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.Brown\Desktop\"/>
    </mc:Choice>
  </mc:AlternateContent>
  <xr:revisionPtr revIDLastSave="0" documentId="13_ncr:1_{960452A2-71BE-4201-B00B-FA06F3DB0794}" xr6:coauthVersionLast="47" xr6:coauthVersionMax="47" xr10:uidLastSave="{00000000-0000-0000-0000-000000000000}"/>
  <bookViews>
    <workbookView xWindow="210" yWindow="170" windowWidth="8990" windowHeight="10030" firstSheet="3" activeTab="4" xr2:uid="{C833B2DD-2469-4528-B9FF-98D2A2DAF461}"/>
  </bookViews>
  <sheets>
    <sheet name="Brasserie" sheetId="18" r:id="rId1"/>
    <sheet name="Salon" sheetId="19" r:id="rId2"/>
    <sheet name="print" sheetId="5" r:id="rId3"/>
    <sheet name="Petit Déjeuner" sheetId="17" r:id="rId4"/>
    <sheet name="Déjeuner" sheetId="20" r:id="rId5"/>
  </sheets>
  <externalReferences>
    <externalReference r:id="rId6"/>
  </externalReferences>
  <definedNames>
    <definedName name="_xlnm._FilterDatabase" localSheetId="2" hidden="1">print!$A$1:$J$226</definedName>
    <definedName name="Clients">#REF!</definedName>
    <definedName name="_xlnm.Criteria" localSheetId="4">Déjeuner!$B$1:$J$1</definedName>
    <definedName name="_xlnm.Criteria" localSheetId="3">'Petit Déjeuner'!$B$1:$J$1</definedName>
    <definedName name="daily">#REF!</definedName>
    <definedName name="imp_résas">print!A:J</definedName>
    <definedName name="_xlnm.Print_Titles" localSheetId="2">print!$1:$1</definedName>
    <definedName name="ListePaiments" localSheetId="4">#REF!</definedName>
    <definedName name="ListePaiments">#REF!</definedName>
    <definedName name="ListePériode">#REF!</definedName>
    <definedName name="ListeRésaPar" localSheetId="4">#REF!</definedName>
    <definedName name="ListeRésaPar">#REF!</definedName>
    <definedName name="ListeSalons" localSheetId="4">#REF!</definedName>
    <definedName name="ListeSalons">#REF!</definedName>
    <definedName name="ListeServices" localSheetId="4">#REF!</definedName>
    <definedName name="ListeServices">#REF!</definedName>
    <definedName name="Prestations10">'[1]Prestations 10%'!$A:$A</definedName>
    <definedName name="Prestations20">'[1]Prestations 20%'!$A:$A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" i="20" l="1"/>
  <c r="S8" i="17"/>
  <c r="H51" i="20"/>
  <c r="G51" i="20"/>
  <c r="F51" i="20"/>
  <c r="E51" i="20"/>
  <c r="D51" i="20"/>
  <c r="C51" i="20"/>
  <c r="B51" i="20"/>
  <c r="A51" i="20"/>
  <c r="J3" i="20"/>
  <c r="I3" i="20"/>
  <c r="H3" i="20"/>
  <c r="AY3" i="20" s="1"/>
  <c r="G3" i="20"/>
  <c r="F3" i="20"/>
  <c r="E3" i="20"/>
  <c r="D3" i="20"/>
  <c r="C3" i="20"/>
  <c r="AX2" i="20"/>
  <c r="BA2" i="20"/>
  <c r="BB3" i="20"/>
  <c r="BO3" i="20"/>
  <c r="BO4" i="20"/>
  <c r="BO5" i="20"/>
  <c r="BO6" i="20"/>
  <c r="BO7" i="20"/>
  <c r="BO2" i="20"/>
  <c r="BM3" i="20"/>
  <c r="BM4" i="20"/>
  <c r="BM5" i="20"/>
  <c r="BM6" i="20"/>
  <c r="BM7" i="20"/>
  <c r="BM2" i="20"/>
  <c r="BK3" i="20"/>
  <c r="BK4" i="20"/>
  <c r="BK5" i="20"/>
  <c r="BK6" i="20"/>
  <c r="BK7" i="20"/>
  <c r="BK2" i="20"/>
  <c r="BI3" i="20"/>
  <c r="BI4" i="20"/>
  <c r="BI5" i="20"/>
  <c r="BI6" i="20"/>
  <c r="BI7" i="20"/>
  <c r="BI2" i="20"/>
  <c r="BG3" i="20"/>
  <c r="BG4" i="20"/>
  <c r="BG5" i="20"/>
  <c r="BG6" i="20"/>
  <c r="BG7" i="20"/>
  <c r="BG2" i="20"/>
  <c r="BE3" i="20"/>
  <c r="BE4" i="20"/>
  <c r="BE5" i="20"/>
  <c r="BE6" i="20"/>
  <c r="BE7" i="20"/>
  <c r="BE2" i="20"/>
  <c r="BV3" i="17"/>
  <c r="BV4" i="17"/>
  <c r="BV5" i="17"/>
  <c r="BV6" i="17"/>
  <c r="BV7" i="17"/>
  <c r="BV2" i="17"/>
  <c r="BT3" i="17"/>
  <c r="BT4" i="17"/>
  <c r="BT5" i="17"/>
  <c r="BT6" i="17"/>
  <c r="BT7" i="17"/>
  <c r="BT2" i="17"/>
  <c r="BR3" i="17"/>
  <c r="BR4" i="17"/>
  <c r="BR5" i="17"/>
  <c r="BR6" i="17"/>
  <c r="BR7" i="17"/>
  <c r="BR2" i="17"/>
  <c r="BP3" i="17"/>
  <c r="BP4" i="17"/>
  <c r="BP5" i="17"/>
  <c r="BP6" i="17"/>
  <c r="BP7" i="17"/>
  <c r="BP2" i="17"/>
  <c r="BN3" i="17"/>
  <c r="BN4" i="17"/>
  <c r="BN5" i="17"/>
  <c r="BN6" i="17"/>
  <c r="BN7" i="17"/>
  <c r="BN2" i="17"/>
  <c r="BL3" i="17"/>
  <c r="BL4" i="17"/>
  <c r="BL5" i="17"/>
  <c r="BL6" i="17"/>
  <c r="BL7" i="17"/>
  <c r="BL2" i="17"/>
  <c r="BC3" i="20"/>
  <c r="BC4" i="20"/>
  <c r="BC5" i="20"/>
  <c r="BC6" i="20"/>
  <c r="BC7" i="20"/>
  <c r="BB4" i="20"/>
  <c r="BB5" i="20"/>
  <c r="BB6" i="20"/>
  <c r="BB7" i="20"/>
  <c r="BA4" i="20"/>
  <c r="BA5" i="20"/>
  <c r="BA6" i="20"/>
  <c r="BA7" i="20"/>
  <c r="AY4" i="20"/>
  <c r="AY5" i="20"/>
  <c r="AY6" i="20"/>
  <c r="AY7" i="20"/>
  <c r="AY2" i="20"/>
  <c r="AX3" i="20"/>
  <c r="AX4" i="20"/>
  <c r="AX5" i="20"/>
  <c r="AX6" i="20"/>
  <c r="AX7" i="20"/>
  <c r="AW3" i="20"/>
  <c r="AW4" i="20"/>
  <c r="AW5" i="20"/>
  <c r="AW6" i="20"/>
  <c r="AW7" i="20"/>
  <c r="AW2" i="20"/>
  <c r="BJ3" i="17"/>
  <c r="BJ4" i="17"/>
  <c r="BJ5" i="17"/>
  <c r="BJ6" i="17"/>
  <c r="BJ7" i="17"/>
  <c r="BJ2" i="17"/>
  <c r="BF2" i="17"/>
  <c r="BI3" i="17"/>
  <c r="BI4" i="17"/>
  <c r="BI5" i="17"/>
  <c r="BI6" i="17"/>
  <c r="BI7" i="17"/>
  <c r="BI2" i="17"/>
  <c r="BE2" i="17"/>
  <c r="BH3" i="17"/>
  <c r="BH4" i="17"/>
  <c r="BH5" i="17"/>
  <c r="BH6" i="17"/>
  <c r="BH7" i="17"/>
  <c r="BH2" i="17"/>
  <c r="BD2" i="17"/>
  <c r="BF3" i="17"/>
  <c r="BF4" i="17"/>
  <c r="BF5" i="17"/>
  <c r="BF6" i="17"/>
  <c r="BF7" i="17"/>
  <c r="BE3" i="17"/>
  <c r="BE4" i="17"/>
  <c r="BE5" i="17"/>
  <c r="BE6" i="17"/>
  <c r="BE7" i="17"/>
  <c r="BD3" i="17"/>
  <c r="BD4" i="17"/>
  <c r="BD5" i="17"/>
  <c r="BD6" i="17"/>
  <c r="BD7" i="17"/>
  <c r="AS3" i="20"/>
  <c r="AS4" i="20"/>
  <c r="AS5" i="20"/>
  <c r="AS6" i="20"/>
  <c r="AS7" i="20"/>
  <c r="AS2" i="20"/>
  <c r="AR3" i="20"/>
  <c r="AR4" i="20"/>
  <c r="AR5" i="20"/>
  <c r="AR6" i="20"/>
  <c r="AR7" i="20"/>
  <c r="AR2" i="20"/>
  <c r="AQ3" i="20"/>
  <c r="AQ4" i="20"/>
  <c r="AQ5" i="20"/>
  <c r="AQ6" i="20"/>
  <c r="AQ7" i="20"/>
  <c r="AQ2" i="20"/>
  <c r="AP3" i="20"/>
  <c r="AP4" i="20"/>
  <c r="AP5" i="20"/>
  <c r="AP6" i="20"/>
  <c r="AP7" i="20"/>
  <c r="AP2" i="20"/>
  <c r="AO3" i="20"/>
  <c r="AO4" i="20"/>
  <c r="AO5" i="20"/>
  <c r="AO6" i="20"/>
  <c r="AO7" i="20"/>
  <c r="AO2" i="20"/>
  <c r="AN3" i="20"/>
  <c r="AN4" i="20"/>
  <c r="AN5" i="20"/>
  <c r="AN6" i="20"/>
  <c r="AN7" i="20"/>
  <c r="AN2" i="20"/>
  <c r="AM3" i="20"/>
  <c r="AM4" i="20"/>
  <c r="AM5" i="20"/>
  <c r="AM6" i="20"/>
  <c r="AM7" i="20"/>
  <c r="AM2" i="20"/>
  <c r="AL3" i="20"/>
  <c r="AL4" i="20"/>
  <c r="AL5" i="20"/>
  <c r="AL6" i="20"/>
  <c r="AL7" i="20"/>
  <c r="AL2" i="20"/>
  <c r="AH3" i="20"/>
  <c r="AH4" i="20"/>
  <c r="AH5" i="20"/>
  <c r="AH6" i="20"/>
  <c r="AH7" i="20"/>
  <c r="AH2" i="20"/>
  <c r="AG3" i="20"/>
  <c r="AG4" i="20"/>
  <c r="AG5" i="20"/>
  <c r="AG6" i="20"/>
  <c r="AG7" i="20"/>
  <c r="AG2" i="20"/>
  <c r="AF3" i="20"/>
  <c r="AF4" i="20"/>
  <c r="AF5" i="20"/>
  <c r="AF6" i="20"/>
  <c r="AF7" i="20"/>
  <c r="AF2" i="20"/>
  <c r="AE3" i="20"/>
  <c r="AE4" i="20"/>
  <c r="AE5" i="20"/>
  <c r="AE6" i="20"/>
  <c r="AE7" i="20"/>
  <c r="AE2" i="20"/>
  <c r="AD3" i="20"/>
  <c r="AD4" i="20"/>
  <c r="AD5" i="20"/>
  <c r="AD6" i="20"/>
  <c r="AD7" i="20"/>
  <c r="AD2" i="20"/>
  <c r="AC3" i="20"/>
  <c r="AC4" i="20"/>
  <c r="AC5" i="20"/>
  <c r="AC6" i="20"/>
  <c r="AC7" i="20"/>
  <c r="AC2" i="20"/>
  <c r="AB3" i="20"/>
  <c r="AB4" i="20"/>
  <c r="AB5" i="20"/>
  <c r="AB6" i="20"/>
  <c r="AB7" i="20"/>
  <c r="AB2" i="20"/>
  <c r="AA3" i="20"/>
  <c r="AA4" i="20"/>
  <c r="AA5" i="20"/>
  <c r="AA6" i="20"/>
  <c r="AA7" i="20"/>
  <c r="AA2" i="20"/>
  <c r="AZ3" i="17"/>
  <c r="AZ4" i="17"/>
  <c r="AZ5" i="17"/>
  <c r="AZ6" i="17"/>
  <c r="AZ7" i="17"/>
  <c r="AZ2" i="17"/>
  <c r="AY3" i="17"/>
  <c r="AY4" i="17"/>
  <c r="AY5" i="17"/>
  <c r="AY6" i="17"/>
  <c r="AY7" i="17"/>
  <c r="AY2" i="17"/>
  <c r="AX3" i="17"/>
  <c r="AX4" i="17"/>
  <c r="AX5" i="17"/>
  <c r="AX6" i="17"/>
  <c r="AX7" i="17"/>
  <c r="AX2" i="17"/>
  <c r="AW3" i="17"/>
  <c r="AW4" i="17"/>
  <c r="AW5" i="17"/>
  <c r="AW6" i="17"/>
  <c r="AW7" i="17"/>
  <c r="AW2" i="17"/>
  <c r="AV3" i="17"/>
  <c r="AV4" i="17"/>
  <c r="AV5" i="17"/>
  <c r="AV6" i="17"/>
  <c r="AV7" i="17"/>
  <c r="AV2" i="17"/>
  <c r="AU3" i="17"/>
  <c r="AU4" i="17"/>
  <c r="AU5" i="17"/>
  <c r="AU6" i="17"/>
  <c r="AU7" i="17"/>
  <c r="AU2" i="17"/>
  <c r="AT3" i="17"/>
  <c r="AT4" i="17"/>
  <c r="AT5" i="17"/>
  <c r="AT6" i="17"/>
  <c r="AT7" i="17"/>
  <c r="AT2" i="17"/>
  <c r="AS3" i="17"/>
  <c r="AS4" i="17"/>
  <c r="AS5" i="17"/>
  <c r="AS6" i="17"/>
  <c r="AS7" i="17"/>
  <c r="AS2" i="17"/>
  <c r="AO3" i="17"/>
  <c r="AO4" i="17"/>
  <c r="AO5" i="17"/>
  <c r="AO6" i="17"/>
  <c r="AO7" i="17"/>
  <c r="AO2" i="17"/>
  <c r="AN3" i="17"/>
  <c r="AN4" i="17"/>
  <c r="AN5" i="17"/>
  <c r="AN6" i="17"/>
  <c r="AN7" i="17"/>
  <c r="AN2" i="17"/>
  <c r="AM3" i="17"/>
  <c r="AM4" i="17"/>
  <c r="AM5" i="17"/>
  <c r="AM6" i="17"/>
  <c r="AM7" i="17"/>
  <c r="AM2" i="17"/>
  <c r="AL3" i="17"/>
  <c r="AL4" i="17"/>
  <c r="AL5" i="17"/>
  <c r="AL6" i="17"/>
  <c r="AL7" i="17"/>
  <c r="AL2" i="17"/>
  <c r="AK3" i="17"/>
  <c r="AK4" i="17"/>
  <c r="AK5" i="17"/>
  <c r="AK6" i="17"/>
  <c r="AK7" i="17"/>
  <c r="AK2" i="17"/>
  <c r="AJ3" i="17"/>
  <c r="AJ4" i="17"/>
  <c r="AJ5" i="17"/>
  <c r="AJ6" i="17"/>
  <c r="AJ7" i="17"/>
  <c r="AJ2" i="17"/>
  <c r="AI3" i="17"/>
  <c r="AI4" i="17"/>
  <c r="AI5" i="17"/>
  <c r="AI6" i="17"/>
  <c r="AI7" i="17"/>
  <c r="AI2" i="17"/>
  <c r="AH3" i="17"/>
  <c r="AH4" i="17"/>
  <c r="AH5" i="17"/>
  <c r="AH6" i="17"/>
  <c r="AH7" i="17"/>
  <c r="AH2" i="17"/>
  <c r="J22" i="20"/>
  <c r="AE1" i="17"/>
  <c r="AE3" i="17" s="1"/>
  <c r="AD1" i="17"/>
  <c r="AD5" i="17" s="1"/>
  <c r="AC1" i="17"/>
  <c r="AC3" i="17" s="1"/>
  <c r="AB1" i="17"/>
  <c r="AB5" i="17" s="1"/>
  <c r="AA1" i="17"/>
  <c r="AA3" i="17" s="1"/>
  <c r="Z1" i="17"/>
  <c r="Z5" i="17" s="1"/>
  <c r="BA3" i="20" l="1"/>
  <c r="BB2" i="20"/>
  <c r="BB8" i="20" s="1"/>
  <c r="AT2" i="20"/>
  <c r="AT7" i="20"/>
  <c r="AI2" i="20"/>
  <c r="BA7" i="17"/>
  <c r="BC2" i="20"/>
  <c r="BC8" i="20" s="1"/>
  <c r="AI3" i="20"/>
  <c r="AT3" i="20"/>
  <c r="AX8" i="20"/>
  <c r="AW8" i="20"/>
  <c r="AY8" i="20"/>
  <c r="AI7" i="20"/>
  <c r="AI4" i="20"/>
  <c r="AT4" i="20"/>
  <c r="BA8" i="20"/>
  <c r="BE8" i="17"/>
  <c r="AP2" i="17"/>
  <c r="BA6" i="17"/>
  <c r="AP6" i="17"/>
  <c r="BF8" i="17"/>
  <c r="BJ8" i="17"/>
  <c r="BA3" i="17"/>
  <c r="AP4" i="17"/>
  <c r="BA5" i="17"/>
  <c r="BD8" i="17"/>
  <c r="BI8" i="17"/>
  <c r="AP7" i="17"/>
  <c r="AP3" i="17"/>
  <c r="AP5" i="17"/>
  <c r="BA2" i="17"/>
  <c r="BA4" i="17"/>
  <c r="BH8" i="17"/>
  <c r="AT5" i="20"/>
  <c r="AT6" i="20"/>
  <c r="AI5" i="20"/>
  <c r="AI6" i="20"/>
  <c r="AB2" i="17"/>
  <c r="AB4" i="17"/>
  <c r="AC6" i="17"/>
  <c r="AA6" i="17"/>
  <c r="AE6" i="17"/>
  <c r="AA5" i="17"/>
  <c r="AB7" i="17"/>
  <c r="AB3" i="17"/>
  <c r="AC5" i="17"/>
  <c r="AD7" i="17"/>
  <c r="AD3" i="17"/>
  <c r="AE5" i="17"/>
  <c r="AD4" i="17"/>
  <c r="AA2" i="17"/>
  <c r="AA4" i="17"/>
  <c r="AB6" i="17"/>
  <c r="AC2" i="17"/>
  <c r="AC4" i="17"/>
  <c r="AD6" i="17"/>
  <c r="AE2" i="17"/>
  <c r="AE4" i="17"/>
  <c r="AD2" i="17"/>
  <c r="AA7" i="17"/>
  <c r="AC7" i="17"/>
  <c r="AE7" i="17"/>
  <c r="Z7" i="17"/>
  <c r="Z3" i="17"/>
  <c r="Z4" i="17"/>
  <c r="Z6" i="17"/>
  <c r="Z2" i="17"/>
  <c r="AI8" i="20" l="1"/>
  <c r="AT8" i="20"/>
  <c r="BA8" i="17"/>
  <c r="AP8" i="17"/>
  <c r="AC8" i="17"/>
  <c r="AB8" i="17"/>
  <c r="AE8" i="17"/>
  <c r="AA8" i="17"/>
  <c r="Z8" i="17"/>
  <c r="AD8" i="17"/>
  <c r="A43" i="20"/>
  <c r="D43" i="20" s="1"/>
  <c r="K9" i="17"/>
  <c r="K10" i="17"/>
  <c r="K11" i="17"/>
  <c r="K12" i="17"/>
  <c r="K13" i="17"/>
  <c r="K14" i="17"/>
  <c r="K15" i="17"/>
  <c r="K3" i="17"/>
  <c r="K4" i="17"/>
  <c r="K5" i="17"/>
  <c r="K6" i="17"/>
  <c r="K7" i="17"/>
  <c r="K8" i="17"/>
  <c r="K2" i="17"/>
  <c r="W2" i="17"/>
  <c r="G49" i="20"/>
  <c r="I49" i="20" s="1"/>
  <c r="F49" i="20"/>
  <c r="E49" i="20"/>
  <c r="D49" i="20"/>
  <c r="A49" i="20"/>
  <c r="G48" i="20"/>
  <c r="I48" i="20" s="1"/>
  <c r="F48" i="20"/>
  <c r="E48" i="20"/>
  <c r="D48" i="20"/>
  <c r="A48" i="20"/>
  <c r="G47" i="20"/>
  <c r="I47" i="20" s="1"/>
  <c r="F47" i="20"/>
  <c r="E47" i="20"/>
  <c r="D47" i="20"/>
  <c r="A47" i="20"/>
  <c r="G46" i="20"/>
  <c r="I46" i="20" s="1"/>
  <c r="F46" i="20"/>
  <c r="E46" i="20"/>
  <c r="D46" i="20"/>
  <c r="A46" i="20"/>
  <c r="G45" i="20"/>
  <c r="I45" i="20" s="1"/>
  <c r="F45" i="20"/>
  <c r="E45" i="20"/>
  <c r="D45" i="20"/>
  <c r="A45" i="20"/>
  <c r="G44" i="20"/>
  <c r="I44" i="20" s="1"/>
  <c r="F44" i="20"/>
  <c r="E44" i="20"/>
  <c r="D44" i="20"/>
  <c r="A44" i="20"/>
  <c r="H39" i="20"/>
  <c r="A39" i="20"/>
  <c r="G39" i="20" s="1"/>
  <c r="I39" i="20" s="1"/>
  <c r="H38" i="20"/>
  <c r="A38" i="20"/>
  <c r="G38" i="20" s="1"/>
  <c r="I38" i="20" s="1"/>
  <c r="H37" i="20"/>
  <c r="A37" i="20"/>
  <c r="F37" i="20" s="1"/>
  <c r="H36" i="20"/>
  <c r="A36" i="20"/>
  <c r="E36" i="20" s="1"/>
  <c r="H35" i="20"/>
  <c r="A35" i="20"/>
  <c r="G35" i="20" s="1"/>
  <c r="I35" i="20" s="1"/>
  <c r="H34" i="20"/>
  <c r="A34" i="20"/>
  <c r="G34" i="20" s="1"/>
  <c r="I34" i="20" s="1"/>
  <c r="H33" i="20"/>
  <c r="A33" i="20"/>
  <c r="F33" i="20" s="1"/>
  <c r="H32" i="20"/>
  <c r="A32" i="20"/>
  <c r="E32" i="20" s="1"/>
  <c r="H31" i="20"/>
  <c r="A31" i="20"/>
  <c r="G31" i="20" s="1"/>
  <c r="I31" i="20" s="1"/>
  <c r="H30" i="20"/>
  <c r="A30" i="20"/>
  <c r="G30" i="20" s="1"/>
  <c r="I30" i="20" s="1"/>
  <c r="A29" i="20"/>
  <c r="D29" i="20" s="1"/>
  <c r="A28" i="20"/>
  <c r="G28" i="20" s="1"/>
  <c r="I28" i="20" s="1"/>
  <c r="A27" i="20"/>
  <c r="D27" i="20" s="1"/>
  <c r="A26" i="20"/>
  <c r="G26" i="20" s="1"/>
  <c r="I26" i="20" s="1"/>
  <c r="A25" i="20"/>
  <c r="D25" i="20" s="1"/>
  <c r="A24" i="20"/>
  <c r="A42" i="20" s="1"/>
  <c r="L15" i="20"/>
  <c r="K15" i="20"/>
  <c r="L14" i="20"/>
  <c r="K14" i="20"/>
  <c r="L13" i="20"/>
  <c r="K13" i="20"/>
  <c r="L12" i="20"/>
  <c r="K12" i="20"/>
  <c r="L11" i="20"/>
  <c r="K11" i="20"/>
  <c r="L10" i="20"/>
  <c r="K10" i="20"/>
  <c r="L9" i="20"/>
  <c r="L8" i="20"/>
  <c r="X7" i="20"/>
  <c r="W7" i="20"/>
  <c r="L7" i="20"/>
  <c r="X6" i="20"/>
  <c r="W6" i="20"/>
  <c r="L6" i="20"/>
  <c r="X5" i="20"/>
  <c r="W5" i="20"/>
  <c r="L5" i="20"/>
  <c r="X4" i="20"/>
  <c r="L4" i="20"/>
  <c r="X3" i="20"/>
  <c r="L3" i="20"/>
  <c r="X2" i="20"/>
  <c r="L2" i="20"/>
  <c r="J22" i="17"/>
  <c r="A44" i="17"/>
  <c r="A45" i="17"/>
  <c r="A46" i="17"/>
  <c r="A47" i="17"/>
  <c r="A48" i="17"/>
  <c r="A49" i="17"/>
  <c r="E49" i="17"/>
  <c r="F49" i="17"/>
  <c r="G49" i="17"/>
  <c r="I49" i="17" s="1"/>
  <c r="E48" i="17"/>
  <c r="F48" i="17"/>
  <c r="G48" i="17"/>
  <c r="E47" i="17"/>
  <c r="F47" i="17"/>
  <c r="G47" i="17"/>
  <c r="I47" i="17" s="1"/>
  <c r="E46" i="17"/>
  <c r="F46" i="17"/>
  <c r="G46" i="17"/>
  <c r="I46" i="17" s="1"/>
  <c r="E45" i="17"/>
  <c r="F45" i="17"/>
  <c r="G45" i="17"/>
  <c r="I45" i="17" s="1"/>
  <c r="E44" i="17"/>
  <c r="F44" i="17"/>
  <c r="G44" i="17"/>
  <c r="I44" i="17" s="1"/>
  <c r="D44" i="17"/>
  <c r="D47" i="17"/>
  <c r="A43" i="17"/>
  <c r="F43" i="17" s="1"/>
  <c r="D45" i="17"/>
  <c r="D46" i="17"/>
  <c r="D48" i="17"/>
  <c r="D49" i="17"/>
  <c r="I48" i="17"/>
  <c r="A24" i="17"/>
  <c r="A42" i="17" s="1"/>
  <c r="A26" i="17"/>
  <c r="G26" i="17" s="1"/>
  <c r="A27" i="17"/>
  <c r="G27" i="17" s="1"/>
  <c r="A28" i="17"/>
  <c r="F28" i="17" s="1"/>
  <c r="A29" i="17"/>
  <c r="D29" i="17" s="1"/>
  <c r="A30" i="17"/>
  <c r="G30" i="17" s="1"/>
  <c r="A31" i="17"/>
  <c r="G31" i="17" s="1"/>
  <c r="A32" i="17"/>
  <c r="F32" i="17" s="1"/>
  <c r="A33" i="17"/>
  <c r="D33" i="17" s="1"/>
  <c r="A34" i="17"/>
  <c r="G34" i="17" s="1"/>
  <c r="A35" i="17"/>
  <c r="G35" i="17" s="1"/>
  <c r="A36" i="17"/>
  <c r="F36" i="17" s="1"/>
  <c r="A37" i="17"/>
  <c r="D37" i="17" s="1"/>
  <c r="A38" i="17"/>
  <c r="G38" i="17" s="1"/>
  <c r="A39" i="17"/>
  <c r="G39" i="17" s="1"/>
  <c r="A25" i="17"/>
  <c r="F25" i="17" s="1"/>
  <c r="W3" i="17"/>
  <c r="W4" i="17"/>
  <c r="W5" i="17"/>
  <c r="W6" i="17"/>
  <c r="W7" i="17"/>
  <c r="BP2" i="20" l="1"/>
  <c r="BN2" i="20"/>
  <c r="BL2" i="20"/>
  <c r="BJ2" i="20"/>
  <c r="BL3" i="20"/>
  <c r="BJ3" i="20"/>
  <c r="BH3" i="20"/>
  <c r="BP3" i="20"/>
  <c r="BF3" i="20"/>
  <c r="BN3" i="20"/>
  <c r="BP4" i="20"/>
  <c r="BN4" i="20"/>
  <c r="BL4" i="20"/>
  <c r="BJ4" i="20"/>
  <c r="BF4" i="20"/>
  <c r="BH4" i="20"/>
  <c r="BP5" i="20"/>
  <c r="BN5" i="20"/>
  <c r="BL5" i="20"/>
  <c r="BJ5" i="20"/>
  <c r="BH5" i="20"/>
  <c r="BF5" i="20"/>
  <c r="BF6" i="20"/>
  <c r="BN6" i="20"/>
  <c r="BH6" i="20"/>
  <c r="BL6" i="20"/>
  <c r="BP6" i="20"/>
  <c r="BJ6" i="20"/>
  <c r="BH7" i="20"/>
  <c r="BP7" i="20"/>
  <c r="BF7" i="20"/>
  <c r="BN7" i="20"/>
  <c r="BL7" i="20"/>
  <c r="BJ7" i="20"/>
  <c r="R8" i="20"/>
  <c r="BH2" i="20"/>
  <c r="BF2" i="20"/>
  <c r="G43" i="20"/>
  <c r="I43" i="20" s="1"/>
  <c r="F32" i="20"/>
  <c r="D30" i="20"/>
  <c r="D38" i="20"/>
  <c r="E38" i="20"/>
  <c r="F31" i="20"/>
  <c r="D31" i="20"/>
  <c r="E31" i="20"/>
  <c r="E27" i="20"/>
  <c r="D28" i="20"/>
  <c r="F27" i="20"/>
  <c r="L16" i="20"/>
  <c r="E17" i="20" s="1"/>
  <c r="E25" i="20"/>
  <c r="F25" i="20"/>
  <c r="E29" i="20"/>
  <c r="D34" i="20"/>
  <c r="D35" i="20"/>
  <c r="D26" i="20"/>
  <c r="F29" i="20"/>
  <c r="E34" i="20"/>
  <c r="E35" i="20"/>
  <c r="F36" i="20"/>
  <c r="E43" i="20"/>
  <c r="F35" i="20"/>
  <c r="F43" i="20"/>
  <c r="D39" i="20"/>
  <c r="E39" i="20"/>
  <c r="F39" i="20"/>
  <c r="G25" i="20"/>
  <c r="I25" i="20" s="1"/>
  <c r="E26" i="20"/>
  <c r="G27" i="20"/>
  <c r="I27" i="20" s="1"/>
  <c r="E28" i="20"/>
  <c r="G29" i="20"/>
  <c r="I29" i="20" s="1"/>
  <c r="E30" i="20"/>
  <c r="G32" i="20"/>
  <c r="I32" i="20" s="1"/>
  <c r="D33" i="20"/>
  <c r="G36" i="20"/>
  <c r="I36" i="20" s="1"/>
  <c r="D37" i="20"/>
  <c r="F26" i="20"/>
  <c r="F28" i="20"/>
  <c r="F30" i="20"/>
  <c r="D32" i="20"/>
  <c r="E33" i="20"/>
  <c r="F34" i="20"/>
  <c r="D36" i="20"/>
  <c r="E37" i="20"/>
  <c r="F38" i="20"/>
  <c r="G33" i="20"/>
  <c r="I33" i="20" s="1"/>
  <c r="G37" i="20"/>
  <c r="I37" i="20" s="1"/>
  <c r="E43" i="17"/>
  <c r="D43" i="17"/>
  <c r="G43" i="17"/>
  <c r="I43" i="17" s="1"/>
  <c r="D28" i="17"/>
  <c r="D25" i="17"/>
  <c r="E39" i="17"/>
  <c r="F39" i="17"/>
  <c r="G37" i="17"/>
  <c r="I37" i="17" s="1"/>
  <c r="F27" i="17"/>
  <c r="D36" i="17"/>
  <c r="E35" i="17"/>
  <c r="F35" i="17"/>
  <c r="G33" i="17"/>
  <c r="I33" i="17" s="1"/>
  <c r="E27" i="17"/>
  <c r="D32" i="17"/>
  <c r="E31" i="17"/>
  <c r="F31" i="17"/>
  <c r="G29" i="17"/>
  <c r="I29" i="17" s="1"/>
  <c r="D39" i="17"/>
  <c r="D35" i="17"/>
  <c r="D31" i="17"/>
  <c r="D27" i="17"/>
  <c r="E38" i="17"/>
  <c r="E34" i="17"/>
  <c r="E30" i="17"/>
  <c r="E26" i="17"/>
  <c r="F38" i="17"/>
  <c r="F34" i="17"/>
  <c r="F30" i="17"/>
  <c r="F26" i="17"/>
  <c r="G36" i="17"/>
  <c r="I36" i="17" s="1"/>
  <c r="G32" i="17"/>
  <c r="I32" i="17" s="1"/>
  <c r="G28" i="17"/>
  <c r="I28" i="17" s="1"/>
  <c r="D38" i="17"/>
  <c r="D34" i="17"/>
  <c r="D30" i="17"/>
  <c r="D26" i="17"/>
  <c r="E37" i="17"/>
  <c r="E33" i="17"/>
  <c r="E29" i="17"/>
  <c r="G25" i="17"/>
  <c r="I25" i="17" s="1"/>
  <c r="F37" i="17"/>
  <c r="F33" i="17"/>
  <c r="F29" i="17"/>
  <c r="E25" i="17"/>
  <c r="E36" i="17"/>
  <c r="E32" i="17"/>
  <c r="E28" i="17"/>
  <c r="I39" i="17"/>
  <c r="I31" i="17"/>
  <c r="I38" i="17"/>
  <c r="I30" i="17"/>
  <c r="I35" i="17"/>
  <c r="I27" i="17"/>
  <c r="I34" i="17"/>
  <c r="I26" i="17"/>
  <c r="BH8" i="20" l="1"/>
  <c r="BJ8" i="20"/>
  <c r="BL8" i="20"/>
  <c r="BN8" i="20"/>
  <c r="BF8" i="20"/>
  <c r="BP8" i="20"/>
  <c r="X3" i="17"/>
  <c r="X4" i="17"/>
  <c r="X5" i="17"/>
  <c r="X6" i="17"/>
  <c r="X7" i="17"/>
  <c r="X2" i="17"/>
  <c r="B1" i="19"/>
  <c r="C1" i="19"/>
  <c r="D1" i="19"/>
  <c r="E1" i="19"/>
  <c r="F1" i="19"/>
  <c r="G1" i="19"/>
  <c r="H1" i="19"/>
  <c r="I1" i="19"/>
  <c r="J1" i="19"/>
  <c r="A1" i="19"/>
  <c r="B1" i="18"/>
  <c r="C1" i="18"/>
  <c r="D1" i="18"/>
  <c r="E1" i="18"/>
  <c r="F1" i="18"/>
  <c r="G1" i="18"/>
  <c r="H1" i="18"/>
  <c r="I1" i="18"/>
  <c r="J1" i="18"/>
  <c r="A1" i="18"/>
  <c r="L3" i="17"/>
  <c r="L4" i="17"/>
  <c r="L5" i="17"/>
  <c r="L6" i="17"/>
  <c r="L7" i="17"/>
  <c r="L8" i="17"/>
  <c r="L9" i="17"/>
  <c r="L10" i="17"/>
  <c r="L11" i="17"/>
  <c r="L12" i="17"/>
  <c r="L13" i="17"/>
  <c r="L14" i="17"/>
  <c r="L15" i="17"/>
  <c r="L2" i="17"/>
  <c r="BW5" i="17" l="1"/>
  <c r="BS5" i="17"/>
  <c r="BU5" i="17"/>
  <c r="BQ5" i="17"/>
  <c r="BU4" i="17"/>
  <c r="BS4" i="17"/>
  <c r="BQ4" i="17"/>
  <c r="BW4" i="17"/>
  <c r="BU2" i="17"/>
  <c r="BO2" i="17"/>
  <c r="BW2" i="17"/>
  <c r="BS2" i="17"/>
  <c r="BQ2" i="17"/>
  <c r="BU7" i="17"/>
  <c r="BQ7" i="17"/>
  <c r="BW7" i="17"/>
  <c r="BS7" i="17"/>
  <c r="BU3" i="17"/>
  <c r="BW3" i="17"/>
  <c r="BQ3" i="17"/>
  <c r="BS3" i="17"/>
  <c r="BW6" i="17"/>
  <c r="BU6" i="17"/>
  <c r="BS6" i="17"/>
  <c r="BQ6" i="17"/>
  <c r="BM6" i="17"/>
  <c r="BO6" i="17"/>
  <c r="BM5" i="17"/>
  <c r="BO5" i="17"/>
  <c r="BM2" i="17"/>
  <c r="BM4" i="17"/>
  <c r="BO4" i="17"/>
  <c r="BM7" i="17"/>
  <c r="BO7" i="17"/>
  <c r="BM3" i="17"/>
  <c r="BO3" i="17"/>
  <c r="R8" i="17"/>
  <c r="E20" i="17" s="1"/>
  <c r="L16" i="17"/>
  <c r="BW8" i="17" l="1"/>
  <c r="BS8" i="17"/>
  <c r="BQ8" i="17"/>
  <c r="BU8" i="17"/>
  <c r="BO8" i="17"/>
  <c r="BM8" i="17"/>
  <c r="E17" i="17"/>
  <c r="H30" i="17" l="1"/>
  <c r="H31" i="17"/>
  <c r="H32" i="17"/>
  <c r="H33" i="17"/>
  <c r="H34" i="17"/>
  <c r="H35" i="17"/>
  <c r="H36" i="17"/>
  <c r="H37" i="17"/>
  <c r="H38" i="17"/>
  <c r="H39" i="17"/>
</calcChain>
</file>

<file path=xl/sharedStrings.xml><?xml version="1.0" encoding="utf-8"?>
<sst xmlns="http://schemas.openxmlformats.org/spreadsheetml/2006/main" count="444" uniqueCount="95">
  <si>
    <t>Salons</t>
  </si>
  <si>
    <t>Brasserie</t>
  </si>
  <si>
    <t>Nom</t>
  </si>
  <si>
    <t>Prénom</t>
  </si>
  <si>
    <t>Service</t>
  </si>
  <si>
    <t>Lieu</t>
  </si>
  <si>
    <t>Résa Par</t>
  </si>
  <si>
    <t>Facturation</t>
  </si>
  <si>
    <t>Carte bancaire</t>
  </si>
  <si>
    <t>Code Budgétaire</t>
  </si>
  <si>
    <t>Stéphanie</t>
  </si>
  <si>
    <t>Jean-Philippe</t>
  </si>
  <si>
    <t>Romain</t>
  </si>
  <si>
    <t>Stéphane</t>
  </si>
  <si>
    <t>Tania</t>
  </si>
  <si>
    <t>Wilfried</t>
  </si>
  <si>
    <t>Salon</t>
  </si>
  <si>
    <t>Cvrs</t>
  </si>
  <si>
    <t>Christophe</t>
  </si>
  <si>
    <t>Heure</t>
  </si>
  <si>
    <t>Date résa</t>
  </si>
  <si>
    <t>Couverts</t>
  </si>
  <si>
    <t>N°Table</t>
  </si>
  <si>
    <t>Contact assistante:</t>
  </si>
  <si>
    <t>Tel fixe:</t>
  </si>
  <si>
    <t>Tel portable:</t>
  </si>
  <si>
    <t>Mail:</t>
  </si>
  <si>
    <t>Total Brasserie</t>
  </si>
  <si>
    <t>Total Salons</t>
  </si>
  <si>
    <t>Total Annexes</t>
  </si>
  <si>
    <t>Montmartre</t>
  </si>
  <si>
    <t>Trocadero</t>
  </si>
  <si>
    <t>Orsay</t>
  </si>
  <si>
    <t>Biblothèque</t>
  </si>
  <si>
    <t>Concorde</t>
  </si>
  <si>
    <t>Champs-Elysée</t>
  </si>
  <si>
    <t>Passage</t>
  </si>
  <si>
    <t>Facture à envoyer</t>
  </si>
  <si>
    <t>Code CUB</t>
  </si>
  <si>
    <t>BRASSERIE</t>
  </si>
  <si>
    <t>SALONS</t>
  </si>
  <si>
    <t>Equipes Salle</t>
  </si>
  <si>
    <t>Equipes Cuisine</t>
  </si>
  <si>
    <t/>
  </si>
  <si>
    <t>Contact clients Salon :</t>
  </si>
  <si>
    <t>Passage Brasserie</t>
  </si>
  <si>
    <t>Passage Salons</t>
  </si>
  <si>
    <t>Restant Brasserie</t>
  </si>
  <si>
    <t>Restant Salons</t>
  </si>
  <si>
    <t>Portable:</t>
  </si>
  <si>
    <t>Contact clients Brasserie :</t>
  </si>
  <si>
    <t>Réservations</t>
  </si>
  <si>
    <t>Résas Brasserie</t>
  </si>
  <si>
    <t>Résas Salons</t>
  </si>
  <si>
    <t>Clients Refusés Brasserie</t>
  </si>
  <si>
    <t>Clients Refusés Salons</t>
  </si>
  <si>
    <t>Carte Bancaire</t>
  </si>
  <si>
    <t>Fréquentation</t>
  </si>
  <si>
    <t>Date</t>
  </si>
  <si>
    <t>07:45</t>
  </si>
  <si>
    <t>A</t>
  </si>
  <si>
    <t>2</t>
  </si>
  <si>
    <t>C</t>
  </si>
  <si>
    <t>D</t>
  </si>
  <si>
    <t>4</t>
  </si>
  <si>
    <t>12:30</t>
  </si>
  <si>
    <t>12:45</t>
  </si>
  <si>
    <t>24/05/2023-12:39</t>
  </si>
  <si>
    <t>B</t>
  </si>
  <si>
    <t>08:15</t>
  </si>
  <si>
    <t>6</t>
  </si>
  <si>
    <t>31/05/2023</t>
  </si>
  <si>
    <t>3</t>
  </si>
  <si>
    <t>24/05/2023-12:40</t>
  </si>
  <si>
    <t>A1</t>
  </si>
  <si>
    <t>7</t>
  </si>
  <si>
    <t>D1</t>
  </si>
  <si>
    <t>5</t>
  </si>
  <si>
    <t>B1</t>
  </si>
  <si>
    <t>C1</t>
  </si>
  <si>
    <t>31/05/2024</t>
  </si>
  <si>
    <t xml:space="preserve">Mezzanine </t>
  </si>
  <si>
    <t>Salle 1</t>
  </si>
  <si>
    <t>Salle 2</t>
  </si>
  <si>
    <t>Salle 3</t>
  </si>
  <si>
    <t>AA</t>
  </si>
  <si>
    <t>BB</t>
  </si>
  <si>
    <t>CC</t>
  </si>
  <si>
    <t>DD</t>
  </si>
  <si>
    <t>Places restantes étage 1</t>
  </si>
  <si>
    <t>Places restantes étage 2</t>
  </si>
  <si>
    <t>Places restantes étage 3</t>
  </si>
  <si>
    <t>E</t>
  </si>
  <si>
    <t>Contact:</t>
  </si>
  <si>
    <t>Contact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</si>
</sst>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2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indexed="1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color indexed="8"/>
      <name val="Arial"/>
      <family val="2"/>
    </font>
    <font>
      <sz val="12"/>
      <color theme="1"/>
      <name val="Calibri"/>
      <family val="2"/>
      <scheme val="minor"/>
    </font>
    <font>
      <b/>
      <i/>
      <sz val="12"/>
      <color indexed="16"/>
      <name val="Arial"/>
      <family val="2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i/>
      <u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sz val="2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rgb="FFD676AD"/>
        <bgColor indexed="64"/>
      </patternFill>
    </fill>
    <fill>
      <patternFill patternType="solid">
        <fgColor theme="0"/>
        <bgColor indexed="24"/>
      </patternFill>
    </fill>
  </fills>
  <borders count="61">
    <border>
      <left/>
      <right/>
      <top/>
      <bottom/>
      <diagonal/>
    </border>
    <border>
      <left style="thin">
        <color indexed="21"/>
      </left>
      <right/>
      <top/>
      <bottom style="thick">
        <color indexed="21"/>
      </bottom>
      <diagonal/>
    </border>
    <border>
      <left/>
      <right/>
      <top/>
      <bottom style="thick">
        <color indexed="21"/>
      </bottom>
      <diagonal/>
    </border>
    <border>
      <left/>
      <right style="thin">
        <color indexed="21"/>
      </right>
      <top/>
      <bottom style="thick">
        <color indexed="21"/>
      </bottom>
      <diagonal/>
    </border>
    <border>
      <left style="thin">
        <color indexed="21"/>
      </left>
      <right/>
      <top style="thick">
        <color indexed="21"/>
      </top>
      <bottom style="thin">
        <color indexed="64"/>
      </bottom>
      <diagonal/>
    </border>
    <border>
      <left/>
      <right/>
      <top style="thick">
        <color indexed="21"/>
      </top>
      <bottom style="thin">
        <color indexed="64"/>
      </bottom>
      <diagonal/>
    </border>
    <border>
      <left/>
      <right style="thin">
        <color indexed="21"/>
      </right>
      <top style="thick">
        <color indexed="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1"/>
      </left>
      <right/>
      <top/>
      <bottom/>
      <diagonal/>
    </border>
    <border>
      <left/>
      <right style="thin">
        <color indexed="2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2" borderId="0" xfId="0" applyFill="1"/>
    <xf numFmtId="49" fontId="0" fillId="0" borderId="0" xfId="0" applyNumberFormat="1" applyAlignment="1">
      <alignment vertical="center"/>
    </xf>
    <xf numFmtId="49" fontId="3" fillId="3" borderId="6" xfId="0" applyNumberFormat="1" applyFont="1" applyFill="1" applyBorder="1" applyAlignment="1">
      <alignment horizontal="center" vertical="center"/>
    </xf>
    <xf numFmtId="0" fontId="5" fillId="0" borderId="7" xfId="0" applyFont="1" applyBorder="1"/>
    <xf numFmtId="0" fontId="9" fillId="2" borderId="0" xfId="0" applyFont="1" applyFill="1"/>
    <xf numFmtId="0" fontId="0" fillId="2" borderId="0" xfId="0" applyFill="1" applyBorder="1"/>
    <xf numFmtId="0" fontId="0" fillId="2" borderId="21" xfId="0" applyFill="1" applyBorder="1"/>
    <xf numFmtId="0" fontId="0" fillId="2" borderId="25" xfId="0" applyFill="1" applyBorder="1"/>
    <xf numFmtId="0" fontId="4" fillId="2" borderId="0" xfId="1" applyFill="1"/>
    <xf numFmtId="49" fontId="11" fillId="2" borderId="0" xfId="0" applyNumberFormat="1" applyFont="1" applyFill="1" applyBorder="1" applyAlignment="1">
      <alignment vertical="center"/>
    </xf>
    <xf numFmtId="0" fontId="11" fillId="2" borderId="0" xfId="0" applyFont="1" applyFill="1" applyBorder="1"/>
    <xf numFmtId="49" fontId="2" fillId="3" borderId="9" xfId="0" applyNumberFormat="1" applyFont="1" applyFill="1" applyBorder="1" applyAlignment="1">
      <alignment vertical="center"/>
    </xf>
    <xf numFmtId="49" fontId="0" fillId="0" borderId="0" xfId="0" applyNumberFormat="1"/>
    <xf numFmtId="0" fontId="0" fillId="0" borderId="0" xfId="0" applyNumberFormat="1"/>
    <xf numFmtId="0" fontId="0" fillId="2" borderId="0" xfId="0" applyFill="1" applyBorder="1" applyAlignment="1">
      <alignment vertical="center" textRotation="90"/>
    </xf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5" fillId="2" borderId="10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5" fillId="2" borderId="22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11" fillId="2" borderId="0" xfId="0" applyFont="1" applyFill="1"/>
    <xf numFmtId="49" fontId="12" fillId="6" borderId="0" xfId="0" applyNumberFormat="1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vertical="center"/>
    </xf>
    <xf numFmtId="0" fontId="9" fillId="2" borderId="21" xfId="0" applyFont="1" applyFill="1" applyBorder="1"/>
    <xf numFmtId="0" fontId="9" fillId="2" borderId="25" xfId="0" applyFont="1" applyFill="1" applyBorder="1"/>
    <xf numFmtId="0" fontId="9" fillId="2" borderId="0" xfId="0" applyFont="1" applyFill="1" applyBorder="1" applyAlignment="1">
      <alignment vertical="center"/>
    </xf>
    <xf numFmtId="49" fontId="0" fillId="2" borderId="0" xfId="0" applyNumberFormat="1" applyFill="1"/>
    <xf numFmtId="0" fontId="4" fillId="2" borderId="0" xfId="1" applyFill="1" applyBorder="1"/>
    <xf numFmtId="0" fontId="0" fillId="2" borderId="38" xfId="0" applyFill="1" applyBorder="1"/>
    <xf numFmtId="0" fontId="0" fillId="2" borderId="36" xfId="0" applyFill="1" applyBorder="1"/>
    <xf numFmtId="0" fontId="14" fillId="2" borderId="0" xfId="0" applyNumberFormat="1" applyFont="1" applyFill="1" applyBorder="1"/>
    <xf numFmtId="0" fontId="13" fillId="2" borderId="0" xfId="0" applyFont="1" applyFill="1"/>
    <xf numFmtId="0" fontId="0" fillId="2" borderId="40" xfId="0" applyFill="1" applyBorder="1" applyAlignment="1">
      <alignment vertical="center" textRotation="90"/>
    </xf>
    <xf numFmtId="0" fontId="8" fillId="2" borderId="17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5" fillId="2" borderId="33" xfId="0" applyFont="1" applyFill="1" applyBorder="1" applyAlignment="1">
      <alignment vertical="center"/>
    </xf>
    <xf numFmtId="0" fontId="9" fillId="2" borderId="0" xfId="0" applyFont="1" applyFill="1" applyBorder="1"/>
    <xf numFmtId="49" fontId="17" fillId="6" borderId="27" xfId="0" applyNumberFormat="1" applyFont="1" applyFill="1" applyBorder="1" applyAlignment="1">
      <alignment horizontal="center" vertical="center"/>
    </xf>
    <xf numFmtId="49" fontId="17" fillId="6" borderId="39" xfId="0" applyNumberFormat="1" applyFont="1" applyFill="1" applyBorder="1" applyAlignment="1">
      <alignment horizontal="center" vertical="center"/>
    </xf>
    <xf numFmtId="49" fontId="17" fillId="6" borderId="31" xfId="0" applyNumberFormat="1" applyFont="1" applyFill="1" applyBorder="1" applyAlignment="1">
      <alignment horizontal="center" vertical="center"/>
    </xf>
    <xf numFmtId="49" fontId="17" fillId="6" borderId="40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/>
    <xf numFmtId="0" fontId="5" fillId="2" borderId="30" xfId="0" applyFont="1" applyFill="1" applyBorder="1" applyAlignment="1"/>
    <xf numFmtId="0" fontId="5" fillId="2" borderId="35" xfId="0" applyFont="1" applyFill="1" applyBorder="1" applyAlignment="1">
      <alignment vertical="center"/>
    </xf>
    <xf numFmtId="0" fontId="5" fillId="2" borderId="37" xfId="0" applyFont="1" applyFill="1" applyBorder="1" applyAlignment="1">
      <alignment vertical="center"/>
    </xf>
    <xf numFmtId="0" fontId="7" fillId="2" borderId="0" xfId="0" applyFont="1" applyFill="1"/>
    <xf numFmtId="0" fontId="16" fillId="2" borderId="0" xfId="0" applyFont="1" applyFill="1"/>
    <xf numFmtId="0" fontId="18" fillId="2" borderId="0" xfId="0" applyFont="1" applyFill="1"/>
    <xf numFmtId="0" fontId="16" fillId="2" borderId="0" xfId="0" applyFont="1" applyFill="1" applyBorder="1"/>
    <xf numFmtId="0" fontId="19" fillId="2" borderId="0" xfId="1" applyFont="1" applyFill="1" applyBorder="1"/>
    <xf numFmtId="0" fontId="21" fillId="2" borderId="28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0" fontId="21" fillId="2" borderId="33" xfId="0" applyFont="1" applyFill="1" applyBorder="1" applyAlignment="1">
      <alignment horizontal="center" vertical="center"/>
    </xf>
    <xf numFmtId="0" fontId="22" fillId="2" borderId="34" xfId="0" applyFont="1" applyFill="1" applyBorder="1" applyAlignment="1">
      <alignment horizontal="center" vertical="center"/>
    </xf>
    <xf numFmtId="0" fontId="22" fillId="2" borderId="33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/>
    <xf numFmtId="0" fontId="10" fillId="2" borderId="0" xfId="0" applyFont="1" applyFill="1" applyBorder="1"/>
    <xf numFmtId="20" fontId="9" fillId="2" borderId="0" xfId="0" applyNumberFormat="1" applyFont="1" applyFill="1" applyBorder="1"/>
    <xf numFmtId="49" fontId="9" fillId="2" borderId="0" xfId="0" applyNumberFormat="1" applyFont="1" applyFill="1" applyBorder="1"/>
    <xf numFmtId="0" fontId="5" fillId="2" borderId="0" xfId="0" applyFont="1" applyFill="1" applyBorder="1" applyAlignment="1">
      <alignment vertical="center"/>
    </xf>
    <xf numFmtId="49" fontId="15" fillId="6" borderId="0" xfId="0" applyNumberFormat="1" applyFont="1" applyFill="1" applyBorder="1" applyAlignment="1">
      <alignment vertical="center"/>
    </xf>
    <xf numFmtId="49" fontId="5" fillId="2" borderId="0" xfId="0" applyNumberFormat="1" applyFont="1" applyFill="1" applyBorder="1"/>
    <xf numFmtId="0" fontId="0" fillId="2" borderId="18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5" fillId="0" borderId="43" xfId="0" applyFont="1" applyBorder="1"/>
    <xf numFmtId="0" fontId="5" fillId="0" borderId="44" xfId="0" applyFont="1" applyBorder="1"/>
    <xf numFmtId="0" fontId="0" fillId="2" borderId="7" xfId="0" applyFill="1" applyBorder="1"/>
    <xf numFmtId="0" fontId="0" fillId="2" borderId="41" xfId="0" applyFill="1" applyBorder="1"/>
    <xf numFmtId="0" fontId="0" fillId="2" borderId="42" xfId="0" applyFill="1" applyBorder="1"/>
    <xf numFmtId="0" fontId="8" fillId="2" borderId="41" xfId="0" applyFont="1" applyFill="1" applyBorder="1" applyAlignment="1">
      <alignment vertical="center"/>
    </xf>
    <xf numFmtId="0" fontId="8" fillId="2" borderId="42" xfId="0" applyFont="1" applyFill="1" applyBorder="1" applyAlignment="1">
      <alignment vertical="center"/>
    </xf>
    <xf numFmtId="49" fontId="2" fillId="4" borderId="9" xfId="0" applyNumberFormat="1" applyFont="1" applyFill="1" applyBorder="1" applyAlignment="1">
      <alignment vertical="center"/>
    </xf>
    <xf numFmtId="49" fontId="2" fillId="4" borderId="1" xfId="0" applyNumberFormat="1" applyFont="1" applyFill="1" applyBorder="1" applyAlignment="1">
      <alignment vertical="center"/>
    </xf>
    <xf numFmtId="49" fontId="2" fillId="4" borderId="2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49" fontId="2" fillId="3" borderId="0" xfId="0" applyNumberFormat="1" applyFont="1" applyFill="1" applyBorder="1" applyAlignmen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4" borderId="3" xfId="0" applyNumberFormat="1" applyFont="1" applyFill="1" applyBorder="1" applyAlignment="1">
      <alignment vertical="center"/>
    </xf>
    <xf numFmtId="0" fontId="9" fillId="2" borderId="47" xfId="0" applyFont="1" applyFill="1" applyBorder="1"/>
    <xf numFmtId="0" fontId="9" fillId="2" borderId="48" xfId="0" applyFont="1" applyFill="1" applyBorder="1"/>
    <xf numFmtId="0" fontId="9" fillId="2" borderId="49" xfId="0" applyFont="1" applyFill="1" applyBorder="1"/>
    <xf numFmtId="49" fontId="0" fillId="0" borderId="50" xfId="0" applyNumberFormat="1" applyBorder="1"/>
    <xf numFmtId="0" fontId="7" fillId="2" borderId="46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49" fontId="0" fillId="0" borderId="51" xfId="0" applyNumberFormat="1" applyBorder="1"/>
    <xf numFmtId="49" fontId="0" fillId="0" borderId="47" xfId="0" applyNumberFormat="1" applyBorder="1"/>
    <xf numFmtId="49" fontId="15" fillId="4" borderId="52" xfId="0" applyNumberFormat="1" applyFont="1" applyFill="1" applyBorder="1" applyAlignment="1">
      <alignment vertical="center"/>
    </xf>
    <xf numFmtId="49" fontId="5" fillId="0" borderId="53" xfId="0" applyNumberFormat="1" applyFont="1" applyBorder="1"/>
    <xf numFmtId="164" fontId="9" fillId="2" borderId="54" xfId="0" applyNumberFormat="1" applyFont="1" applyFill="1" applyBorder="1"/>
    <xf numFmtId="0" fontId="10" fillId="2" borderId="55" xfId="0" applyFont="1" applyFill="1" applyBorder="1"/>
    <xf numFmtId="49" fontId="0" fillId="0" borderId="56" xfId="0" applyNumberFormat="1" applyBorder="1"/>
    <xf numFmtId="164" fontId="9" fillId="2" borderId="57" xfId="0" applyNumberFormat="1" applyFont="1" applyFill="1" applyBorder="1"/>
    <xf numFmtId="49" fontId="5" fillId="0" borderId="56" xfId="0" applyNumberFormat="1" applyFont="1" applyBorder="1"/>
    <xf numFmtId="164" fontId="9" fillId="2" borderId="56" xfId="0" applyNumberFormat="1" applyFont="1" applyFill="1" applyBorder="1"/>
    <xf numFmtId="0" fontId="9" fillId="2" borderId="56" xfId="0" applyFont="1" applyFill="1" applyBorder="1"/>
    <xf numFmtId="49" fontId="9" fillId="2" borderId="56" xfId="0" applyNumberFormat="1" applyFont="1" applyFill="1" applyBorder="1"/>
    <xf numFmtId="14" fontId="9" fillId="2" borderId="56" xfId="0" applyNumberFormat="1" applyFont="1" applyFill="1" applyBorder="1"/>
    <xf numFmtId="0" fontId="10" fillId="2" borderId="58" xfId="0" applyFont="1" applyFill="1" applyBorder="1"/>
    <xf numFmtId="49" fontId="5" fillId="0" borderId="59" xfId="0" applyNumberFormat="1" applyFont="1" applyBorder="1"/>
    <xf numFmtId="164" fontId="9" fillId="2" borderId="60" xfId="0" applyNumberFormat="1" applyFont="1" applyFill="1" applyBorder="1"/>
    <xf numFmtId="0" fontId="9" fillId="2" borderId="52" xfId="0" applyFont="1" applyFill="1" applyBorder="1"/>
    <xf numFmtId="0" fontId="9" fillId="2" borderId="54" xfId="0" applyFont="1" applyFill="1" applyBorder="1"/>
    <xf numFmtId="0" fontId="9" fillId="2" borderId="55" xfId="0" applyFont="1" applyFill="1" applyBorder="1"/>
    <xf numFmtId="0" fontId="9" fillId="2" borderId="57" xfId="0" applyFont="1" applyFill="1" applyBorder="1"/>
    <xf numFmtId="20" fontId="9" fillId="2" borderId="56" xfId="0" applyNumberFormat="1" applyFont="1" applyFill="1" applyBorder="1"/>
    <xf numFmtId="0" fontId="9" fillId="2" borderId="58" xfId="0" applyFont="1" applyFill="1" applyBorder="1"/>
    <xf numFmtId="20" fontId="9" fillId="2" borderId="59" xfId="0" applyNumberFormat="1" applyFont="1" applyFill="1" applyBorder="1"/>
    <xf numFmtId="0" fontId="9" fillId="2" borderId="59" xfId="0" applyFont="1" applyFill="1" applyBorder="1"/>
    <xf numFmtId="49" fontId="9" fillId="2" borderId="59" xfId="0" applyNumberFormat="1" applyFont="1" applyFill="1" applyBorder="1"/>
    <xf numFmtId="0" fontId="9" fillId="2" borderId="60" xfId="0" applyFont="1" applyFill="1" applyBorder="1"/>
    <xf numFmtId="49" fontId="0" fillId="0" borderId="49" xfId="0" applyNumberFormat="1" applyBorder="1"/>
    <xf numFmtId="49" fontId="0" fillId="0" borderId="53" xfId="0" applyNumberFormat="1" applyBorder="1"/>
    <xf numFmtId="0" fontId="0" fillId="2" borderId="40" xfId="0" applyFill="1" applyBorder="1" applyAlignment="1">
      <alignment horizontal="center"/>
    </xf>
    <xf numFmtId="0" fontId="20" fillId="2" borderId="0" xfId="0" applyFont="1" applyFill="1" applyAlignment="1">
      <alignment horizontal="center"/>
    </xf>
    <xf numFmtId="0" fontId="9" fillId="2" borderId="0" xfId="0" applyNumberFormat="1" applyFont="1" applyFill="1" applyAlignment="1">
      <alignment horizontal="left"/>
    </xf>
    <xf numFmtId="0" fontId="23" fillId="5" borderId="39" xfId="0" applyFont="1" applyFill="1" applyBorder="1" applyAlignment="1">
      <alignment horizontal="center" vertical="center" textRotation="90"/>
    </xf>
    <xf numFmtId="0" fontId="23" fillId="5" borderId="16" xfId="0" applyFont="1" applyFill="1" applyBorder="1" applyAlignment="1">
      <alignment horizontal="center" vertical="center" textRotation="90"/>
    </xf>
    <xf numFmtId="0" fontId="23" fillId="5" borderId="26" xfId="0" applyFont="1" applyFill="1" applyBorder="1" applyAlignment="1">
      <alignment horizontal="center" vertical="center" textRotation="90"/>
    </xf>
    <xf numFmtId="0" fontId="23" fillId="5" borderId="11" xfId="0" applyFont="1" applyFill="1" applyBorder="1" applyAlignment="1">
      <alignment horizontal="center" vertical="center" textRotation="90"/>
    </xf>
    <xf numFmtId="0" fontId="23" fillId="5" borderId="13" xfId="0" applyFont="1" applyFill="1" applyBorder="1" applyAlignment="1">
      <alignment horizontal="center" vertical="center" textRotation="90"/>
    </xf>
    <xf numFmtId="0" fontId="23" fillId="5" borderId="15" xfId="0" applyFont="1" applyFill="1" applyBorder="1" applyAlignment="1">
      <alignment horizontal="center" vertical="center" textRotation="90"/>
    </xf>
    <xf numFmtId="49" fontId="7" fillId="2" borderId="0" xfId="0" applyNumberFormat="1" applyFont="1" applyFill="1" applyAlignment="1">
      <alignment horizontal="left"/>
    </xf>
    <xf numFmtId="0" fontId="7" fillId="2" borderId="0" xfId="0" applyNumberFormat="1" applyFont="1" applyFill="1" applyAlignment="1">
      <alignment horizontal="left"/>
    </xf>
    <xf numFmtId="0" fontId="5" fillId="2" borderId="35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0" fillId="2" borderId="40" xfId="0" applyFill="1" applyBorder="1" applyAlignment="1">
      <alignment horizontal="center" vertical="center"/>
    </xf>
    <xf numFmtId="0" fontId="0" fillId="2" borderId="0" xfId="0" applyNumberFormat="1" applyFill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3" fillId="2" borderId="0" xfId="0" applyFont="1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581D74"/>
      <color rgb="FFD676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.Brown/AppData/Local/Microsoft/Windows/INetCache/Content.Outlook/S9TMPX4A/Copie%20de%20Facturation_Sodexo%20FEVRIER%202023%20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s"/>
      <sheetName val="Facturation"/>
      <sheetName val="Fichier Client"/>
      <sheetName val="Prestations 10%"/>
      <sheetName val="Prestations 20%"/>
      <sheetName val="Feuil1"/>
    </sheetNames>
    <sheetDataSet>
      <sheetData sheetId="0" refreshError="1"/>
      <sheetData sheetId="1" refreshError="1"/>
      <sheetData sheetId="2"/>
      <sheetData sheetId="3">
        <row r="1">
          <cell r="A1" t="str">
            <v>Prestations possibles</v>
          </cell>
        </row>
        <row r="3">
          <cell r="A3" t="str">
            <v>LES PAUSES &amp; PETIT DEJEUNER</v>
          </cell>
        </row>
        <row r="4">
          <cell r="A4" t="str">
            <v>Petit -déjeuner Simple</v>
          </cell>
        </row>
        <row r="5">
          <cell r="A5" t="str">
            <v>Petit -déjeuner Complet</v>
          </cell>
        </row>
        <row r="6">
          <cell r="A6" t="str">
            <v>petit déjeuner Le cercle</v>
          </cell>
        </row>
        <row r="7">
          <cell r="A7" t="str">
            <v>petit déjeuner sportif</v>
          </cell>
        </row>
        <row r="8">
          <cell r="A8" t="str">
            <v>petit déjeuner cercle du 08/06</v>
          </cell>
        </row>
        <row r="9">
          <cell r="A9" t="str">
            <v>petit déjeuner prestige</v>
          </cell>
        </row>
        <row r="10">
          <cell r="A10" t="str">
            <v>petit déjeuner prestige</v>
          </cell>
        </row>
        <row r="11">
          <cell r="A11" t="str">
            <v>Supplement petit dejeuner</v>
          </cell>
        </row>
        <row r="12">
          <cell r="A12" t="str">
            <v>petit déjeuner Plien Ciel</v>
          </cell>
        </row>
        <row r="13">
          <cell r="A13" t="str">
            <v>petit déjeuner buffet</v>
          </cell>
        </row>
        <row r="14">
          <cell r="A14" t="str">
            <v>Collation "fresh §sweet"</v>
          </cell>
        </row>
        <row r="15">
          <cell r="A15" t="str">
            <v>Collation "fresh § saltyt"</v>
          </cell>
        </row>
        <row r="16">
          <cell r="A16" t="str">
            <v>Pause Gouter</v>
          </cell>
        </row>
        <row r="17">
          <cell r="A17" t="str">
            <v>Pause Gouter (muffin gaufre et crêpe)</v>
          </cell>
        </row>
        <row r="18">
          <cell r="A18" t="str">
            <v>Pause Sucrée</v>
          </cell>
        </row>
        <row r="19">
          <cell r="A19" t="str">
            <v>Pause Simple</v>
          </cell>
        </row>
        <row r="20">
          <cell r="A20" t="str">
            <v>Pause Complète</v>
          </cell>
        </row>
        <row r="21">
          <cell r="A21" t="str">
            <v>Pause Gourmande</v>
          </cell>
        </row>
        <row r="22">
          <cell r="A22" t="str">
            <v>pause so sweet</v>
          </cell>
        </row>
        <row r="23">
          <cell r="A23" t="str">
            <v>Pause vitality</v>
          </cell>
        </row>
        <row r="24">
          <cell r="A24" t="str">
            <v>Pause sweets salte</v>
          </cell>
        </row>
        <row r="25">
          <cell r="A25" t="str">
            <v>pause digital+</v>
          </cell>
        </row>
        <row r="26">
          <cell r="A26" t="str">
            <v>Pause made good</v>
          </cell>
        </row>
        <row r="27">
          <cell r="A27" t="str">
            <v xml:space="preserve"> mini Moelleux choco</v>
          </cell>
        </row>
        <row r="28">
          <cell r="A28" t="str">
            <v xml:space="preserve"> mini cake framboise</v>
          </cell>
        </row>
        <row r="29">
          <cell r="A29" t="str">
            <v xml:space="preserve"> Muffins choco</v>
          </cell>
        </row>
        <row r="30">
          <cell r="A30" t="str">
            <v xml:space="preserve"> Madeleine emballée</v>
          </cell>
        </row>
        <row r="31">
          <cell r="A31" t="str">
            <v xml:space="preserve"> mini Madeleine coqui</v>
          </cell>
        </row>
        <row r="32">
          <cell r="A32" t="str">
            <v>3 mini mignadisse</v>
          </cell>
        </row>
        <row r="33">
          <cell r="A33" t="str">
            <v>5 mignadises sucrées</v>
          </cell>
        </row>
        <row r="34">
          <cell r="A34" t="str">
            <v>3 mini veinnoiseries</v>
          </cell>
        </row>
        <row r="35">
          <cell r="A35" t="str">
            <v>Crèpe moelleuses Bio 3 par personnes</v>
          </cell>
        </row>
        <row r="36">
          <cell r="A36" t="str">
            <v xml:space="preserve">Tarte maison </v>
          </cell>
        </row>
        <row r="37">
          <cell r="A37" t="str">
            <v>Gateau anniversaire</v>
          </cell>
        </row>
        <row r="38">
          <cell r="A38" t="str">
            <v>cake maison</v>
          </cell>
        </row>
        <row r="39">
          <cell r="A39" t="str">
            <v>Gressins</v>
          </cell>
        </row>
        <row r="40">
          <cell r="A40" t="str">
            <v>Graine Munchy</v>
          </cell>
        </row>
        <row r="41">
          <cell r="A41" t="str">
            <v>Granola</v>
          </cell>
        </row>
        <row r="42">
          <cell r="A42" t="str">
            <v>Mangue séchée</v>
          </cell>
        </row>
        <row r="43">
          <cell r="A43" t="str">
            <v xml:space="preserve"> cookie chocolat</v>
          </cell>
        </row>
        <row r="44">
          <cell r="A44" t="str">
            <v xml:space="preserve"> cookie chorizo</v>
          </cell>
        </row>
        <row r="45">
          <cell r="A45" t="str">
            <v>chewy cookie</v>
          </cell>
        </row>
        <row r="46">
          <cell r="A46" t="str">
            <v>noix de cajou</v>
          </cell>
        </row>
        <row r="47">
          <cell r="A47" t="str">
            <v>Galette de riz choco</v>
          </cell>
        </row>
        <row r="48">
          <cell r="A48" t="str">
            <v>sable beaufort</v>
          </cell>
        </row>
        <row r="49">
          <cell r="A49" t="str">
            <v>sable citron</v>
          </cell>
        </row>
        <row r="50">
          <cell r="A50" t="str">
            <v>Carres choco beurre sale</v>
          </cell>
        </row>
        <row r="51">
          <cell r="A51" t="str">
            <v>sable chocolat</v>
          </cell>
        </row>
        <row r="52">
          <cell r="A52" t="str">
            <v>Chips anglaise</v>
          </cell>
        </row>
        <row r="53">
          <cell r="A53" t="str">
            <v>carré croquant olive romarin</v>
          </cell>
        </row>
        <row r="54">
          <cell r="A54" t="str">
            <v>Sachet de bonbon</v>
          </cell>
        </row>
        <row r="55">
          <cell r="A55" t="str">
            <v>pop corn</v>
          </cell>
        </row>
        <row r="56">
          <cell r="A56" t="str">
            <v>cacahuetes au miel</v>
          </cell>
        </row>
        <row r="57">
          <cell r="A57" t="str">
            <v>Bonbon Haribo dragibus 2 kg</v>
          </cell>
        </row>
        <row r="58">
          <cell r="A58" t="str">
            <v>Fraise tagade 1 kg</v>
          </cell>
        </row>
        <row r="59">
          <cell r="A59" t="str">
            <v>Ousrson Guimauve 1 KG</v>
          </cell>
        </row>
        <row r="60">
          <cell r="A60" t="str">
            <v>bonbonniere de bonbon</v>
          </cell>
        </row>
        <row r="61">
          <cell r="A61" t="str">
            <v>biscuit au sesame</v>
          </cell>
        </row>
        <row r="62">
          <cell r="A62" t="str">
            <v>Sac Isotherme</v>
          </cell>
        </row>
        <row r="63">
          <cell r="A63" t="str">
            <v>made good</v>
          </cell>
        </row>
        <row r="64">
          <cell r="A64" t="str">
            <v>LES DEJEUNERS , PLATEAUX ET BUFFETS</v>
          </cell>
        </row>
        <row r="65">
          <cell r="A65" t="str">
            <v>Menu Affaires</v>
          </cell>
        </row>
        <row r="66">
          <cell r="A66" t="str">
            <v>Menu Noel</v>
          </cell>
        </row>
        <row r="67">
          <cell r="A67" t="str">
            <v>Menu MR Mignon</v>
          </cell>
        </row>
        <row r="68">
          <cell r="A68" t="str">
            <v>Menu Collection</v>
          </cell>
        </row>
        <row r="69">
          <cell r="A69" t="str">
            <v>Diner MR TERPEREAU 07/12</v>
          </cell>
        </row>
        <row r="70">
          <cell r="A70" t="str">
            <v>Menu Le  Cercle</v>
          </cell>
        </row>
        <row r="71">
          <cell r="A71" t="str">
            <v>Menu de noel</v>
          </cell>
        </row>
        <row r="72">
          <cell r="A72" t="str">
            <v>Aperitif Street food</v>
          </cell>
        </row>
        <row r="73">
          <cell r="A73" t="str">
            <v>Aperitif finger food</v>
          </cell>
        </row>
        <row r="74">
          <cell r="A74" t="str">
            <v>Planche apéritif "charcuterie et fromage" 06/07</v>
          </cell>
        </row>
        <row r="75">
          <cell r="A75" t="str">
            <v>finger lunch digital</v>
          </cell>
        </row>
        <row r="76">
          <cell r="A76" t="str">
            <v>Cube de Finger Food</v>
          </cell>
        </row>
        <row r="77">
          <cell r="A77" t="str">
            <v>COFFRET LUNCH salé sucré</v>
          </cell>
        </row>
        <row r="78">
          <cell r="A78" t="str">
            <v>COFFRET LUNCH salé sucré 2</v>
          </cell>
        </row>
        <row r="79">
          <cell r="A79" t="str">
            <v>after Dinatoire</v>
          </cell>
        </row>
        <row r="80">
          <cell r="A80" t="str">
            <v>after work</v>
          </cell>
        </row>
        <row r="81">
          <cell r="A81" t="str">
            <v>finger lunch Mr Tyrode</v>
          </cell>
        </row>
        <row r="82">
          <cell r="A82" t="str">
            <v>finger Food MR Gourgeonnet 05/03</v>
          </cell>
        </row>
        <row r="83">
          <cell r="A83" t="str">
            <v>finger lunch</v>
          </cell>
        </row>
        <row r="84">
          <cell r="A84" t="str">
            <v>finger buffet MME HARITO</v>
          </cell>
        </row>
        <row r="85">
          <cell r="A85" t="str">
            <v>finger buffet Mr Tyrode</v>
          </cell>
        </row>
        <row r="86">
          <cell r="A86" t="str">
            <v>finger buffet MME HARITO 28/06</v>
          </cell>
        </row>
        <row r="87">
          <cell r="A87" t="str">
            <v>finger lunch</v>
          </cell>
        </row>
        <row r="88">
          <cell r="A88" t="str">
            <v>Sur le pouce salé</v>
          </cell>
        </row>
        <row r="89">
          <cell r="A89" t="str">
            <v>lunch work</v>
          </cell>
        </row>
        <row r="90">
          <cell r="A90" t="str">
            <v>Working lunch</v>
          </cell>
        </row>
        <row r="91">
          <cell r="A91" t="str">
            <v>club Lunch</v>
          </cell>
        </row>
        <row r="92">
          <cell r="A92" t="str">
            <v>Diner Le cercle MME FABRESSE</v>
          </cell>
        </row>
        <row r="93">
          <cell r="A93" t="str">
            <v>Diner Le cercle MR ESTRADER</v>
          </cell>
        </row>
        <row r="94">
          <cell r="A94" t="str">
            <v>Diner Le cercle MR BAILLY</v>
          </cell>
        </row>
        <row r="95">
          <cell r="A95" t="str">
            <v>Diner Le cercle</v>
          </cell>
        </row>
        <row r="96">
          <cell r="A96" t="str">
            <v>Diner cercle 13/10</v>
          </cell>
        </row>
        <row r="97">
          <cell r="A97" t="str">
            <v>diner cercle Mr Namias</v>
          </cell>
        </row>
        <row r="98">
          <cell r="A98" t="str">
            <v xml:space="preserve">Option Fromage </v>
          </cell>
        </row>
        <row r="99">
          <cell r="A99" t="str">
            <v>PLATEAUX</v>
          </cell>
        </row>
        <row r="100">
          <cell r="A100" t="str">
            <v>Plateau Repas Mme Fabresse du 15/6</v>
          </cell>
        </row>
        <row r="101">
          <cell r="A101" t="str">
            <v>Plateau Repas le cercle</v>
          </cell>
        </row>
        <row r="102">
          <cell r="A102" t="str">
            <v>Plateau Repas l'affiche</v>
          </cell>
        </row>
        <row r="103">
          <cell r="A103" t="str">
            <v>Plateau Repas Affaire "Maison"</v>
          </cell>
        </row>
        <row r="104">
          <cell r="A104" t="str">
            <v>Plateau Repas Prestige "Maison"</v>
          </cell>
        </row>
        <row r="105">
          <cell r="A105" t="str">
            <v>Plateau Chef Chef</v>
          </cell>
        </row>
        <row r="106">
          <cell r="A106" t="str">
            <v xml:space="preserve">Plateau Repas LENOTRE </v>
          </cell>
        </row>
        <row r="107">
          <cell r="A107" t="str">
            <v>sandwich 3 pièces par personne</v>
          </cell>
        </row>
        <row r="108">
          <cell r="A108" t="str">
            <v>sandwich fromage</v>
          </cell>
        </row>
        <row r="109">
          <cell r="A109" t="str">
            <v>Pièces Lunch(3 salées,1 mini plat chaud ,2 sucrées)</v>
          </cell>
        </row>
        <row r="110">
          <cell r="A110" t="str">
            <v>Pack Lunch</v>
          </cell>
        </row>
        <row r="111">
          <cell r="A111" t="str">
            <v xml:space="preserve">Panier  sandwich MR PETIT </v>
          </cell>
        </row>
        <row r="112">
          <cell r="A112" t="str">
            <v>Finger sandwich</v>
          </cell>
        </row>
        <row r="113">
          <cell r="A113" t="str">
            <v>Panier sandwich</v>
          </cell>
        </row>
        <row r="114">
          <cell r="A114" t="str">
            <v>BUFFET</v>
          </cell>
        </row>
        <row r="115">
          <cell r="A115" t="str">
            <v>Cocktail finger buffet chaud</v>
          </cell>
        </row>
        <row r="116">
          <cell r="A116" t="str">
            <v>Buffet Mange Debout Chaud MR Jeanne03/03</v>
          </cell>
        </row>
        <row r="117">
          <cell r="A117" t="str">
            <v>Buffet Mange Debout Chaud</v>
          </cell>
        </row>
        <row r="118">
          <cell r="A118" t="str">
            <v>Cocktail Déjeunatoire leadership 01/07</v>
          </cell>
        </row>
        <row r="119">
          <cell r="A119" t="str">
            <v>Cocktail Dinatoire DU 05/07</v>
          </cell>
        </row>
        <row r="120">
          <cell r="A120" t="str">
            <v>Cocktail Dinatoire</v>
          </cell>
        </row>
        <row r="121">
          <cell r="A121" t="str">
            <v>Buffet Classique</v>
          </cell>
        </row>
        <row r="122">
          <cell r="A122" t="str">
            <v>Buffet Lunch MR barnaur 10/01</v>
          </cell>
        </row>
        <row r="123">
          <cell r="A123" t="str">
            <v>Cocktail déjeunatoire Mme Haye-Kiousis 10.12</v>
          </cell>
        </row>
        <row r="124">
          <cell r="A124" t="str">
            <v>Cocktail déjeunatoire ME HALBERSTADT</v>
          </cell>
        </row>
        <row r="125">
          <cell r="A125" t="str">
            <v>buffet Déjeunatoire MME PAIX 08/06</v>
          </cell>
        </row>
        <row r="126">
          <cell r="A126" t="str">
            <v>buffet Déjeunatoire MME MARTIN</v>
          </cell>
        </row>
        <row r="127">
          <cell r="A127" t="str">
            <v xml:space="preserve">Cocktail déjeunatoire MR Gourgeonnet </v>
          </cell>
        </row>
        <row r="128">
          <cell r="A128" t="str">
            <v>Cocktail déjeunatoire MR Garnier</v>
          </cell>
        </row>
        <row r="129">
          <cell r="A129" t="str">
            <v>Cocoktail dejeunatoire Mme  Calba</v>
          </cell>
        </row>
        <row r="130">
          <cell r="A130" t="str">
            <v>Buffet dinatoire Mme Bourmeau</v>
          </cell>
        </row>
        <row r="131">
          <cell r="A131" t="str">
            <v>Buffet dinatoire Mme Jamin</v>
          </cell>
        </row>
        <row r="132">
          <cell r="A132" t="str">
            <v>Buffe Dinatoire MR BROUSSARD 01/06</v>
          </cell>
        </row>
        <row r="133">
          <cell r="A133" t="str">
            <v>Buffet Dejeunatoire Mme attali 12/11</v>
          </cell>
        </row>
        <row r="134">
          <cell r="A134" t="str">
            <v>Buffet Dejeunatoire MME PAIX</v>
          </cell>
        </row>
        <row r="135">
          <cell r="A135" t="str">
            <v>Buffet Dejeunatoire</v>
          </cell>
        </row>
        <row r="136">
          <cell r="A136" t="str">
            <v>Buffet Prestige Mr Garnier</v>
          </cell>
        </row>
        <row r="137">
          <cell r="A137" t="str">
            <v>Buffet Prestige</v>
          </cell>
        </row>
        <row r="138">
          <cell r="A138" t="str">
            <v>Buffet Lunch SG 28/10</v>
          </cell>
        </row>
        <row r="139">
          <cell r="A139" t="str">
            <v>Finger lunch Buffet MR BAILLY 08/07</v>
          </cell>
        </row>
        <row r="140">
          <cell r="A140" t="str">
            <v>Finger Food</v>
          </cell>
        </row>
        <row r="141">
          <cell r="A141" t="str">
            <v xml:space="preserve">Finger Food MR TYRODE </v>
          </cell>
        </row>
        <row r="142">
          <cell r="A142" t="str">
            <v>Finger food Mr CRESPEL</v>
          </cell>
        </row>
        <row r="143">
          <cell r="A143" t="str">
            <v>Finger Buffet,Mini  plat chaud mr Vignet</v>
          </cell>
        </row>
        <row r="144">
          <cell r="A144" t="str">
            <v>Finger Buffet MR TYRODE 13/12</v>
          </cell>
        </row>
        <row r="145">
          <cell r="A145" t="str">
            <v>Finger Buffet MMME NORMAND 02/12</v>
          </cell>
        </row>
        <row r="146">
          <cell r="A146" t="str">
            <v>Finger Lunch MR LE BOT 02/06</v>
          </cell>
        </row>
        <row r="147">
          <cell r="A147" t="str">
            <v>Street Food</v>
          </cell>
        </row>
        <row r="148">
          <cell r="A148" t="str">
            <v>La frabrique à Pop Cornl</v>
          </cell>
        </row>
        <row r="149">
          <cell r="A149" t="str">
            <v xml:space="preserve">L'instant Goûter </v>
          </cell>
        </row>
        <row r="150">
          <cell r="A150" t="str">
            <v>Buffet Finger lunch froid</v>
          </cell>
        </row>
        <row r="151">
          <cell r="A151" t="str">
            <v>Buffet  Lunch MR TYRODE 05/12</v>
          </cell>
        </row>
        <row r="152">
          <cell r="A152" t="str">
            <v>Buffet  finger Lunch Mr JOURDAIN 20/06</v>
          </cell>
        </row>
        <row r="153">
          <cell r="A153" t="str">
            <v>Buffet digital</v>
          </cell>
        </row>
        <row r="154">
          <cell r="A154" t="str">
            <v>Buffet finger lunch MR BAILLY 14/06</v>
          </cell>
        </row>
        <row r="155">
          <cell r="A155" t="str">
            <v>Buffet lunch 12 pièces</v>
          </cell>
        </row>
        <row r="156">
          <cell r="A156" t="str">
            <v>Buffet lunch MR TERPEREAU 17/01</v>
          </cell>
        </row>
        <row r="157">
          <cell r="A157" t="str">
            <v>Buffet finger lunch MR FACON 03/06</v>
          </cell>
        </row>
        <row r="158">
          <cell r="A158" t="str">
            <v>Buffet finger lunch ME ZESSLER 17/06</v>
          </cell>
        </row>
        <row r="159">
          <cell r="A159" t="str">
            <v>Cocktail déjeunatoire</v>
          </cell>
        </row>
        <row r="160">
          <cell r="A160" t="str">
            <v>Cocktail déjeunatoire</v>
          </cell>
        </row>
        <row r="161">
          <cell r="A161" t="str">
            <v>Cocktail déjeunatoire MME NORMAND 13/12</v>
          </cell>
        </row>
        <row r="162">
          <cell r="A162" t="str">
            <v xml:space="preserve">Cocktail déjeunatoir froid </v>
          </cell>
        </row>
        <row r="163">
          <cell r="A163" t="str">
            <v>Cocktail déjeunatoir froid Mme Lafarge</v>
          </cell>
        </row>
        <row r="164">
          <cell r="A164" t="str">
            <v>Cocktail déjeunatoire mr garnier 6.11</v>
          </cell>
        </row>
        <row r="165">
          <cell r="A165" t="str">
            <v>buffet dinatoire froid</v>
          </cell>
        </row>
        <row r="166">
          <cell r="A166" t="str">
            <v>buffet finger lunch</v>
          </cell>
        </row>
        <row r="167">
          <cell r="A167" t="str">
            <v>buffet dejeunatoire mr gilbert</v>
          </cell>
        </row>
        <row r="168">
          <cell r="A168" t="str">
            <v>Animation Le Jambon</v>
          </cell>
        </row>
        <row r="169">
          <cell r="A169" t="str">
            <v>Animation La Fondue Savoyarde</v>
          </cell>
        </row>
        <row r="170">
          <cell r="A170" t="str">
            <v>Animation Culinaire By Le Cercle</v>
          </cell>
        </row>
        <row r="171">
          <cell r="A171" t="str">
            <v>buffet dejeunatoire</v>
          </cell>
        </row>
        <row r="173">
          <cell r="A173" t="str">
            <v xml:space="preserve">CARTE DES SOFTS </v>
          </cell>
        </row>
        <row r="174">
          <cell r="A174" t="str">
            <v>Comptoire de vin chaud</v>
          </cell>
        </row>
        <row r="175">
          <cell r="A175" t="str">
            <v>le schorle rhubarbe</v>
          </cell>
        </row>
        <row r="176">
          <cell r="A176" t="str">
            <v>le schorle pomme</v>
          </cell>
        </row>
        <row r="177">
          <cell r="A177" t="str">
            <v>Archibald French Tonic</v>
          </cell>
        </row>
        <row r="178">
          <cell r="A178" t="str">
            <v xml:space="preserve">citronnade menthe </v>
          </cell>
        </row>
        <row r="179">
          <cell r="A179" t="str">
            <v>smoothie 25cl</v>
          </cell>
        </row>
        <row r="180">
          <cell r="A180" t="str">
            <v>tao</v>
          </cell>
        </row>
        <row r="181">
          <cell r="A181" t="str">
            <v>Jus de Fruits frais 25CL</v>
          </cell>
        </row>
        <row r="182">
          <cell r="A182" t="str">
            <v>Jus de Pamplemousse 20CL</v>
          </cell>
        </row>
        <row r="183">
          <cell r="A183" t="str">
            <v>Jus de Pomme 20CL</v>
          </cell>
        </row>
        <row r="184">
          <cell r="A184" t="str">
            <v>Jus de Orange 20CL</v>
          </cell>
        </row>
        <row r="185">
          <cell r="A185" t="str">
            <v>Jus d'abricot 20CL</v>
          </cell>
        </row>
        <row r="186">
          <cell r="A186" t="str">
            <v>Jus d'ananas 20CL</v>
          </cell>
        </row>
        <row r="187">
          <cell r="A187" t="str">
            <v>Jus de Tomate 20CL</v>
          </cell>
        </row>
        <row r="188">
          <cell r="A188" t="str">
            <v>Smoothies</v>
          </cell>
        </row>
        <row r="189">
          <cell r="A189" t="str">
            <v>Coca-Cola 33cl</v>
          </cell>
        </row>
        <row r="190">
          <cell r="A190" t="str">
            <v>Coca zero 33 CL</v>
          </cell>
        </row>
        <row r="191">
          <cell r="A191" t="str">
            <v>Coca-Cola Light 33CL</v>
          </cell>
        </row>
        <row r="192">
          <cell r="A192" t="str">
            <v>Coca-cola verre litre</v>
          </cell>
        </row>
        <row r="193">
          <cell r="A193" t="str">
            <v>perrier 75 cl</v>
          </cell>
        </row>
        <row r="194">
          <cell r="A194" t="str">
            <v>Perrier 0,25 L</v>
          </cell>
        </row>
        <row r="195">
          <cell r="A195" t="str">
            <v>Badoit VERTE 0,33L</v>
          </cell>
        </row>
        <row r="196">
          <cell r="A196" t="str">
            <v>Badoit ROUGE 0,33L</v>
          </cell>
        </row>
        <row r="197">
          <cell r="A197" t="str">
            <v>Badoit 75cl VP rouge</v>
          </cell>
        </row>
        <row r="198">
          <cell r="A198" t="str">
            <v>Badoit L</v>
          </cell>
        </row>
        <row r="199">
          <cell r="A199" t="str">
            <v>Chateldon</v>
          </cell>
        </row>
        <row r="200">
          <cell r="A200" t="str">
            <v>thonon l</v>
          </cell>
        </row>
        <row r="201">
          <cell r="A201" t="str">
            <v>vittel 1L</v>
          </cell>
        </row>
        <row r="202">
          <cell r="A202" t="str">
            <v>Evian 75 cl VP</v>
          </cell>
        </row>
        <row r="203">
          <cell r="A203" t="str">
            <v>Evian 1L</v>
          </cell>
        </row>
        <row r="204">
          <cell r="A204" t="str">
            <v>Volvic citron 50CL</v>
          </cell>
        </row>
        <row r="205">
          <cell r="A205" t="str">
            <v>Evian 50CL</v>
          </cell>
        </row>
        <row r="206">
          <cell r="A206" t="str">
            <v>Evian 33CL VP</v>
          </cell>
        </row>
        <row r="207">
          <cell r="A207" t="str">
            <v>Evian 33CL</v>
          </cell>
        </row>
        <row r="208">
          <cell r="A208" t="str">
            <v>Jus d'Orange 1L</v>
          </cell>
        </row>
        <row r="209">
          <cell r="A209" t="str">
            <v>Jus de fruits frais litre</v>
          </cell>
        </row>
        <row r="210">
          <cell r="A210" t="str">
            <v>Jus de pomme  bio 1L</v>
          </cell>
        </row>
        <row r="211">
          <cell r="A211" t="str">
            <v>Jus de pomme 1L</v>
          </cell>
        </row>
        <row r="212">
          <cell r="A212" t="str">
            <v xml:space="preserve">Jus d'orange frais 1L </v>
          </cell>
        </row>
        <row r="213">
          <cell r="A213" t="str">
            <v>Jus de Pamplemousse 1L</v>
          </cell>
        </row>
        <row r="214">
          <cell r="A214" t="str">
            <v>cafeterie</v>
          </cell>
        </row>
        <row r="215">
          <cell r="A215" t="str">
            <v>Expresso</v>
          </cell>
        </row>
        <row r="216">
          <cell r="A216" t="str">
            <v>Décaféiné</v>
          </cell>
        </row>
        <row r="217">
          <cell r="A217" t="str">
            <v>Expresso room</v>
          </cell>
        </row>
        <row r="218">
          <cell r="A218" t="str">
            <v xml:space="preserve">Expresso Crème </v>
          </cell>
        </row>
        <row r="219">
          <cell r="A219" t="str">
            <v>Double Expresso</v>
          </cell>
        </row>
        <row r="220">
          <cell r="A220" t="str">
            <v>Café,thé,infusion</v>
          </cell>
        </row>
        <row r="221">
          <cell r="A221" t="str">
            <v>Thé</v>
          </cell>
        </row>
        <row r="222">
          <cell r="A222" t="str">
            <v>Thé au lait</v>
          </cell>
        </row>
        <row r="223">
          <cell r="A223" t="str">
            <v>Infusion</v>
          </cell>
        </row>
        <row r="224">
          <cell r="A224" t="str">
            <v>Dosette de lait</v>
          </cell>
        </row>
        <row r="225">
          <cell r="A225" t="str">
            <v>Boite de dosette lait</v>
          </cell>
        </row>
        <row r="226">
          <cell r="A226" t="str">
            <v xml:space="preserve">Sucre la perruche </v>
          </cell>
        </row>
        <row r="227">
          <cell r="A227" t="str">
            <v>Boite de sucre la perruche</v>
          </cell>
        </row>
        <row r="228">
          <cell r="A228" t="str">
            <v>Boite Canderel</v>
          </cell>
        </row>
        <row r="229">
          <cell r="A229" t="str">
            <v>Thermos de Café (5 personnes) 0,5L</v>
          </cell>
        </row>
        <row r="230">
          <cell r="A230" t="str">
            <v>Thermos de Chocolat</v>
          </cell>
        </row>
        <row r="231">
          <cell r="A231" t="str">
            <v>Thermos de Thé (5 personnes) 0,5L</v>
          </cell>
        </row>
        <row r="232">
          <cell r="A232" t="str">
            <v>Dosette nespresso cronic</v>
          </cell>
        </row>
        <row r="233">
          <cell r="A233" t="str">
            <v>Dosette nespresso</v>
          </cell>
        </row>
        <row r="234">
          <cell r="A234" t="str">
            <v>Petit gobelet (paquet de 50)</v>
          </cell>
        </row>
        <row r="235">
          <cell r="A235" t="str">
            <v>Grand gobelet ( paquet de 50)</v>
          </cell>
        </row>
        <row r="236">
          <cell r="A236" t="str">
            <v>Moyen gobelet ( paquet de 50)</v>
          </cell>
        </row>
        <row r="237">
          <cell r="A237" t="str">
            <v>Flute à champagne 100 ml</v>
          </cell>
        </row>
        <row r="238">
          <cell r="A238" t="str">
            <v>verre a pied 185 ml</v>
          </cell>
        </row>
        <row r="239">
          <cell r="A239" t="str">
            <v>petit pot de miel</v>
          </cell>
        </row>
        <row r="240">
          <cell r="A240" t="str">
            <v>Touillettes</v>
          </cell>
        </row>
        <row r="241">
          <cell r="A241" t="str">
            <v>couvert jetable</v>
          </cell>
        </row>
        <row r="242">
          <cell r="A242" t="str">
            <v>Gobelet plastique</v>
          </cell>
        </row>
        <row r="243">
          <cell r="A243" t="str">
            <v>Verre plastique</v>
          </cell>
        </row>
        <row r="244">
          <cell r="A244" t="str">
            <v>Flute plastique</v>
          </cell>
        </row>
        <row r="245">
          <cell r="A245" t="str">
            <v>Assiette jetable</v>
          </cell>
        </row>
        <row r="246">
          <cell r="A246" t="str">
            <v>boite de gant</v>
          </cell>
        </row>
        <row r="247">
          <cell r="A247" t="str">
            <v>boite de lingette</v>
          </cell>
        </row>
        <row r="248">
          <cell r="A248" t="str">
            <v>Paquet de servittes papier</v>
          </cell>
        </row>
        <row r="249">
          <cell r="A249" t="str">
            <v>Sac à Cadeau</v>
          </cell>
        </row>
        <row r="250">
          <cell r="A250" t="str">
            <v>Boite de the</v>
          </cell>
        </row>
        <row r="253">
          <cell r="A253" t="str">
            <v>DIVERS</v>
          </cell>
        </row>
        <row r="254">
          <cell r="A254" t="str">
            <v xml:space="preserve">diffuseur </v>
          </cell>
        </row>
        <row r="255">
          <cell r="A255" t="str">
            <v>Brioche</v>
          </cell>
        </row>
        <row r="256">
          <cell r="A256" t="str">
            <v>Brioche Tressée 2.5kg</v>
          </cell>
        </row>
        <row r="257">
          <cell r="A257" t="str">
            <v xml:space="preserve">Madeleunes nature 2 pièces </v>
          </cell>
        </row>
        <row r="258">
          <cell r="A258" t="str">
            <v>Galettes des rois</v>
          </cell>
        </row>
        <row r="259">
          <cell r="A259" t="str">
            <v>Galettes des rois 10PARTS</v>
          </cell>
        </row>
        <row r="260">
          <cell r="A260" t="str">
            <v>Entre Chef</v>
          </cell>
        </row>
        <row r="261">
          <cell r="A261" t="str">
            <v>Oeuf dur</v>
          </cell>
        </row>
        <row r="262">
          <cell r="A262" t="str">
            <v xml:space="preserve">Oeuf brouille </v>
          </cell>
        </row>
        <row r="263">
          <cell r="A263" t="str">
            <v>Oeuf brouille truffe</v>
          </cell>
        </row>
        <row r="264">
          <cell r="A264" t="str">
            <v xml:space="preserve"> fromage</v>
          </cell>
        </row>
        <row r="265">
          <cell r="A265" t="str">
            <v>Laitage</v>
          </cell>
        </row>
        <row r="266">
          <cell r="A266" t="str">
            <v>CORBEILLE DE FRUITS 1</v>
          </cell>
        </row>
        <row r="267">
          <cell r="A267" t="str">
            <v>Corbeille de Fruits 7 kg</v>
          </cell>
        </row>
        <row r="268">
          <cell r="A268" t="str">
            <v>Corbeille de Clementines 4 kg</v>
          </cell>
        </row>
        <row r="269">
          <cell r="A269" t="str">
            <v>corbeille de fruits 2</v>
          </cell>
        </row>
        <row r="270">
          <cell r="A270" t="str">
            <v>corbeille de fruit 3</v>
          </cell>
        </row>
        <row r="271">
          <cell r="A271" t="str">
            <v>corbeille de fruit</v>
          </cell>
        </row>
        <row r="272">
          <cell r="A272" t="str">
            <v>Panier DE Raisin</v>
          </cell>
        </row>
        <row r="273">
          <cell r="A273" t="str">
            <v>corbeille de fruit petit déjeuner</v>
          </cell>
        </row>
        <row r="274">
          <cell r="A274" t="str">
            <v>Panier fruit</v>
          </cell>
        </row>
        <row r="275">
          <cell r="A275" t="str">
            <v>Corbeille de fruit individuelle</v>
          </cell>
        </row>
        <row r="276">
          <cell r="A276" t="str">
            <v>Salade Verte</v>
          </cell>
        </row>
        <row r="277">
          <cell r="A277" t="str">
            <v>Soupe Maison</v>
          </cell>
        </row>
        <row r="278">
          <cell r="A278" t="str">
            <v>Assiette de fruit</v>
          </cell>
        </row>
        <row r="279">
          <cell r="A279" t="str">
            <v xml:space="preserve">Un Fruit </v>
          </cell>
        </row>
        <row r="280">
          <cell r="A280" t="str">
            <v>Brochette de fruits</v>
          </cell>
        </row>
        <row r="281">
          <cell r="A281" t="str">
            <v>Boite de 1/2 chocolat lacte</v>
          </cell>
        </row>
        <row r="282">
          <cell r="A282" t="str">
            <v>Tablette de chocolat bpce noix de pecan</v>
          </cell>
        </row>
        <row r="283">
          <cell r="A283" t="str">
            <v>Tablette de chocolat bpce</v>
          </cell>
        </row>
        <row r="284">
          <cell r="A284" t="str">
            <v>Boite de chocolat lacte</v>
          </cell>
        </row>
        <row r="285">
          <cell r="A285" t="str">
            <v>Boite de chocolaT lingot</v>
          </cell>
        </row>
        <row r="286">
          <cell r="A286" t="str">
            <v xml:space="preserve">Planche de charcuterie, fromage, croc légumes </v>
          </cell>
        </row>
        <row r="287">
          <cell r="A287" t="str">
            <v>Planche de charcuterie et fromage</v>
          </cell>
        </row>
        <row r="288">
          <cell r="A288" t="str">
            <v>panier repas</v>
          </cell>
        </row>
        <row r="289">
          <cell r="A289" t="str">
            <v>boite de biscuit delacre</v>
          </cell>
        </row>
        <row r="290">
          <cell r="A290" t="str">
            <v>Coffret chocolat</v>
          </cell>
        </row>
        <row r="291">
          <cell r="A291" t="str">
            <v>COCKTAIL</v>
          </cell>
        </row>
        <row r="292">
          <cell r="A292" t="str">
            <v xml:space="preserve"> pièces cocktail</v>
          </cell>
        </row>
        <row r="293">
          <cell r="A293" t="str">
            <v>cocktail dejeunatoire Mr IRISSON</v>
          </cell>
        </row>
        <row r="294">
          <cell r="A294" t="str">
            <v>Finger buffet mme calba 7.02.20</v>
          </cell>
        </row>
        <row r="295">
          <cell r="A295" t="str">
            <v>cocktail dejeunatoire Mr David</v>
          </cell>
        </row>
        <row r="296">
          <cell r="A296" t="str">
            <v>cocktail dejeunatoire MR BAILLY 08.01</v>
          </cell>
        </row>
        <row r="297">
          <cell r="A297" t="str">
            <v>cocktail dejeunatoire Mme CALBA</v>
          </cell>
        </row>
        <row r="298">
          <cell r="A298" t="str">
            <v>cocktail dejeunatoire MR GARNIER 06.12</v>
          </cell>
        </row>
        <row r="299">
          <cell r="A299" t="str">
            <v>cocktail dinatoire mr Cahn 08/11</v>
          </cell>
        </row>
        <row r="300">
          <cell r="A300" t="str">
            <v>cocktail dejeunatoire MME ZESSLER 09/12</v>
          </cell>
        </row>
        <row r="301">
          <cell r="A301" t="str">
            <v>cocktail aperitif 5 pièces  salés LAFARGE</v>
          </cell>
        </row>
        <row r="302">
          <cell r="A302" t="str">
            <v>cocktail aperitif 6 pièces salés CLAVIE</v>
          </cell>
        </row>
        <row r="303">
          <cell r="A303" t="str">
            <v>cocktail aperitif 6 pièces  SALES</v>
          </cell>
        </row>
        <row r="304">
          <cell r="A304" t="str">
            <v xml:space="preserve">cocktail aperitif 5 pièces </v>
          </cell>
        </row>
        <row r="305">
          <cell r="A305" t="str">
            <v xml:space="preserve">cocktail aperitif 4 pièces </v>
          </cell>
        </row>
        <row r="306">
          <cell r="A306" t="str">
            <v>cocktail aperitif 8 pièces MME COMBES</v>
          </cell>
        </row>
        <row r="307">
          <cell r="A307" t="str">
            <v xml:space="preserve">cocktail aperitif 8 pièces </v>
          </cell>
        </row>
        <row r="308">
          <cell r="A308" t="str">
            <v>cocktail aperitif 8 pièces MME DE GAULLE</v>
          </cell>
        </row>
        <row r="309">
          <cell r="A309" t="str">
            <v>cocktail aperitif 8 pièces MR MARCHAL</v>
          </cell>
        </row>
        <row r="310">
          <cell r="A310" t="str">
            <v>cocktail aperitif 8 pièces MR SPANNEUX 08/12</v>
          </cell>
        </row>
        <row r="311">
          <cell r="A311" t="str">
            <v>cocktail aperitif 8 pièces MR MARCHAL 12/12</v>
          </cell>
        </row>
        <row r="312">
          <cell r="A312" t="str">
            <v>cocktail aperitif 8 pièces MR CRESPEL-SEL</v>
          </cell>
        </row>
        <row r="313">
          <cell r="A313" t="str">
            <v>cocktail aperitif 8 pièces MR GOURGEONNET 06/02</v>
          </cell>
        </row>
        <row r="314">
          <cell r="A314" t="str">
            <v>cocktail aperitif 6 pièces Mme CALBA</v>
          </cell>
        </row>
        <row r="315">
          <cell r="A315" t="str">
            <v>cocktail aperitif 6 pièces MR LEQUOY</v>
          </cell>
        </row>
        <row r="316">
          <cell r="A316" t="str">
            <v>cocktail aperitif 6 pièces Mme CLAVIE</v>
          </cell>
        </row>
        <row r="317">
          <cell r="A317" t="str">
            <v>cocktail aperitif 6 pièces MR PETETIN</v>
          </cell>
        </row>
        <row r="318">
          <cell r="A318" t="str">
            <v>cocktail aperitif 6 pièces (sucrées) SGG</v>
          </cell>
        </row>
        <row r="319">
          <cell r="A319" t="str">
            <v xml:space="preserve">cocktail aperitif 8 pièces MR TOURDJMAN </v>
          </cell>
        </row>
        <row r="320">
          <cell r="A320" t="str">
            <v>cocktail aperitif 8 pièces MR CHARBONNEL</v>
          </cell>
        </row>
        <row r="321">
          <cell r="A321" t="str">
            <v xml:space="preserve">cocktail aperitif 7 pièces </v>
          </cell>
        </row>
        <row r="322">
          <cell r="A322" t="str">
            <v>cocktail aperitif 10 pièces MR Derick 7/11</v>
          </cell>
        </row>
        <row r="323">
          <cell r="A323" t="str">
            <v>cocktail aperitif 5 pièces MR Lequoy</v>
          </cell>
        </row>
        <row r="324">
          <cell r="A324" t="str">
            <v>cocktail aperitif 5 pièces MR boucher</v>
          </cell>
        </row>
        <row r="325">
          <cell r="A325" t="str">
            <v>cocktail aperitif 5 pièces MR Derick</v>
          </cell>
        </row>
        <row r="326">
          <cell r="A326" t="str">
            <v>cocktail aperitif 3 pièces MME LOUYER 05/07</v>
          </cell>
        </row>
        <row r="327">
          <cell r="A327" t="str">
            <v>cocktail aperitif 3 pièces Mr Gourgette</v>
          </cell>
        </row>
        <row r="328">
          <cell r="A328" t="str">
            <v>cocktail aperitif 3 pièces</v>
          </cell>
        </row>
        <row r="329">
          <cell r="A329" t="str">
            <v>cocktail 15 pièces</v>
          </cell>
        </row>
        <row r="330">
          <cell r="A330" t="str">
            <v>cocktail aperitif 10 pièces Mr PETIT</v>
          </cell>
        </row>
        <row r="331">
          <cell r="A331" t="str">
            <v>cocktail aperitif 10 pièces</v>
          </cell>
        </row>
        <row r="332">
          <cell r="A332" t="str">
            <v>cocktail aperitif 10 pièces MR POUYET</v>
          </cell>
        </row>
        <row r="333">
          <cell r="A333" t="str">
            <v xml:space="preserve">supplement dejeuner </v>
          </cell>
        </row>
        <row r="334">
          <cell r="A334" t="str">
            <v>GATEAU ANNIVERSAIRE</v>
          </cell>
        </row>
        <row r="335">
          <cell r="A335" t="str">
            <v>cocktail 8 pièces Mr Forel</v>
          </cell>
        </row>
        <row r="336">
          <cell r="A336" t="str">
            <v>cocktail 8 pièces Mr GOURGEONNET</v>
          </cell>
        </row>
        <row r="337">
          <cell r="A337" t="str">
            <v>cocktail 8 pièces Mr GARNIER</v>
          </cell>
        </row>
        <row r="338">
          <cell r="A338" t="str">
            <v xml:space="preserve">cocktail 8 pièces salées Mme lafaurie 07/07 </v>
          </cell>
        </row>
        <row r="339">
          <cell r="A339" t="str">
            <v xml:space="preserve">cocktail 8 pièces saléeS Mme Bourmeau </v>
          </cell>
        </row>
        <row r="340">
          <cell r="A340" t="str">
            <v>cocktail 8 pièces saléeS Mme Paix</v>
          </cell>
        </row>
        <row r="341">
          <cell r="A341" t="str">
            <v>cocktail 8 pièces (salées et sucré)</v>
          </cell>
        </row>
        <row r="342">
          <cell r="A342" t="str">
            <v>cocktail 8 pièces (salées et sucré) 06/07</v>
          </cell>
        </row>
        <row r="343">
          <cell r="A343" t="str">
            <v>cocktail 5 pièces salées</v>
          </cell>
        </row>
        <row r="344">
          <cell r="A344" t="str">
            <v>cocktail 8 pièces salées 02/10</v>
          </cell>
        </row>
        <row r="345">
          <cell r="A345" t="str">
            <v>cocktail 6 pièces salées</v>
          </cell>
        </row>
        <row r="346">
          <cell r="A346" t="str">
            <v>cocktail 3 pièces salées 02/10</v>
          </cell>
        </row>
        <row r="347">
          <cell r="A347" t="str">
            <v>cocktail 3 pièces salées 23/07</v>
          </cell>
        </row>
        <row r="348">
          <cell r="A348" t="str">
            <v>melanges sales</v>
          </cell>
        </row>
        <row r="349">
          <cell r="A349" t="str">
            <v>melange salés /3 pieces salés</v>
          </cell>
        </row>
        <row r="350">
          <cell r="A350" t="str">
            <v>melange salés /3 pieces salés</v>
          </cell>
        </row>
        <row r="351">
          <cell r="A351" t="str">
            <v>animation culinaire by le cercle (salée et sucrée)</v>
          </cell>
        </row>
        <row r="352">
          <cell r="A352" t="str">
            <v>animation le comptoire glacé</v>
          </cell>
        </row>
        <row r="353">
          <cell r="A353" t="str">
            <v>animation le comptoire cocktail</v>
          </cell>
        </row>
        <row r="354">
          <cell r="A354" t="str">
            <v>animation culinaire</v>
          </cell>
        </row>
        <row r="355">
          <cell r="A355" t="str">
            <v xml:space="preserve">sac de glacon </v>
          </cell>
        </row>
        <row r="356">
          <cell r="A356" t="str">
            <v>Rajout de prestation La Buche</v>
          </cell>
        </row>
        <row r="357">
          <cell r="A357" t="str">
            <v>La Buche 2.0</v>
          </cell>
        </row>
        <row r="358">
          <cell r="A358" t="str">
            <v>Le  Foie Gras made in Le cercle</v>
          </cell>
        </row>
        <row r="359">
          <cell r="A359" t="str">
            <v>Le Maricher</v>
          </cell>
        </row>
        <row r="360">
          <cell r="A360" t="str">
            <v>Le Fromager</v>
          </cell>
        </row>
        <row r="361">
          <cell r="A361" t="str">
            <v>Le Charcutier</v>
          </cell>
        </row>
        <row r="362">
          <cell r="A362" t="str">
            <v>Le saumon fumé</v>
          </cell>
        </row>
        <row r="364">
          <cell r="A364" t="str">
            <v>Frais de Personnel</v>
          </cell>
        </row>
        <row r="366">
          <cell r="A366" t="str">
            <v>frais de logistiqeu instalation/desinstalation</v>
          </cell>
        </row>
        <row r="367">
          <cell r="A367" t="str">
            <v>frais personnel (barman)</v>
          </cell>
        </row>
        <row r="368">
          <cell r="A368" t="str">
            <v xml:space="preserve">frais personnel </v>
          </cell>
        </row>
        <row r="369">
          <cell r="A369" t="str">
            <v>frais personnel (cuisinier animation)</v>
          </cell>
        </row>
        <row r="370">
          <cell r="A370" t="str">
            <v>Gérant</v>
          </cell>
        </row>
        <row r="371">
          <cell r="A371" t="str">
            <v>Gérant adjoint</v>
          </cell>
        </row>
        <row r="372">
          <cell r="A372" t="str">
            <v>Chef de cuisine</v>
          </cell>
        </row>
        <row r="373">
          <cell r="A373" t="str">
            <v>Officier</v>
          </cell>
        </row>
        <row r="374">
          <cell r="A374" t="str">
            <v xml:space="preserve">Second </v>
          </cell>
        </row>
        <row r="375">
          <cell r="A375" t="str">
            <v>Cuisinier</v>
          </cell>
        </row>
        <row r="376">
          <cell r="A376" t="str">
            <v>Maître d'hôtel veoux 2019</v>
          </cell>
        </row>
        <row r="377">
          <cell r="A377" t="str">
            <v>Frais de personnel (Back up)</v>
          </cell>
        </row>
        <row r="378">
          <cell r="A378" t="str">
            <v>Frais de personnel (postage étale du marche)</v>
          </cell>
        </row>
        <row r="379">
          <cell r="A379" t="str">
            <v xml:space="preserve">Maître d'hôtel </v>
          </cell>
        </row>
        <row r="380">
          <cell r="A380" t="str">
            <v>Chef de projet-logistique</v>
          </cell>
        </row>
        <row r="381">
          <cell r="A381" t="str">
            <v xml:space="preserve">Service </v>
          </cell>
        </row>
        <row r="382">
          <cell r="A382" t="str">
            <v>FRAIS DE SERVICE POUR 5 HEURE</v>
          </cell>
        </row>
        <row r="383">
          <cell r="A383" t="str">
            <v>Plongeur</v>
          </cell>
        </row>
        <row r="384">
          <cell r="A384" t="str">
            <v>permanence de service du 29/09/16</v>
          </cell>
        </row>
      </sheetData>
      <sheetData sheetId="4">
        <row r="1">
          <cell r="A1" t="str">
            <v>Prestations possibles</v>
          </cell>
        </row>
        <row r="3">
          <cell r="A3" t="str">
            <v>CARTE DES SOFTS et APERITIFS</v>
          </cell>
        </row>
        <row r="4">
          <cell r="A4" t="str">
            <v>cocktail Folle Envie</v>
          </cell>
        </row>
        <row r="5">
          <cell r="A5" t="str">
            <v>Bierre La Belle Parisienne</v>
          </cell>
        </row>
        <row r="6">
          <cell r="A6" t="str">
            <v xml:space="preserve">Martini </v>
          </cell>
        </row>
        <row r="7">
          <cell r="A7" t="str">
            <v>Lagavulin</v>
          </cell>
        </row>
        <row r="8">
          <cell r="A8" t="str">
            <v>Cardhu</v>
          </cell>
        </row>
        <row r="9">
          <cell r="A9" t="str">
            <v>Glenlivet</v>
          </cell>
        </row>
        <row r="10">
          <cell r="A10" t="str">
            <v>biere Corona</v>
          </cell>
        </row>
        <row r="11">
          <cell r="A11" t="str">
            <v>biere canette</v>
          </cell>
        </row>
        <row r="12">
          <cell r="A12" t="str">
            <v>bière Briarde 33CL</v>
          </cell>
        </row>
        <row r="13">
          <cell r="A13" t="str">
            <v>bière Briarde 75CL</v>
          </cell>
        </row>
        <row r="14">
          <cell r="A14" t="str">
            <v>bière Prune lard</v>
          </cell>
        </row>
        <row r="15">
          <cell r="A15" t="str">
            <v>bière</v>
          </cell>
        </row>
        <row r="16">
          <cell r="A16" t="str">
            <v>bière</v>
          </cell>
        </row>
        <row r="17">
          <cell r="A17" t="str">
            <v>Cidre</v>
          </cell>
        </row>
        <row r="18">
          <cell r="A18" t="str">
            <v>cocktail Black Pearl</v>
          </cell>
        </row>
        <row r="19">
          <cell r="A19" t="str">
            <v>Verre de saké</v>
          </cell>
        </row>
        <row r="20">
          <cell r="A20" t="str">
            <v>Bierre kagua</v>
          </cell>
        </row>
        <row r="21">
          <cell r="A21" t="str">
            <v>VERRE DE VIN ROSE</v>
          </cell>
        </row>
        <row r="22">
          <cell r="A22" t="str">
            <v>VERRE DE VIN BLANC</v>
          </cell>
        </row>
        <row r="23">
          <cell r="A23" t="str">
            <v>VERRE DE VIN ROUGE</v>
          </cell>
        </row>
        <row r="24">
          <cell r="A24" t="str">
            <v>BORDEAUX BLANCS</v>
          </cell>
        </row>
        <row r="26">
          <cell r="A26" t="str">
            <v>Sauterne  blanc</v>
          </cell>
        </row>
        <row r="27">
          <cell r="A27" t="str">
            <v>Château Valoux blanc</v>
          </cell>
        </row>
        <row r="28">
          <cell r="A28" t="str">
            <v>Château Bastor Lamontagne 2005</v>
          </cell>
        </row>
        <row r="29">
          <cell r="A29" t="str">
            <v>PESSAC BLANC</v>
          </cell>
        </row>
        <row r="30">
          <cell r="A30" t="str">
            <v>BORDEAUX ROUGES</v>
          </cell>
        </row>
        <row r="32">
          <cell r="A32" t="str">
            <v>Blason de L'Evangile Pommerol</v>
          </cell>
        </row>
        <row r="33">
          <cell r="A33" t="str">
            <v>Château la croix st andre</v>
          </cell>
        </row>
        <row r="34">
          <cell r="A34" t="str">
            <v xml:space="preserve">Château Chantegrive GRAVE </v>
          </cell>
        </row>
        <row r="35">
          <cell r="A35" t="str">
            <v>Château Bellerose</v>
          </cell>
        </row>
        <row r="36">
          <cell r="A36" t="str">
            <v>Château de laborde</v>
          </cell>
        </row>
        <row r="37">
          <cell r="A37" t="str">
            <v>Château Guillot Clauzel</v>
          </cell>
        </row>
        <row r="38">
          <cell r="A38" t="str">
            <v>Château Haut Selve Graves</v>
          </cell>
        </row>
        <row r="39">
          <cell r="A39" t="str">
            <v>Chateau du plessis 2001- MOULIS CRU BOURGEOIS</v>
          </cell>
        </row>
        <row r="40">
          <cell r="A40" t="str">
            <v>Saint-Estèphe, AOC Pelerins lafon Roche 2010</v>
          </cell>
        </row>
        <row r="41">
          <cell r="A41" t="str">
            <v>MARGAUX Château Labegorece Zede 2007</v>
          </cell>
        </row>
        <row r="42">
          <cell r="A42" t="str">
            <v xml:space="preserve"> PESSAC ROUGE</v>
          </cell>
        </row>
        <row r="43">
          <cell r="A43" t="str">
            <v>HAUT MEDOC GISCOURS</v>
          </cell>
        </row>
        <row r="44">
          <cell r="A44" t="str">
            <v xml:space="preserve">PESSAC L Château Carbonnieux </v>
          </cell>
        </row>
        <row r="45">
          <cell r="A45" t="str">
            <v xml:space="preserve"> SAINT JULIEN AOC les  Fiefs de Lagrande  2011</v>
          </cell>
        </row>
        <row r="46">
          <cell r="A46" t="str">
            <v>MOULIS, Salle de Château Poujeaux 2008</v>
          </cell>
        </row>
        <row r="47">
          <cell r="A47" t="str">
            <v>VIN DU MONDE</v>
          </cell>
        </row>
        <row r="48">
          <cell r="A48" t="str">
            <v>SAKE JUMAI</v>
          </cell>
        </row>
        <row r="49">
          <cell r="A49" t="str">
            <v>DROSTDY HOT ROUGE</v>
          </cell>
        </row>
        <row r="50">
          <cell r="A50" t="str">
            <v>RIESLING</v>
          </cell>
        </row>
        <row r="51">
          <cell r="A51" t="str">
            <v>GEWURZTRAMINER</v>
          </cell>
        </row>
        <row r="52">
          <cell r="A52" t="str">
            <v>DROSTDY HOT BLANC</v>
          </cell>
        </row>
        <row r="53">
          <cell r="A53" t="str">
            <v>CALIFORNIEN ZINFANDEL GALLO</v>
          </cell>
        </row>
        <row r="54">
          <cell r="A54" t="str">
            <v xml:space="preserve">BANDOL ROSE </v>
          </cell>
        </row>
        <row r="55">
          <cell r="A55" t="str">
            <v>ROSE DE CAMARGUE PETI CHAUMONT</v>
          </cell>
        </row>
        <row r="56">
          <cell r="A56" t="str">
            <v>Lesca Chardonnay Estate de Wetshof</v>
          </cell>
        </row>
        <row r="57">
          <cell r="A57" t="str">
            <v>Hishiyma Private</v>
          </cell>
        </row>
        <row r="58">
          <cell r="A58" t="str">
            <v xml:space="preserve">Misawa Akeno Koshu </v>
          </cell>
        </row>
        <row r="59">
          <cell r="A59" t="str">
            <v>Mac de l'oncle Blanc</v>
          </cell>
        </row>
        <row r="60">
          <cell r="A60" t="str">
            <v>LAMBRUSCO SECCO</v>
          </cell>
        </row>
        <row r="61">
          <cell r="A61" t="str">
            <v>l' ALSACE ET LA BOURGOGNE BLANCS</v>
          </cell>
        </row>
        <row r="62">
          <cell r="A62" t="str">
            <v>Macon Lugny</v>
          </cell>
        </row>
        <row r="63">
          <cell r="A63" t="str">
            <v>Secret famille chardonnay</v>
          </cell>
        </row>
        <row r="64">
          <cell r="A64" t="str">
            <v>Vire Clesse 2015</v>
          </cell>
        </row>
        <row r="65">
          <cell r="A65" t="str">
            <v>1/2 Pouilly Fuissé 2010</v>
          </cell>
        </row>
        <row r="66">
          <cell r="A66" t="str">
            <v xml:space="preserve">Chablis 1er cru les lys </v>
          </cell>
        </row>
        <row r="67">
          <cell r="A67" t="str">
            <v>Chablis, 1 er cru Domaine Savary 2010</v>
          </cell>
        </row>
        <row r="68">
          <cell r="A68" t="str">
            <v>Chablis GEORGE NTX 2020</v>
          </cell>
        </row>
        <row r="69">
          <cell r="A69" t="str">
            <v>Saint-Romain "Les Sous Roches" 2013</v>
          </cell>
        </row>
        <row r="70">
          <cell r="A70" t="str">
            <v>Meursault 1er cru les charmes 2014</v>
          </cell>
        </row>
        <row r="71">
          <cell r="A71" t="str">
            <v>Nuit Saint-Georges" blanc les terrasses" 2015</v>
          </cell>
        </row>
        <row r="72">
          <cell r="A72" t="str">
            <v>Chassagne Montrachet 2014</v>
          </cell>
        </row>
        <row r="73">
          <cell r="A73" t="str">
            <v>Pouilly-fuisse V,GIRARDIN 2011</v>
          </cell>
        </row>
        <row r="74">
          <cell r="A74" t="str">
            <v>1/2 chassagne montrachet</v>
          </cell>
        </row>
        <row r="75">
          <cell r="A75" t="str">
            <v>1/2 Pouligny montrachet</v>
          </cell>
        </row>
        <row r="76">
          <cell r="A76" t="str">
            <v xml:space="preserve">1/2 meursault </v>
          </cell>
        </row>
        <row r="77">
          <cell r="A77" t="str">
            <v>Quincy Maison blanche</v>
          </cell>
        </row>
        <row r="78">
          <cell r="A78" t="str">
            <v>CHEVERNY BLANC</v>
          </cell>
        </row>
        <row r="79">
          <cell r="A79" t="str">
            <v xml:space="preserve">Menetou Salon Grand Cerf BLANC </v>
          </cell>
        </row>
        <row r="80">
          <cell r="A80" t="str">
            <v>GYVRY BLC NTX</v>
          </cell>
        </row>
        <row r="81">
          <cell r="A81" t="str">
            <v>Santenay blanc BIEVAUX</v>
          </cell>
        </row>
        <row r="82">
          <cell r="A82" t="str">
            <v>Santenay blanc</v>
          </cell>
        </row>
        <row r="83">
          <cell r="A83" t="str">
            <v>Mercurey</v>
          </cell>
        </row>
        <row r="84">
          <cell r="A84" t="str">
            <v>Sancerre aoc blc ab mellot</v>
          </cell>
        </row>
        <row r="85">
          <cell r="A85" t="str">
            <v>Cassagne la nerthe</v>
          </cell>
        </row>
        <row r="86">
          <cell r="A86" t="str">
            <v>Pernand Vergellesses</v>
          </cell>
        </row>
        <row r="87">
          <cell r="A87" t="str">
            <v>Rully  blanc</v>
          </cell>
        </row>
        <row r="88">
          <cell r="A88" t="str">
            <v>Reuilly blanc</v>
          </cell>
        </row>
        <row r="89">
          <cell r="A89" t="str">
            <v>Rully La Pucelle</v>
          </cell>
        </row>
        <row r="90">
          <cell r="A90" t="str">
            <v>Rully La Perche</v>
          </cell>
        </row>
        <row r="91">
          <cell r="A91" t="str">
            <v>Condrieu Vin de Vienne</v>
          </cell>
        </row>
        <row r="92">
          <cell r="A92" t="str">
            <v>Montagny 1 cru</v>
          </cell>
        </row>
        <row r="93">
          <cell r="A93" t="str">
            <v>BOURGOGNES et LOIRE ROUGES</v>
          </cell>
        </row>
        <row r="94">
          <cell r="A94" t="str">
            <v>Rouquin de jardin</v>
          </cell>
        </row>
        <row r="95">
          <cell r="A95" t="str">
            <v>3 Garçons Cote du Rhome</v>
          </cell>
        </row>
        <row r="96">
          <cell r="A96" t="str">
            <v>Nuits Saint Georges  château gris 2011</v>
          </cell>
        </row>
        <row r="97">
          <cell r="A97" t="str">
            <v>Nuits Saint Georges 1er Cru  Clos des grandes vignes 2011</v>
          </cell>
        </row>
        <row r="98">
          <cell r="A98" t="str">
            <v xml:space="preserve">Pommard  Clos des Ursulines </v>
          </cell>
        </row>
        <row r="99">
          <cell r="A99" t="str">
            <v>Menetou Salon Grand Cerf ROUGE</v>
          </cell>
        </row>
        <row r="100">
          <cell r="A100" t="str">
            <v>Monthélie Prunier Bonheur</v>
          </cell>
        </row>
        <row r="101">
          <cell r="A101" t="str">
            <v xml:space="preserve">Monthélie château de Dracy 2014 </v>
          </cell>
        </row>
        <row r="102">
          <cell r="A102" t="str">
            <v>aloxe-corton 1 cru clos des marechaudes</v>
          </cell>
        </row>
        <row r="103">
          <cell r="A103" t="str">
            <v>Chassagne Montrachet rouge</v>
          </cell>
        </row>
        <row r="104">
          <cell r="A104" t="str">
            <v xml:space="preserve">Santenay Les Charmes 2013 </v>
          </cell>
        </row>
        <row r="105">
          <cell r="A105" t="str">
            <v>1/2 Gevrey Chambertin</v>
          </cell>
        </row>
        <row r="106">
          <cell r="A106" t="str">
            <v>latricieres chambertin</v>
          </cell>
        </row>
        <row r="107">
          <cell r="A107" t="str">
            <v>GYVRY</v>
          </cell>
        </row>
        <row r="108">
          <cell r="A108" t="str">
            <v>Menetou Salon rouge Le Grand Cerf</v>
          </cell>
        </row>
        <row r="109">
          <cell r="A109" t="str">
            <v>Sancerre rouge</v>
          </cell>
        </row>
        <row r="110">
          <cell r="A110" t="str">
            <v>Secret famille pinor noir</v>
          </cell>
        </row>
        <row r="111">
          <cell r="A111" t="str">
            <v>Chambolle musigny</v>
          </cell>
        </row>
        <row r="112">
          <cell r="A112" t="str">
            <v>Gevrey Chambertin rouge</v>
          </cell>
        </row>
        <row r="113">
          <cell r="A113" t="str">
            <v xml:space="preserve">GEVREY CHAMBERTIN </v>
          </cell>
        </row>
        <row r="114">
          <cell r="A114" t="str">
            <v>1/2aloxe corton</v>
          </cell>
        </row>
        <row r="115">
          <cell r="A115" t="str">
            <v>1/2 Nuits St Georges Monopole 2007</v>
          </cell>
        </row>
        <row r="116">
          <cell r="A116" t="str">
            <v>IGP VIOGNIER VERSANT BLANC</v>
          </cell>
        </row>
        <row r="117">
          <cell r="A117" t="str">
            <v>IGP PINOT NOIR</v>
          </cell>
        </row>
        <row r="118">
          <cell r="A118" t="str">
            <v>LA VIELLE FERME</v>
          </cell>
        </row>
        <row r="119">
          <cell r="A119" t="str">
            <v>Rully CHAPONNIERES</v>
          </cell>
        </row>
        <row r="120">
          <cell r="A120" t="str">
            <v>Chinon C.JOQUET 2009</v>
          </cell>
        </row>
        <row r="121">
          <cell r="A121" t="str">
            <v>LE SUD "BLANC"</v>
          </cell>
        </row>
        <row r="122">
          <cell r="A122" t="str">
            <v>la clape cuvée arpège rouquettte 2015</v>
          </cell>
        </row>
        <row r="123">
          <cell r="A123" t="str">
            <v>Minuty prestige côte de provence 2015</v>
          </cell>
        </row>
        <row r="124">
          <cell r="A124" t="str">
            <v>domaine de l'Arca</v>
          </cell>
        </row>
        <row r="125">
          <cell r="A125" t="str">
            <v>menétou salon blanc</v>
          </cell>
        </row>
        <row r="126">
          <cell r="A126" t="str">
            <v>menétou salon blanc DIONET NTX</v>
          </cell>
        </row>
        <row r="127">
          <cell r="A127" t="str">
            <v>IGP Tariquet blanc</v>
          </cell>
        </row>
        <row r="128">
          <cell r="A128" t="str">
            <v>Grand ardeche la tour chardonnay</v>
          </cell>
        </row>
        <row r="129">
          <cell r="A129" t="str">
            <v>Cote du rhone vg ac Cassagne</v>
          </cell>
        </row>
        <row r="130">
          <cell r="A130" t="str">
            <v>IGP ST GUILHEM DEERT  BLANC</v>
          </cell>
        </row>
        <row r="131">
          <cell r="A131" t="str">
            <v>Pic Saint Loup Blanc- Pays D'oc</v>
          </cell>
        </row>
        <row r="132">
          <cell r="A132" t="str">
            <v>les cassagnes blanc</v>
          </cell>
        </row>
        <row r="133">
          <cell r="A133" t="str">
            <v>LE SUD "ROUGE"</v>
          </cell>
        </row>
        <row r="134">
          <cell r="A134" t="str">
            <v>Château neuf du Pape les granières de la nerthe</v>
          </cell>
        </row>
        <row r="135">
          <cell r="A135" t="str">
            <v>Colliore Clos Paul</v>
          </cell>
        </row>
        <row r="136">
          <cell r="A136" t="str">
            <v>madiran ac Montus</v>
          </cell>
        </row>
        <row r="137">
          <cell r="A137" t="str">
            <v>ABBATUCCI 2013 CORSE</v>
          </cell>
        </row>
        <row r="138">
          <cell r="A138" t="str">
            <v>1/2 Crozes hermitage Les Hauts de Châssis 2013</v>
          </cell>
        </row>
        <row r="139">
          <cell r="A139" t="str">
            <v>baux de provence romanin 2013</v>
          </cell>
        </row>
        <row r="140">
          <cell r="A140" t="str">
            <v>CHAMPAGNES CUVEES CLASSIQUE</v>
          </cell>
        </row>
        <row r="141">
          <cell r="A141" t="str">
            <v>Champagne EPC brut Blanc de blanc</v>
          </cell>
        </row>
        <row r="142">
          <cell r="A142" t="str">
            <v>Champagne Nicolas Feuillate brute</v>
          </cell>
        </row>
        <row r="143">
          <cell r="A143" t="str">
            <v>mailly grand reserve brut</v>
          </cell>
        </row>
        <row r="144">
          <cell r="A144" t="str">
            <v>Champagne Gauthier Brut</v>
          </cell>
        </row>
        <row r="145">
          <cell r="A145" t="str">
            <v>Champagne Nicolas Feuillate rose</v>
          </cell>
        </row>
        <row r="146">
          <cell r="A146" t="str">
            <v>Besserat de Bellefon BRUT</v>
          </cell>
        </row>
        <row r="147">
          <cell r="A147" t="str">
            <v>Champagne Gosset brut</v>
          </cell>
        </row>
        <row r="148">
          <cell r="A148" t="str">
            <v>Mailly Brut nature</v>
          </cell>
        </row>
        <row r="149">
          <cell r="A149" t="str">
            <v>Mailly Blanc de noir</v>
          </cell>
        </row>
        <row r="150">
          <cell r="A150" t="str">
            <v>Besserat cuvée des moines "blanc de blanc"</v>
          </cell>
        </row>
        <row r="151">
          <cell r="A151" t="str">
            <v>CUVEES ROSEES</v>
          </cell>
        </row>
        <row r="152">
          <cell r="A152" t="str">
            <v>Mailly Grand Cru Rosé</v>
          </cell>
        </row>
        <row r="153">
          <cell r="A153" t="str">
            <v>Besserat De Bellefon cuvée des Moines 2002</v>
          </cell>
        </row>
        <row r="154">
          <cell r="A154" t="str">
            <v>CUVEES PRESTIGES</v>
          </cell>
        </row>
        <row r="155">
          <cell r="A155" t="str">
            <v>champagne philipepponat clos des goisses</v>
          </cell>
        </row>
        <row r="156">
          <cell r="A156" t="str">
            <v xml:space="preserve">blanc de noir philipepponat </v>
          </cell>
        </row>
        <row r="157">
          <cell r="A157" t="str">
            <v xml:space="preserve">Mailly Coteaux Champenois </v>
          </cell>
        </row>
        <row r="158">
          <cell r="A158" t="str">
            <v>Mailly Grand Cru L'Intemporelle 2007</v>
          </cell>
        </row>
        <row r="159">
          <cell r="A159" t="str">
            <v>mailly, grand cru l'exeption 2004</v>
          </cell>
        </row>
        <row r="160">
          <cell r="A160" t="str">
            <v>mailly les échansons</v>
          </cell>
        </row>
        <row r="161">
          <cell r="A161" t="str">
            <v>mailly grand cru delice</v>
          </cell>
        </row>
        <row r="162">
          <cell r="A162" t="str">
            <v xml:space="preserve">Mailly magnum brut </v>
          </cell>
        </row>
        <row r="163">
          <cell r="A163" t="str">
            <v xml:space="preserve"> Magnum besserat brut </v>
          </cell>
        </row>
        <row r="164">
          <cell r="A164" t="str">
            <v>Mailly magnum Bblanc de pinot noir</v>
          </cell>
        </row>
        <row r="165">
          <cell r="A165" t="str">
            <v>Coupes de champagne roses</v>
          </cell>
        </row>
        <row r="166">
          <cell r="A166" t="str">
            <v>Coupes de champagne blanc</v>
          </cell>
        </row>
        <row r="167">
          <cell r="A167" t="str">
            <v>NAPPAGE ET LOCATION MATERIEL</v>
          </cell>
        </row>
        <row r="168">
          <cell r="A168" t="str">
            <v>Location de materiel ,art de la table,nappage</v>
          </cell>
        </row>
        <row r="169">
          <cell r="A169" t="str">
            <v>Design Floral</v>
          </cell>
        </row>
        <row r="170">
          <cell r="A170" t="str">
            <v>Composition floral</v>
          </cell>
        </row>
        <row r="171">
          <cell r="A171" t="str">
            <v>Location de materiel(stand equipe+verrerie)</v>
          </cell>
        </row>
        <row r="172">
          <cell r="A172" t="str">
            <v>NAPPAGE BUFFET</v>
          </cell>
        </row>
        <row r="173">
          <cell r="A173" t="str">
            <v>location de matériel ( nappage MR Mignon)</v>
          </cell>
        </row>
        <row r="174">
          <cell r="A174" t="str">
            <v>location de matériel (table ronde + nappage Mr DAVID)</v>
          </cell>
        </row>
        <row r="175">
          <cell r="A175" t="str">
            <v>location de matériel (chaisse )</v>
          </cell>
        </row>
        <row r="176">
          <cell r="A176" t="str">
            <v>location de matériel (paravent)</v>
          </cell>
        </row>
        <row r="177">
          <cell r="A177" t="str">
            <v>location de matériel (nappage)</v>
          </cell>
        </row>
        <row r="178">
          <cell r="A178" t="str">
            <v>location de matériel (nappage+ table)</v>
          </cell>
        </row>
        <row r="179">
          <cell r="A179" t="str">
            <v>location de matériel (nappage+ table)</v>
          </cell>
        </row>
        <row r="180">
          <cell r="A180" t="str">
            <v>location de matériel (art de la table,nappage, design floral) vœux</v>
          </cell>
        </row>
        <row r="181">
          <cell r="A181" t="str">
            <v>location de matériel (art de la table + matériel animation)</v>
          </cell>
        </row>
        <row r="182">
          <cell r="A182" t="str">
            <v>location de matériel (art de la table + matériel animation)</v>
          </cell>
        </row>
        <row r="183">
          <cell r="A183" t="str">
            <v>location de matériel (art de la table +mange debout)</v>
          </cell>
        </row>
        <row r="184">
          <cell r="A184" t="str">
            <v>Bouquet De Fleur</v>
          </cell>
        </row>
        <row r="185">
          <cell r="A185" t="str">
            <v>location de matériel(verrerie)MR TYRODE 05/12</v>
          </cell>
        </row>
        <row r="186">
          <cell r="A186" t="str">
            <v>location de matériel(verrerie)</v>
          </cell>
        </row>
        <row r="187">
          <cell r="A187" t="str">
            <v>location de matériel(verrerie)</v>
          </cell>
        </row>
        <row r="188">
          <cell r="A188" t="str">
            <v>location de matériel Mr Marchal</v>
          </cell>
        </row>
        <row r="189">
          <cell r="A189" t="str">
            <v>location de matériel Mr Marchal 12/12</v>
          </cell>
        </row>
        <row r="190">
          <cell r="A190" t="str">
            <v>location de matériel(verrerie)</v>
          </cell>
        </row>
        <row r="191">
          <cell r="A191" t="str">
            <v>location de matériel (table ronde +nappage° MR DAVID</v>
          </cell>
        </row>
        <row r="192">
          <cell r="A192" t="str">
            <v>location de matériel ( verrerie)</v>
          </cell>
        </row>
        <row r="193">
          <cell r="A193" t="str">
            <v>location de matériel (verririe)</v>
          </cell>
        </row>
        <row r="194">
          <cell r="A194" t="str">
            <v>location de matériel (verririe) Mr LEQUOY</v>
          </cell>
        </row>
        <row r="195">
          <cell r="A195" t="str">
            <v>location de matériel ( table rondes+nappage)06/12</v>
          </cell>
        </row>
        <row r="196">
          <cell r="A196" t="str">
            <v>location de matériel (art de la table)</v>
          </cell>
        </row>
        <row r="197">
          <cell r="A197" t="str">
            <v>location de matériel</v>
          </cell>
        </row>
        <row r="198">
          <cell r="A198" t="str">
            <v xml:space="preserve">Nappage </v>
          </cell>
        </row>
        <row r="199">
          <cell r="A199" t="str">
            <v>Nappage tables</v>
          </cell>
        </row>
        <row r="200">
          <cell r="A200" t="str">
            <v>Nappage Buffet 2</v>
          </cell>
        </row>
        <row r="201">
          <cell r="A201" t="str">
            <v>nappage BUFFET ASSIS</v>
          </cell>
        </row>
        <row r="202">
          <cell r="A202" t="str">
            <v>NAPPAGE BUFFET COCKTAIL</v>
          </cell>
        </row>
        <row r="203">
          <cell r="A203" t="str">
            <v>NAPPAGE BUFFET DEBOUT</v>
          </cell>
        </row>
        <row r="204">
          <cell r="A204" t="str">
            <v>ROSE</v>
          </cell>
        </row>
        <row r="205">
          <cell r="A205" t="str">
            <v>Cotes Provence Desbastides</v>
          </cell>
        </row>
        <row r="206">
          <cell r="A206" t="str">
            <v>OVNI ROSE GROLLEAU GRIS MAGNUM</v>
          </cell>
        </row>
        <row r="207">
          <cell r="A207" t="str">
            <v>ROSE DE NUIT MAGNUM</v>
          </cell>
        </row>
        <row r="208">
          <cell r="A208" t="str">
            <v>LA ROUILLERE MAGNUM</v>
          </cell>
        </row>
        <row r="209">
          <cell r="A209" t="str">
            <v>ROSE PINK VALLAY</v>
          </cell>
        </row>
        <row r="210">
          <cell r="A210" t="str">
            <v>COTE PRESQU ILE MINUTY</v>
          </cell>
        </row>
        <row r="211">
          <cell r="A211" t="str">
            <v>BANDOL CHÂTEAU FONT VIVRE</v>
          </cell>
        </row>
        <row r="212">
          <cell r="A212" t="str">
            <v>BANDOL ROSE FONTBRUNE</v>
          </cell>
        </row>
        <row r="213">
          <cell r="A213" t="str">
            <v>OVNI ROSE 75 CL</v>
          </cell>
        </row>
        <row r="214">
          <cell r="A214" t="str">
            <v>LA ROUILLERE 75 CL</v>
          </cell>
        </row>
        <row r="215">
          <cell r="A215" t="str">
            <v>VERSANT GRENACHE ROSE</v>
          </cell>
        </row>
        <row r="216">
          <cell r="A216" t="str">
            <v>ROSE DE NUIT 75CL</v>
          </cell>
        </row>
        <row r="217">
          <cell r="A217" t="str">
            <v>ROSE LA ROUBINE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B42F8-4909-48E3-9B88-902EDF6A0F25}">
  <sheetPr codeName="Feuil1"/>
  <dimension ref="A1:O5"/>
  <sheetViews>
    <sheetView workbookViewId="0">
      <selection activeCell="A6" sqref="A6"/>
    </sheetView>
  </sheetViews>
  <sheetFormatPr baseColWidth="10" defaultRowHeight="14.5" x14ac:dyDescent="0.35"/>
  <cols>
    <col min="7" max="8" width="15.6328125" bestFit="1" customWidth="1"/>
    <col min="9" max="9" width="11.81640625" bestFit="1" customWidth="1"/>
  </cols>
  <sheetData>
    <row r="1" spans="1:15" x14ac:dyDescent="0.35">
      <c r="A1" s="15" t="str">
        <f>print!A1</f>
        <v>Date</v>
      </c>
      <c r="B1" s="15" t="str">
        <f>print!B1</f>
        <v>Heure</v>
      </c>
      <c r="C1" s="15" t="str">
        <f>print!C1</f>
        <v>Nom</v>
      </c>
      <c r="D1" s="15" t="str">
        <f>print!D1</f>
        <v>Prénom</v>
      </c>
      <c r="E1" s="15" t="str">
        <f>print!E1</f>
        <v>Cvrs</v>
      </c>
      <c r="F1" s="15" t="str">
        <f>print!F1</f>
        <v>Service</v>
      </c>
      <c r="G1" s="15" t="str">
        <f>print!G1</f>
        <v>Facturation</v>
      </c>
      <c r="H1" s="15" t="str">
        <f>print!H1</f>
        <v>Date résa</v>
      </c>
      <c r="I1" s="15" t="str">
        <f>print!I1</f>
        <v>Résa Par</v>
      </c>
      <c r="J1" s="15" t="str">
        <f>print!J1</f>
        <v>Lieu</v>
      </c>
    </row>
    <row r="2" spans="1:15" x14ac:dyDescent="0.35">
      <c r="A2" s="15" t="s">
        <v>71</v>
      </c>
      <c r="B2" s="15" t="s">
        <v>69</v>
      </c>
      <c r="C2" s="15" t="s">
        <v>62</v>
      </c>
      <c r="D2" s="15" t="s">
        <v>62</v>
      </c>
      <c r="E2" s="15" t="s">
        <v>61</v>
      </c>
      <c r="F2" s="15" t="s">
        <v>87</v>
      </c>
      <c r="G2" s="15" t="s">
        <v>9</v>
      </c>
      <c r="H2" s="15" t="s">
        <v>67</v>
      </c>
      <c r="I2" s="15" t="s">
        <v>12</v>
      </c>
      <c r="J2" s="15" t="s">
        <v>1</v>
      </c>
      <c r="K2" s="15" t="s">
        <v>43</v>
      </c>
      <c r="L2" s="2"/>
      <c r="M2" s="1"/>
      <c r="O2" s="15"/>
    </row>
    <row r="3" spans="1:15" x14ac:dyDescent="0.35">
      <c r="A3" s="15" t="s">
        <v>71</v>
      </c>
      <c r="B3" s="15" t="s">
        <v>69</v>
      </c>
      <c r="C3" s="15" t="s">
        <v>79</v>
      </c>
      <c r="D3" s="15" t="s">
        <v>79</v>
      </c>
      <c r="E3" s="15" t="s">
        <v>72</v>
      </c>
      <c r="F3" s="15" t="s">
        <v>87</v>
      </c>
      <c r="G3" s="15" t="s">
        <v>9</v>
      </c>
      <c r="H3" s="15" t="s">
        <v>73</v>
      </c>
      <c r="I3" s="15" t="s">
        <v>12</v>
      </c>
      <c r="J3" s="15" t="s">
        <v>1</v>
      </c>
      <c r="K3" s="15" t="s">
        <v>43</v>
      </c>
      <c r="L3" s="2"/>
      <c r="M3" s="1"/>
      <c r="O3" s="15"/>
    </row>
    <row r="4" spans="1:15" x14ac:dyDescent="0.35">
      <c r="A4" s="15" t="s">
        <v>71</v>
      </c>
      <c r="B4" s="15" t="s">
        <v>65</v>
      </c>
      <c r="C4" s="15" t="s">
        <v>63</v>
      </c>
      <c r="D4" s="15" t="s">
        <v>63</v>
      </c>
      <c r="E4" s="15" t="s">
        <v>70</v>
      </c>
      <c r="F4" s="15" t="s">
        <v>88</v>
      </c>
      <c r="G4" s="15" t="s">
        <v>9</v>
      </c>
      <c r="H4" s="15" t="s">
        <v>67</v>
      </c>
      <c r="I4" s="15" t="s">
        <v>12</v>
      </c>
      <c r="J4" s="15" t="s">
        <v>1</v>
      </c>
      <c r="K4" s="15" t="s">
        <v>43</v>
      </c>
      <c r="L4" s="2"/>
      <c r="M4" s="1"/>
      <c r="O4" s="15"/>
    </row>
    <row r="5" spans="1:15" x14ac:dyDescent="0.35">
      <c r="A5" s="15" t="s">
        <v>71</v>
      </c>
      <c r="B5" s="15" t="s">
        <v>65</v>
      </c>
      <c r="C5" s="15" t="s">
        <v>76</v>
      </c>
      <c r="D5" s="15" t="s">
        <v>76</v>
      </c>
      <c r="E5" s="15" t="s">
        <v>75</v>
      </c>
      <c r="F5" s="15" t="s">
        <v>88</v>
      </c>
      <c r="G5" s="15" t="s">
        <v>9</v>
      </c>
      <c r="H5" s="15" t="s">
        <v>73</v>
      </c>
      <c r="I5" s="15" t="s">
        <v>12</v>
      </c>
      <c r="J5" s="15" t="s">
        <v>1</v>
      </c>
      <c r="K5" s="15" t="s">
        <v>43</v>
      </c>
      <c r="L5" s="2"/>
      <c r="M5" s="1"/>
      <c r="O5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C67F9-0C36-46C6-A573-7177742C32A9}">
  <sheetPr codeName="Feuil6"/>
  <dimension ref="A1:O5"/>
  <sheetViews>
    <sheetView workbookViewId="0">
      <selection activeCell="E6" sqref="E6"/>
    </sheetView>
  </sheetViews>
  <sheetFormatPr baseColWidth="10" defaultRowHeight="14.5" x14ac:dyDescent="0.35"/>
  <cols>
    <col min="6" max="6" width="11.6328125" bestFit="1" customWidth="1"/>
    <col min="7" max="8" width="15.6328125" bestFit="1" customWidth="1"/>
    <col min="9" max="9" width="9.08984375" bestFit="1" customWidth="1"/>
  </cols>
  <sheetData>
    <row r="1" spans="1:15" x14ac:dyDescent="0.35">
      <c r="A1" s="15" t="str">
        <f>print!A1</f>
        <v>Date</v>
      </c>
      <c r="B1" s="15" t="str">
        <f>print!B1</f>
        <v>Heure</v>
      </c>
      <c r="C1" s="15" t="str">
        <f>print!C1</f>
        <v>Nom</v>
      </c>
      <c r="D1" s="15" t="str">
        <f>print!D1</f>
        <v>Prénom</v>
      </c>
      <c r="E1" s="15" t="str">
        <f>print!E1</f>
        <v>Cvrs</v>
      </c>
      <c r="F1" s="15" t="str">
        <f>print!F1</f>
        <v>Service</v>
      </c>
      <c r="G1" s="15" t="str">
        <f>print!G1</f>
        <v>Facturation</v>
      </c>
      <c r="H1" s="15" t="str">
        <f>print!H1</f>
        <v>Date résa</v>
      </c>
      <c r="I1" s="15" t="str">
        <f>print!I1</f>
        <v>Résa Par</v>
      </c>
      <c r="J1" s="15" t="str">
        <f>print!J1</f>
        <v>Lieu</v>
      </c>
    </row>
    <row r="2" spans="1:15" x14ac:dyDescent="0.35">
      <c r="A2" s="15" t="s">
        <v>71</v>
      </c>
      <c r="B2" s="15" t="s">
        <v>59</v>
      </c>
      <c r="C2" s="15" t="s">
        <v>60</v>
      </c>
      <c r="D2" s="15" t="s">
        <v>60</v>
      </c>
      <c r="E2" s="15" t="s">
        <v>61</v>
      </c>
      <c r="F2" s="15" t="s">
        <v>85</v>
      </c>
      <c r="G2" s="15" t="s">
        <v>8</v>
      </c>
      <c r="H2" s="15" t="s">
        <v>67</v>
      </c>
      <c r="I2" s="15" t="s">
        <v>12</v>
      </c>
      <c r="J2" s="15" t="s">
        <v>16</v>
      </c>
      <c r="K2" s="15" t="s">
        <v>43</v>
      </c>
      <c r="L2" s="2"/>
      <c r="M2" s="1"/>
      <c r="O2" s="15"/>
    </row>
    <row r="3" spans="1:15" x14ac:dyDescent="0.35">
      <c r="A3" s="15" t="s">
        <v>71</v>
      </c>
      <c r="B3" s="15" t="s">
        <v>59</v>
      </c>
      <c r="C3" s="15" t="s">
        <v>74</v>
      </c>
      <c r="D3" s="15" t="s">
        <v>74</v>
      </c>
      <c r="E3" s="15" t="s">
        <v>72</v>
      </c>
      <c r="F3" s="15" t="s">
        <v>85</v>
      </c>
      <c r="G3" s="15" t="s">
        <v>8</v>
      </c>
      <c r="H3" s="15" t="s">
        <v>73</v>
      </c>
      <c r="I3" s="15" t="s">
        <v>12</v>
      </c>
      <c r="J3" s="15" t="s">
        <v>16</v>
      </c>
      <c r="K3" s="15" t="s">
        <v>43</v>
      </c>
      <c r="L3" s="2"/>
      <c r="M3" s="1"/>
      <c r="O3" s="15"/>
    </row>
    <row r="4" spans="1:15" x14ac:dyDescent="0.35">
      <c r="A4" s="15" t="s">
        <v>71</v>
      </c>
      <c r="B4" s="15" t="s">
        <v>66</v>
      </c>
      <c r="C4" s="15" t="s">
        <v>68</v>
      </c>
      <c r="D4" s="15" t="s">
        <v>68</v>
      </c>
      <c r="E4" s="15" t="s">
        <v>64</v>
      </c>
      <c r="F4" s="15" t="s">
        <v>86</v>
      </c>
      <c r="G4" s="15" t="s">
        <v>9</v>
      </c>
      <c r="H4" s="15" t="s">
        <v>67</v>
      </c>
      <c r="I4" s="15" t="s">
        <v>12</v>
      </c>
      <c r="J4" s="15" t="s">
        <v>16</v>
      </c>
      <c r="K4" s="15" t="s">
        <v>43</v>
      </c>
      <c r="L4" s="2"/>
      <c r="M4" s="1"/>
      <c r="O4" s="15"/>
    </row>
    <row r="5" spans="1:15" x14ac:dyDescent="0.35">
      <c r="A5" s="15" t="s">
        <v>71</v>
      </c>
      <c r="B5" s="15" t="s">
        <v>66</v>
      </c>
      <c r="C5" s="15" t="s">
        <v>78</v>
      </c>
      <c r="D5" s="15" t="s">
        <v>78</v>
      </c>
      <c r="E5" s="15" t="s">
        <v>77</v>
      </c>
      <c r="F5" s="15" t="s">
        <v>86</v>
      </c>
      <c r="G5" s="15" t="s">
        <v>9</v>
      </c>
      <c r="H5" s="15" t="s">
        <v>73</v>
      </c>
      <c r="I5" s="15" t="s">
        <v>12</v>
      </c>
      <c r="J5" s="15" t="s">
        <v>16</v>
      </c>
      <c r="K5" s="15" t="s">
        <v>43</v>
      </c>
      <c r="L5" s="2"/>
      <c r="M5" s="1"/>
      <c r="O5" s="1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2031-2038-4EAE-BD0B-F8579E768E0D}">
  <sheetPr codeName="Feuil5">
    <pageSetUpPr fitToPage="1"/>
  </sheetPr>
  <dimension ref="A1:AP285"/>
  <sheetViews>
    <sheetView workbookViewId="0">
      <selection activeCell="E4" sqref="E4"/>
    </sheetView>
  </sheetViews>
  <sheetFormatPr baseColWidth="10" defaultRowHeight="14.5" x14ac:dyDescent="0.35"/>
  <cols>
    <col min="1" max="1" width="10.453125" style="4" bestFit="1" customWidth="1"/>
    <col min="2" max="2" width="6.6328125" style="4" bestFit="1" customWidth="1"/>
    <col min="3" max="3" width="5.54296875" style="4" bestFit="1" customWidth="1"/>
    <col min="4" max="4" width="8.1796875" style="4" bestFit="1" customWidth="1"/>
    <col min="5" max="5" width="5" style="4" bestFit="1" customWidth="1"/>
    <col min="6" max="6" width="7.36328125" style="4" bestFit="1" customWidth="1"/>
    <col min="7" max="7" width="14.54296875" style="4" bestFit="1" customWidth="1"/>
    <col min="8" max="8" width="15.6328125" style="4" bestFit="1" customWidth="1"/>
    <col min="9" max="9" width="8.90625" style="4" bestFit="1" customWidth="1"/>
    <col min="10" max="10" width="8.453125" style="4" bestFit="1" customWidth="1"/>
    <col min="11" max="11" width="10.90625" style="4"/>
    <col min="13" max="13" width="10.90625" style="1"/>
    <col min="15" max="15" width="1.81640625" customWidth="1"/>
    <col min="16" max="17" width="10.90625" style="16"/>
    <col min="18" max="19" width="4.36328125" style="16" customWidth="1"/>
    <col min="20" max="28" width="4.36328125" customWidth="1"/>
    <col min="29" max="31" width="5.36328125" customWidth="1"/>
    <col min="32" max="32" width="12.6328125" bestFit="1" customWidth="1"/>
  </cols>
  <sheetData>
    <row r="1" spans="1:42" ht="15" thickTop="1" x14ac:dyDescent="0.35">
      <c r="A1" s="97" t="s">
        <v>58</v>
      </c>
      <c r="B1" s="98" t="s">
        <v>19</v>
      </c>
      <c r="C1" s="98" t="s">
        <v>2</v>
      </c>
      <c r="D1" s="98" t="s">
        <v>3</v>
      </c>
      <c r="E1" s="98" t="s">
        <v>17</v>
      </c>
      <c r="F1" s="98" t="s">
        <v>4</v>
      </c>
      <c r="G1" s="98" t="s">
        <v>7</v>
      </c>
      <c r="H1" s="98" t="s">
        <v>20</v>
      </c>
      <c r="I1" s="98" t="s">
        <v>6</v>
      </c>
      <c r="J1" s="98" t="s">
        <v>5</v>
      </c>
      <c r="K1" s="5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G1" s="2"/>
      <c r="AH1" s="2"/>
      <c r="AI1" s="2"/>
      <c r="AN1" s="2"/>
      <c r="AO1" s="2"/>
      <c r="AP1" s="2"/>
    </row>
    <row r="2" spans="1:42" x14ac:dyDescent="0.35">
      <c r="A2" s="95" t="s">
        <v>71</v>
      </c>
      <c r="B2" s="96" t="s">
        <v>59</v>
      </c>
      <c r="C2" s="96" t="s">
        <v>60</v>
      </c>
      <c r="D2" s="96" t="s">
        <v>60</v>
      </c>
      <c r="E2" s="96">
        <v>2</v>
      </c>
      <c r="F2" s="96" t="s">
        <v>85</v>
      </c>
      <c r="G2" s="96" t="s">
        <v>8</v>
      </c>
      <c r="H2" s="96" t="s">
        <v>67</v>
      </c>
      <c r="I2" s="96" t="s">
        <v>12</v>
      </c>
      <c r="J2" s="96" t="s">
        <v>16</v>
      </c>
      <c r="K2" s="14" t="s">
        <v>43</v>
      </c>
      <c r="L2" s="2"/>
      <c r="N2" s="16"/>
      <c r="O2" s="15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42" x14ac:dyDescent="0.35">
      <c r="A3" s="99" t="s">
        <v>80</v>
      </c>
      <c r="B3" s="100" t="s">
        <v>59</v>
      </c>
      <c r="C3" s="100" t="s">
        <v>74</v>
      </c>
      <c r="D3" s="100" t="s">
        <v>74</v>
      </c>
      <c r="E3" s="100">
        <v>3</v>
      </c>
      <c r="F3" s="100" t="s">
        <v>85</v>
      </c>
      <c r="G3" s="100" t="s">
        <v>8</v>
      </c>
      <c r="H3" s="100" t="s">
        <v>73</v>
      </c>
      <c r="I3" s="100" t="s">
        <v>12</v>
      </c>
      <c r="J3" s="100" t="s">
        <v>16</v>
      </c>
      <c r="K3" s="92" t="s">
        <v>43</v>
      </c>
      <c r="L3" s="2"/>
      <c r="N3" s="16"/>
      <c r="O3" s="15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</row>
    <row r="4" spans="1:42" x14ac:dyDescent="0.35">
      <c r="A4" s="95" t="s">
        <v>71</v>
      </c>
      <c r="B4" s="96" t="s">
        <v>69</v>
      </c>
      <c r="C4" s="96" t="s">
        <v>62</v>
      </c>
      <c r="D4" s="96" t="s">
        <v>62</v>
      </c>
      <c r="E4" s="96">
        <v>2</v>
      </c>
      <c r="F4" s="96" t="s">
        <v>87</v>
      </c>
      <c r="G4" s="96" t="s">
        <v>9</v>
      </c>
      <c r="H4" s="96" t="s">
        <v>67</v>
      </c>
      <c r="I4" s="96" t="s">
        <v>12</v>
      </c>
      <c r="J4" s="96" t="s">
        <v>1</v>
      </c>
      <c r="K4" s="14" t="s">
        <v>43</v>
      </c>
      <c r="L4" s="2"/>
      <c r="N4" s="16"/>
      <c r="O4" s="15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</row>
    <row r="5" spans="1:42" x14ac:dyDescent="0.35">
      <c r="A5" s="99" t="s">
        <v>80</v>
      </c>
      <c r="B5" s="100" t="s">
        <v>69</v>
      </c>
      <c r="C5" s="100" t="s">
        <v>79</v>
      </c>
      <c r="D5" s="100" t="s">
        <v>79</v>
      </c>
      <c r="E5" s="100">
        <v>3</v>
      </c>
      <c r="F5" s="100" t="s">
        <v>87</v>
      </c>
      <c r="G5" s="100" t="s">
        <v>9</v>
      </c>
      <c r="H5" s="100" t="s">
        <v>73</v>
      </c>
      <c r="I5" s="100" t="s">
        <v>12</v>
      </c>
      <c r="J5" s="100" t="s">
        <v>1</v>
      </c>
      <c r="K5" s="92" t="s">
        <v>43</v>
      </c>
      <c r="L5" s="2"/>
      <c r="N5" s="16"/>
      <c r="O5" s="15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</row>
    <row r="6" spans="1:42" x14ac:dyDescent="0.35">
      <c r="A6" s="95" t="s">
        <v>71</v>
      </c>
      <c r="B6" s="96" t="s">
        <v>65</v>
      </c>
      <c r="C6" s="96" t="s">
        <v>63</v>
      </c>
      <c r="D6" s="96" t="s">
        <v>63</v>
      </c>
      <c r="E6" s="96">
        <v>6</v>
      </c>
      <c r="F6" s="96" t="s">
        <v>88</v>
      </c>
      <c r="G6" s="96" t="s">
        <v>9</v>
      </c>
      <c r="H6" s="96" t="s">
        <v>67</v>
      </c>
      <c r="I6" s="96" t="s">
        <v>12</v>
      </c>
      <c r="J6" s="96" t="s">
        <v>1</v>
      </c>
      <c r="K6" s="14" t="s">
        <v>43</v>
      </c>
      <c r="L6" s="2"/>
      <c r="N6" s="16"/>
      <c r="O6" s="15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42" x14ac:dyDescent="0.35">
      <c r="A7" s="99" t="s">
        <v>80</v>
      </c>
      <c r="B7" s="100" t="s">
        <v>65</v>
      </c>
      <c r="C7" s="100" t="s">
        <v>76</v>
      </c>
      <c r="D7" s="100" t="s">
        <v>76</v>
      </c>
      <c r="E7" s="100">
        <v>7</v>
      </c>
      <c r="F7" s="100" t="s">
        <v>88</v>
      </c>
      <c r="G7" s="100" t="s">
        <v>9</v>
      </c>
      <c r="H7" s="100" t="s">
        <v>73</v>
      </c>
      <c r="I7" s="100" t="s">
        <v>12</v>
      </c>
      <c r="J7" s="100" t="s">
        <v>1</v>
      </c>
      <c r="K7" s="92" t="s">
        <v>43</v>
      </c>
      <c r="L7" s="2"/>
      <c r="N7" s="16"/>
      <c r="O7" s="15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</row>
    <row r="8" spans="1:42" x14ac:dyDescent="0.35">
      <c r="A8" s="95" t="s">
        <v>71</v>
      </c>
      <c r="B8" s="96" t="s">
        <v>66</v>
      </c>
      <c r="C8" s="96" t="s">
        <v>68</v>
      </c>
      <c r="D8" s="96" t="s">
        <v>68</v>
      </c>
      <c r="E8" s="96">
        <v>4</v>
      </c>
      <c r="F8" s="96" t="s">
        <v>86</v>
      </c>
      <c r="G8" s="96" t="s">
        <v>9</v>
      </c>
      <c r="H8" s="96" t="s">
        <v>67</v>
      </c>
      <c r="I8" s="96" t="s">
        <v>12</v>
      </c>
      <c r="J8" s="96" t="s">
        <v>16</v>
      </c>
      <c r="K8" s="14" t="s">
        <v>43</v>
      </c>
      <c r="L8" s="2"/>
      <c r="N8" s="16"/>
      <c r="O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</row>
    <row r="9" spans="1:42" ht="15" thickBot="1" x14ac:dyDescent="0.4">
      <c r="A9" s="93" t="s">
        <v>80</v>
      </c>
      <c r="B9" s="94" t="s">
        <v>66</v>
      </c>
      <c r="C9" s="94" t="s">
        <v>78</v>
      </c>
      <c r="D9" s="94" t="s">
        <v>78</v>
      </c>
      <c r="E9" s="94">
        <v>5</v>
      </c>
      <c r="F9" s="94" t="s">
        <v>86</v>
      </c>
      <c r="G9" s="94" t="s">
        <v>9</v>
      </c>
      <c r="H9" s="94" t="s">
        <v>73</v>
      </c>
      <c r="I9" s="94" t="s">
        <v>12</v>
      </c>
      <c r="J9" s="94" t="s">
        <v>16</v>
      </c>
      <c r="K9" s="101" t="s">
        <v>43</v>
      </c>
      <c r="L9" s="2"/>
      <c r="N9" s="16"/>
      <c r="O9" s="15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1:42" ht="15" thickTop="1" x14ac:dyDescent="0.35">
      <c r="L10" s="2"/>
      <c r="N10" s="16"/>
      <c r="O10" s="15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spans="1:42" x14ac:dyDescent="0.35">
      <c r="L11" s="2"/>
      <c r="N11" s="16"/>
      <c r="O11" s="15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</row>
    <row r="12" spans="1:42" x14ac:dyDescent="0.35">
      <c r="L12" s="2"/>
      <c r="N12" s="16"/>
      <c r="O12" s="15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42" x14ac:dyDescent="0.35">
      <c r="L13" s="2"/>
      <c r="N13" s="16"/>
      <c r="O13" s="15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</row>
    <row r="14" spans="1:42" x14ac:dyDescent="0.35">
      <c r="L14" s="2"/>
      <c r="N14" s="16"/>
      <c r="O14" s="15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42" x14ac:dyDescent="0.35">
      <c r="L15" s="2"/>
      <c r="N15" s="16"/>
      <c r="O15" s="15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</row>
    <row r="16" spans="1:42" x14ac:dyDescent="0.35">
      <c r="N16" s="16"/>
      <c r="O16" s="15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J16" s="2"/>
      <c r="AK16" s="2"/>
      <c r="AL16" s="2"/>
      <c r="AM16" s="2"/>
    </row>
    <row r="17" spans="14:31" x14ac:dyDescent="0.35">
      <c r="N17" s="16"/>
      <c r="O17" s="15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</row>
    <row r="18" spans="14:31" x14ac:dyDescent="0.35">
      <c r="N18" s="16"/>
      <c r="O18" s="15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</row>
    <row r="19" spans="14:31" x14ac:dyDescent="0.35">
      <c r="N19" s="16"/>
      <c r="O19" s="15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4:31" x14ac:dyDescent="0.35">
      <c r="N20" s="16"/>
      <c r="O20" s="1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</row>
    <row r="21" spans="14:31" x14ac:dyDescent="0.35">
      <c r="N21" s="16"/>
      <c r="O21" s="15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4:31" x14ac:dyDescent="0.35">
      <c r="N22" s="16"/>
      <c r="O22" s="15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14:31" x14ac:dyDescent="0.35">
      <c r="N23" s="16"/>
      <c r="O23" s="15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4:31" x14ac:dyDescent="0.35">
      <c r="N24" s="16"/>
      <c r="O24" s="15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</row>
    <row r="25" spans="14:31" x14ac:dyDescent="0.35"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</row>
    <row r="26" spans="14:31" x14ac:dyDescent="0.35"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14:31" x14ac:dyDescent="0.35"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4:31" x14ac:dyDescent="0.35"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</row>
    <row r="29" spans="14:31" x14ac:dyDescent="0.35"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</row>
    <row r="30" spans="14:31" x14ac:dyDescent="0.35"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</row>
    <row r="31" spans="14:31" x14ac:dyDescent="0.35"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4:31" x14ac:dyDescent="0.35"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</row>
    <row r="33" spans="20:31" x14ac:dyDescent="0.35"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</row>
    <row r="34" spans="20:31" x14ac:dyDescent="0.35"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</row>
    <row r="35" spans="20:31" x14ac:dyDescent="0.35"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</row>
    <row r="36" spans="20:31" x14ac:dyDescent="0.35"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20:31" x14ac:dyDescent="0.35"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</row>
    <row r="38" spans="20:31" x14ac:dyDescent="0.35"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</row>
    <row r="39" spans="20:31" x14ac:dyDescent="0.35"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20:31" x14ac:dyDescent="0.35"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</row>
    <row r="41" spans="20:31" x14ac:dyDescent="0.35"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20:31" x14ac:dyDescent="0.35"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</row>
    <row r="43" spans="20:31" x14ac:dyDescent="0.35"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</row>
    <row r="44" spans="20:31" x14ac:dyDescent="0.35"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</row>
    <row r="45" spans="20:31" x14ac:dyDescent="0.35"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</row>
    <row r="46" spans="20:31" x14ac:dyDescent="0.35"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</row>
    <row r="47" spans="20:31" x14ac:dyDescent="0.35"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20:31" x14ac:dyDescent="0.35"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0:31" x14ac:dyDescent="0.35"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20:31" x14ac:dyDescent="0.35"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</row>
    <row r="51" spans="20:31" x14ac:dyDescent="0.35"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</row>
    <row r="52" spans="20:31" x14ac:dyDescent="0.35"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</row>
    <row r="53" spans="20:31" x14ac:dyDescent="0.35"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</row>
    <row r="54" spans="20:31" x14ac:dyDescent="0.35"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</row>
    <row r="55" spans="20:31" x14ac:dyDescent="0.35"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</row>
    <row r="56" spans="20:31" x14ac:dyDescent="0.35"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20:31" x14ac:dyDescent="0.35"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</row>
    <row r="58" spans="20:31" x14ac:dyDescent="0.35"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</row>
    <row r="59" spans="20:31" x14ac:dyDescent="0.35"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</row>
    <row r="60" spans="20:31" x14ac:dyDescent="0.35"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</row>
    <row r="61" spans="20:31" x14ac:dyDescent="0.35"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20:31" x14ac:dyDescent="0.35"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</row>
    <row r="63" spans="20:31" x14ac:dyDescent="0.35"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</row>
    <row r="64" spans="20:31" x14ac:dyDescent="0.35"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20:31" x14ac:dyDescent="0.35"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</row>
    <row r="66" spans="20:31" x14ac:dyDescent="0.35"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20:31" x14ac:dyDescent="0.35"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</row>
    <row r="68" spans="20:31" x14ac:dyDescent="0.35"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</row>
    <row r="69" spans="20:31" x14ac:dyDescent="0.35"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</row>
    <row r="70" spans="20:31" x14ac:dyDescent="0.35"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</row>
    <row r="71" spans="20:31" x14ac:dyDescent="0.35"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</row>
    <row r="72" spans="20:31" x14ac:dyDescent="0.35"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20:31" x14ac:dyDescent="0.35"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</row>
    <row r="74" spans="20:31" x14ac:dyDescent="0.35"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</row>
    <row r="75" spans="20:31" x14ac:dyDescent="0.35"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20:31" x14ac:dyDescent="0.35"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</row>
    <row r="77" spans="20:31" x14ac:dyDescent="0.35"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</row>
    <row r="78" spans="20:31" x14ac:dyDescent="0.35"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</row>
    <row r="79" spans="20:31" x14ac:dyDescent="0.35"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</row>
    <row r="80" spans="20:31" x14ac:dyDescent="0.35"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</row>
    <row r="81" spans="20:31" x14ac:dyDescent="0.35"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20:31" x14ac:dyDescent="0.35"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20:31" x14ac:dyDescent="0.35"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</row>
    <row r="84" spans="20:31" x14ac:dyDescent="0.35"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</row>
    <row r="85" spans="20:31" x14ac:dyDescent="0.35"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</row>
    <row r="86" spans="20:31" x14ac:dyDescent="0.35"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</row>
    <row r="87" spans="20:31" x14ac:dyDescent="0.35"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20:31" x14ac:dyDescent="0.35"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</row>
    <row r="89" spans="20:31" x14ac:dyDescent="0.35"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</row>
    <row r="90" spans="20:31" x14ac:dyDescent="0.35"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</row>
    <row r="91" spans="20:31" x14ac:dyDescent="0.35"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</row>
    <row r="92" spans="20:31" x14ac:dyDescent="0.35"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20:31" x14ac:dyDescent="0.35"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</row>
    <row r="94" spans="20:31" x14ac:dyDescent="0.35"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</row>
    <row r="95" spans="20:31" x14ac:dyDescent="0.35"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</row>
    <row r="96" spans="20:31" x14ac:dyDescent="0.35"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</row>
    <row r="97" spans="20:31" x14ac:dyDescent="0.35"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</row>
    <row r="98" spans="20:31" x14ac:dyDescent="0.35"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20:31" x14ac:dyDescent="0.35"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</row>
    <row r="100" spans="20:31" x14ac:dyDescent="0.35"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</row>
    <row r="101" spans="20:31" x14ac:dyDescent="0.35"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</row>
    <row r="102" spans="20:31" x14ac:dyDescent="0.35"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20:31" x14ac:dyDescent="0.35"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</row>
    <row r="104" spans="20:31" x14ac:dyDescent="0.35"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20:31" x14ac:dyDescent="0.35"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</row>
    <row r="106" spans="20:31" x14ac:dyDescent="0.35"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</row>
    <row r="107" spans="20:31" x14ac:dyDescent="0.35"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</row>
    <row r="108" spans="20:31" x14ac:dyDescent="0.35"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</row>
    <row r="109" spans="20:31" x14ac:dyDescent="0.35"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</row>
    <row r="110" spans="20:31" x14ac:dyDescent="0.35"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</row>
    <row r="111" spans="20:31" x14ac:dyDescent="0.35"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</row>
    <row r="112" spans="20:31" x14ac:dyDescent="0.35"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</row>
    <row r="113" spans="20:31" x14ac:dyDescent="0.35"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20:31" x14ac:dyDescent="0.35"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</row>
    <row r="115" spans="20:31" x14ac:dyDescent="0.35"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</row>
    <row r="116" spans="20:31" x14ac:dyDescent="0.35"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20:31" x14ac:dyDescent="0.35"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</row>
    <row r="118" spans="20:31" x14ac:dyDescent="0.35"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</row>
    <row r="119" spans="20:31" x14ac:dyDescent="0.35"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</row>
    <row r="120" spans="20:31" x14ac:dyDescent="0.35"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20:31" x14ac:dyDescent="0.35"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</row>
    <row r="122" spans="20:31" x14ac:dyDescent="0.35"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</row>
    <row r="123" spans="20:31" x14ac:dyDescent="0.35"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</row>
    <row r="124" spans="20:31" x14ac:dyDescent="0.35"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20:31" x14ac:dyDescent="0.35"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20:31" x14ac:dyDescent="0.35"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20:31" x14ac:dyDescent="0.35"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20:31" x14ac:dyDescent="0.35"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0:31" x14ac:dyDescent="0.35"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0:31" x14ac:dyDescent="0.35"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0:31" x14ac:dyDescent="0.35"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0:31" x14ac:dyDescent="0.35"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0:31" x14ac:dyDescent="0.35"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0:31" x14ac:dyDescent="0.35"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0:31" x14ac:dyDescent="0.35"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0:31" x14ac:dyDescent="0.35"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0:31" x14ac:dyDescent="0.35"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0:31" x14ac:dyDescent="0.35"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0:31" x14ac:dyDescent="0.35"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0:31" x14ac:dyDescent="0.35"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0:31" x14ac:dyDescent="0.35"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0:31" x14ac:dyDescent="0.35"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0:31" x14ac:dyDescent="0.35"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0:31" x14ac:dyDescent="0.35"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0:31" x14ac:dyDescent="0.35"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0:31" x14ac:dyDescent="0.35"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0:31" x14ac:dyDescent="0.35"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0:31" x14ac:dyDescent="0.35"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0:31" x14ac:dyDescent="0.35"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0:31" x14ac:dyDescent="0.35"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0:31" x14ac:dyDescent="0.35"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0:31" x14ac:dyDescent="0.35"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0:31" x14ac:dyDescent="0.35"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0:31" x14ac:dyDescent="0.35"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0:31" x14ac:dyDescent="0.35"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0:31" x14ac:dyDescent="0.35"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0:31" x14ac:dyDescent="0.35"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0:31" x14ac:dyDescent="0.35"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0:31" x14ac:dyDescent="0.35"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0:31" x14ac:dyDescent="0.35"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0:31" x14ac:dyDescent="0.35"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0:31" x14ac:dyDescent="0.35"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0:31" x14ac:dyDescent="0.35"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0:31" x14ac:dyDescent="0.35"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0:31" x14ac:dyDescent="0.35"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0:31" x14ac:dyDescent="0.35"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0:31" x14ac:dyDescent="0.35"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0:31" x14ac:dyDescent="0.35"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0:31" x14ac:dyDescent="0.35"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0:31" x14ac:dyDescent="0.35"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0:31" x14ac:dyDescent="0.35"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0:31" x14ac:dyDescent="0.35"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0:31" x14ac:dyDescent="0.35"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  <row r="174" spans="20:31" x14ac:dyDescent="0.35"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</row>
    <row r="175" spans="20:31" x14ac:dyDescent="0.35"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</row>
    <row r="176" spans="20:31" x14ac:dyDescent="0.35"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</row>
    <row r="177" spans="20:31" x14ac:dyDescent="0.35"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</row>
    <row r="178" spans="20:31" x14ac:dyDescent="0.35"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</row>
    <row r="179" spans="20:31" x14ac:dyDescent="0.35"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</row>
    <row r="180" spans="20:31" x14ac:dyDescent="0.35"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</row>
    <row r="181" spans="20:31" x14ac:dyDescent="0.35"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</row>
    <row r="182" spans="20:31" x14ac:dyDescent="0.35"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</row>
    <row r="183" spans="20:31" x14ac:dyDescent="0.35"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</row>
    <row r="184" spans="20:31" x14ac:dyDescent="0.35"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</row>
    <row r="185" spans="20:31" x14ac:dyDescent="0.35"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</row>
    <row r="186" spans="20:31" x14ac:dyDescent="0.35"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</row>
    <row r="187" spans="20:31" x14ac:dyDescent="0.35"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</row>
    <row r="188" spans="20:31" x14ac:dyDescent="0.35"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</row>
    <row r="189" spans="20:31" x14ac:dyDescent="0.35"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</row>
    <row r="190" spans="20:31" x14ac:dyDescent="0.35"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</row>
    <row r="191" spans="20:31" x14ac:dyDescent="0.35"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</row>
    <row r="192" spans="20:31" x14ac:dyDescent="0.35"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</row>
    <row r="193" spans="20:31" x14ac:dyDescent="0.35"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</row>
    <row r="194" spans="20:31" x14ac:dyDescent="0.35"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</row>
    <row r="195" spans="20:31" x14ac:dyDescent="0.35"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</row>
    <row r="196" spans="20:31" x14ac:dyDescent="0.35"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</row>
    <row r="197" spans="20:31" x14ac:dyDescent="0.35"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</row>
    <row r="198" spans="20:31" x14ac:dyDescent="0.35"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</row>
    <row r="199" spans="20:31" x14ac:dyDescent="0.35"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</row>
    <row r="200" spans="20:31" x14ac:dyDescent="0.35"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</row>
    <row r="201" spans="20:31" x14ac:dyDescent="0.35"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</row>
    <row r="202" spans="20:31" x14ac:dyDescent="0.35"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</row>
    <row r="203" spans="20:31" x14ac:dyDescent="0.35"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</row>
    <row r="204" spans="20:31" x14ac:dyDescent="0.35"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</row>
    <row r="205" spans="20:31" x14ac:dyDescent="0.35"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</row>
    <row r="206" spans="20:31" x14ac:dyDescent="0.35"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</row>
    <row r="207" spans="20:31" x14ac:dyDescent="0.35"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</row>
    <row r="208" spans="20:31" x14ac:dyDescent="0.35"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</row>
    <row r="209" spans="20:31" x14ac:dyDescent="0.35"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</row>
    <row r="210" spans="20:31" x14ac:dyDescent="0.35"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</row>
    <row r="211" spans="20:31" x14ac:dyDescent="0.35"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</row>
    <row r="212" spans="20:31" x14ac:dyDescent="0.35"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</row>
    <row r="213" spans="20:31" x14ac:dyDescent="0.35"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</row>
    <row r="214" spans="20:31" x14ac:dyDescent="0.35"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</row>
    <row r="215" spans="20:31" x14ac:dyDescent="0.35"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</row>
    <row r="216" spans="20:31" x14ac:dyDescent="0.35"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</row>
    <row r="217" spans="20:31" x14ac:dyDescent="0.35"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</row>
    <row r="218" spans="20:31" x14ac:dyDescent="0.35"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</row>
    <row r="219" spans="20:31" x14ac:dyDescent="0.35"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</row>
    <row r="220" spans="20:31" x14ac:dyDescent="0.35"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</row>
    <row r="221" spans="20:31" x14ac:dyDescent="0.35"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</row>
    <row r="222" spans="20:31" x14ac:dyDescent="0.35"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</row>
    <row r="223" spans="20:31" x14ac:dyDescent="0.35"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</row>
    <row r="224" spans="20:31" x14ac:dyDescent="0.35"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</row>
    <row r="225" spans="20:31" x14ac:dyDescent="0.35"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</row>
    <row r="226" spans="20:31" x14ac:dyDescent="0.35"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</row>
    <row r="227" spans="20:31" x14ac:dyDescent="0.35"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</row>
    <row r="228" spans="20:31" x14ac:dyDescent="0.35"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</row>
    <row r="229" spans="20:31" x14ac:dyDescent="0.35"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</row>
    <row r="230" spans="20:31" x14ac:dyDescent="0.35"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</row>
    <row r="231" spans="20:31" x14ac:dyDescent="0.35"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</row>
    <row r="232" spans="20:31" x14ac:dyDescent="0.35"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</row>
    <row r="233" spans="20:31" x14ac:dyDescent="0.35"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</row>
    <row r="234" spans="20:31" x14ac:dyDescent="0.35"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</row>
    <row r="235" spans="20:31" x14ac:dyDescent="0.35"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</row>
    <row r="236" spans="20:31" x14ac:dyDescent="0.35"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</row>
    <row r="237" spans="20:31" x14ac:dyDescent="0.35"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</row>
    <row r="238" spans="20:31" x14ac:dyDescent="0.35"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</row>
    <row r="239" spans="20:31" x14ac:dyDescent="0.35"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</row>
    <row r="240" spans="20:31" x14ac:dyDescent="0.35"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</row>
    <row r="241" spans="20:31" x14ac:dyDescent="0.35"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</row>
    <row r="242" spans="20:31" x14ac:dyDescent="0.35"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</row>
    <row r="243" spans="20:31" x14ac:dyDescent="0.35"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</row>
    <row r="244" spans="20:31" x14ac:dyDescent="0.35"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</row>
    <row r="245" spans="20:31" x14ac:dyDescent="0.35"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</row>
    <row r="246" spans="20:31" x14ac:dyDescent="0.35"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</row>
    <row r="247" spans="20:31" x14ac:dyDescent="0.35"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</row>
    <row r="248" spans="20:31" x14ac:dyDescent="0.35"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</row>
    <row r="249" spans="20:31" x14ac:dyDescent="0.35"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</row>
    <row r="250" spans="20:31" x14ac:dyDescent="0.35"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</row>
    <row r="251" spans="20:31" x14ac:dyDescent="0.35"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</row>
    <row r="252" spans="20:31" x14ac:dyDescent="0.35"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</row>
    <row r="253" spans="20:31" x14ac:dyDescent="0.35"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</row>
    <row r="254" spans="20:31" x14ac:dyDescent="0.35"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</row>
    <row r="255" spans="20:31" x14ac:dyDescent="0.35"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</row>
    <row r="256" spans="20:31" x14ac:dyDescent="0.35"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</row>
    <row r="257" spans="20:31" x14ac:dyDescent="0.35"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</row>
    <row r="258" spans="20:31" x14ac:dyDescent="0.35"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</row>
    <row r="259" spans="20:31" x14ac:dyDescent="0.35"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</row>
    <row r="260" spans="20:31" x14ac:dyDescent="0.35"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</row>
    <row r="261" spans="20:31" x14ac:dyDescent="0.35"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</row>
    <row r="262" spans="20:31" x14ac:dyDescent="0.35"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</row>
    <row r="263" spans="20:31" x14ac:dyDescent="0.35"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</row>
    <row r="264" spans="20:31" x14ac:dyDescent="0.35"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</row>
    <row r="265" spans="20:31" x14ac:dyDescent="0.35"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</row>
    <row r="266" spans="20:31" x14ac:dyDescent="0.35"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</row>
    <row r="267" spans="20:31" x14ac:dyDescent="0.35"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</row>
    <row r="268" spans="20:31" x14ac:dyDescent="0.35"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</row>
    <row r="269" spans="20:31" x14ac:dyDescent="0.35"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</row>
    <row r="270" spans="20:31" x14ac:dyDescent="0.35"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</row>
    <row r="271" spans="20:31" x14ac:dyDescent="0.35"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</row>
    <row r="272" spans="20:31" x14ac:dyDescent="0.35"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</row>
    <row r="273" spans="20:31" x14ac:dyDescent="0.35"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</row>
    <row r="274" spans="20:31" x14ac:dyDescent="0.35"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</row>
    <row r="275" spans="20:31" x14ac:dyDescent="0.35"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</row>
    <row r="276" spans="20:31" x14ac:dyDescent="0.35"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</row>
    <row r="277" spans="20:31" x14ac:dyDescent="0.35"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</row>
    <row r="278" spans="20:31" x14ac:dyDescent="0.35"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</row>
    <row r="279" spans="20:31" x14ac:dyDescent="0.35"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</row>
    <row r="280" spans="20:31" x14ac:dyDescent="0.35"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</row>
    <row r="281" spans="20:31" x14ac:dyDescent="0.35"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</row>
    <row r="282" spans="20:31" x14ac:dyDescent="0.35"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</row>
    <row r="283" spans="20:31" x14ac:dyDescent="0.35"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</row>
    <row r="284" spans="20:31" x14ac:dyDescent="0.35"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</row>
    <row r="285" spans="20:31" x14ac:dyDescent="0.35"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</row>
  </sheetData>
  <sortState xmlns:xlrd2="http://schemas.microsoft.com/office/spreadsheetml/2017/richdata2" ref="A2:J285">
    <sortCondition ref="B1:B1048576"/>
  </sortState>
  <dataConsolidate/>
  <printOptions horizontalCentered="1"/>
  <pageMargins left="0.8" right="0.8" top="1" bottom="0.8" header="0.5" footer="0.5"/>
  <pageSetup paperSize="9" fitToHeight="0" orientation="landscape" horizontalDpi="300" verticalDpi="300" r:id="rId1"/>
  <headerFooter>
    <oddHeader>&amp;L&amp;"Arial,Gras"Réservations du jour&amp;RLe &amp;D</oddHeader>
    <oddFooter>&amp;CPage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68C41-6031-4A24-B602-59A147CB4476}">
  <sheetPr codeName="Feuil15">
    <tabColor rgb="FFD676AD"/>
  </sheetPr>
  <dimension ref="A1:BW66"/>
  <sheetViews>
    <sheetView topLeftCell="H1" zoomScale="70" zoomScaleNormal="70" workbookViewId="0">
      <selection activeCell="S9" sqref="S9"/>
    </sheetView>
  </sheetViews>
  <sheetFormatPr baseColWidth="10" defaultRowHeight="14.5" x14ac:dyDescent="0.35"/>
  <cols>
    <col min="1" max="1" width="10.90625" style="3" customWidth="1"/>
    <col min="2" max="2" width="15.7265625" style="3" bestFit="1" customWidth="1"/>
    <col min="3" max="3" width="10.90625" style="3"/>
    <col min="4" max="4" width="28.08984375" style="3" bestFit="1" customWidth="1"/>
    <col min="5" max="5" width="15.26953125" style="3" customWidth="1"/>
    <col min="6" max="6" width="12.453125" style="3" customWidth="1"/>
    <col min="7" max="7" width="27.1796875" style="3" customWidth="1"/>
    <col min="8" max="8" width="16.1796875" style="3" bestFit="1" customWidth="1"/>
    <col min="9" max="9" width="24.90625" style="3" bestFit="1" customWidth="1"/>
    <col min="10" max="10" width="11.6328125" style="3" bestFit="1" customWidth="1"/>
    <col min="11" max="11" width="15.453125" style="3" bestFit="1" customWidth="1"/>
    <col min="12" max="12" width="6.81640625" style="27" hidden="1" customWidth="1"/>
    <col min="13" max="13" width="10.90625" style="3"/>
    <col min="14" max="14" width="24.81640625" style="3" bestFit="1" customWidth="1"/>
    <col min="15" max="15" width="9.81640625" style="3" customWidth="1"/>
    <col min="16" max="17" width="26.36328125" style="3" bestFit="1" customWidth="1"/>
    <col min="18" max="18" width="9.6328125" style="3" customWidth="1"/>
    <col min="19" max="19" width="25.7265625" style="3" customWidth="1"/>
    <col min="20" max="20" width="22.81640625" style="3" customWidth="1"/>
    <col min="21" max="21" width="16.453125" style="3" bestFit="1" customWidth="1"/>
    <col min="22" max="22" width="14.6328125" style="3" customWidth="1"/>
    <col min="23" max="23" width="23" style="7" bestFit="1" customWidth="1"/>
    <col min="24" max="24" width="10.90625" style="3" hidden="1" customWidth="1"/>
    <col min="25" max="25" width="2" style="3" hidden="1" customWidth="1"/>
    <col min="26" max="26" width="11.08984375" style="3" hidden="1" customWidth="1"/>
    <col min="27" max="27" width="9.36328125" style="3" hidden="1" customWidth="1"/>
    <col min="28" max="28" width="5.6328125" style="3" hidden="1" customWidth="1"/>
    <col min="29" max="29" width="10.90625" style="3" hidden="1" customWidth="1"/>
    <col min="30" max="30" width="8.81640625" style="3" hidden="1" customWidth="1"/>
    <col min="31" max="31" width="13.36328125" style="3" hidden="1" customWidth="1"/>
    <col min="32" max="32" width="6.6328125" style="3" hidden="1" customWidth="1"/>
    <col min="33" max="53" width="10.90625" style="3" hidden="1" customWidth="1"/>
    <col min="54" max="54" width="4.54296875" style="3" hidden="1" customWidth="1"/>
    <col min="55" max="55" width="10.90625" style="3" hidden="1" customWidth="1"/>
    <col min="56" max="56" width="12.90625" style="3" hidden="1" customWidth="1"/>
    <col min="57" max="57" width="15.6328125" style="3" hidden="1" customWidth="1"/>
    <col min="58" max="58" width="14.54296875" style="3" hidden="1" customWidth="1"/>
    <col min="59" max="59" width="10.90625" style="3" hidden="1" customWidth="1"/>
    <col min="60" max="60" width="12.90625" style="3" hidden="1" customWidth="1"/>
    <col min="61" max="61" width="15.6328125" style="3" hidden="1" customWidth="1"/>
    <col min="62" max="62" width="14.54296875" style="3" hidden="1" customWidth="1"/>
    <col min="63" max="63" width="12.6328125" style="3" hidden="1" customWidth="1"/>
    <col min="64" max="75" width="10.90625" style="3" hidden="1" customWidth="1"/>
    <col min="76" max="16384" width="10.90625" style="3"/>
  </cols>
  <sheetData>
    <row r="1" spans="1:75" ht="26" customHeight="1" thickBot="1" x14ac:dyDescent="0.4">
      <c r="A1" s="139" t="s">
        <v>39</v>
      </c>
      <c r="B1" s="45" t="s">
        <v>22</v>
      </c>
      <c r="C1" s="46" t="s">
        <v>19</v>
      </c>
      <c r="D1" s="47" t="s">
        <v>2</v>
      </c>
      <c r="E1" s="46" t="s">
        <v>3</v>
      </c>
      <c r="F1" s="47" t="s">
        <v>21</v>
      </c>
      <c r="G1" s="46" t="s">
        <v>4</v>
      </c>
      <c r="H1" s="47" t="s">
        <v>7</v>
      </c>
      <c r="I1" s="46" t="s">
        <v>20</v>
      </c>
      <c r="J1" s="47" t="s">
        <v>6</v>
      </c>
      <c r="K1" s="46" t="s">
        <v>38</v>
      </c>
      <c r="L1" s="28"/>
      <c r="M1" s="142" t="s">
        <v>40</v>
      </c>
      <c r="N1" s="44" t="s">
        <v>16</v>
      </c>
      <c r="O1" s="45" t="s">
        <v>19</v>
      </c>
      <c r="P1" s="46" t="s">
        <v>2</v>
      </c>
      <c r="Q1" s="47" t="s">
        <v>3</v>
      </c>
      <c r="R1" s="46" t="s">
        <v>21</v>
      </c>
      <c r="S1" s="47" t="s">
        <v>4</v>
      </c>
      <c r="T1" s="46" t="s">
        <v>7</v>
      </c>
      <c r="U1" s="47" t="s">
        <v>20</v>
      </c>
      <c r="V1" s="46" t="s">
        <v>6</v>
      </c>
      <c r="W1" s="46" t="s">
        <v>38</v>
      </c>
      <c r="Z1" s="3" t="e">
        <f>#REF!</f>
        <v>#REF!</v>
      </c>
      <c r="AA1" s="3" t="e">
        <f>#REF!</f>
        <v>#REF!</v>
      </c>
      <c r="AB1" s="3" t="e">
        <f>#REF!</f>
        <v>#REF!</v>
      </c>
      <c r="AC1" s="3" t="e">
        <f>#REF!</f>
        <v>#REF!</v>
      </c>
      <c r="AD1" s="3" t="e">
        <f>#REF!</f>
        <v>#REF!</v>
      </c>
      <c r="AE1" s="3" t="e">
        <f>#REF!</f>
        <v>#REF!</v>
      </c>
      <c r="AG1" s="3" t="s">
        <v>51</v>
      </c>
      <c r="AH1" s="85" t="s">
        <v>10</v>
      </c>
      <c r="AI1" s="85" t="s">
        <v>11</v>
      </c>
      <c r="AJ1" s="85" t="s">
        <v>12</v>
      </c>
      <c r="AK1" s="85" t="s">
        <v>13</v>
      </c>
      <c r="AL1" s="85" t="s">
        <v>14</v>
      </c>
      <c r="AM1" s="85" t="s">
        <v>15</v>
      </c>
      <c r="AN1" s="85" t="s">
        <v>18</v>
      </c>
      <c r="AO1" s="86" t="s">
        <v>36</v>
      </c>
      <c r="AP1" s="3" t="s">
        <v>52</v>
      </c>
      <c r="AR1" s="3" t="s">
        <v>51</v>
      </c>
      <c r="AS1" s="85" t="s">
        <v>10</v>
      </c>
      <c r="AT1" s="85" t="s">
        <v>11</v>
      </c>
      <c r="AU1" s="85" t="s">
        <v>12</v>
      </c>
      <c r="AV1" s="85" t="s">
        <v>13</v>
      </c>
      <c r="AW1" s="85" t="s">
        <v>14</v>
      </c>
      <c r="AX1" s="85" t="s">
        <v>15</v>
      </c>
      <c r="AY1" s="85" t="s">
        <v>18</v>
      </c>
      <c r="AZ1" s="86" t="s">
        <v>36</v>
      </c>
      <c r="BA1" s="3" t="s">
        <v>53</v>
      </c>
      <c r="BC1" s="3" t="s">
        <v>7</v>
      </c>
      <c r="BD1" s="3" t="s">
        <v>56</v>
      </c>
      <c r="BE1" s="3" t="s">
        <v>37</v>
      </c>
      <c r="BF1" s="3" t="s">
        <v>9</v>
      </c>
      <c r="BG1" s="3" t="s">
        <v>7</v>
      </c>
      <c r="BH1" s="3" t="s">
        <v>56</v>
      </c>
      <c r="BI1" s="3" t="s">
        <v>37</v>
      </c>
      <c r="BJ1" s="3" t="s">
        <v>9</v>
      </c>
      <c r="BK1" s="3" t="s">
        <v>57</v>
      </c>
      <c r="BL1" s="6" t="s">
        <v>30</v>
      </c>
      <c r="BM1" s="6" t="s">
        <v>17</v>
      </c>
      <c r="BN1" s="6" t="s">
        <v>31</v>
      </c>
      <c r="BO1" s="6" t="s">
        <v>17</v>
      </c>
      <c r="BP1" s="6" t="s">
        <v>32</v>
      </c>
      <c r="BQ1" s="6" t="s">
        <v>17</v>
      </c>
      <c r="BR1" s="6" t="s">
        <v>33</v>
      </c>
      <c r="BS1" s="6" t="s">
        <v>17</v>
      </c>
      <c r="BT1" s="6" t="s">
        <v>34</v>
      </c>
      <c r="BU1" s="6" t="s">
        <v>17</v>
      </c>
      <c r="BV1" s="6" t="s">
        <v>35</v>
      </c>
      <c r="BW1" s="87" t="s">
        <v>17</v>
      </c>
    </row>
    <row r="2" spans="1:75" ht="20" customHeight="1" x14ac:dyDescent="0.35">
      <c r="A2" s="140"/>
      <c r="B2" s="110"/>
      <c r="C2" s="111"/>
      <c r="D2" s="111"/>
      <c r="E2" s="111"/>
      <c r="F2" s="111"/>
      <c r="G2" s="111"/>
      <c r="H2" s="111"/>
      <c r="I2" s="111"/>
      <c r="J2" s="111"/>
      <c r="K2" s="112" t="str">
        <f>IFERROR(VLOOKUP(D2,#REF!,3,FALSE),"")</f>
        <v/>
      </c>
      <c r="L2" s="37">
        <f t="shared" ref="L2:L15" si="0">VALUE(F2)</f>
        <v>0</v>
      </c>
      <c r="M2" s="143"/>
      <c r="N2" s="124"/>
      <c r="O2" s="111"/>
      <c r="P2" s="111"/>
      <c r="Q2" s="111"/>
      <c r="R2" s="111"/>
      <c r="S2" s="111"/>
      <c r="T2" s="111"/>
      <c r="U2" s="111"/>
      <c r="V2" s="111"/>
      <c r="W2" s="125" t="str">
        <f>IFERROR(VLOOKUP(P2,#REF!,3,FALSE),"")</f>
        <v/>
      </c>
      <c r="X2" s="3">
        <f>VALUE(R2)</f>
        <v>0</v>
      </c>
      <c r="Y2" s="8"/>
      <c r="Z2" s="3" t="e">
        <f>IF(N2=$Z$1,1,0)</f>
        <v>#REF!</v>
      </c>
      <c r="AA2" s="3" t="e">
        <f>IF(N2=$AA$1,1,0)</f>
        <v>#REF!</v>
      </c>
      <c r="AB2" s="3" t="e">
        <f>IF(N2=$AB$1,1,0)</f>
        <v>#REF!</v>
      </c>
      <c r="AC2" s="3" t="e">
        <f>IF(N2=$AC$1,1,0)</f>
        <v>#REF!</v>
      </c>
      <c r="AD2" s="3" t="e">
        <f>IF(N2=$AD$1,1,0)</f>
        <v>#REF!</v>
      </c>
      <c r="AE2" s="3" t="e">
        <f>IF(N2=$AE$1,1,0)</f>
        <v>#REF!</v>
      </c>
      <c r="AG2" s="3" t="s">
        <v>1</v>
      </c>
      <c r="AH2" s="3">
        <f>IF(J2="Stéphanie",1,0)</f>
        <v>0</v>
      </c>
      <c r="AI2" s="3">
        <f>IF(J2="Jean-Philippe",1,0)</f>
        <v>0</v>
      </c>
      <c r="AJ2" s="3">
        <f>IF(J2="Romain",1,0)</f>
        <v>0</v>
      </c>
      <c r="AK2" s="3">
        <f>IF(J2="Stéphane",1,0)</f>
        <v>0</v>
      </c>
      <c r="AL2" s="3">
        <f>IF(J2="Tania",1,0)</f>
        <v>0</v>
      </c>
      <c r="AM2" s="3">
        <f>IF(J2="Wilfried",1,0)</f>
        <v>0</v>
      </c>
      <c r="AN2" s="3">
        <f>IF(J2="Christophe",1,0)</f>
        <v>0</v>
      </c>
      <c r="AO2" s="3">
        <f>IF(J2="Passage",1,0)</f>
        <v>0</v>
      </c>
      <c r="AP2" s="3">
        <f>SUM(AH2:AN2)</f>
        <v>0</v>
      </c>
      <c r="AR2" s="3" t="s">
        <v>0</v>
      </c>
      <c r="AS2" s="3">
        <f>IF(V2="Stéphanie",1,0)</f>
        <v>0</v>
      </c>
      <c r="AT2" s="3">
        <f>IF(V2="Jean-Philippe",1,0)</f>
        <v>0</v>
      </c>
      <c r="AU2" s="3">
        <f>IF(V2="Romain",1,0)</f>
        <v>0</v>
      </c>
      <c r="AV2" s="3">
        <f>IF(V2="Stéphane",1,0)</f>
        <v>0</v>
      </c>
      <c r="AW2" s="3">
        <f>IF(V2="Tania",1,0)</f>
        <v>0</v>
      </c>
      <c r="AX2" s="3">
        <f>IF(V2="Wilfried",1,0)</f>
        <v>0</v>
      </c>
      <c r="AY2" s="3">
        <f>IF(V2="Christophe",1,0)</f>
        <v>0</v>
      </c>
      <c r="AZ2" s="3">
        <f>IF(V2="Passage",1,0)</f>
        <v>0</v>
      </c>
      <c r="BA2" s="3">
        <f>SUM(AS2:AY2)</f>
        <v>0</v>
      </c>
      <c r="BC2" s="3" t="s">
        <v>1</v>
      </c>
      <c r="BD2" s="3">
        <f>IF(H2="Carte Bancaire",1,0)</f>
        <v>0</v>
      </c>
      <c r="BE2" s="3">
        <f>IF(H2="Facture à envoyer",1,0)</f>
        <v>0</v>
      </c>
      <c r="BF2" s="3">
        <f>IF(H2="Code Budgétaire",1,0)</f>
        <v>0</v>
      </c>
      <c r="BG2" s="3" t="s">
        <v>0</v>
      </c>
      <c r="BH2" s="3">
        <f>IF(T2="Carte Bancaire",1,0)</f>
        <v>0</v>
      </c>
      <c r="BI2" s="3">
        <f>IF(T2="Facture à envoyer",1,0)</f>
        <v>0</v>
      </c>
      <c r="BJ2" s="3">
        <f>IF(T2="Code Budgétaire",1,0)</f>
        <v>0</v>
      </c>
      <c r="BK2" s="3" t="s">
        <v>0</v>
      </c>
      <c r="BL2" s="87">
        <f>IF(N2="Montmartre",1,0)</f>
        <v>0</v>
      </c>
      <c r="BM2" s="87">
        <f>BL2*X2</f>
        <v>0</v>
      </c>
      <c r="BN2" s="87">
        <f>IF(N2="Trocadero",1,0)</f>
        <v>0</v>
      </c>
      <c r="BO2" s="87">
        <f>BN2*X2</f>
        <v>0</v>
      </c>
      <c r="BP2" s="87">
        <f>IF(N2="Orsay",1,0)</f>
        <v>0</v>
      </c>
      <c r="BQ2" s="87">
        <f>BP2*X2</f>
        <v>0</v>
      </c>
      <c r="BR2" s="87">
        <f>IF(N2="Bibliothèque",1,0)</f>
        <v>0</v>
      </c>
      <c r="BS2" s="87">
        <f>BR2*X2</f>
        <v>0</v>
      </c>
      <c r="BT2" s="87">
        <f>IF(N2="Concorde",1,0)</f>
        <v>0</v>
      </c>
      <c r="BU2" s="87">
        <f>BT2*X2</f>
        <v>0</v>
      </c>
      <c r="BV2" s="87">
        <f>IF(N2="Champs-Elysée",1,0)</f>
        <v>0</v>
      </c>
      <c r="BW2" s="87">
        <f>BV2*X2</f>
        <v>0</v>
      </c>
    </row>
    <row r="3" spans="1:75" ht="20" customHeight="1" x14ac:dyDescent="0.35">
      <c r="A3" s="140"/>
      <c r="B3" s="113"/>
      <c r="C3" s="15" t="s">
        <v>69</v>
      </c>
      <c r="D3" s="15" t="s">
        <v>62</v>
      </c>
      <c r="E3" s="15" t="s">
        <v>62</v>
      </c>
      <c r="F3" s="15" t="s">
        <v>61</v>
      </c>
      <c r="G3" s="15" t="s">
        <v>87</v>
      </c>
      <c r="H3" s="15" t="s">
        <v>9</v>
      </c>
      <c r="I3" s="15" t="s">
        <v>67</v>
      </c>
      <c r="J3" s="15" t="s">
        <v>12</v>
      </c>
      <c r="K3" s="115" t="str">
        <f>IFERROR(VLOOKUP(D3,#REF!,3,FALSE),"")</f>
        <v/>
      </c>
      <c r="L3" s="37">
        <f t="shared" si="0"/>
        <v>2</v>
      </c>
      <c r="M3" s="143"/>
      <c r="N3" s="126"/>
      <c r="O3" s="15" t="s">
        <v>59</v>
      </c>
      <c r="P3" s="15" t="s">
        <v>60</v>
      </c>
      <c r="Q3" s="15" t="s">
        <v>60</v>
      </c>
      <c r="R3" s="15" t="s">
        <v>61</v>
      </c>
      <c r="S3" s="15" t="s">
        <v>85</v>
      </c>
      <c r="T3" s="15" t="s">
        <v>8</v>
      </c>
      <c r="U3" s="15" t="s">
        <v>67</v>
      </c>
      <c r="V3" s="15" t="s">
        <v>12</v>
      </c>
      <c r="W3" s="127" t="str">
        <f>IFERROR(VLOOKUP(P3,#REF!,3,FALSE),"")</f>
        <v/>
      </c>
      <c r="X3" s="3">
        <f t="shared" ref="X3:X7" si="1">VALUE(R3)</f>
        <v>2</v>
      </c>
      <c r="Y3" s="8"/>
      <c r="Z3" s="3" t="e">
        <f t="shared" ref="Z3:Z7" si="2">IF(N3=$Z$1,1,0)</f>
        <v>#REF!</v>
      </c>
      <c r="AA3" s="3" t="e">
        <f t="shared" ref="AA3:AA7" si="3">IF(N3=$AA$1,1,0)</f>
        <v>#REF!</v>
      </c>
      <c r="AB3" s="3" t="e">
        <f t="shared" ref="AB3:AB7" si="4">IF(N3=$AB$1,1,0)</f>
        <v>#REF!</v>
      </c>
      <c r="AC3" s="3" t="e">
        <f t="shared" ref="AC3:AC7" si="5">IF(N3=$AC$1,1,0)</f>
        <v>#REF!</v>
      </c>
      <c r="AD3" s="3" t="e">
        <f t="shared" ref="AD3:AD7" si="6">IF(N3=$AD$1,1,0)</f>
        <v>#REF!</v>
      </c>
      <c r="AE3" s="3" t="e">
        <f t="shared" ref="AE3:AE7" si="7">IF(N3=$AE$1,1,0)</f>
        <v>#REF!</v>
      </c>
      <c r="AH3" s="3">
        <f t="shared" ref="AH3:AH7" si="8">IF(J3="Stéphanie",1,0)</f>
        <v>0</v>
      </c>
      <c r="AI3" s="3">
        <f t="shared" ref="AI3:AI7" si="9">IF(J3="Jean-Philippe",1,0)</f>
        <v>0</v>
      </c>
      <c r="AJ3" s="3">
        <f t="shared" ref="AJ3:AJ7" si="10">IF(J3="Romain",1,0)</f>
        <v>1</v>
      </c>
      <c r="AK3" s="3">
        <f t="shared" ref="AK3:AK7" si="11">IF(J3="Stéphane",1,0)</f>
        <v>0</v>
      </c>
      <c r="AL3" s="3">
        <f t="shared" ref="AL3:AL7" si="12">IF(J3="Tania",1,0)</f>
        <v>0</v>
      </c>
      <c r="AM3" s="3">
        <f t="shared" ref="AM3:AM7" si="13">IF(J3="Wilfried",1,0)</f>
        <v>0</v>
      </c>
      <c r="AN3" s="3">
        <f t="shared" ref="AN3:AN7" si="14">IF(J3="Christophe",1,0)</f>
        <v>0</v>
      </c>
      <c r="AO3" s="3">
        <f t="shared" ref="AO3:AO7" si="15">IF(J3="Passage",1,0)</f>
        <v>0</v>
      </c>
      <c r="AP3" s="3">
        <f t="shared" ref="AP3:AP7" si="16">SUM(AH3:AN3)</f>
        <v>1</v>
      </c>
      <c r="AS3" s="3">
        <f t="shared" ref="AS3:AS7" si="17">IF(V3="Stéphanie",1,0)</f>
        <v>0</v>
      </c>
      <c r="AT3" s="3">
        <f t="shared" ref="AT3:AT7" si="18">IF(V3="Jean-Philippe",1,0)</f>
        <v>0</v>
      </c>
      <c r="AU3" s="3">
        <f t="shared" ref="AU3:AU7" si="19">IF(V3="Romain",1,0)</f>
        <v>1</v>
      </c>
      <c r="AV3" s="3">
        <f t="shared" ref="AV3:AV7" si="20">IF(V3="Stéphane",1,0)</f>
        <v>0</v>
      </c>
      <c r="AW3" s="3">
        <f t="shared" ref="AW3:AW7" si="21">IF(V3="Tania",1,0)</f>
        <v>0</v>
      </c>
      <c r="AX3" s="3">
        <f t="shared" ref="AX3:AX7" si="22">IF(V3="Wilfried",1,0)</f>
        <v>0</v>
      </c>
      <c r="AY3" s="3">
        <f t="shared" ref="AY3:AY7" si="23">IF(V3="Christophe",1,0)</f>
        <v>0</v>
      </c>
      <c r="AZ3" s="3">
        <f t="shared" ref="AZ3:AZ7" si="24">IF(V3="Passage",1,0)</f>
        <v>0</v>
      </c>
      <c r="BA3" s="3">
        <f t="shared" ref="BA3:BA7" si="25">SUM(AS3:AY3)</f>
        <v>1</v>
      </c>
      <c r="BD3" s="3">
        <f t="shared" ref="BD3:BD7" si="26">IF(H3="Carte Bancaire",1,0)</f>
        <v>0</v>
      </c>
      <c r="BE3" s="3">
        <f t="shared" ref="BE3:BE7" si="27">IF(H3="Facture à envoyer",1,0)</f>
        <v>0</v>
      </c>
      <c r="BF3" s="3">
        <f t="shared" ref="BF3:BF7" si="28">IF(H3="Code Budgétaire",1,0)</f>
        <v>1</v>
      </c>
      <c r="BH3" s="3">
        <f t="shared" ref="BH3:BH7" si="29">IF(T3="Carte Bancaire",1,0)</f>
        <v>1</v>
      </c>
      <c r="BI3" s="3">
        <f t="shared" ref="BI3:BI7" si="30">IF(T3="Facture à envoyer",1,0)</f>
        <v>0</v>
      </c>
      <c r="BJ3" s="3">
        <f t="shared" ref="BJ3:BJ7" si="31">IF(T3="Code Budgétaire",1,0)</f>
        <v>0</v>
      </c>
      <c r="BL3" s="87">
        <f t="shared" ref="BL3:BL7" si="32">IF(N3="Montmartre",1,0)</f>
        <v>0</v>
      </c>
      <c r="BM3" s="87">
        <f t="shared" ref="BM3:BM7" si="33">BL3*X3</f>
        <v>0</v>
      </c>
      <c r="BN3" s="87">
        <f t="shared" ref="BN3:BN7" si="34">IF(N3="Trocadero",1,0)</f>
        <v>0</v>
      </c>
      <c r="BO3" s="87">
        <f t="shared" ref="BO3:BO7" si="35">BN3*X3</f>
        <v>0</v>
      </c>
      <c r="BP3" s="87">
        <f t="shared" ref="BP3:BP7" si="36">IF(N3="Orsay",1,0)</f>
        <v>0</v>
      </c>
      <c r="BQ3" s="87">
        <f t="shared" ref="BQ3:BQ7" si="37">BP3*X3</f>
        <v>0</v>
      </c>
      <c r="BR3" s="87">
        <f t="shared" ref="BR3:BR7" si="38">IF(N3="Bibliothèque",1,0)</f>
        <v>0</v>
      </c>
      <c r="BS3" s="87">
        <f t="shared" ref="BS3:BS7" si="39">BR3*X3</f>
        <v>0</v>
      </c>
      <c r="BT3" s="87">
        <f t="shared" ref="BT3:BT7" si="40">IF(N3="Concorde",1,0)</f>
        <v>0</v>
      </c>
      <c r="BU3" s="87">
        <f t="shared" ref="BU3:BU7" si="41">BT3*X3</f>
        <v>0</v>
      </c>
      <c r="BV3" s="87">
        <f t="shared" ref="BV3:BV7" si="42">IF(N3="Champs-Elysée",1,0)</f>
        <v>0</v>
      </c>
      <c r="BW3" s="87">
        <f t="shared" ref="BW3:BW7" si="43">BV3*X3</f>
        <v>0</v>
      </c>
    </row>
    <row r="4" spans="1:75" ht="20" customHeight="1" x14ac:dyDescent="0.35">
      <c r="A4" s="140"/>
      <c r="B4" s="113"/>
      <c r="C4" s="15" t="s">
        <v>69</v>
      </c>
      <c r="D4" s="15" t="s">
        <v>79</v>
      </c>
      <c r="E4" s="15" t="s">
        <v>79</v>
      </c>
      <c r="F4" s="15" t="s">
        <v>72</v>
      </c>
      <c r="G4" s="15" t="s">
        <v>87</v>
      </c>
      <c r="H4" s="15" t="s">
        <v>9</v>
      </c>
      <c r="I4" s="15" t="s">
        <v>73</v>
      </c>
      <c r="J4" s="15" t="s">
        <v>12</v>
      </c>
      <c r="K4" s="115" t="str">
        <f>IFERROR(VLOOKUP(D4,#REF!,3,FALSE),"")</f>
        <v/>
      </c>
      <c r="L4" s="37">
        <f t="shared" si="0"/>
        <v>3</v>
      </c>
      <c r="M4" s="143"/>
      <c r="N4" s="126"/>
      <c r="O4" s="15" t="s">
        <v>59</v>
      </c>
      <c r="P4" s="15" t="s">
        <v>74</v>
      </c>
      <c r="Q4" s="15" t="s">
        <v>74</v>
      </c>
      <c r="R4" s="15" t="s">
        <v>72</v>
      </c>
      <c r="S4" s="15" t="s">
        <v>85</v>
      </c>
      <c r="T4" s="15" t="s">
        <v>8</v>
      </c>
      <c r="U4" s="15" t="s">
        <v>73</v>
      </c>
      <c r="V4" s="15" t="s">
        <v>12</v>
      </c>
      <c r="W4" s="127" t="str">
        <f>IFERROR(VLOOKUP(P4,#REF!,3,FALSE),"")</f>
        <v/>
      </c>
      <c r="X4" s="3">
        <f t="shared" si="1"/>
        <v>3</v>
      </c>
      <c r="Y4" s="8"/>
      <c r="Z4" s="3" t="e">
        <f t="shared" si="2"/>
        <v>#REF!</v>
      </c>
      <c r="AA4" s="3" t="e">
        <f t="shared" si="3"/>
        <v>#REF!</v>
      </c>
      <c r="AB4" s="3" t="e">
        <f t="shared" si="4"/>
        <v>#REF!</v>
      </c>
      <c r="AC4" s="3" t="e">
        <f t="shared" si="5"/>
        <v>#REF!</v>
      </c>
      <c r="AD4" s="3" t="e">
        <f t="shared" si="6"/>
        <v>#REF!</v>
      </c>
      <c r="AE4" s="3" t="e">
        <f t="shared" si="7"/>
        <v>#REF!</v>
      </c>
      <c r="AH4" s="3">
        <f t="shared" si="8"/>
        <v>0</v>
      </c>
      <c r="AI4" s="3">
        <f t="shared" si="9"/>
        <v>0</v>
      </c>
      <c r="AJ4" s="3">
        <f t="shared" si="10"/>
        <v>1</v>
      </c>
      <c r="AK4" s="3">
        <f t="shared" si="11"/>
        <v>0</v>
      </c>
      <c r="AL4" s="3">
        <f t="shared" si="12"/>
        <v>0</v>
      </c>
      <c r="AM4" s="3">
        <f t="shared" si="13"/>
        <v>0</v>
      </c>
      <c r="AN4" s="3">
        <f t="shared" si="14"/>
        <v>0</v>
      </c>
      <c r="AO4" s="3">
        <f t="shared" si="15"/>
        <v>0</v>
      </c>
      <c r="AP4" s="3">
        <f t="shared" si="16"/>
        <v>1</v>
      </c>
      <c r="AS4" s="3">
        <f t="shared" si="17"/>
        <v>0</v>
      </c>
      <c r="AT4" s="3">
        <f t="shared" si="18"/>
        <v>0</v>
      </c>
      <c r="AU4" s="3">
        <f t="shared" si="19"/>
        <v>1</v>
      </c>
      <c r="AV4" s="3">
        <f t="shared" si="20"/>
        <v>0</v>
      </c>
      <c r="AW4" s="3">
        <f t="shared" si="21"/>
        <v>0</v>
      </c>
      <c r="AX4" s="3">
        <f t="shared" si="22"/>
        <v>0</v>
      </c>
      <c r="AY4" s="3">
        <f t="shared" si="23"/>
        <v>0</v>
      </c>
      <c r="AZ4" s="3">
        <f t="shared" si="24"/>
        <v>0</v>
      </c>
      <c r="BA4" s="3">
        <f t="shared" si="25"/>
        <v>1</v>
      </c>
      <c r="BD4" s="3">
        <f t="shared" si="26"/>
        <v>0</v>
      </c>
      <c r="BE4" s="3">
        <f t="shared" si="27"/>
        <v>0</v>
      </c>
      <c r="BF4" s="3">
        <f t="shared" si="28"/>
        <v>1</v>
      </c>
      <c r="BH4" s="3">
        <f t="shared" si="29"/>
        <v>1</v>
      </c>
      <c r="BI4" s="3">
        <f t="shared" si="30"/>
        <v>0</v>
      </c>
      <c r="BJ4" s="3">
        <f t="shared" si="31"/>
        <v>0</v>
      </c>
      <c r="BL4" s="87">
        <f t="shared" si="32"/>
        <v>0</v>
      </c>
      <c r="BM4" s="87">
        <f t="shared" si="33"/>
        <v>0</v>
      </c>
      <c r="BN4" s="87">
        <f t="shared" si="34"/>
        <v>0</v>
      </c>
      <c r="BO4" s="87">
        <f t="shared" si="35"/>
        <v>0</v>
      </c>
      <c r="BP4" s="87">
        <f t="shared" si="36"/>
        <v>0</v>
      </c>
      <c r="BQ4" s="87">
        <f t="shared" si="37"/>
        <v>0</v>
      </c>
      <c r="BR4" s="87">
        <f t="shared" si="38"/>
        <v>0</v>
      </c>
      <c r="BS4" s="87">
        <f t="shared" si="39"/>
        <v>0</v>
      </c>
      <c r="BT4" s="87">
        <f t="shared" si="40"/>
        <v>0</v>
      </c>
      <c r="BU4" s="87">
        <f t="shared" si="41"/>
        <v>0</v>
      </c>
      <c r="BV4" s="87">
        <f t="shared" si="42"/>
        <v>0</v>
      </c>
      <c r="BW4" s="87">
        <f t="shared" si="43"/>
        <v>0</v>
      </c>
    </row>
    <row r="5" spans="1:75" ht="20" customHeight="1" x14ac:dyDescent="0.35">
      <c r="A5" s="140"/>
      <c r="B5" s="113"/>
      <c r="C5" s="114"/>
      <c r="D5" s="114"/>
      <c r="E5" s="114"/>
      <c r="F5" s="114"/>
      <c r="G5" s="114"/>
      <c r="H5" s="114"/>
      <c r="I5" s="114"/>
      <c r="J5" s="114"/>
      <c r="K5" s="115" t="str">
        <f>IFERROR(VLOOKUP(D5,#REF!,3,FALSE),"")</f>
        <v/>
      </c>
      <c r="L5" s="37">
        <f t="shared" si="0"/>
        <v>0</v>
      </c>
      <c r="M5" s="143"/>
      <c r="N5" s="126"/>
      <c r="O5" s="114"/>
      <c r="P5" s="114"/>
      <c r="Q5" s="114"/>
      <c r="R5" s="114"/>
      <c r="S5" s="114"/>
      <c r="T5" s="114"/>
      <c r="U5" s="114"/>
      <c r="V5" s="114"/>
      <c r="W5" s="127" t="str">
        <f>IFERROR(VLOOKUP(P5,#REF!,3,FALSE),"")</f>
        <v/>
      </c>
      <c r="X5" s="3">
        <f t="shared" si="1"/>
        <v>0</v>
      </c>
      <c r="Y5" s="8"/>
      <c r="Z5" s="3" t="e">
        <f t="shared" si="2"/>
        <v>#REF!</v>
      </c>
      <c r="AA5" s="3" t="e">
        <f t="shared" si="3"/>
        <v>#REF!</v>
      </c>
      <c r="AB5" s="3" t="e">
        <f t="shared" si="4"/>
        <v>#REF!</v>
      </c>
      <c r="AC5" s="3" t="e">
        <f t="shared" si="5"/>
        <v>#REF!</v>
      </c>
      <c r="AD5" s="3" t="e">
        <f t="shared" si="6"/>
        <v>#REF!</v>
      </c>
      <c r="AE5" s="3" t="e">
        <f t="shared" si="7"/>
        <v>#REF!</v>
      </c>
      <c r="AH5" s="3">
        <f t="shared" si="8"/>
        <v>0</v>
      </c>
      <c r="AI5" s="3">
        <f t="shared" si="9"/>
        <v>0</v>
      </c>
      <c r="AJ5" s="3">
        <f t="shared" si="10"/>
        <v>0</v>
      </c>
      <c r="AK5" s="3">
        <f t="shared" si="11"/>
        <v>0</v>
      </c>
      <c r="AL5" s="3">
        <f t="shared" si="12"/>
        <v>0</v>
      </c>
      <c r="AM5" s="3">
        <f t="shared" si="13"/>
        <v>0</v>
      </c>
      <c r="AN5" s="3">
        <f t="shared" si="14"/>
        <v>0</v>
      </c>
      <c r="AO5" s="3">
        <f t="shared" si="15"/>
        <v>0</v>
      </c>
      <c r="AP5" s="3">
        <f t="shared" si="16"/>
        <v>0</v>
      </c>
      <c r="AS5" s="3">
        <f t="shared" si="17"/>
        <v>0</v>
      </c>
      <c r="AT5" s="3">
        <f t="shared" si="18"/>
        <v>0</v>
      </c>
      <c r="AU5" s="3">
        <f t="shared" si="19"/>
        <v>0</v>
      </c>
      <c r="AV5" s="3">
        <f t="shared" si="20"/>
        <v>0</v>
      </c>
      <c r="AW5" s="3">
        <f t="shared" si="21"/>
        <v>0</v>
      </c>
      <c r="AX5" s="3">
        <f t="shared" si="22"/>
        <v>0</v>
      </c>
      <c r="AY5" s="3">
        <f t="shared" si="23"/>
        <v>0</v>
      </c>
      <c r="AZ5" s="3">
        <f t="shared" si="24"/>
        <v>0</v>
      </c>
      <c r="BA5" s="3">
        <f t="shared" si="25"/>
        <v>0</v>
      </c>
      <c r="BD5" s="3">
        <f t="shared" si="26"/>
        <v>0</v>
      </c>
      <c r="BE5" s="3">
        <f t="shared" si="27"/>
        <v>0</v>
      </c>
      <c r="BF5" s="3">
        <f t="shared" si="28"/>
        <v>0</v>
      </c>
      <c r="BH5" s="3">
        <f t="shared" si="29"/>
        <v>0</v>
      </c>
      <c r="BI5" s="3">
        <f t="shared" si="30"/>
        <v>0</v>
      </c>
      <c r="BJ5" s="3">
        <f t="shared" si="31"/>
        <v>0</v>
      </c>
      <c r="BL5" s="87">
        <f t="shared" si="32"/>
        <v>0</v>
      </c>
      <c r="BM5" s="87">
        <f t="shared" si="33"/>
        <v>0</v>
      </c>
      <c r="BN5" s="87">
        <f t="shared" si="34"/>
        <v>0</v>
      </c>
      <c r="BO5" s="87">
        <f t="shared" si="35"/>
        <v>0</v>
      </c>
      <c r="BP5" s="87">
        <f t="shared" si="36"/>
        <v>0</v>
      </c>
      <c r="BQ5" s="87">
        <f t="shared" si="37"/>
        <v>0</v>
      </c>
      <c r="BR5" s="87">
        <f t="shared" si="38"/>
        <v>0</v>
      </c>
      <c r="BS5" s="87">
        <f t="shared" si="39"/>
        <v>0</v>
      </c>
      <c r="BT5" s="87">
        <f t="shared" si="40"/>
        <v>0</v>
      </c>
      <c r="BU5" s="87">
        <f t="shared" si="41"/>
        <v>0</v>
      </c>
      <c r="BV5" s="87">
        <f t="shared" si="42"/>
        <v>0</v>
      </c>
      <c r="BW5" s="87">
        <f t="shared" si="43"/>
        <v>0</v>
      </c>
    </row>
    <row r="6" spans="1:75" ht="20" customHeight="1" x14ac:dyDescent="0.35">
      <c r="A6" s="140"/>
      <c r="B6" s="113"/>
      <c r="C6" s="114"/>
      <c r="D6" s="114"/>
      <c r="E6" s="114"/>
      <c r="F6" s="114"/>
      <c r="G6" s="114"/>
      <c r="H6" s="114"/>
      <c r="I6" s="114"/>
      <c r="J6" s="114"/>
      <c r="K6" s="115" t="str">
        <f>IFERROR(VLOOKUP(D6,#REF!,3,FALSE),"")</f>
        <v/>
      </c>
      <c r="L6" s="37">
        <f t="shared" si="0"/>
        <v>0</v>
      </c>
      <c r="M6" s="143"/>
      <c r="N6" s="126"/>
      <c r="O6" s="128"/>
      <c r="P6" s="118"/>
      <c r="Q6" s="118"/>
      <c r="R6" s="119"/>
      <c r="S6" s="118"/>
      <c r="T6" s="118"/>
      <c r="U6" s="118"/>
      <c r="V6" s="118"/>
      <c r="W6" s="127" t="str">
        <f>IFERROR(VLOOKUP(P6,#REF!,3,FALSE),"")</f>
        <v/>
      </c>
      <c r="X6" s="3">
        <f t="shared" si="1"/>
        <v>0</v>
      </c>
      <c r="Z6" s="3" t="e">
        <f t="shared" si="2"/>
        <v>#REF!</v>
      </c>
      <c r="AA6" s="3" t="e">
        <f t="shared" si="3"/>
        <v>#REF!</v>
      </c>
      <c r="AB6" s="3" t="e">
        <f t="shared" si="4"/>
        <v>#REF!</v>
      </c>
      <c r="AC6" s="3" t="e">
        <f t="shared" si="5"/>
        <v>#REF!</v>
      </c>
      <c r="AD6" s="3" t="e">
        <f t="shared" si="6"/>
        <v>#REF!</v>
      </c>
      <c r="AE6" s="3" t="e">
        <f t="shared" si="7"/>
        <v>#REF!</v>
      </c>
      <c r="AH6" s="3">
        <f t="shared" si="8"/>
        <v>0</v>
      </c>
      <c r="AI6" s="3">
        <f t="shared" si="9"/>
        <v>0</v>
      </c>
      <c r="AJ6" s="3">
        <f t="shared" si="10"/>
        <v>0</v>
      </c>
      <c r="AK6" s="3">
        <f t="shared" si="11"/>
        <v>0</v>
      </c>
      <c r="AL6" s="3">
        <f t="shared" si="12"/>
        <v>0</v>
      </c>
      <c r="AM6" s="3">
        <f t="shared" si="13"/>
        <v>0</v>
      </c>
      <c r="AN6" s="3">
        <f t="shared" si="14"/>
        <v>0</v>
      </c>
      <c r="AO6" s="3">
        <f t="shared" si="15"/>
        <v>0</v>
      </c>
      <c r="AP6" s="3">
        <f t="shared" si="16"/>
        <v>0</v>
      </c>
      <c r="AS6" s="3">
        <f t="shared" si="17"/>
        <v>0</v>
      </c>
      <c r="AT6" s="3">
        <f t="shared" si="18"/>
        <v>0</v>
      </c>
      <c r="AU6" s="3">
        <f t="shared" si="19"/>
        <v>0</v>
      </c>
      <c r="AV6" s="3">
        <f t="shared" si="20"/>
        <v>0</v>
      </c>
      <c r="AW6" s="3">
        <f t="shared" si="21"/>
        <v>0</v>
      </c>
      <c r="AX6" s="3">
        <f t="shared" si="22"/>
        <v>0</v>
      </c>
      <c r="AY6" s="3">
        <f t="shared" si="23"/>
        <v>0</v>
      </c>
      <c r="AZ6" s="3">
        <f t="shared" si="24"/>
        <v>0</v>
      </c>
      <c r="BA6" s="3">
        <f t="shared" si="25"/>
        <v>0</v>
      </c>
      <c r="BD6" s="3">
        <f t="shared" si="26"/>
        <v>0</v>
      </c>
      <c r="BE6" s="3">
        <f t="shared" si="27"/>
        <v>0</v>
      </c>
      <c r="BF6" s="3">
        <f t="shared" si="28"/>
        <v>0</v>
      </c>
      <c r="BH6" s="3">
        <f t="shared" si="29"/>
        <v>0</v>
      </c>
      <c r="BI6" s="3">
        <f t="shared" si="30"/>
        <v>0</v>
      </c>
      <c r="BJ6" s="3">
        <f t="shared" si="31"/>
        <v>0</v>
      </c>
      <c r="BL6" s="87">
        <f t="shared" si="32"/>
        <v>0</v>
      </c>
      <c r="BM6" s="87">
        <f t="shared" si="33"/>
        <v>0</v>
      </c>
      <c r="BN6" s="87">
        <f t="shared" si="34"/>
        <v>0</v>
      </c>
      <c r="BO6" s="87">
        <f t="shared" si="35"/>
        <v>0</v>
      </c>
      <c r="BP6" s="87">
        <f t="shared" si="36"/>
        <v>0</v>
      </c>
      <c r="BQ6" s="87">
        <f t="shared" si="37"/>
        <v>0</v>
      </c>
      <c r="BR6" s="87">
        <f t="shared" si="38"/>
        <v>0</v>
      </c>
      <c r="BS6" s="87">
        <f t="shared" si="39"/>
        <v>0</v>
      </c>
      <c r="BT6" s="87">
        <f t="shared" si="40"/>
        <v>0</v>
      </c>
      <c r="BU6" s="87">
        <f t="shared" si="41"/>
        <v>0</v>
      </c>
      <c r="BV6" s="87">
        <f t="shared" si="42"/>
        <v>0</v>
      </c>
      <c r="BW6" s="87">
        <f t="shared" si="43"/>
        <v>0</v>
      </c>
    </row>
    <row r="7" spans="1:75" ht="20" customHeight="1" thickBot="1" x14ac:dyDescent="0.4">
      <c r="A7" s="140"/>
      <c r="B7" s="113"/>
      <c r="C7" s="114"/>
      <c r="D7" s="114"/>
      <c r="E7" s="114"/>
      <c r="F7" s="114"/>
      <c r="G7" s="114"/>
      <c r="H7" s="114"/>
      <c r="I7" s="114"/>
      <c r="J7" s="114"/>
      <c r="K7" s="115" t="str">
        <f>IFERROR(VLOOKUP(D7,#REF!,3,FALSE),"")</f>
        <v/>
      </c>
      <c r="L7" s="37">
        <f t="shared" si="0"/>
        <v>0</v>
      </c>
      <c r="M7" s="144"/>
      <c r="N7" s="129"/>
      <c r="O7" s="130"/>
      <c r="P7" s="131"/>
      <c r="Q7" s="131"/>
      <c r="R7" s="132"/>
      <c r="S7" s="131"/>
      <c r="T7" s="131"/>
      <c r="U7" s="131"/>
      <c r="V7" s="131"/>
      <c r="W7" s="133" t="str">
        <f>IFERROR(VLOOKUP(P7,#REF!,3,FALSE),"")</f>
        <v/>
      </c>
      <c r="X7" s="3">
        <f t="shared" si="1"/>
        <v>0</v>
      </c>
      <c r="Y7" s="8"/>
      <c r="Z7" s="3" t="e">
        <f t="shared" si="2"/>
        <v>#REF!</v>
      </c>
      <c r="AA7" s="3" t="e">
        <f t="shared" si="3"/>
        <v>#REF!</v>
      </c>
      <c r="AB7" s="3" t="e">
        <f t="shared" si="4"/>
        <v>#REF!</v>
      </c>
      <c r="AC7" s="3" t="e">
        <f t="shared" si="5"/>
        <v>#REF!</v>
      </c>
      <c r="AD7" s="3" t="e">
        <f t="shared" si="6"/>
        <v>#REF!</v>
      </c>
      <c r="AE7" s="3" t="e">
        <f t="shared" si="7"/>
        <v>#REF!</v>
      </c>
      <c r="AH7" s="3">
        <f t="shared" si="8"/>
        <v>0</v>
      </c>
      <c r="AI7" s="3">
        <f t="shared" si="9"/>
        <v>0</v>
      </c>
      <c r="AJ7" s="3">
        <f t="shared" si="10"/>
        <v>0</v>
      </c>
      <c r="AK7" s="3">
        <f t="shared" si="11"/>
        <v>0</v>
      </c>
      <c r="AL7" s="3">
        <f t="shared" si="12"/>
        <v>0</v>
      </c>
      <c r="AM7" s="3">
        <f t="shared" si="13"/>
        <v>0</v>
      </c>
      <c r="AN7" s="3">
        <f t="shared" si="14"/>
        <v>0</v>
      </c>
      <c r="AO7" s="3">
        <f t="shared" si="15"/>
        <v>0</v>
      </c>
      <c r="AP7" s="3">
        <f t="shared" si="16"/>
        <v>0</v>
      </c>
      <c r="AS7" s="3">
        <f t="shared" si="17"/>
        <v>0</v>
      </c>
      <c r="AT7" s="3">
        <f t="shared" si="18"/>
        <v>0</v>
      </c>
      <c r="AU7" s="3">
        <f t="shared" si="19"/>
        <v>0</v>
      </c>
      <c r="AV7" s="3">
        <f t="shared" si="20"/>
        <v>0</v>
      </c>
      <c r="AW7" s="3">
        <f t="shared" si="21"/>
        <v>0</v>
      </c>
      <c r="AX7" s="3">
        <f t="shared" si="22"/>
        <v>0</v>
      </c>
      <c r="AY7" s="3">
        <f t="shared" si="23"/>
        <v>0</v>
      </c>
      <c r="AZ7" s="3">
        <f t="shared" si="24"/>
        <v>0</v>
      </c>
      <c r="BA7" s="3">
        <f t="shared" si="25"/>
        <v>0</v>
      </c>
      <c r="BD7" s="3">
        <f t="shared" si="26"/>
        <v>0</v>
      </c>
      <c r="BE7" s="3">
        <f t="shared" si="27"/>
        <v>0</v>
      </c>
      <c r="BF7" s="3">
        <f t="shared" si="28"/>
        <v>0</v>
      </c>
      <c r="BH7" s="3">
        <f t="shared" si="29"/>
        <v>0</v>
      </c>
      <c r="BI7" s="3">
        <f t="shared" si="30"/>
        <v>0</v>
      </c>
      <c r="BJ7" s="3">
        <f t="shared" si="31"/>
        <v>0</v>
      </c>
      <c r="BL7" s="87">
        <f t="shared" si="32"/>
        <v>0</v>
      </c>
      <c r="BM7" s="87">
        <f t="shared" si="33"/>
        <v>0</v>
      </c>
      <c r="BN7" s="87">
        <f t="shared" si="34"/>
        <v>0</v>
      </c>
      <c r="BO7" s="87">
        <f t="shared" si="35"/>
        <v>0</v>
      </c>
      <c r="BP7" s="87">
        <f t="shared" si="36"/>
        <v>0</v>
      </c>
      <c r="BQ7" s="87">
        <f t="shared" si="37"/>
        <v>0</v>
      </c>
      <c r="BR7" s="87">
        <f t="shared" si="38"/>
        <v>0</v>
      </c>
      <c r="BS7" s="87">
        <f t="shared" si="39"/>
        <v>0</v>
      </c>
      <c r="BT7" s="87">
        <f t="shared" si="40"/>
        <v>0</v>
      </c>
      <c r="BU7" s="87">
        <f t="shared" si="41"/>
        <v>0</v>
      </c>
      <c r="BV7" s="87">
        <f t="shared" si="42"/>
        <v>0</v>
      </c>
      <c r="BW7" s="87">
        <f t="shared" si="43"/>
        <v>0</v>
      </c>
    </row>
    <row r="8" spans="1:75" ht="20" customHeight="1" thickBot="1" x14ac:dyDescent="0.4">
      <c r="A8" s="140"/>
      <c r="B8" s="113"/>
      <c r="C8" s="116"/>
      <c r="D8" s="116"/>
      <c r="E8" s="116"/>
      <c r="F8" s="116"/>
      <c r="G8" s="116"/>
      <c r="H8" s="116"/>
      <c r="I8" s="116"/>
      <c r="J8" s="116"/>
      <c r="K8" s="115" t="str">
        <f>IFERROR(VLOOKUP(D8,#REF!,3,FALSE),"")</f>
        <v/>
      </c>
      <c r="L8" s="37">
        <f t="shared" si="0"/>
        <v>0</v>
      </c>
      <c r="M8" s="39"/>
      <c r="N8" s="39"/>
      <c r="O8" s="39"/>
      <c r="P8" s="39"/>
      <c r="R8" s="3">
        <f>IFERROR(SUM(X2:X7),"")</f>
        <v>5</v>
      </c>
      <c r="S8" s="3" t="str">
        <f>IF(H17&lt;20,"ok","Attention Réservations!")</f>
        <v>ok</v>
      </c>
      <c r="T8" s="136"/>
      <c r="U8" s="136"/>
      <c r="V8" s="136"/>
      <c r="W8" s="136"/>
      <c r="Y8" s="8"/>
      <c r="Z8" s="3" t="e">
        <f>SUM(Z2:Z7)</f>
        <v>#REF!</v>
      </c>
      <c r="AA8" s="3" t="e">
        <f t="shared" ref="AA8:AE8" si="44">SUM(AA2:AA7)</f>
        <v>#REF!</v>
      </c>
      <c r="AB8" s="3" t="e">
        <f t="shared" si="44"/>
        <v>#REF!</v>
      </c>
      <c r="AC8" s="3" t="e">
        <f t="shared" si="44"/>
        <v>#REF!</v>
      </c>
      <c r="AD8" s="3" t="e">
        <f t="shared" si="44"/>
        <v>#REF!</v>
      </c>
      <c r="AE8" s="3" t="e">
        <f t="shared" si="44"/>
        <v>#REF!</v>
      </c>
      <c r="AP8" s="3">
        <f>SUM(AP2:AP7)</f>
        <v>2</v>
      </c>
      <c r="BA8" s="3">
        <f>SUM(BA2:BA7)</f>
        <v>2</v>
      </c>
      <c r="BD8" s="3">
        <f>SUM(BD2:BD7)</f>
        <v>0</v>
      </c>
      <c r="BE8" s="3">
        <f t="shared" ref="BE8:BF8" si="45">SUM(BE2:BE7)</f>
        <v>0</v>
      </c>
      <c r="BF8" s="3">
        <f t="shared" si="45"/>
        <v>2</v>
      </c>
      <c r="BH8" s="3">
        <f>SUM(BH2:BH7)</f>
        <v>2</v>
      </c>
      <c r="BI8" s="3">
        <f t="shared" ref="BI8:BJ8" si="46">SUM(BI2:BI7)</f>
        <v>0</v>
      </c>
      <c r="BJ8" s="3">
        <f t="shared" si="46"/>
        <v>0</v>
      </c>
      <c r="BM8" s="3">
        <f>SUM(BM2:BM7)</f>
        <v>0</v>
      </c>
      <c r="BO8" s="3">
        <f>SUM(BO2:BO7)</f>
        <v>0</v>
      </c>
      <c r="BQ8" s="3">
        <f>SUM(BQ2:BQ7)</f>
        <v>0</v>
      </c>
      <c r="BS8" s="3">
        <f>SUM(BS2:BS7)</f>
        <v>0</v>
      </c>
      <c r="BU8" s="3">
        <f>SUM(BU2:BU7)</f>
        <v>0</v>
      </c>
      <c r="BW8" s="3">
        <f>SUM(BW2:BW7)</f>
        <v>0</v>
      </c>
    </row>
    <row r="9" spans="1:75" ht="20" customHeight="1" thickBot="1" x14ac:dyDescent="0.4">
      <c r="A9" s="140"/>
      <c r="B9" s="113"/>
      <c r="C9" s="116"/>
      <c r="D9" s="116"/>
      <c r="E9" s="116"/>
      <c r="F9" s="116"/>
      <c r="G9" s="116"/>
      <c r="H9" s="116"/>
      <c r="I9" s="116"/>
      <c r="J9" s="116"/>
      <c r="K9" s="115" t="str">
        <f>IFERROR(VLOOKUP(D9,#REF!,3,FALSE),"")</f>
        <v/>
      </c>
      <c r="L9" s="37">
        <f t="shared" si="0"/>
        <v>0</v>
      </c>
      <c r="N9" s="80" t="s">
        <v>81</v>
      </c>
      <c r="O9" s="72"/>
      <c r="Q9" s="24">
        <v>1</v>
      </c>
      <c r="R9" s="18"/>
      <c r="Y9" s="8"/>
    </row>
    <row r="10" spans="1:75" ht="20" customHeight="1" thickBot="1" x14ac:dyDescent="0.4">
      <c r="A10" s="140"/>
      <c r="B10" s="113"/>
      <c r="C10" s="116"/>
      <c r="D10" s="116"/>
      <c r="E10" s="116"/>
      <c r="F10" s="116"/>
      <c r="G10" s="116"/>
      <c r="H10" s="116"/>
      <c r="I10" s="116"/>
      <c r="J10" s="116"/>
      <c r="K10" s="115" t="str">
        <f>IFERROR(VLOOKUP(D10,#REF!,3,FALSE),"")</f>
        <v/>
      </c>
      <c r="L10" s="37">
        <f t="shared" si="0"/>
        <v>0</v>
      </c>
      <c r="N10" s="79" t="s">
        <v>82</v>
      </c>
      <c r="O10" s="73"/>
      <c r="Q10" s="25">
        <v>2</v>
      </c>
      <c r="R10" s="19"/>
      <c r="Y10" s="8"/>
    </row>
    <row r="11" spans="1:75" ht="20" customHeight="1" thickBot="1" x14ac:dyDescent="0.4">
      <c r="A11" s="140"/>
      <c r="B11" s="113"/>
      <c r="C11" s="116"/>
      <c r="D11" s="116"/>
      <c r="E11" s="116"/>
      <c r="F11" s="116"/>
      <c r="G11" s="116"/>
      <c r="H11" s="116"/>
      <c r="I11" s="116"/>
      <c r="J11" s="116"/>
      <c r="K11" s="115" t="str">
        <f>IFERROR(VLOOKUP(D11,#REF!,3,FALSE),"")</f>
        <v/>
      </c>
      <c r="L11" s="37">
        <f t="shared" si="0"/>
        <v>0</v>
      </c>
      <c r="N11" s="79" t="s">
        <v>83</v>
      </c>
      <c r="O11" s="74"/>
      <c r="Q11" s="25">
        <v>3</v>
      </c>
      <c r="R11" s="19"/>
      <c r="Y11" s="8"/>
    </row>
    <row r="12" spans="1:75" ht="20" customHeight="1" thickBot="1" x14ac:dyDescent="0.4">
      <c r="A12" s="140"/>
      <c r="B12" s="113"/>
      <c r="C12" s="117"/>
      <c r="D12" s="118"/>
      <c r="E12" s="118"/>
      <c r="F12" s="119"/>
      <c r="G12" s="118"/>
      <c r="H12" s="118"/>
      <c r="I12" s="120"/>
      <c r="J12" s="118"/>
      <c r="K12" s="115" t="str">
        <f>IFERROR(VLOOKUP(D12,#REF!,3,FALSE),"")</f>
        <v/>
      </c>
      <c r="L12" s="37">
        <f t="shared" si="0"/>
        <v>0</v>
      </c>
      <c r="M12" s="8"/>
      <c r="N12" s="79" t="s">
        <v>84</v>
      </c>
      <c r="O12" s="75"/>
      <c r="Q12" s="25">
        <v>4</v>
      </c>
      <c r="R12" s="19"/>
      <c r="Y12" s="8"/>
    </row>
    <row r="13" spans="1:75" ht="20" customHeight="1" thickBot="1" x14ac:dyDescent="0.4">
      <c r="A13" s="140"/>
      <c r="B13" s="113"/>
      <c r="C13" s="117"/>
      <c r="D13" s="118"/>
      <c r="E13" s="118"/>
      <c r="F13" s="119"/>
      <c r="G13" s="118"/>
      <c r="H13" s="118"/>
      <c r="I13" s="120"/>
      <c r="J13" s="118"/>
      <c r="K13" s="115" t="str">
        <f>IFERROR(VLOOKUP(D13,#REF!,3,FALSE),"")</f>
        <v/>
      </c>
      <c r="L13" s="37">
        <f t="shared" si="0"/>
        <v>0</v>
      </c>
      <c r="M13" s="8"/>
      <c r="Q13" s="26">
        <v>5</v>
      </c>
      <c r="R13" s="20"/>
      <c r="Y13" s="8"/>
    </row>
    <row r="14" spans="1:75" ht="20" customHeight="1" x14ac:dyDescent="0.35">
      <c r="A14" s="140"/>
      <c r="B14" s="113"/>
      <c r="C14" s="117"/>
      <c r="D14" s="118"/>
      <c r="E14" s="118"/>
      <c r="F14" s="119"/>
      <c r="G14" s="118"/>
      <c r="H14" s="118"/>
      <c r="I14" s="120"/>
      <c r="J14" s="118"/>
      <c r="K14" s="115" t="str">
        <f>IFERROR(VLOOKUP(D14,#REF!,3,FALSE),"")</f>
        <v/>
      </c>
      <c r="L14" s="37">
        <f t="shared" si="0"/>
        <v>0</v>
      </c>
      <c r="M14" s="8"/>
      <c r="N14" s="90" t="s">
        <v>54</v>
      </c>
      <c r="O14" s="88"/>
      <c r="Y14" s="8"/>
    </row>
    <row r="15" spans="1:75" ht="20" customHeight="1" thickBot="1" x14ac:dyDescent="0.4">
      <c r="A15" s="141"/>
      <c r="B15" s="121"/>
      <c r="C15" s="122"/>
      <c r="D15" s="122"/>
      <c r="E15" s="122"/>
      <c r="F15" s="122"/>
      <c r="G15" s="122"/>
      <c r="H15" s="122"/>
      <c r="I15" s="122"/>
      <c r="J15" s="122"/>
      <c r="K15" s="123" t="str">
        <f>IFERROR(VLOOKUP(D15,#REF!,3,FALSE),"")</f>
        <v/>
      </c>
      <c r="L15" s="37">
        <f t="shared" si="0"/>
        <v>0</v>
      </c>
      <c r="M15" s="8"/>
      <c r="N15" s="91" t="s">
        <v>55</v>
      </c>
      <c r="O15" s="89"/>
      <c r="Y15" s="8"/>
    </row>
    <row r="16" spans="1:75" ht="15" thickBot="1" x14ac:dyDescent="0.4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38">
        <f>SUM(L2:L15)</f>
        <v>5</v>
      </c>
      <c r="W16" s="3"/>
    </row>
    <row r="17" spans="1:30" ht="20" customHeight="1" thickBot="1" x14ac:dyDescent="0.4">
      <c r="A17" s="147" t="s">
        <v>41</v>
      </c>
      <c r="B17" s="148"/>
      <c r="C17" s="48"/>
      <c r="D17" s="21" t="s">
        <v>27</v>
      </c>
      <c r="E17" s="60">
        <f>L16+C20</f>
        <v>5</v>
      </c>
      <c r="G17" s="42" t="s">
        <v>89</v>
      </c>
      <c r="H17" s="57"/>
      <c r="I17" s="21" t="s">
        <v>60</v>
      </c>
      <c r="J17" s="76"/>
      <c r="W17" s="3"/>
    </row>
    <row r="18" spans="1:30" ht="20" customHeight="1" thickBot="1" x14ac:dyDescent="0.4">
      <c r="A18" s="149" t="s">
        <v>42</v>
      </c>
      <c r="B18" s="150"/>
      <c r="C18" s="49"/>
      <c r="D18" s="23" t="s">
        <v>47</v>
      </c>
      <c r="E18" s="61"/>
      <c r="G18" s="42" t="s">
        <v>90</v>
      </c>
      <c r="H18" s="58"/>
      <c r="I18" s="22" t="s">
        <v>68</v>
      </c>
      <c r="J18" s="77"/>
    </row>
    <row r="19" spans="1:30" ht="20" customHeight="1" thickBot="1" x14ac:dyDescent="0.4">
      <c r="G19" s="42" t="s">
        <v>91</v>
      </c>
      <c r="H19" s="59"/>
      <c r="I19" s="22" t="s">
        <v>62</v>
      </c>
      <c r="J19" s="77"/>
      <c r="W19" s="3"/>
    </row>
    <row r="20" spans="1:30" ht="20" customHeight="1" x14ac:dyDescent="0.35">
      <c r="A20" s="50" t="s">
        <v>45</v>
      </c>
      <c r="B20" s="36"/>
      <c r="C20" s="18"/>
      <c r="D20" s="21" t="s">
        <v>28</v>
      </c>
      <c r="E20" s="62">
        <f>R8-C21</f>
        <v>5</v>
      </c>
      <c r="I20" s="22" t="s">
        <v>63</v>
      </c>
      <c r="J20" s="77"/>
    </row>
    <row r="21" spans="1:30" ht="20" customHeight="1" thickBot="1" x14ac:dyDescent="0.4">
      <c r="A21" s="51" t="s">
        <v>46</v>
      </c>
      <c r="B21" s="35"/>
      <c r="C21" s="20"/>
      <c r="D21" s="23" t="s">
        <v>48</v>
      </c>
      <c r="E21" s="61"/>
      <c r="I21" s="23" t="s">
        <v>92</v>
      </c>
      <c r="J21" s="78"/>
    </row>
    <row r="22" spans="1:30" ht="20" customHeight="1" thickBot="1" x14ac:dyDescent="0.4">
      <c r="C22" s="8"/>
      <c r="I22" s="40" t="s">
        <v>29</v>
      </c>
      <c r="J22" s="63">
        <f>SUM(J17:J21)</f>
        <v>0</v>
      </c>
      <c r="W22" s="3"/>
    </row>
    <row r="23" spans="1:30" ht="17.5" x14ac:dyDescent="0.35">
      <c r="C23" s="33"/>
      <c r="D23" s="137" t="s">
        <v>50</v>
      </c>
      <c r="E23" s="137"/>
      <c r="F23" s="137"/>
      <c r="G23" s="137"/>
      <c r="H23" s="137"/>
      <c r="I23" s="33"/>
      <c r="J23" s="33"/>
      <c r="Z23" s="8"/>
      <c r="AA23" s="8"/>
      <c r="AB23" s="8"/>
      <c r="AC23" s="8"/>
      <c r="AD23" s="8"/>
    </row>
    <row r="24" spans="1:30" s="53" customFormat="1" ht="20" customHeight="1" x14ac:dyDescent="0.35">
      <c r="A24" s="145" t="str">
        <f>D1</f>
        <v>Nom</v>
      </c>
      <c r="B24" s="146"/>
      <c r="C24" s="146"/>
      <c r="D24" s="52" t="s">
        <v>93</v>
      </c>
      <c r="E24" s="52" t="s">
        <v>24</v>
      </c>
      <c r="F24" s="52" t="s">
        <v>49</v>
      </c>
      <c r="G24" s="52" t="s">
        <v>26</v>
      </c>
      <c r="L24" s="54"/>
      <c r="W24" s="52"/>
      <c r="Z24" s="55"/>
      <c r="AA24" s="55"/>
      <c r="AB24" s="55"/>
      <c r="AC24" s="55"/>
      <c r="AD24" s="56"/>
    </row>
    <row r="25" spans="1:30" ht="20" customHeight="1" x14ac:dyDescent="0.35">
      <c r="A25" s="138">
        <f t="shared" ref="A25:A39" si="47">IFERROR(D2,"")</f>
        <v>0</v>
      </c>
      <c r="B25" s="138"/>
      <c r="C25" s="138"/>
      <c r="D25" s="29" t="str">
        <f>IFERROR(VLOOKUP($A25,#REF!,3,FALSE),"")</f>
        <v/>
      </c>
      <c r="E25" s="29" t="str">
        <f>IFERROR(VLOOKUP($A25,#REF!,3,FALSE),"")</f>
        <v/>
      </c>
      <c r="F25" s="29" t="str">
        <f>IFERROR(VLOOKUP($A25,#REF!,3,FALSE),"")</f>
        <v/>
      </c>
      <c r="G25" s="29" t="str">
        <f>IFERROR(VLOOKUP($A25,#REF!,3,FALSE),"")</f>
        <v/>
      </c>
      <c r="H25" s="30"/>
      <c r="I25" s="11" t="str">
        <f>HYPERLINK("mailto:"&amp;G25,"email")</f>
        <v>email</v>
      </c>
      <c r="Z25" s="8"/>
      <c r="AA25" s="8"/>
      <c r="AB25" s="8"/>
      <c r="AC25" s="8"/>
      <c r="AD25" s="34"/>
    </row>
    <row r="26" spans="1:30" ht="20" customHeight="1" x14ac:dyDescent="0.35">
      <c r="A26" s="138" t="str">
        <f t="shared" si="47"/>
        <v>C</v>
      </c>
      <c r="B26" s="138"/>
      <c r="C26" s="138"/>
      <c r="D26" s="29" t="str">
        <f>IFERROR(VLOOKUP($A26,#REF!,3,FALSE),"")</f>
        <v/>
      </c>
      <c r="E26" s="29" t="str">
        <f>IFERROR(VLOOKUP($A26,#REF!,3,FALSE),"")</f>
        <v/>
      </c>
      <c r="F26" s="29" t="str">
        <f>IFERROR(VLOOKUP($A26,#REF!,3,FALSE),"")</f>
        <v/>
      </c>
      <c r="G26" s="29" t="str">
        <f>IFERROR(VLOOKUP($A26,#REF!,3,FALSE),"")</f>
        <v/>
      </c>
      <c r="H26" s="31"/>
      <c r="I26" s="11" t="str">
        <f t="shared" ref="I26:I39" si="48">HYPERLINK("mailto:"&amp;G26,"email")</f>
        <v>email</v>
      </c>
      <c r="Z26" s="8"/>
      <c r="AA26" s="8"/>
      <c r="AB26" s="8"/>
      <c r="AC26" s="8"/>
      <c r="AD26" s="34"/>
    </row>
    <row r="27" spans="1:30" ht="20" customHeight="1" x14ac:dyDescent="0.35">
      <c r="A27" s="138" t="str">
        <f t="shared" si="47"/>
        <v>C1</v>
      </c>
      <c r="B27" s="138"/>
      <c r="C27" s="138"/>
      <c r="D27" s="29" t="str">
        <f>IFERROR(VLOOKUP($A27,#REF!,3,FALSE),"")</f>
        <v/>
      </c>
      <c r="E27" s="29" t="str">
        <f>IFERROR(VLOOKUP($A27,#REF!,3,FALSE),"")</f>
        <v/>
      </c>
      <c r="F27" s="29" t="str">
        <f>IFERROR(VLOOKUP($A27,#REF!,3,FALSE),"")</f>
        <v/>
      </c>
      <c r="G27" s="29" t="str">
        <f>IFERROR(VLOOKUP($A27,#REF!,3,FALSE),"")</f>
        <v/>
      </c>
      <c r="H27" s="31"/>
      <c r="I27" s="11" t="str">
        <f t="shared" si="48"/>
        <v>email</v>
      </c>
      <c r="Z27" s="8"/>
      <c r="AA27" s="8"/>
      <c r="AB27" s="8"/>
      <c r="AC27" s="8"/>
      <c r="AD27" s="34"/>
    </row>
    <row r="28" spans="1:30" ht="20" customHeight="1" x14ac:dyDescent="0.35">
      <c r="A28" s="138">
        <f t="shared" si="47"/>
        <v>0</v>
      </c>
      <c r="B28" s="138"/>
      <c r="C28" s="138"/>
      <c r="D28" s="29" t="str">
        <f>IFERROR(VLOOKUP($A28,#REF!,3,FALSE),"")</f>
        <v/>
      </c>
      <c r="E28" s="29" t="str">
        <f>IFERROR(VLOOKUP($A28,#REF!,3,FALSE),"")</f>
        <v/>
      </c>
      <c r="F28" s="29" t="str">
        <f>IFERROR(VLOOKUP($A28,#REF!,3,FALSE),"")</f>
        <v/>
      </c>
      <c r="G28" s="29" t="str">
        <f>IFERROR(VLOOKUP($A28,#REF!,3,FALSE),"")</f>
        <v/>
      </c>
      <c r="H28" s="31"/>
      <c r="I28" s="11" t="str">
        <f t="shared" si="48"/>
        <v>email</v>
      </c>
      <c r="Z28" s="8"/>
      <c r="AA28" s="8"/>
      <c r="AB28" s="8"/>
      <c r="AC28" s="8"/>
      <c r="AD28" s="34"/>
    </row>
    <row r="29" spans="1:30" ht="20" customHeight="1" x14ac:dyDescent="0.35">
      <c r="A29" s="138">
        <f t="shared" si="47"/>
        <v>0</v>
      </c>
      <c r="B29" s="138"/>
      <c r="C29" s="138"/>
      <c r="D29" s="29" t="str">
        <f>IFERROR(VLOOKUP($A29,#REF!,3,FALSE),"")</f>
        <v/>
      </c>
      <c r="E29" s="29" t="str">
        <f>IFERROR(VLOOKUP($A29,#REF!,3,FALSE),"")</f>
        <v/>
      </c>
      <c r="F29" s="29" t="str">
        <f>IFERROR(VLOOKUP($A29,#REF!,3,FALSE),"")</f>
        <v/>
      </c>
      <c r="G29" s="29" t="str">
        <f>IFERROR(VLOOKUP($A29,#REF!,3,FALSE),"")</f>
        <v/>
      </c>
      <c r="H29" s="31"/>
      <c r="I29" s="11" t="str">
        <f t="shared" si="48"/>
        <v>email</v>
      </c>
    </row>
    <row r="30" spans="1:30" ht="20" customHeight="1" x14ac:dyDescent="0.35">
      <c r="A30" s="138">
        <f t="shared" si="47"/>
        <v>0</v>
      </c>
      <c r="B30" s="138"/>
      <c r="C30" s="138"/>
      <c r="D30" s="29" t="str">
        <f>IFERROR(VLOOKUP($A30,#REF!,3,FALSE),"")</f>
        <v/>
      </c>
      <c r="E30" s="29" t="str">
        <f>IFERROR(VLOOKUP($A30,#REF!,3,FALSE),"")</f>
        <v/>
      </c>
      <c r="F30" s="29" t="str">
        <f>IFERROR(VLOOKUP($A30,#REF!,3,FALSE),"")</f>
        <v/>
      </c>
      <c r="G30" s="29" t="str">
        <f>IFERROR(VLOOKUP($A30,#REF!,3,FALSE),"")</f>
        <v/>
      </c>
      <c r="H30" s="31" t="str">
        <f>IFERROR(VLOOKUP($D7,#REF!,6,FALSE),"")</f>
        <v/>
      </c>
      <c r="I30" s="11" t="str">
        <f t="shared" si="48"/>
        <v>email</v>
      </c>
    </row>
    <row r="31" spans="1:30" ht="20" customHeight="1" x14ac:dyDescent="0.35">
      <c r="A31" s="138">
        <f t="shared" si="47"/>
        <v>0</v>
      </c>
      <c r="B31" s="138"/>
      <c r="C31" s="138"/>
      <c r="D31" s="29" t="str">
        <f>IFERROR(VLOOKUP($A31,#REF!,3,FALSE),"")</f>
        <v/>
      </c>
      <c r="E31" s="29" t="str">
        <f>IFERROR(VLOOKUP($A31,#REF!,3,FALSE),"")</f>
        <v/>
      </c>
      <c r="F31" s="29" t="str">
        <f>IFERROR(VLOOKUP($A31,#REF!,3,FALSE),"")</f>
        <v/>
      </c>
      <c r="G31" s="29" t="str">
        <f>IFERROR(VLOOKUP($A31,#REF!,3,FALSE),"")</f>
        <v/>
      </c>
      <c r="H31" s="31" t="str">
        <f>IFERROR(VLOOKUP($D8,#REF!,6,FALSE),"")</f>
        <v/>
      </c>
      <c r="I31" s="11" t="str">
        <f t="shared" si="48"/>
        <v>email</v>
      </c>
    </row>
    <row r="32" spans="1:30" ht="20" customHeight="1" x14ac:dyDescent="0.35">
      <c r="A32" s="138">
        <f t="shared" si="47"/>
        <v>0</v>
      </c>
      <c r="B32" s="138"/>
      <c r="C32" s="138"/>
      <c r="D32" s="29" t="str">
        <f>IFERROR(VLOOKUP($A32,#REF!,3,FALSE),"")</f>
        <v/>
      </c>
      <c r="E32" s="29" t="str">
        <f>IFERROR(VLOOKUP($A32,#REF!,3,FALSE),"")</f>
        <v/>
      </c>
      <c r="F32" s="29" t="str">
        <f>IFERROR(VLOOKUP($A32,#REF!,3,FALSE),"")</f>
        <v/>
      </c>
      <c r="G32" s="29" t="str">
        <f>IFERROR(VLOOKUP($A32,#REF!,3,FALSE),"")</f>
        <v/>
      </c>
      <c r="H32" s="31" t="str">
        <f>IFERROR(VLOOKUP($D9,#REF!,6,FALSE),"")</f>
        <v/>
      </c>
      <c r="I32" s="11" t="str">
        <f t="shared" si="48"/>
        <v>email</v>
      </c>
    </row>
    <row r="33" spans="1:23" ht="20" customHeight="1" x14ac:dyDescent="0.35">
      <c r="A33" s="138">
        <f t="shared" si="47"/>
        <v>0</v>
      </c>
      <c r="B33" s="138"/>
      <c r="C33" s="138"/>
      <c r="D33" s="29" t="str">
        <f>IFERROR(VLOOKUP($A33,#REF!,3,FALSE),"")</f>
        <v/>
      </c>
      <c r="E33" s="29" t="str">
        <f>IFERROR(VLOOKUP($A33,#REF!,3,FALSE),"")</f>
        <v/>
      </c>
      <c r="F33" s="29" t="str">
        <f>IFERROR(VLOOKUP($A33,#REF!,3,FALSE),"")</f>
        <v/>
      </c>
      <c r="G33" s="29" t="str">
        <f>IFERROR(VLOOKUP($A33,#REF!,3,FALSE),"")</f>
        <v/>
      </c>
      <c r="H33" s="31" t="str">
        <f>IFERROR(VLOOKUP($D10,#REF!,6,FALSE),"")</f>
        <v/>
      </c>
      <c r="I33" s="11" t="str">
        <f t="shared" si="48"/>
        <v>email</v>
      </c>
    </row>
    <row r="34" spans="1:23" ht="20" customHeight="1" x14ac:dyDescent="0.35">
      <c r="A34" s="138">
        <f t="shared" si="47"/>
        <v>0</v>
      </c>
      <c r="B34" s="138"/>
      <c r="C34" s="138"/>
      <c r="D34" s="29" t="str">
        <f>IFERROR(VLOOKUP($A34,#REF!,3,FALSE),"")</f>
        <v/>
      </c>
      <c r="E34" s="29" t="str">
        <f>IFERROR(VLOOKUP($A34,#REF!,3,FALSE),"")</f>
        <v/>
      </c>
      <c r="F34" s="29" t="str">
        <f>IFERROR(VLOOKUP($A34,#REF!,3,FALSE),"")</f>
        <v/>
      </c>
      <c r="G34" s="29" t="str">
        <f>IFERROR(VLOOKUP($A34,#REF!,3,FALSE),"")</f>
        <v/>
      </c>
      <c r="H34" s="31" t="str">
        <f>IFERROR(VLOOKUP($D11,#REF!,6,FALSE),"")</f>
        <v/>
      </c>
      <c r="I34" s="11" t="str">
        <f t="shared" si="48"/>
        <v>email</v>
      </c>
    </row>
    <row r="35" spans="1:23" ht="20" customHeight="1" x14ac:dyDescent="0.35">
      <c r="A35" s="138">
        <f t="shared" si="47"/>
        <v>0</v>
      </c>
      <c r="B35" s="138"/>
      <c r="C35" s="138"/>
      <c r="D35" s="29" t="str">
        <f>IFERROR(VLOOKUP($A35,#REF!,3,FALSE),"")</f>
        <v/>
      </c>
      <c r="E35" s="29" t="str">
        <f>IFERROR(VLOOKUP($A35,#REF!,3,FALSE),"")</f>
        <v/>
      </c>
      <c r="F35" s="29" t="str">
        <f>IFERROR(VLOOKUP($A35,#REF!,3,FALSE),"")</f>
        <v/>
      </c>
      <c r="G35" s="29" t="str">
        <f>IFERROR(VLOOKUP($A35,#REF!,3,FALSE),"")</f>
        <v/>
      </c>
      <c r="H35" s="31" t="str">
        <f>IFERROR(VLOOKUP($D12,#REF!,6,FALSE),"")</f>
        <v/>
      </c>
      <c r="I35" s="11" t="str">
        <f t="shared" si="48"/>
        <v>email</v>
      </c>
    </row>
    <row r="36" spans="1:23" ht="20" customHeight="1" x14ac:dyDescent="0.35">
      <c r="A36" s="138">
        <f t="shared" si="47"/>
        <v>0</v>
      </c>
      <c r="B36" s="138"/>
      <c r="C36" s="138"/>
      <c r="D36" s="29" t="str">
        <f>IFERROR(VLOOKUP($A36,#REF!,3,FALSE),"")</f>
        <v/>
      </c>
      <c r="E36" s="29" t="str">
        <f>IFERROR(VLOOKUP($A36,#REF!,3,FALSE),"")</f>
        <v/>
      </c>
      <c r="F36" s="29" t="str">
        <f>IFERROR(VLOOKUP($A36,#REF!,3,FALSE),"")</f>
        <v/>
      </c>
      <c r="G36" s="29" t="str">
        <f>IFERROR(VLOOKUP($A36,#REF!,3,FALSE),"")</f>
        <v/>
      </c>
      <c r="H36" s="31" t="str">
        <f>IFERROR(VLOOKUP($D13,#REF!,6,FALSE),"")</f>
        <v/>
      </c>
      <c r="I36" s="11" t="str">
        <f t="shared" si="48"/>
        <v>email</v>
      </c>
    </row>
    <row r="37" spans="1:23" ht="20" customHeight="1" x14ac:dyDescent="0.35">
      <c r="A37" s="138">
        <f t="shared" si="47"/>
        <v>0</v>
      </c>
      <c r="B37" s="138"/>
      <c r="C37" s="138"/>
      <c r="D37" s="29" t="str">
        <f>IFERROR(VLOOKUP($A37,#REF!,3,FALSE),"")</f>
        <v/>
      </c>
      <c r="E37" s="29" t="str">
        <f>IFERROR(VLOOKUP($A37,#REF!,3,FALSE),"")</f>
        <v/>
      </c>
      <c r="F37" s="29" t="str">
        <f>IFERROR(VLOOKUP($A37,#REF!,3,FALSE),"")</f>
        <v/>
      </c>
      <c r="G37" s="29" t="str">
        <f>IFERROR(VLOOKUP($A37,#REF!,3,FALSE),"")</f>
        <v/>
      </c>
      <c r="H37" s="31" t="str">
        <f>IFERROR(VLOOKUP($D14,#REF!,6,FALSE),"")</f>
        <v/>
      </c>
      <c r="I37" s="11" t="str">
        <f t="shared" si="48"/>
        <v>email</v>
      </c>
    </row>
    <row r="38" spans="1:23" ht="20" customHeight="1" x14ac:dyDescent="0.35">
      <c r="A38" s="138">
        <f t="shared" si="47"/>
        <v>0</v>
      </c>
      <c r="B38" s="138"/>
      <c r="C38" s="138"/>
      <c r="D38" s="29" t="str">
        <f>IFERROR(VLOOKUP($A38,#REF!,3,FALSE),"")</f>
        <v/>
      </c>
      <c r="E38" s="29" t="str">
        <f>IFERROR(VLOOKUP($A38,#REF!,3,FALSE),"")</f>
        <v/>
      </c>
      <c r="F38" s="29" t="str">
        <f>IFERROR(VLOOKUP($A38,#REF!,3,FALSE),"")</f>
        <v/>
      </c>
      <c r="G38" s="29" t="str">
        <f>IFERROR(VLOOKUP($A38,#REF!,3,FALSE),"")</f>
        <v/>
      </c>
      <c r="H38" s="31" t="str">
        <f>IFERROR(VLOOKUP($D15,#REF!,6,FALSE),"")</f>
        <v/>
      </c>
      <c r="I38" s="11" t="str">
        <f t="shared" si="48"/>
        <v>email</v>
      </c>
    </row>
    <row r="39" spans="1:23" ht="20" customHeight="1" x14ac:dyDescent="0.35">
      <c r="A39" s="138">
        <f t="shared" si="47"/>
        <v>0</v>
      </c>
      <c r="B39" s="138"/>
      <c r="C39" s="138"/>
      <c r="D39" s="29" t="str">
        <f>IFERROR(VLOOKUP($A39,#REF!,3,FALSE),"")</f>
        <v/>
      </c>
      <c r="E39" s="29" t="str">
        <f>IFERROR(VLOOKUP($A39,#REF!,3,FALSE),"")</f>
        <v/>
      </c>
      <c r="F39" s="29" t="str">
        <f>IFERROR(VLOOKUP($A39,#REF!,3,FALSE),"")</f>
        <v/>
      </c>
      <c r="G39" s="29" t="str">
        <f>IFERROR(VLOOKUP($A39,#REF!,3,FALSE),"")</f>
        <v/>
      </c>
      <c r="H39" s="31" t="str">
        <f>IFERROR(VLOOKUP($D16,#REF!,6,FALSE),"")</f>
        <v/>
      </c>
      <c r="I39" s="11" t="str">
        <f t="shared" si="48"/>
        <v>email</v>
      </c>
    </row>
    <row r="40" spans="1:23" x14ac:dyDescent="0.35">
      <c r="F40" s="32"/>
    </row>
    <row r="41" spans="1:23" ht="17.5" x14ac:dyDescent="0.35">
      <c r="D41" s="137" t="s">
        <v>44</v>
      </c>
      <c r="E41" s="137"/>
      <c r="F41" s="137"/>
      <c r="G41" s="137"/>
      <c r="H41" s="137"/>
    </row>
    <row r="42" spans="1:23" s="53" customFormat="1" ht="20" customHeight="1" x14ac:dyDescent="0.35">
      <c r="A42" s="145" t="str">
        <f>A24</f>
        <v>Nom</v>
      </c>
      <c r="B42" s="146"/>
      <c r="C42" s="146"/>
      <c r="D42" s="52" t="s">
        <v>94</v>
      </c>
      <c r="E42" s="52" t="s">
        <v>24</v>
      </c>
      <c r="F42" s="52" t="s">
        <v>49</v>
      </c>
      <c r="G42" s="52" t="s">
        <v>26</v>
      </c>
      <c r="L42" s="54"/>
      <c r="W42" s="52"/>
    </row>
    <row r="43" spans="1:23" ht="20" customHeight="1" x14ac:dyDescent="0.35">
      <c r="A43" s="152">
        <f>IFERROR(P2,"")</f>
        <v>0</v>
      </c>
      <c r="B43" s="152"/>
      <c r="C43" s="152"/>
      <c r="D43" s="9" t="str">
        <f>IFERROR(VLOOKUP($A43,#REF!,3,FALSE),"")</f>
        <v/>
      </c>
      <c r="E43" s="9" t="str">
        <f>IFERROR(VLOOKUP($A43,#REF!,3,FALSE),"")</f>
        <v/>
      </c>
      <c r="F43" s="9" t="str">
        <f>IFERROR(VLOOKUP($A43,#REF!,3,FALSE),"")</f>
        <v/>
      </c>
      <c r="G43" s="9" t="str">
        <f>IFERROR(VLOOKUP($A43,#REF!,3,FALSE),"")</f>
        <v/>
      </c>
      <c r="H43" s="9"/>
      <c r="I43" s="11" t="str">
        <f t="shared" ref="I43:I49" si="49">HYPERLINK("mailto:"&amp;G43,"email")</f>
        <v>email</v>
      </c>
    </row>
    <row r="44" spans="1:23" ht="20" customHeight="1" x14ac:dyDescent="0.35">
      <c r="A44" s="152" t="str">
        <f t="shared" ref="A44:A49" si="50">IFERROR(P3,"")</f>
        <v>A</v>
      </c>
      <c r="B44" s="152"/>
      <c r="C44" s="152"/>
      <c r="D44" s="9" t="str">
        <f>IFERROR(VLOOKUP($C44,#REF!,3,FALSE),"")</f>
        <v/>
      </c>
      <c r="E44" s="9" t="str">
        <f>IFERROR(VLOOKUP($C44,#REF!,3,FALSE),"")</f>
        <v/>
      </c>
      <c r="F44" s="9" t="str">
        <f>IFERROR(VLOOKUP($C44,#REF!,3,FALSE),"")</f>
        <v/>
      </c>
      <c r="G44" s="9" t="str">
        <f>IFERROR(VLOOKUP($C44,#REF!,3,FALSE),"")</f>
        <v/>
      </c>
      <c r="H44" s="10"/>
      <c r="I44" s="11" t="str">
        <f t="shared" si="49"/>
        <v>email</v>
      </c>
    </row>
    <row r="45" spans="1:23" ht="20" customHeight="1" x14ac:dyDescent="0.35">
      <c r="A45" s="152" t="str">
        <f t="shared" si="50"/>
        <v>A1</v>
      </c>
      <c r="B45" s="152"/>
      <c r="C45" s="152"/>
      <c r="D45" s="9" t="str">
        <f>IFERROR(VLOOKUP($C45,#REF!,3,FALSE),"")</f>
        <v/>
      </c>
      <c r="E45" s="9" t="str">
        <f>IFERROR(VLOOKUP($C45,#REF!,3,FALSE),"")</f>
        <v/>
      </c>
      <c r="F45" s="9" t="str">
        <f>IFERROR(VLOOKUP($C45,#REF!,3,FALSE),"")</f>
        <v/>
      </c>
      <c r="G45" s="9" t="str">
        <f>IFERROR(VLOOKUP($C45,#REF!,3,FALSE),"")</f>
        <v/>
      </c>
      <c r="H45" s="10"/>
      <c r="I45" s="11" t="str">
        <f t="shared" si="49"/>
        <v>email</v>
      </c>
    </row>
    <row r="46" spans="1:23" ht="20" customHeight="1" x14ac:dyDescent="0.35">
      <c r="A46" s="152">
        <f t="shared" si="50"/>
        <v>0</v>
      </c>
      <c r="B46" s="152"/>
      <c r="C46" s="152"/>
      <c r="D46" s="9" t="str">
        <f>IFERROR(VLOOKUP($C46,#REF!,3,FALSE),"")</f>
        <v/>
      </c>
      <c r="E46" s="9" t="str">
        <f>IFERROR(VLOOKUP($C46,#REF!,3,FALSE),"")</f>
        <v/>
      </c>
      <c r="F46" s="9" t="str">
        <f>IFERROR(VLOOKUP($C46,#REF!,3,FALSE),"")</f>
        <v/>
      </c>
      <c r="G46" s="9" t="str">
        <f>IFERROR(VLOOKUP($C46,#REF!,3,FALSE),"")</f>
        <v/>
      </c>
      <c r="H46" s="10"/>
      <c r="I46" s="11" t="str">
        <f t="shared" si="49"/>
        <v>email</v>
      </c>
    </row>
    <row r="47" spans="1:23" ht="20" customHeight="1" x14ac:dyDescent="0.35">
      <c r="A47" s="152">
        <f t="shared" si="50"/>
        <v>0</v>
      </c>
      <c r="B47" s="152"/>
      <c r="C47" s="152"/>
      <c r="D47" s="9" t="str">
        <f>IFERROR(VLOOKUP($C47,#REF!,3,FALSE),"")</f>
        <v/>
      </c>
      <c r="E47" s="9" t="str">
        <f>IFERROR(VLOOKUP($C47,#REF!,3,FALSE),"")</f>
        <v/>
      </c>
      <c r="F47" s="9" t="str">
        <f>IFERROR(VLOOKUP($C47,#REF!,3,FALSE),"")</f>
        <v/>
      </c>
      <c r="G47" s="9" t="str">
        <f>IFERROR(VLOOKUP($C47,#REF!,3,FALSE),"")</f>
        <v/>
      </c>
      <c r="H47" s="10"/>
      <c r="I47" s="11" t="str">
        <f t="shared" si="49"/>
        <v>email</v>
      </c>
    </row>
    <row r="48" spans="1:23" ht="20" customHeight="1" x14ac:dyDescent="0.35">
      <c r="A48" s="152">
        <f t="shared" si="50"/>
        <v>0</v>
      </c>
      <c r="B48" s="152"/>
      <c r="C48" s="152"/>
      <c r="D48" s="9" t="str">
        <f>IFERROR(VLOOKUP($C48,#REF!,3,FALSE),"")</f>
        <v/>
      </c>
      <c r="E48" s="9" t="str">
        <f>IFERROR(VLOOKUP($C48,#REF!,3,FALSE),"")</f>
        <v/>
      </c>
      <c r="F48" s="9" t="str">
        <f>IFERROR(VLOOKUP($C48,#REF!,3,FALSE),"")</f>
        <v/>
      </c>
      <c r="G48" s="9" t="str">
        <f>IFERROR(VLOOKUP($C48,#REF!,3,FALSE),"")</f>
        <v/>
      </c>
      <c r="H48" s="10"/>
      <c r="I48" s="11" t="str">
        <f t="shared" si="49"/>
        <v>email</v>
      </c>
    </row>
    <row r="49" spans="1:21" ht="20" customHeight="1" x14ac:dyDescent="0.35">
      <c r="A49" s="152">
        <f t="shared" si="50"/>
        <v>0</v>
      </c>
      <c r="B49" s="152"/>
      <c r="C49" s="152"/>
      <c r="D49" s="9" t="str">
        <f>IFERROR(VLOOKUP($C49,#REF!,3,FALSE),"")</f>
        <v/>
      </c>
      <c r="E49" s="9" t="str">
        <f>IFERROR(VLOOKUP($C49,#REF!,3,FALSE),"")</f>
        <v/>
      </c>
      <c r="F49" s="9" t="str">
        <f>IFERROR(VLOOKUP($C49,#REF!,3,FALSE),"")</f>
        <v/>
      </c>
      <c r="G49" s="9" t="str">
        <f>IFERROR(VLOOKUP($C49,#REF!,3,FALSE),"")</f>
        <v/>
      </c>
      <c r="H49" s="10"/>
      <c r="I49" s="11" t="str">
        <f t="shared" si="49"/>
        <v>email</v>
      </c>
    </row>
    <row r="56" spans="1:21" x14ac:dyDescent="0.35">
      <c r="B56" s="8"/>
      <c r="C56" s="8"/>
      <c r="D56" s="8"/>
      <c r="E56" s="8"/>
      <c r="F56" s="8"/>
      <c r="G56" s="8"/>
      <c r="H56" s="8"/>
      <c r="I56" s="8"/>
      <c r="J56" s="8"/>
      <c r="K56" s="8"/>
      <c r="L56" s="13"/>
    </row>
    <row r="57" spans="1:21" x14ac:dyDescent="0.35">
      <c r="B57" s="8"/>
      <c r="C57" s="8"/>
      <c r="D57" s="8"/>
      <c r="E57" s="8"/>
      <c r="F57" s="8"/>
      <c r="G57" s="8"/>
      <c r="H57" s="8"/>
      <c r="I57" s="8"/>
      <c r="J57" s="8"/>
      <c r="K57" s="8"/>
      <c r="L57" s="13"/>
    </row>
    <row r="58" spans="1:21" x14ac:dyDescent="0.35">
      <c r="B58" s="8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 spans="1:21" x14ac:dyDescent="0.35">
      <c r="B59" s="8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1:21" x14ac:dyDescent="0.35">
      <c r="B60" s="8"/>
      <c r="C60" s="12"/>
      <c r="D60" s="12"/>
      <c r="E60" s="12"/>
      <c r="F60" s="12"/>
      <c r="G60" s="12"/>
      <c r="H60" s="12"/>
      <c r="I60" s="12"/>
      <c r="J60" s="12"/>
      <c r="K60" s="12"/>
      <c r="L60" s="12"/>
      <c r="N60" s="8"/>
      <c r="O60" s="8"/>
      <c r="P60" s="8"/>
      <c r="Q60" s="8"/>
      <c r="R60" s="8"/>
      <c r="S60" s="8"/>
      <c r="T60" s="8"/>
      <c r="U60" s="8"/>
    </row>
    <row r="61" spans="1:21" x14ac:dyDescent="0.35">
      <c r="B61" s="8"/>
      <c r="C61" s="13"/>
      <c r="D61" s="13"/>
      <c r="E61" s="13"/>
      <c r="F61" s="13"/>
      <c r="G61" s="13"/>
      <c r="H61" s="13"/>
      <c r="I61" s="13"/>
      <c r="J61" s="13"/>
      <c r="K61" s="13"/>
      <c r="L61" s="13"/>
      <c r="N61" s="8"/>
      <c r="O61" s="8"/>
      <c r="P61" s="8"/>
      <c r="Q61" s="8"/>
      <c r="R61" s="8"/>
      <c r="S61" s="8"/>
      <c r="T61" s="8"/>
      <c r="U61" s="8"/>
    </row>
    <row r="62" spans="1:21" x14ac:dyDescent="0.35">
      <c r="B62" s="8"/>
      <c r="C62" s="8"/>
      <c r="D62" s="8"/>
      <c r="E62" s="8"/>
      <c r="F62" s="8"/>
      <c r="G62" s="8"/>
      <c r="H62" s="8"/>
      <c r="I62" s="8"/>
      <c r="J62" s="8"/>
      <c r="K62" s="8"/>
      <c r="L62" s="13"/>
      <c r="N62" s="12"/>
      <c r="O62" s="12"/>
      <c r="P62" s="12"/>
      <c r="Q62" s="12"/>
      <c r="R62" s="12"/>
      <c r="S62" s="12"/>
      <c r="T62" s="12"/>
      <c r="U62" s="8"/>
    </row>
    <row r="63" spans="1:21" x14ac:dyDescent="0.35">
      <c r="N63" s="12"/>
      <c r="O63" s="12"/>
      <c r="P63" s="12"/>
      <c r="Q63" s="12"/>
      <c r="R63" s="12"/>
      <c r="S63" s="12"/>
      <c r="T63" s="12"/>
      <c r="U63" s="8"/>
    </row>
    <row r="64" spans="1:21" x14ac:dyDescent="0.35">
      <c r="N64" s="12"/>
      <c r="O64" s="12"/>
      <c r="P64" s="12"/>
      <c r="Q64" s="12"/>
      <c r="R64" s="12"/>
      <c r="S64" s="12"/>
      <c r="T64" s="12"/>
      <c r="U64" s="8"/>
    </row>
    <row r="65" spans="14:21" x14ac:dyDescent="0.35">
      <c r="N65" s="13"/>
      <c r="O65" s="13"/>
      <c r="P65" s="13"/>
      <c r="Q65" s="13"/>
      <c r="R65" s="13"/>
      <c r="S65" s="13"/>
      <c r="T65" s="13"/>
      <c r="U65" s="8"/>
    </row>
    <row r="66" spans="14:21" x14ac:dyDescent="0.35">
      <c r="N66" s="8"/>
      <c r="O66" s="8"/>
      <c r="P66" s="8"/>
      <c r="Q66" s="8"/>
      <c r="R66" s="8"/>
      <c r="S66" s="8"/>
      <c r="T66" s="8"/>
      <c r="U66" s="8"/>
    </row>
  </sheetData>
  <protectedRanges>
    <protectedRange sqref="O9:O12" name="Mezzanine"/>
    <protectedRange sqref="R9:R13" name="Canopée"/>
    <protectedRange sqref="N2:V7" name="Salons_PDJ"/>
    <protectedRange sqref="J17:J21" name="Annexes"/>
    <protectedRange sqref="C20:C21" name="Passage"/>
    <protectedRange sqref="C17:C18" name="Equipes"/>
    <protectedRange sqref="B2:J15" name="Brasserie_Pdj"/>
  </protectedRanges>
  <mergeCells count="32">
    <mergeCell ref="A46:C46"/>
    <mergeCell ref="A47:C47"/>
    <mergeCell ref="A48:C48"/>
    <mergeCell ref="A49:C49"/>
    <mergeCell ref="D41:H41"/>
    <mergeCell ref="A42:C42"/>
    <mergeCell ref="A43:C43"/>
    <mergeCell ref="A44:C44"/>
    <mergeCell ref="A45:C45"/>
    <mergeCell ref="A38:C38"/>
    <mergeCell ref="A39:C39"/>
    <mergeCell ref="A30:C30"/>
    <mergeCell ref="A31:C31"/>
    <mergeCell ref="A32:C32"/>
    <mergeCell ref="A33:C33"/>
    <mergeCell ref="A34:C34"/>
    <mergeCell ref="T8:W8"/>
    <mergeCell ref="D23:H23"/>
    <mergeCell ref="A35:C35"/>
    <mergeCell ref="A36:C36"/>
    <mergeCell ref="A37:C37"/>
    <mergeCell ref="A25:C25"/>
    <mergeCell ref="A26:C26"/>
    <mergeCell ref="A27:C27"/>
    <mergeCell ref="A28:C28"/>
    <mergeCell ref="A29:C29"/>
    <mergeCell ref="A1:A15"/>
    <mergeCell ref="M1:M7"/>
    <mergeCell ref="A24:C24"/>
    <mergeCell ref="A17:B17"/>
    <mergeCell ref="A18:B18"/>
    <mergeCell ref="A16:K16"/>
  </mergeCells>
  <phoneticPr fontId="1" type="noConversion"/>
  <conditionalFormatting sqref="D25:G25 D26:E39 F26:F40 G26:G39 A43:A49">
    <cfRule type="cellIs" dxfId="27" priority="20" operator="equal">
      <formula>0</formula>
    </cfRule>
  </conditionalFormatting>
  <conditionalFormatting sqref="A25:C39">
    <cfRule type="cellIs" dxfId="26" priority="17" operator="equal">
      <formula>0</formula>
    </cfRule>
  </conditionalFormatting>
  <conditionalFormatting sqref="J17:J21 R9:R13 O9">
    <cfRule type="containsBlanks" dxfId="25" priority="14">
      <formula>LEN(TRIM(J9))=0</formula>
    </cfRule>
  </conditionalFormatting>
  <conditionalFormatting sqref="O10:O12">
    <cfRule type="containsBlanks" dxfId="24" priority="13">
      <formula>LEN(TRIM(O10))=0</formula>
    </cfRule>
  </conditionalFormatting>
  <conditionalFormatting sqref="E18">
    <cfRule type="cellIs" dxfId="23" priority="8" operator="lessThan">
      <formula>5</formula>
    </cfRule>
    <cfRule type="cellIs" dxfId="22" priority="9" operator="between">
      <formula>14</formula>
      <formula>6</formula>
    </cfRule>
    <cfRule type="cellIs" dxfId="21" priority="10" operator="between">
      <formula>43</formula>
      <formula>15</formula>
    </cfRule>
  </conditionalFormatting>
  <conditionalFormatting sqref="H17">
    <cfRule type="cellIs" dxfId="20" priority="5" operator="lessThan">
      <formula>29</formula>
    </cfRule>
    <cfRule type="cellIs" dxfId="19" priority="6" operator="between">
      <formula>59</formula>
      <formula>30</formula>
    </cfRule>
    <cfRule type="cellIs" dxfId="18" priority="7" operator="between">
      <formula>120</formula>
      <formula>60</formula>
    </cfRule>
  </conditionalFormatting>
  <conditionalFormatting sqref="E21">
    <cfRule type="cellIs" dxfId="17" priority="4" operator="lessThan">
      <formula>10</formula>
    </cfRule>
  </conditionalFormatting>
  <conditionalFormatting sqref="C17">
    <cfRule type="containsBlanks" dxfId="16" priority="3">
      <formula>LEN(TRIM(C17))=0</formula>
    </cfRule>
  </conditionalFormatting>
  <conditionalFormatting sqref="C18">
    <cfRule type="containsBlanks" dxfId="15" priority="2">
      <formula>LEN(TRIM(C18))=0</formula>
    </cfRule>
  </conditionalFormatting>
  <conditionalFormatting sqref="C20:C21">
    <cfRule type="containsBlanks" dxfId="14" priority="1">
      <formula>LEN(TRIM(C20))=0</formula>
    </cfRule>
  </conditionalFormatting>
  <dataValidations count="1">
    <dataValidation type="list" allowBlank="1" showInputMessage="1" showErrorMessage="1" sqref="B2:B15 N2:N7" xr:uid="{495EDD8A-B64F-4ACD-B899-AE3329AB53B4}">
      <formula1>#REF!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71A30-1F1C-427D-9857-207621DF3618}">
  <sheetPr codeName="Feuil16">
    <tabColor rgb="FF581D74"/>
  </sheetPr>
  <dimension ref="A1:BP1048576"/>
  <sheetViews>
    <sheetView tabSelected="1" topLeftCell="A43" zoomScale="70" zoomScaleNormal="70" workbookViewId="0">
      <selection activeCell="W1" sqref="W1:W1048576"/>
    </sheetView>
  </sheetViews>
  <sheetFormatPr baseColWidth="10" defaultRowHeight="14.5" x14ac:dyDescent="0.35"/>
  <cols>
    <col min="1" max="1" width="5.7265625" style="3" customWidth="1"/>
    <col min="2" max="2" width="13.90625" style="3" customWidth="1"/>
    <col min="3" max="3" width="10.90625" style="3"/>
    <col min="4" max="4" width="28.08984375" style="3" bestFit="1" customWidth="1"/>
    <col min="5" max="5" width="13.7265625" style="3" bestFit="1" customWidth="1"/>
    <col min="6" max="6" width="10.453125" style="3" customWidth="1"/>
    <col min="7" max="7" width="25.7265625" style="3" bestFit="1" customWidth="1"/>
    <col min="8" max="8" width="16.1796875" style="3" bestFit="1" customWidth="1"/>
    <col min="9" max="9" width="26.36328125" style="3" bestFit="1" customWidth="1"/>
    <col min="10" max="10" width="11.6328125" style="3" bestFit="1" customWidth="1"/>
    <col min="11" max="11" width="15.453125" style="3" bestFit="1" customWidth="1"/>
    <col min="12" max="12" width="6.81640625" style="27" hidden="1" customWidth="1"/>
    <col min="13" max="13" width="8.90625" style="3" customWidth="1"/>
    <col min="14" max="14" width="24.81640625" style="3" bestFit="1" customWidth="1"/>
    <col min="15" max="15" width="9.81640625" style="3" customWidth="1"/>
    <col min="16" max="16" width="22.81640625" style="3" customWidth="1"/>
    <col min="17" max="17" width="19.7265625" style="3" customWidth="1"/>
    <col min="18" max="18" width="9.6328125" style="3" customWidth="1"/>
    <col min="19" max="19" width="25.7265625" style="3" customWidth="1"/>
    <col min="20" max="20" width="22.81640625" style="3" customWidth="1"/>
    <col min="21" max="21" width="16.453125" style="3" bestFit="1" customWidth="1"/>
    <col min="22" max="22" width="17.90625" style="3" customWidth="1"/>
    <col min="23" max="23" width="23" style="7" bestFit="1" customWidth="1"/>
    <col min="24" max="24" width="10.90625" style="3" hidden="1" customWidth="1"/>
    <col min="25" max="25" width="2" style="3" hidden="1" customWidth="1"/>
    <col min="26" max="26" width="11.453125" style="3" hidden="1" customWidth="1"/>
    <col min="27" max="27" width="9.54296875" style="3" hidden="1" customWidth="1"/>
    <col min="28" max="28" width="12.54296875" style="3" hidden="1" customWidth="1"/>
    <col min="29" max="29" width="7.6328125" style="3" hidden="1" customWidth="1"/>
    <col min="30" max="68" width="10.90625" style="3" hidden="1" customWidth="1"/>
    <col min="69" max="16384" width="10.90625" style="3"/>
  </cols>
  <sheetData>
    <row r="1" spans="1:68" ht="26" customHeight="1" thickBot="1" x14ac:dyDescent="0.4">
      <c r="A1" s="139" t="s">
        <v>39</v>
      </c>
      <c r="B1" s="45" t="s">
        <v>22</v>
      </c>
      <c r="C1" s="46" t="s">
        <v>19</v>
      </c>
      <c r="D1" s="47" t="s">
        <v>2</v>
      </c>
      <c r="E1" s="46" t="s">
        <v>3</v>
      </c>
      <c r="F1" s="47" t="s">
        <v>21</v>
      </c>
      <c r="G1" s="46" t="s">
        <v>4</v>
      </c>
      <c r="H1" s="47" t="s">
        <v>7</v>
      </c>
      <c r="I1" s="46" t="s">
        <v>20</v>
      </c>
      <c r="J1" s="47" t="s">
        <v>6</v>
      </c>
      <c r="K1" s="46" t="s">
        <v>38</v>
      </c>
      <c r="L1" s="28"/>
      <c r="M1" s="142" t="s">
        <v>40</v>
      </c>
      <c r="N1" s="44" t="s">
        <v>16</v>
      </c>
      <c r="O1" s="45" t="s">
        <v>19</v>
      </c>
      <c r="P1" s="46" t="s">
        <v>2</v>
      </c>
      <c r="Q1" s="47" t="s">
        <v>3</v>
      </c>
      <c r="R1" s="46" t="s">
        <v>21</v>
      </c>
      <c r="S1" s="47" t="s">
        <v>4</v>
      </c>
      <c r="T1" s="46" t="s">
        <v>7</v>
      </c>
      <c r="U1" s="47" t="s">
        <v>20</v>
      </c>
      <c r="V1" s="46" t="s">
        <v>6</v>
      </c>
      <c r="W1" s="46" t="s">
        <v>38</v>
      </c>
      <c r="Z1" s="3" t="s">
        <v>51</v>
      </c>
      <c r="AA1" s="85" t="s">
        <v>10</v>
      </c>
      <c r="AB1" s="85" t="s">
        <v>11</v>
      </c>
      <c r="AC1" s="85" t="s">
        <v>12</v>
      </c>
      <c r="AD1" s="85" t="s">
        <v>13</v>
      </c>
      <c r="AE1" s="85" t="s">
        <v>14</v>
      </c>
      <c r="AF1" s="85" t="s">
        <v>15</v>
      </c>
      <c r="AG1" s="85" t="s">
        <v>18</v>
      </c>
      <c r="AH1" s="86" t="s">
        <v>36</v>
      </c>
      <c r="AI1" s="3" t="s">
        <v>52</v>
      </c>
      <c r="AK1" s="3" t="s">
        <v>51</v>
      </c>
      <c r="AL1" s="85" t="s">
        <v>10</v>
      </c>
      <c r="AM1" s="85" t="s">
        <v>11</v>
      </c>
      <c r="AN1" s="85" t="s">
        <v>12</v>
      </c>
      <c r="AO1" s="85" t="s">
        <v>13</v>
      </c>
      <c r="AP1" s="85" t="s">
        <v>14</v>
      </c>
      <c r="AQ1" s="85" t="s">
        <v>15</v>
      </c>
      <c r="AR1" s="85" t="s">
        <v>18</v>
      </c>
      <c r="AS1" s="86" t="s">
        <v>36</v>
      </c>
      <c r="AT1" s="3" t="s">
        <v>53</v>
      </c>
      <c r="AV1" s="3" t="s">
        <v>7</v>
      </c>
      <c r="AW1" s="3" t="s">
        <v>56</v>
      </c>
      <c r="AX1" s="3" t="s">
        <v>37</v>
      </c>
      <c r="AY1" s="3" t="s">
        <v>9</v>
      </c>
      <c r="AZ1" s="3" t="s">
        <v>7</v>
      </c>
      <c r="BA1" s="3" t="s">
        <v>56</v>
      </c>
      <c r="BB1" s="3" t="s">
        <v>37</v>
      </c>
      <c r="BC1" s="3" t="s">
        <v>9</v>
      </c>
      <c r="BD1" s="3" t="s">
        <v>57</v>
      </c>
      <c r="BE1" s="6" t="s">
        <v>30</v>
      </c>
      <c r="BF1" s="6" t="s">
        <v>17</v>
      </c>
      <c r="BG1" s="6" t="s">
        <v>31</v>
      </c>
      <c r="BH1" s="6" t="s">
        <v>17</v>
      </c>
      <c r="BI1" s="6" t="s">
        <v>32</v>
      </c>
      <c r="BJ1" s="6" t="s">
        <v>17</v>
      </c>
      <c r="BK1" s="6" t="s">
        <v>33</v>
      </c>
      <c r="BL1" s="6" t="s">
        <v>17</v>
      </c>
      <c r="BM1" s="6" t="s">
        <v>34</v>
      </c>
      <c r="BN1" s="6" t="s">
        <v>17</v>
      </c>
      <c r="BO1" s="6" t="s">
        <v>35</v>
      </c>
      <c r="BP1" s="87" t="s">
        <v>17</v>
      </c>
    </row>
    <row r="2" spans="1:68" ht="20" customHeight="1" x14ac:dyDescent="0.35">
      <c r="A2" s="140"/>
      <c r="B2" s="110"/>
      <c r="C2" s="135"/>
      <c r="D2" s="135"/>
      <c r="E2" s="135"/>
      <c r="F2" s="135"/>
      <c r="G2" s="135"/>
      <c r="H2" s="135"/>
      <c r="I2" s="135"/>
      <c r="J2" s="135"/>
      <c r="K2" s="112"/>
      <c r="L2" s="37">
        <f t="shared" ref="L2:L15" si="0">VALUE(F2)</f>
        <v>0</v>
      </c>
      <c r="M2" s="143"/>
      <c r="N2" s="104"/>
      <c r="O2" s="134"/>
      <c r="P2" s="134"/>
      <c r="Q2" s="134"/>
      <c r="R2" s="134"/>
      <c r="S2" s="134"/>
      <c r="T2" s="134"/>
      <c r="U2" s="134"/>
      <c r="V2" s="134"/>
      <c r="W2" s="104"/>
      <c r="X2" s="3">
        <f>VALUE(R2)</f>
        <v>0</v>
      </c>
      <c r="Y2" s="8"/>
      <c r="Z2" s="3" t="s">
        <v>1</v>
      </c>
      <c r="AA2" s="3">
        <f>IF(J2="Stéphanie",1,0)</f>
        <v>0</v>
      </c>
      <c r="AB2" s="3">
        <f>IF(J2="Jean-Philippe",1,0)</f>
        <v>0</v>
      </c>
      <c r="AC2" s="3">
        <f>IF(J2="Romain",1,0)</f>
        <v>0</v>
      </c>
      <c r="AD2" s="3">
        <f>IF(J2="Stéphane",1,0)</f>
        <v>0</v>
      </c>
      <c r="AE2" s="3">
        <f>IF(J2="Tania",1,0)</f>
        <v>0</v>
      </c>
      <c r="AF2" s="3">
        <f>IF(J2="Wilfried",1,0)</f>
        <v>0</v>
      </c>
      <c r="AG2" s="3">
        <f>IF(J2="Christophe",1,0)</f>
        <v>0</v>
      </c>
      <c r="AH2" s="3">
        <f>IF(J2="Passage",1,0)</f>
        <v>0</v>
      </c>
      <c r="AI2" s="3">
        <f>SUM(AA2:AG2)</f>
        <v>0</v>
      </c>
      <c r="AK2" s="3" t="s">
        <v>0</v>
      </c>
      <c r="AL2" s="3">
        <f>IF(V2="Stéphanie",1,0)</f>
        <v>0</v>
      </c>
      <c r="AM2" s="3">
        <f>IF(V2="Jean-Philippe",1,0)</f>
        <v>0</v>
      </c>
      <c r="AN2" s="3">
        <f>IF(V2="Romain",1,0)</f>
        <v>0</v>
      </c>
      <c r="AO2" s="3">
        <f>IF(V2="Stéphane",1,0)</f>
        <v>0</v>
      </c>
      <c r="AP2" s="3">
        <f>IF(V2="Tania",1,0)</f>
        <v>0</v>
      </c>
      <c r="AQ2" s="3">
        <f>IF(V2="Wilfried",1,0)</f>
        <v>0</v>
      </c>
      <c r="AR2" s="3">
        <f>IF(V2="Christophe",1,0)</f>
        <v>0</v>
      </c>
      <c r="AS2" s="3">
        <f>IF(V2="Passage",1,0)</f>
        <v>0</v>
      </c>
      <c r="AT2" s="3">
        <f>SUM(AL2:AR2)</f>
        <v>0</v>
      </c>
      <c r="AV2" s="3" t="s">
        <v>1</v>
      </c>
      <c r="AW2" s="3">
        <f>IF(H2="Carte Bancaire",1,0)</f>
        <v>0</v>
      </c>
      <c r="AX2" s="3">
        <f>IF(H2="Facture à envoyer",1,0)</f>
        <v>0</v>
      </c>
      <c r="AY2" s="3">
        <f>IF(H2="Code Budgétaire",1,0)</f>
        <v>0</v>
      </c>
      <c r="AZ2" s="3" t="s">
        <v>0</v>
      </c>
      <c r="BA2" s="3">
        <f>IF(T2="Carte Bancaire",1,0)</f>
        <v>0</v>
      </c>
      <c r="BB2" s="3">
        <f>IF(T2="Facture à envoyer",1,0)</f>
        <v>0</v>
      </c>
      <c r="BC2" s="3">
        <f>IF(T2="Code Budgétaire",1,0)</f>
        <v>0</v>
      </c>
      <c r="BD2" s="3" t="s">
        <v>0</v>
      </c>
      <c r="BE2" s="87">
        <f>IF(N2="Montmartre",1,0)</f>
        <v>0</v>
      </c>
      <c r="BF2" s="87">
        <f>BE2*X2</f>
        <v>0</v>
      </c>
      <c r="BG2" s="87">
        <f>IF(N2="Trocadero",1,0)</f>
        <v>0</v>
      </c>
      <c r="BH2" s="87">
        <f>BG2*X2</f>
        <v>0</v>
      </c>
      <c r="BI2" s="87">
        <f>IF(N2="Orsay",1,0)</f>
        <v>0</v>
      </c>
      <c r="BJ2" s="87">
        <f>BI2*X2</f>
        <v>0</v>
      </c>
      <c r="BK2" s="87">
        <f>IF(N2="Bibliothèque",1,0)</f>
        <v>0</v>
      </c>
      <c r="BL2" s="87">
        <f>BK2*X2</f>
        <v>0</v>
      </c>
      <c r="BM2" s="87">
        <f>IF(N2="Concorde",1,0)</f>
        <v>0</v>
      </c>
      <c r="BN2" s="87">
        <f>BM2*X2</f>
        <v>0</v>
      </c>
      <c r="BO2" s="87">
        <f>IF(N2="Champs-Elysée",1,0)</f>
        <v>0</v>
      </c>
      <c r="BP2" s="87">
        <f>BO2*X2</f>
        <v>0</v>
      </c>
    </row>
    <row r="3" spans="1:68" ht="20" customHeight="1" x14ac:dyDescent="0.35">
      <c r="A3" s="140"/>
      <c r="B3" s="113"/>
      <c r="C3" s="15" t="str">
        <f>print!C3</f>
        <v>A1</v>
      </c>
      <c r="D3" s="15" t="str">
        <f>print!D3</f>
        <v>A1</v>
      </c>
      <c r="E3" s="15">
        <f>print!E3</f>
        <v>3</v>
      </c>
      <c r="F3" s="15" t="str">
        <f>print!F3</f>
        <v>AA</v>
      </c>
      <c r="G3" s="15" t="str">
        <f>print!G3</f>
        <v>Carte bancaire</v>
      </c>
      <c r="H3" s="15" t="str">
        <f>print!H3</f>
        <v>24/05/2023-12:40</v>
      </c>
      <c r="I3" s="15" t="str">
        <f>print!I3</f>
        <v>Romain</v>
      </c>
      <c r="J3" s="15" t="str">
        <f>print!J3</f>
        <v>Salon</v>
      </c>
      <c r="K3" s="115"/>
      <c r="L3" s="37" t="e">
        <f t="shared" si="0"/>
        <v>#VALUE!</v>
      </c>
      <c r="M3" s="143"/>
      <c r="N3" s="102"/>
      <c r="O3" s="109"/>
      <c r="P3" s="109"/>
      <c r="Q3" s="109"/>
      <c r="R3" s="109"/>
      <c r="S3" s="109"/>
      <c r="T3" s="109"/>
      <c r="U3" s="109"/>
      <c r="V3" s="109"/>
      <c r="W3" s="102"/>
      <c r="X3" s="3">
        <f t="shared" ref="X3:X7" si="1">VALUE(R3)</f>
        <v>0</v>
      </c>
      <c r="Y3" s="8"/>
      <c r="AA3" s="3">
        <f t="shared" ref="AA3:AA7" si="2">IF(J3="Stéphanie",1,0)</f>
        <v>0</v>
      </c>
      <c r="AB3" s="3">
        <f t="shared" ref="AB3:AB7" si="3">IF(J3="Jean-Philippe",1,0)</f>
        <v>0</v>
      </c>
      <c r="AC3" s="3">
        <f t="shared" ref="AC3:AC7" si="4">IF(J3="Romain",1,0)</f>
        <v>0</v>
      </c>
      <c r="AD3" s="3">
        <f t="shared" ref="AD3:AD7" si="5">IF(J3="Stéphane",1,0)</f>
        <v>0</v>
      </c>
      <c r="AE3" s="3">
        <f t="shared" ref="AE3:AE7" si="6">IF(J3="Tania",1,0)</f>
        <v>0</v>
      </c>
      <c r="AF3" s="3">
        <f t="shared" ref="AF3:AF7" si="7">IF(J3="Wilfried",1,0)</f>
        <v>0</v>
      </c>
      <c r="AG3" s="3">
        <f t="shared" ref="AG3:AG7" si="8">IF(J3="Christophe",1,0)</f>
        <v>0</v>
      </c>
      <c r="AH3" s="3">
        <f t="shared" ref="AH3:AH7" si="9">IF(J3="Passage",1,0)</f>
        <v>0</v>
      </c>
      <c r="AI3" s="3">
        <f t="shared" ref="AI3:AI7" si="10">SUM(AA3:AG3)</f>
        <v>0</v>
      </c>
      <c r="AL3" s="3">
        <f t="shared" ref="AL3:AL7" si="11">IF(V3="Stéphanie",1,0)</f>
        <v>0</v>
      </c>
      <c r="AM3" s="3">
        <f t="shared" ref="AM3:AM7" si="12">IF(V3="Jean-Philippe",1,0)</f>
        <v>0</v>
      </c>
      <c r="AN3" s="3">
        <f t="shared" ref="AN3:AN7" si="13">IF(V3="Romain",1,0)</f>
        <v>0</v>
      </c>
      <c r="AO3" s="3">
        <f t="shared" ref="AO3:AO7" si="14">IF(V3="Stéphane",1,0)</f>
        <v>0</v>
      </c>
      <c r="AP3" s="3">
        <f t="shared" ref="AP3:AP7" si="15">IF(V3="Tania",1,0)</f>
        <v>0</v>
      </c>
      <c r="AQ3" s="3">
        <f t="shared" ref="AQ3:AQ7" si="16">IF(V3="Wilfried",1,0)</f>
        <v>0</v>
      </c>
      <c r="AR3" s="3">
        <f t="shared" ref="AR3:AR7" si="17">IF(V3="Christophe",1,0)</f>
        <v>0</v>
      </c>
      <c r="AS3" s="3">
        <f t="shared" ref="AS3:AS7" si="18">IF(V3="Passage",1,0)</f>
        <v>0</v>
      </c>
      <c r="AT3" s="3">
        <f t="shared" ref="AT3:AT7" si="19">SUM(AL3:AR3)</f>
        <v>0</v>
      </c>
      <c r="AW3" s="3">
        <f t="shared" ref="AW3:AW7" si="20">IF(H3="Carte Bancaire",1,0)</f>
        <v>0</v>
      </c>
      <c r="AX3" s="3">
        <f t="shared" ref="AX3:AX7" si="21">IF(H3="Facture à envoyer",1,0)</f>
        <v>0</v>
      </c>
      <c r="AY3" s="3">
        <f t="shared" ref="AY3:AY7" si="22">IF(H3="Code Budgétaire",1,0)</f>
        <v>0</v>
      </c>
      <c r="BA3" s="3">
        <f t="shared" ref="BA3:BA7" si="23">IF(T3="Carte Bancaire",1,0)</f>
        <v>0</v>
      </c>
      <c r="BB3" s="3">
        <f t="shared" ref="BB3:BB7" si="24">IF(T3="Facture à envoyer",1,0)</f>
        <v>0</v>
      </c>
      <c r="BC3" s="3">
        <f t="shared" ref="BC3:BC7" si="25">IF(T3="Code Budgétaire",1,0)</f>
        <v>0</v>
      </c>
      <c r="BE3" s="87">
        <f t="shared" ref="BE3:BE7" si="26">IF(N3="Montmartre",1,0)</f>
        <v>0</v>
      </c>
      <c r="BF3" s="87">
        <f t="shared" ref="BF3:BF7" si="27">BE3*X3</f>
        <v>0</v>
      </c>
      <c r="BG3" s="87">
        <f t="shared" ref="BG3:BG7" si="28">IF(N3="Trocadero",1,0)</f>
        <v>0</v>
      </c>
      <c r="BH3" s="87">
        <f t="shared" ref="BH3:BH7" si="29">BG3*X3</f>
        <v>0</v>
      </c>
      <c r="BI3" s="87">
        <f t="shared" ref="BI3:BI7" si="30">IF(N3="Orsay",1,0)</f>
        <v>0</v>
      </c>
      <c r="BJ3" s="87">
        <f t="shared" ref="BJ3:BJ7" si="31">BI3*X3</f>
        <v>0</v>
      </c>
      <c r="BK3" s="87">
        <f t="shared" ref="BK3:BK7" si="32">IF(N3="Bibliothèque",1,0)</f>
        <v>0</v>
      </c>
      <c r="BL3" s="87">
        <f t="shared" ref="BL3:BL7" si="33">BK3*X3</f>
        <v>0</v>
      </c>
      <c r="BM3" s="87">
        <f t="shared" ref="BM3:BM7" si="34">IF(N3="Concorde",1,0)</f>
        <v>0</v>
      </c>
      <c r="BN3" s="87">
        <f t="shared" ref="BN3:BN7" si="35">BM3*X3</f>
        <v>0</v>
      </c>
      <c r="BO3" s="87">
        <f t="shared" ref="BO3:BO7" si="36">IF(N3="Champs-Elysée",1,0)</f>
        <v>0</v>
      </c>
      <c r="BP3" s="87">
        <f t="shared" ref="BP3:BP7" si="37">BO3*X3</f>
        <v>0</v>
      </c>
    </row>
    <row r="4" spans="1:68" ht="20" customHeight="1" x14ac:dyDescent="0.35">
      <c r="A4" s="140"/>
      <c r="B4" s="113"/>
      <c r="C4" s="114"/>
      <c r="D4" s="114"/>
      <c r="E4" s="114"/>
      <c r="F4" s="114"/>
      <c r="G4" s="114"/>
      <c r="H4" s="114"/>
      <c r="I4" s="114"/>
      <c r="J4" s="114"/>
      <c r="K4" s="115"/>
      <c r="L4" s="37">
        <f t="shared" si="0"/>
        <v>0</v>
      </c>
      <c r="M4" s="143"/>
      <c r="N4" s="102"/>
      <c r="O4" s="109"/>
      <c r="P4" s="109"/>
      <c r="Q4" s="109"/>
      <c r="R4" s="109"/>
      <c r="S4" s="109"/>
      <c r="T4" s="109"/>
      <c r="U4" s="109"/>
      <c r="V4" s="109"/>
      <c r="W4" s="102"/>
      <c r="X4" s="3">
        <f t="shared" si="1"/>
        <v>0</v>
      </c>
      <c r="Y4" s="8"/>
      <c r="AA4" s="3">
        <f t="shared" si="2"/>
        <v>0</v>
      </c>
      <c r="AB4" s="3">
        <f t="shared" si="3"/>
        <v>0</v>
      </c>
      <c r="AC4" s="3">
        <f t="shared" si="4"/>
        <v>0</v>
      </c>
      <c r="AD4" s="3">
        <f t="shared" si="5"/>
        <v>0</v>
      </c>
      <c r="AE4" s="3">
        <f t="shared" si="6"/>
        <v>0</v>
      </c>
      <c r="AF4" s="3">
        <f t="shared" si="7"/>
        <v>0</v>
      </c>
      <c r="AG4" s="3">
        <f t="shared" si="8"/>
        <v>0</v>
      </c>
      <c r="AH4" s="3">
        <f t="shared" si="9"/>
        <v>0</v>
      </c>
      <c r="AI4" s="3">
        <f t="shared" si="10"/>
        <v>0</v>
      </c>
      <c r="AL4" s="3">
        <f t="shared" si="11"/>
        <v>0</v>
      </c>
      <c r="AM4" s="3">
        <f t="shared" si="12"/>
        <v>0</v>
      </c>
      <c r="AN4" s="3">
        <f t="shared" si="13"/>
        <v>0</v>
      </c>
      <c r="AO4" s="3">
        <f t="shared" si="14"/>
        <v>0</v>
      </c>
      <c r="AP4" s="3">
        <f t="shared" si="15"/>
        <v>0</v>
      </c>
      <c r="AQ4" s="3">
        <f t="shared" si="16"/>
        <v>0</v>
      </c>
      <c r="AR4" s="3">
        <f t="shared" si="17"/>
        <v>0</v>
      </c>
      <c r="AS4" s="3">
        <f t="shared" si="18"/>
        <v>0</v>
      </c>
      <c r="AT4" s="3">
        <f t="shared" si="19"/>
        <v>0</v>
      </c>
      <c r="AW4" s="3">
        <f t="shared" si="20"/>
        <v>0</v>
      </c>
      <c r="AX4" s="3">
        <f t="shared" si="21"/>
        <v>0</v>
      </c>
      <c r="AY4" s="3">
        <f t="shared" si="22"/>
        <v>0</v>
      </c>
      <c r="BA4" s="3">
        <f t="shared" si="23"/>
        <v>0</v>
      </c>
      <c r="BB4" s="3">
        <f t="shared" si="24"/>
        <v>0</v>
      </c>
      <c r="BC4" s="3">
        <f t="shared" si="25"/>
        <v>0</v>
      </c>
      <c r="BE4" s="87">
        <f t="shared" si="26"/>
        <v>0</v>
      </c>
      <c r="BF4" s="87">
        <f t="shared" si="27"/>
        <v>0</v>
      </c>
      <c r="BG4" s="87">
        <f t="shared" si="28"/>
        <v>0</v>
      </c>
      <c r="BH4" s="87">
        <f t="shared" si="29"/>
        <v>0</v>
      </c>
      <c r="BI4" s="87">
        <f t="shared" si="30"/>
        <v>0</v>
      </c>
      <c r="BJ4" s="87">
        <f t="shared" si="31"/>
        <v>0</v>
      </c>
      <c r="BK4" s="87">
        <f t="shared" si="32"/>
        <v>0</v>
      </c>
      <c r="BL4" s="87">
        <f t="shared" si="33"/>
        <v>0</v>
      </c>
      <c r="BM4" s="87">
        <f t="shared" si="34"/>
        <v>0</v>
      </c>
      <c r="BN4" s="87">
        <f t="shared" si="35"/>
        <v>0</v>
      </c>
      <c r="BO4" s="87">
        <f t="shared" si="36"/>
        <v>0</v>
      </c>
      <c r="BP4" s="87">
        <f t="shared" si="37"/>
        <v>0</v>
      </c>
    </row>
    <row r="5" spans="1:68" ht="20" customHeight="1" x14ac:dyDescent="0.35">
      <c r="A5" s="140"/>
      <c r="B5" s="113"/>
      <c r="C5" s="114"/>
      <c r="D5" s="114"/>
      <c r="E5" s="114"/>
      <c r="F5" s="114"/>
      <c r="G5" s="114"/>
      <c r="H5" s="114"/>
      <c r="I5" s="114"/>
      <c r="J5" s="114"/>
      <c r="K5" s="115"/>
      <c r="L5" s="37">
        <f t="shared" si="0"/>
        <v>0</v>
      </c>
      <c r="M5" s="143"/>
      <c r="N5" s="102"/>
      <c r="O5" s="109"/>
      <c r="P5" s="109"/>
      <c r="Q5" s="109"/>
      <c r="R5" s="109"/>
      <c r="S5" s="109"/>
      <c r="T5" s="109"/>
      <c r="U5" s="109"/>
      <c r="V5" s="109"/>
      <c r="W5" s="102" t="str">
        <f>IFERROR(VLOOKUP(P5,#REF!,3,FALSE),"")</f>
        <v/>
      </c>
      <c r="X5" s="3">
        <f t="shared" si="1"/>
        <v>0</v>
      </c>
      <c r="Y5" s="8"/>
      <c r="AA5" s="3">
        <f t="shared" si="2"/>
        <v>0</v>
      </c>
      <c r="AB5" s="3">
        <f t="shared" si="3"/>
        <v>0</v>
      </c>
      <c r="AC5" s="3">
        <f t="shared" si="4"/>
        <v>0</v>
      </c>
      <c r="AD5" s="3">
        <f t="shared" si="5"/>
        <v>0</v>
      </c>
      <c r="AE5" s="3">
        <f t="shared" si="6"/>
        <v>0</v>
      </c>
      <c r="AF5" s="3">
        <f t="shared" si="7"/>
        <v>0</v>
      </c>
      <c r="AG5" s="3">
        <f t="shared" si="8"/>
        <v>0</v>
      </c>
      <c r="AH5" s="3">
        <f t="shared" si="9"/>
        <v>0</v>
      </c>
      <c r="AI5" s="3">
        <f t="shared" si="10"/>
        <v>0</v>
      </c>
      <c r="AL5" s="3">
        <f t="shared" si="11"/>
        <v>0</v>
      </c>
      <c r="AM5" s="3">
        <f t="shared" si="12"/>
        <v>0</v>
      </c>
      <c r="AN5" s="3">
        <f t="shared" si="13"/>
        <v>0</v>
      </c>
      <c r="AO5" s="3">
        <f t="shared" si="14"/>
        <v>0</v>
      </c>
      <c r="AP5" s="3">
        <f t="shared" si="15"/>
        <v>0</v>
      </c>
      <c r="AQ5" s="3">
        <f t="shared" si="16"/>
        <v>0</v>
      </c>
      <c r="AR5" s="3">
        <f t="shared" si="17"/>
        <v>0</v>
      </c>
      <c r="AS5" s="3">
        <f t="shared" si="18"/>
        <v>0</v>
      </c>
      <c r="AT5" s="3">
        <f t="shared" si="19"/>
        <v>0</v>
      </c>
      <c r="AW5" s="3">
        <f t="shared" si="20"/>
        <v>0</v>
      </c>
      <c r="AX5" s="3">
        <f t="shared" si="21"/>
        <v>0</v>
      </c>
      <c r="AY5" s="3">
        <f t="shared" si="22"/>
        <v>0</v>
      </c>
      <c r="BA5" s="3">
        <f t="shared" si="23"/>
        <v>0</v>
      </c>
      <c r="BB5" s="3">
        <f t="shared" si="24"/>
        <v>0</v>
      </c>
      <c r="BC5" s="3">
        <f t="shared" si="25"/>
        <v>0</v>
      </c>
      <c r="BE5" s="87">
        <f t="shared" si="26"/>
        <v>0</v>
      </c>
      <c r="BF5" s="87">
        <f t="shared" si="27"/>
        <v>0</v>
      </c>
      <c r="BG5" s="87">
        <f t="shared" si="28"/>
        <v>0</v>
      </c>
      <c r="BH5" s="87">
        <f t="shared" si="29"/>
        <v>0</v>
      </c>
      <c r="BI5" s="87">
        <f t="shared" si="30"/>
        <v>0</v>
      </c>
      <c r="BJ5" s="87">
        <f t="shared" si="31"/>
        <v>0</v>
      </c>
      <c r="BK5" s="87">
        <f t="shared" si="32"/>
        <v>0</v>
      </c>
      <c r="BL5" s="87">
        <f t="shared" si="33"/>
        <v>0</v>
      </c>
      <c r="BM5" s="87">
        <f t="shared" si="34"/>
        <v>0</v>
      </c>
      <c r="BN5" s="87">
        <f t="shared" si="35"/>
        <v>0</v>
      </c>
      <c r="BO5" s="87">
        <f t="shared" si="36"/>
        <v>0</v>
      </c>
      <c r="BP5" s="87">
        <f t="shared" si="37"/>
        <v>0</v>
      </c>
    </row>
    <row r="6" spans="1:68" ht="20" customHeight="1" x14ac:dyDescent="0.35">
      <c r="A6" s="140"/>
      <c r="B6" s="113"/>
      <c r="C6" s="15" t="s">
        <v>65</v>
      </c>
      <c r="D6" s="15" t="s">
        <v>63</v>
      </c>
      <c r="E6" s="15" t="s">
        <v>63</v>
      </c>
      <c r="F6" s="15" t="s">
        <v>70</v>
      </c>
      <c r="G6" s="15" t="s">
        <v>88</v>
      </c>
      <c r="H6" s="15" t="s">
        <v>9</v>
      </c>
      <c r="I6" s="15" t="s">
        <v>67</v>
      </c>
      <c r="J6" s="15" t="s">
        <v>12</v>
      </c>
      <c r="K6" s="115"/>
      <c r="L6" s="37">
        <f t="shared" si="0"/>
        <v>6</v>
      </c>
      <c r="M6" s="143"/>
      <c r="N6" s="102"/>
      <c r="O6" s="109"/>
      <c r="P6" s="109"/>
      <c r="Q6" s="109"/>
      <c r="R6" s="109"/>
      <c r="S6" s="109"/>
      <c r="T6" s="109"/>
      <c r="U6" s="109"/>
      <c r="V6" s="109"/>
      <c r="W6" s="102" t="str">
        <f>IFERROR(VLOOKUP(P6,#REF!,3,FALSE),"")</f>
        <v/>
      </c>
      <c r="X6" s="3">
        <f t="shared" si="1"/>
        <v>0</v>
      </c>
      <c r="AA6" s="3">
        <f t="shared" si="2"/>
        <v>0</v>
      </c>
      <c r="AB6" s="3">
        <f t="shared" si="3"/>
        <v>0</v>
      </c>
      <c r="AC6" s="3">
        <f t="shared" si="4"/>
        <v>1</v>
      </c>
      <c r="AD6" s="3">
        <f t="shared" si="5"/>
        <v>0</v>
      </c>
      <c r="AE6" s="3">
        <f t="shared" si="6"/>
        <v>0</v>
      </c>
      <c r="AF6" s="3">
        <f t="shared" si="7"/>
        <v>0</v>
      </c>
      <c r="AG6" s="3">
        <f t="shared" si="8"/>
        <v>0</v>
      </c>
      <c r="AH6" s="3">
        <f t="shared" si="9"/>
        <v>0</v>
      </c>
      <c r="AI6" s="3">
        <f t="shared" si="10"/>
        <v>1</v>
      </c>
      <c r="AL6" s="3">
        <f t="shared" si="11"/>
        <v>0</v>
      </c>
      <c r="AM6" s="3">
        <f t="shared" si="12"/>
        <v>0</v>
      </c>
      <c r="AN6" s="3">
        <f t="shared" si="13"/>
        <v>0</v>
      </c>
      <c r="AO6" s="3">
        <f t="shared" si="14"/>
        <v>0</v>
      </c>
      <c r="AP6" s="3">
        <f t="shared" si="15"/>
        <v>0</v>
      </c>
      <c r="AQ6" s="3">
        <f t="shared" si="16"/>
        <v>0</v>
      </c>
      <c r="AR6" s="3">
        <f t="shared" si="17"/>
        <v>0</v>
      </c>
      <c r="AS6" s="3">
        <f t="shared" si="18"/>
        <v>0</v>
      </c>
      <c r="AT6" s="3">
        <f t="shared" si="19"/>
        <v>0</v>
      </c>
      <c r="AW6" s="3">
        <f t="shared" si="20"/>
        <v>0</v>
      </c>
      <c r="AX6" s="3">
        <f t="shared" si="21"/>
        <v>0</v>
      </c>
      <c r="AY6" s="3">
        <f t="shared" si="22"/>
        <v>1</v>
      </c>
      <c r="BA6" s="3">
        <f t="shared" si="23"/>
        <v>0</v>
      </c>
      <c r="BB6" s="3">
        <f t="shared" si="24"/>
        <v>0</v>
      </c>
      <c r="BC6" s="3">
        <f t="shared" si="25"/>
        <v>0</v>
      </c>
      <c r="BE6" s="87">
        <f t="shared" si="26"/>
        <v>0</v>
      </c>
      <c r="BF6" s="87">
        <f t="shared" si="27"/>
        <v>0</v>
      </c>
      <c r="BG6" s="87">
        <f t="shared" si="28"/>
        <v>0</v>
      </c>
      <c r="BH6" s="87">
        <f t="shared" si="29"/>
        <v>0</v>
      </c>
      <c r="BI6" s="87">
        <f t="shared" si="30"/>
        <v>0</v>
      </c>
      <c r="BJ6" s="87">
        <f t="shared" si="31"/>
        <v>0</v>
      </c>
      <c r="BK6" s="87">
        <f t="shared" si="32"/>
        <v>0</v>
      </c>
      <c r="BL6" s="87">
        <f t="shared" si="33"/>
        <v>0</v>
      </c>
      <c r="BM6" s="87">
        <f t="shared" si="34"/>
        <v>0</v>
      </c>
      <c r="BN6" s="87">
        <f t="shared" si="35"/>
        <v>0</v>
      </c>
      <c r="BO6" s="87">
        <f t="shared" si="36"/>
        <v>0</v>
      </c>
      <c r="BP6" s="87">
        <f t="shared" si="37"/>
        <v>0</v>
      </c>
    </row>
    <row r="7" spans="1:68" ht="20" customHeight="1" thickBot="1" x14ac:dyDescent="0.4">
      <c r="A7" s="140"/>
      <c r="B7" s="113"/>
      <c r="C7" s="15" t="s">
        <v>65</v>
      </c>
      <c r="D7" s="15" t="s">
        <v>76</v>
      </c>
      <c r="E7" s="15" t="s">
        <v>76</v>
      </c>
      <c r="F7" s="15" t="s">
        <v>75</v>
      </c>
      <c r="G7" s="15" t="s">
        <v>88</v>
      </c>
      <c r="H7" s="15" t="s">
        <v>9</v>
      </c>
      <c r="I7" s="15" t="s">
        <v>73</v>
      </c>
      <c r="J7" s="15" t="s">
        <v>12</v>
      </c>
      <c r="K7" s="115"/>
      <c r="L7" s="37">
        <f t="shared" si="0"/>
        <v>7</v>
      </c>
      <c r="M7" s="144"/>
      <c r="N7" s="103"/>
      <c r="O7" s="108"/>
      <c r="P7" s="108"/>
      <c r="Q7" s="108"/>
      <c r="R7" s="108"/>
      <c r="S7" s="108"/>
      <c r="T7" s="108"/>
      <c r="U7" s="108"/>
      <c r="V7" s="108"/>
      <c r="W7" s="103" t="str">
        <f>IFERROR(VLOOKUP(P7,#REF!,3,FALSE),"")</f>
        <v/>
      </c>
      <c r="X7" s="3">
        <f t="shared" si="1"/>
        <v>0</v>
      </c>
      <c r="Y7" s="8"/>
      <c r="AA7" s="3">
        <f t="shared" si="2"/>
        <v>0</v>
      </c>
      <c r="AB7" s="3">
        <f t="shared" si="3"/>
        <v>0</v>
      </c>
      <c r="AC7" s="3">
        <f t="shared" si="4"/>
        <v>1</v>
      </c>
      <c r="AD7" s="3">
        <f t="shared" si="5"/>
        <v>0</v>
      </c>
      <c r="AE7" s="3">
        <f t="shared" si="6"/>
        <v>0</v>
      </c>
      <c r="AF7" s="3">
        <f t="shared" si="7"/>
        <v>0</v>
      </c>
      <c r="AG7" s="3">
        <f t="shared" si="8"/>
        <v>0</v>
      </c>
      <c r="AH7" s="3">
        <f t="shared" si="9"/>
        <v>0</v>
      </c>
      <c r="AI7" s="3">
        <f t="shared" si="10"/>
        <v>1</v>
      </c>
      <c r="AL7" s="3">
        <f t="shared" si="11"/>
        <v>0</v>
      </c>
      <c r="AM7" s="3">
        <f t="shared" si="12"/>
        <v>0</v>
      </c>
      <c r="AN7" s="3">
        <f t="shared" si="13"/>
        <v>0</v>
      </c>
      <c r="AO7" s="3">
        <f t="shared" si="14"/>
        <v>0</v>
      </c>
      <c r="AP7" s="3">
        <f t="shared" si="15"/>
        <v>0</v>
      </c>
      <c r="AQ7" s="3">
        <f t="shared" si="16"/>
        <v>0</v>
      </c>
      <c r="AR7" s="3">
        <f t="shared" si="17"/>
        <v>0</v>
      </c>
      <c r="AS7" s="3">
        <f t="shared" si="18"/>
        <v>0</v>
      </c>
      <c r="AT7" s="3">
        <f t="shared" si="19"/>
        <v>0</v>
      </c>
      <c r="AW7" s="3">
        <f t="shared" si="20"/>
        <v>0</v>
      </c>
      <c r="AX7" s="3">
        <f t="shared" si="21"/>
        <v>0</v>
      </c>
      <c r="AY7" s="3">
        <f t="shared" si="22"/>
        <v>1</v>
      </c>
      <c r="BA7" s="3">
        <f t="shared" si="23"/>
        <v>0</v>
      </c>
      <c r="BB7" s="3">
        <f t="shared" si="24"/>
        <v>0</v>
      </c>
      <c r="BC7" s="3">
        <f t="shared" si="25"/>
        <v>0</v>
      </c>
      <c r="BE7" s="87">
        <f t="shared" si="26"/>
        <v>0</v>
      </c>
      <c r="BF7" s="87">
        <f t="shared" si="27"/>
        <v>0</v>
      </c>
      <c r="BG7" s="87">
        <f t="shared" si="28"/>
        <v>0</v>
      </c>
      <c r="BH7" s="87">
        <f t="shared" si="29"/>
        <v>0</v>
      </c>
      <c r="BI7" s="87">
        <f t="shared" si="30"/>
        <v>0</v>
      </c>
      <c r="BJ7" s="87">
        <f t="shared" si="31"/>
        <v>0</v>
      </c>
      <c r="BK7" s="87">
        <f t="shared" si="32"/>
        <v>0</v>
      </c>
      <c r="BL7" s="87">
        <f t="shared" si="33"/>
        <v>0</v>
      </c>
      <c r="BM7" s="87">
        <f t="shared" si="34"/>
        <v>0</v>
      </c>
      <c r="BN7" s="87">
        <f t="shared" si="35"/>
        <v>0</v>
      </c>
      <c r="BO7" s="87">
        <f t="shared" si="36"/>
        <v>0</v>
      </c>
      <c r="BP7" s="87">
        <f t="shared" si="37"/>
        <v>0</v>
      </c>
    </row>
    <row r="8" spans="1:68" ht="20" customHeight="1" thickBot="1" x14ac:dyDescent="0.4">
      <c r="A8" s="140"/>
      <c r="B8" s="113"/>
      <c r="C8" s="116"/>
      <c r="D8" s="116"/>
      <c r="E8" s="116"/>
      <c r="F8" s="116"/>
      <c r="G8" s="116"/>
      <c r="H8" s="116"/>
      <c r="I8" s="116"/>
      <c r="J8" s="116"/>
      <c r="K8" s="115"/>
      <c r="L8" s="37">
        <f t="shared" si="0"/>
        <v>0</v>
      </c>
      <c r="M8" s="39"/>
      <c r="N8" s="39"/>
      <c r="O8" s="39"/>
      <c r="P8" s="39"/>
      <c r="R8" s="3">
        <f>IFERROR(SUM(X2:X7),"")</f>
        <v>0</v>
      </c>
      <c r="S8" s="3" t="str">
        <f>IF(H17&lt;20,"ok","Attention Réservations!")</f>
        <v>ok</v>
      </c>
      <c r="T8" s="136"/>
      <c r="U8" s="136"/>
      <c r="V8" s="136"/>
      <c r="W8" s="136"/>
      <c r="Y8" s="8"/>
      <c r="AI8" s="3">
        <f>SUM(AI2:AI7)</f>
        <v>2</v>
      </c>
      <c r="AT8" s="3">
        <f>SUM(AT2:AT7)</f>
        <v>0</v>
      </c>
      <c r="AW8" s="3">
        <f>SUM(AW2:AW7)</f>
        <v>0</v>
      </c>
      <c r="AX8" s="3">
        <f t="shared" ref="AX8:AY8" si="38">SUM(AX2:AX7)</f>
        <v>0</v>
      </c>
      <c r="AY8" s="3">
        <f t="shared" si="38"/>
        <v>2</v>
      </c>
      <c r="BA8" s="3">
        <f>SUM(BA2:BA7)</f>
        <v>0</v>
      </c>
      <c r="BB8" s="3">
        <f t="shared" ref="BB8:BC8" si="39">SUM(BB2:BB7)</f>
        <v>0</v>
      </c>
      <c r="BC8" s="3">
        <f t="shared" si="39"/>
        <v>0</v>
      </c>
      <c r="BF8" s="3">
        <f>SUM(BF2:BF7)</f>
        <v>0</v>
      </c>
      <c r="BH8" s="3">
        <f>SUM(BH2:BH7)</f>
        <v>0</v>
      </c>
      <c r="BJ8" s="3">
        <f>SUM(BJ2:BJ7)</f>
        <v>0</v>
      </c>
      <c r="BL8" s="3">
        <f>SUM(BL2:BL7)</f>
        <v>0</v>
      </c>
      <c r="BN8" s="3">
        <f>SUM(BN2:BN7)</f>
        <v>0</v>
      </c>
      <c r="BP8" s="3">
        <f>SUM(BP2:BP7)</f>
        <v>0</v>
      </c>
    </row>
    <row r="9" spans="1:68" ht="20" customHeight="1" thickBot="1" x14ac:dyDescent="0.4">
      <c r="A9" s="140"/>
      <c r="B9" s="113"/>
      <c r="C9" s="116"/>
      <c r="D9" s="116"/>
      <c r="E9" s="116"/>
      <c r="F9" s="116"/>
      <c r="G9" s="116"/>
      <c r="H9" s="116"/>
      <c r="I9" s="116"/>
      <c r="J9" s="116"/>
      <c r="K9" s="115"/>
      <c r="L9" s="37">
        <f t="shared" si="0"/>
        <v>0</v>
      </c>
      <c r="N9" s="80" t="s">
        <v>81</v>
      </c>
      <c r="O9" s="84"/>
      <c r="Q9" s="24">
        <v>1</v>
      </c>
      <c r="R9" s="18"/>
      <c r="S9" s="153"/>
      <c r="T9" s="154"/>
      <c r="U9" s="154"/>
      <c r="V9" s="154"/>
      <c r="W9" s="154"/>
      <c r="Y9" s="8"/>
    </row>
    <row r="10" spans="1:68" ht="20" customHeight="1" thickBot="1" x14ac:dyDescent="0.4">
      <c r="A10" s="140"/>
      <c r="B10" s="113"/>
      <c r="C10" s="114"/>
      <c r="D10" s="114"/>
      <c r="E10" s="114"/>
      <c r="F10" s="114"/>
      <c r="G10" s="114"/>
      <c r="H10" s="114"/>
      <c r="I10" s="114"/>
      <c r="J10" s="114"/>
      <c r="K10" s="115" t="str">
        <f>IFERROR(VLOOKUP(D10,#REF!,3,FALSE),"")</f>
        <v/>
      </c>
      <c r="L10" s="37">
        <f t="shared" si="0"/>
        <v>0</v>
      </c>
      <c r="N10" s="79" t="s">
        <v>82</v>
      </c>
      <c r="O10" s="106"/>
      <c r="Q10" s="25">
        <v>2</v>
      </c>
      <c r="R10" s="19"/>
      <c r="S10" s="153"/>
      <c r="T10" s="154"/>
      <c r="U10" s="154"/>
      <c r="V10" s="154"/>
      <c r="W10" s="154"/>
      <c r="Y10" s="8"/>
    </row>
    <row r="11" spans="1:68" ht="20" customHeight="1" thickBot="1" x14ac:dyDescent="0.4">
      <c r="A11" s="140"/>
      <c r="B11" s="113"/>
      <c r="C11" s="116"/>
      <c r="D11" s="116"/>
      <c r="E11" s="116"/>
      <c r="F11" s="116"/>
      <c r="G11" s="116"/>
      <c r="H11" s="116"/>
      <c r="I11" s="116"/>
      <c r="J11" s="116"/>
      <c r="K11" s="115" t="str">
        <f>IFERROR(VLOOKUP(D11,#REF!,3,FALSE),"")</f>
        <v/>
      </c>
      <c r="L11" s="37">
        <f t="shared" si="0"/>
        <v>0</v>
      </c>
      <c r="N11" s="79" t="s">
        <v>83</v>
      </c>
      <c r="O11" s="105"/>
      <c r="P11" s="15"/>
      <c r="Q11" s="25">
        <v>3</v>
      </c>
      <c r="R11" s="105"/>
      <c r="S11" s="153"/>
      <c r="T11" s="154"/>
      <c r="U11" s="154"/>
      <c r="V11" s="154"/>
      <c r="W11" s="154"/>
      <c r="Y11" s="8"/>
    </row>
    <row r="12" spans="1:68" ht="20" customHeight="1" thickBot="1" x14ac:dyDescent="0.4">
      <c r="A12" s="140"/>
      <c r="B12" s="113"/>
      <c r="C12" s="114"/>
      <c r="D12" s="114"/>
      <c r="E12" s="114"/>
      <c r="F12" s="114"/>
      <c r="G12" s="114"/>
      <c r="H12" s="114"/>
      <c r="I12" s="114"/>
      <c r="J12" s="114"/>
      <c r="K12" s="115" t="str">
        <f>IFERROR(VLOOKUP(D12,#REF!,3,FALSE),"")</f>
        <v/>
      </c>
      <c r="L12" s="37">
        <f t="shared" si="0"/>
        <v>0</v>
      </c>
      <c r="M12" s="8"/>
      <c r="N12" s="79" t="s">
        <v>84</v>
      </c>
      <c r="O12" s="107"/>
      <c r="Q12" s="25">
        <v>4</v>
      </c>
      <c r="R12" s="19"/>
      <c r="S12" s="153"/>
      <c r="T12" s="154"/>
      <c r="U12" s="154"/>
      <c r="V12" s="154"/>
      <c r="W12" s="154"/>
      <c r="Y12" s="8"/>
    </row>
    <row r="13" spans="1:68" ht="20" customHeight="1" thickBot="1" x14ac:dyDescent="0.4">
      <c r="A13" s="140"/>
      <c r="B13" s="113"/>
      <c r="C13" s="117"/>
      <c r="D13" s="118"/>
      <c r="E13" s="118"/>
      <c r="F13" s="119"/>
      <c r="G13" s="118"/>
      <c r="H13" s="118"/>
      <c r="I13" s="120"/>
      <c r="J13" s="118"/>
      <c r="K13" s="115" t="str">
        <f>IFERROR(VLOOKUP(D13,#REF!,3,FALSE),"")</f>
        <v/>
      </c>
      <c r="L13" s="37">
        <f t="shared" si="0"/>
        <v>0</v>
      </c>
      <c r="M13" s="8"/>
      <c r="Q13" s="26">
        <v>5</v>
      </c>
      <c r="R13" s="20"/>
      <c r="S13" s="153"/>
      <c r="T13" s="154"/>
      <c r="U13" s="154"/>
      <c r="V13" s="154"/>
      <c r="W13" s="154"/>
      <c r="Y13" s="8"/>
    </row>
    <row r="14" spans="1:68" ht="20" customHeight="1" x14ac:dyDescent="0.35">
      <c r="A14" s="140"/>
      <c r="B14" s="113"/>
      <c r="C14" s="117"/>
      <c r="D14" s="118"/>
      <c r="E14" s="118"/>
      <c r="F14" s="119"/>
      <c r="G14" s="118"/>
      <c r="H14" s="118"/>
      <c r="I14" s="120"/>
      <c r="J14" s="118"/>
      <c r="K14" s="115" t="str">
        <f>IFERROR(VLOOKUP(D14,#REF!,3,FALSE),"")</f>
        <v/>
      </c>
      <c r="L14" s="37">
        <f t="shared" si="0"/>
        <v>0</v>
      </c>
      <c r="M14" s="8"/>
      <c r="N14" s="90" t="s">
        <v>54</v>
      </c>
      <c r="O14" s="88"/>
      <c r="Y14" s="8"/>
    </row>
    <row r="15" spans="1:68" ht="20" customHeight="1" thickBot="1" x14ac:dyDescent="0.4">
      <c r="A15" s="141"/>
      <c r="B15" s="121"/>
      <c r="C15" s="122"/>
      <c r="D15" s="122"/>
      <c r="E15" s="122"/>
      <c r="F15" s="122"/>
      <c r="G15" s="122"/>
      <c r="H15" s="122"/>
      <c r="I15" s="122"/>
      <c r="J15" s="122"/>
      <c r="K15" s="123" t="str">
        <f>IFERROR(VLOOKUP(D15,#REF!,3,FALSE),"")</f>
        <v/>
      </c>
      <c r="L15" s="37">
        <f t="shared" si="0"/>
        <v>0</v>
      </c>
      <c r="M15" s="8"/>
      <c r="N15" s="91" t="s">
        <v>55</v>
      </c>
      <c r="O15" s="89"/>
      <c r="Y15" s="8"/>
    </row>
    <row r="16" spans="1:68" ht="15" thickBot="1" x14ac:dyDescent="0.4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38" t="e">
        <f>SUM(L2:L15)</f>
        <v>#VALUE!</v>
      </c>
      <c r="W16" s="3"/>
    </row>
    <row r="17" spans="1:32" ht="20" customHeight="1" thickBot="1" x14ac:dyDescent="0.4">
      <c r="A17" s="147" t="s">
        <v>41</v>
      </c>
      <c r="B17" s="148"/>
      <c r="C17" s="48"/>
      <c r="D17" s="21" t="s">
        <v>27</v>
      </c>
      <c r="E17" s="60" t="e">
        <f>L16</f>
        <v>#VALUE!</v>
      </c>
      <c r="G17" s="42" t="s">
        <v>89</v>
      </c>
      <c r="H17" s="57"/>
      <c r="I17" s="21" t="s">
        <v>60</v>
      </c>
      <c r="J17" s="81"/>
      <c r="W17" s="3"/>
    </row>
    <row r="18" spans="1:32" ht="20" customHeight="1" thickBot="1" x14ac:dyDescent="0.4">
      <c r="A18" s="149" t="s">
        <v>42</v>
      </c>
      <c r="B18" s="150"/>
      <c r="C18" s="49"/>
      <c r="D18" s="23" t="s">
        <v>47</v>
      </c>
      <c r="E18" s="61"/>
      <c r="G18" s="42" t="s">
        <v>90</v>
      </c>
      <c r="H18" s="58"/>
      <c r="I18" s="22" t="s">
        <v>68</v>
      </c>
      <c r="J18" s="82"/>
    </row>
    <row r="19" spans="1:32" ht="20" customHeight="1" thickBot="1" x14ac:dyDescent="0.4">
      <c r="G19" s="42" t="s">
        <v>91</v>
      </c>
      <c r="H19" s="59"/>
      <c r="I19" s="22" t="s">
        <v>62</v>
      </c>
      <c r="J19" s="82"/>
      <c r="W19" s="3"/>
    </row>
    <row r="20" spans="1:32" ht="20" customHeight="1" x14ac:dyDescent="0.35">
      <c r="A20" s="50" t="s">
        <v>45</v>
      </c>
      <c r="B20" s="36"/>
      <c r="C20" s="18"/>
      <c r="D20" s="21" t="s">
        <v>28</v>
      </c>
      <c r="E20" s="62"/>
      <c r="I20" s="22" t="s">
        <v>63</v>
      </c>
      <c r="J20" s="82"/>
    </row>
    <row r="21" spans="1:32" ht="20" customHeight="1" thickBot="1" x14ac:dyDescent="0.4">
      <c r="A21" s="51" t="s">
        <v>46</v>
      </c>
      <c r="B21" s="35"/>
      <c r="C21" s="20"/>
      <c r="D21" s="23" t="s">
        <v>48</v>
      </c>
      <c r="E21" s="61"/>
      <c r="I21" s="23" t="s">
        <v>92</v>
      </c>
      <c r="J21" s="83"/>
    </row>
    <row r="22" spans="1:32" ht="20" customHeight="1" thickBot="1" x14ac:dyDescent="0.4">
      <c r="C22" s="8"/>
      <c r="I22" s="40" t="s">
        <v>29</v>
      </c>
      <c r="J22" s="63">
        <f>SUM(J17:J21)</f>
        <v>0</v>
      </c>
      <c r="W22" s="3"/>
    </row>
    <row r="23" spans="1:32" ht="17.5" x14ac:dyDescent="0.35">
      <c r="C23" s="33"/>
      <c r="D23" s="137" t="s">
        <v>50</v>
      </c>
      <c r="E23" s="137"/>
      <c r="F23" s="137"/>
      <c r="G23" s="137"/>
      <c r="H23" s="137"/>
      <c r="I23" s="33"/>
      <c r="J23" s="33"/>
      <c r="Z23" s="8"/>
      <c r="AA23" s="8"/>
      <c r="AB23" s="8"/>
      <c r="AC23" s="8"/>
      <c r="AD23" s="8"/>
    </row>
    <row r="24" spans="1:32" ht="15.5" x14ac:dyDescent="0.35">
      <c r="A24" s="145" t="str">
        <f>D1</f>
        <v>Nom</v>
      </c>
      <c r="B24" s="146"/>
      <c r="C24" s="146"/>
      <c r="D24" s="52" t="s">
        <v>23</v>
      </c>
      <c r="E24" s="52" t="s">
        <v>24</v>
      </c>
      <c r="F24" s="52" t="s">
        <v>49</v>
      </c>
      <c r="G24" s="52" t="s">
        <v>26</v>
      </c>
      <c r="H24" s="53"/>
      <c r="I24" s="53"/>
      <c r="J24" s="53"/>
      <c r="K24" s="53"/>
      <c r="L24" s="54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2"/>
      <c r="X24" s="53"/>
      <c r="Y24" s="53"/>
      <c r="Z24" s="55"/>
      <c r="AA24" s="55"/>
      <c r="AB24" s="55"/>
      <c r="AC24" s="55"/>
      <c r="AD24" s="56"/>
      <c r="AE24" s="53"/>
      <c r="AF24" s="53"/>
    </row>
    <row r="25" spans="1:32" ht="20" customHeight="1" x14ac:dyDescent="0.35">
      <c r="A25" s="138">
        <f t="shared" ref="A25:A39" si="40">IFERROR(D2,"")</f>
        <v>0</v>
      </c>
      <c r="B25" s="138"/>
      <c r="C25" s="138"/>
      <c r="D25" s="29" t="str">
        <f>IFERROR(VLOOKUP($A25,#REF!,3,FALSE),"")</f>
        <v/>
      </c>
      <c r="E25" s="29" t="str">
        <f>IFERROR(VLOOKUP($A25,#REF!,3,FALSE),"")</f>
        <v/>
      </c>
      <c r="F25" s="29" t="str">
        <f>IFERROR(VLOOKUP($A25,#REF!,3,FALSE),"")</f>
        <v/>
      </c>
      <c r="G25" s="29" t="str">
        <f>IFERROR(VLOOKUP($A25,#REF!,3,FALSE),"")</f>
        <v/>
      </c>
      <c r="H25" s="30"/>
      <c r="I25" s="11" t="str">
        <f>HYPERLINK("mailto:"&amp;G25,"email")</f>
        <v>email</v>
      </c>
      <c r="Z25" s="8"/>
      <c r="AA25" s="8"/>
      <c r="AB25" s="8"/>
      <c r="AC25" s="8"/>
      <c r="AD25" s="34"/>
    </row>
    <row r="26" spans="1:32" ht="20" customHeight="1" x14ac:dyDescent="0.35">
      <c r="A26" s="138" t="str">
        <f t="shared" si="40"/>
        <v>A1</v>
      </c>
      <c r="B26" s="138"/>
      <c r="C26" s="138"/>
      <c r="D26" s="29" t="str">
        <f>IFERROR(VLOOKUP($A26,#REF!,3,FALSE),"")</f>
        <v/>
      </c>
      <c r="E26" s="29" t="str">
        <f>IFERROR(VLOOKUP($A26,#REF!,3,FALSE),"")</f>
        <v/>
      </c>
      <c r="F26" s="29" t="str">
        <f>IFERROR(VLOOKUP($A26,#REF!,3,FALSE),"")</f>
        <v/>
      </c>
      <c r="G26" s="29" t="str">
        <f>IFERROR(VLOOKUP($A26,#REF!,3,FALSE),"")</f>
        <v/>
      </c>
      <c r="H26" s="31"/>
      <c r="I26" s="11" t="str">
        <f t="shared" ref="I26:I39" si="41">HYPERLINK("mailto:"&amp;G26,"email")</f>
        <v>email</v>
      </c>
      <c r="Z26" s="8"/>
      <c r="AA26" s="8"/>
      <c r="AB26" s="8"/>
      <c r="AC26" s="8"/>
      <c r="AD26" s="34"/>
    </row>
    <row r="27" spans="1:32" ht="20" customHeight="1" x14ac:dyDescent="0.35">
      <c r="A27" s="138">
        <f t="shared" si="40"/>
        <v>0</v>
      </c>
      <c r="B27" s="138"/>
      <c r="C27" s="138"/>
      <c r="D27" s="29" t="str">
        <f>IFERROR(VLOOKUP($A27,#REF!,3,FALSE),"")</f>
        <v/>
      </c>
      <c r="E27" s="29" t="str">
        <f>IFERROR(VLOOKUP($A27,#REF!,3,FALSE),"")</f>
        <v/>
      </c>
      <c r="F27" s="29" t="str">
        <f>IFERROR(VLOOKUP($A27,#REF!,3,FALSE),"")</f>
        <v/>
      </c>
      <c r="G27" s="29" t="str">
        <f>IFERROR(VLOOKUP($A27,#REF!,3,FALSE),"")</f>
        <v/>
      </c>
      <c r="H27" s="31"/>
      <c r="I27" s="11" t="str">
        <f t="shared" si="41"/>
        <v>email</v>
      </c>
      <c r="Z27" s="8"/>
      <c r="AA27" s="8"/>
      <c r="AB27" s="8"/>
      <c r="AC27" s="8"/>
      <c r="AD27" s="34"/>
    </row>
    <row r="28" spans="1:32" ht="20" customHeight="1" x14ac:dyDescent="0.35">
      <c r="A28" s="138">
        <f t="shared" si="40"/>
        <v>0</v>
      </c>
      <c r="B28" s="138"/>
      <c r="C28" s="138"/>
      <c r="D28" s="29" t="str">
        <f>IFERROR(VLOOKUP($A28,#REF!,3,FALSE),"")</f>
        <v/>
      </c>
      <c r="E28" s="29" t="str">
        <f>IFERROR(VLOOKUP($A28,#REF!,3,FALSE),"")</f>
        <v/>
      </c>
      <c r="F28" s="29" t="str">
        <f>IFERROR(VLOOKUP($A28,#REF!,3,FALSE),"")</f>
        <v/>
      </c>
      <c r="G28" s="29" t="str">
        <f>IFERROR(VLOOKUP($A28,#REF!,3,FALSE),"")</f>
        <v/>
      </c>
      <c r="H28" s="31"/>
      <c r="I28" s="11" t="str">
        <f t="shared" si="41"/>
        <v>email</v>
      </c>
      <c r="Z28" s="8"/>
      <c r="AA28" s="8"/>
      <c r="AB28" s="8"/>
      <c r="AC28" s="8"/>
      <c r="AD28" s="34"/>
    </row>
    <row r="29" spans="1:32" ht="20" customHeight="1" x14ac:dyDescent="0.35">
      <c r="A29" s="138" t="str">
        <f t="shared" si="40"/>
        <v>D</v>
      </c>
      <c r="B29" s="138"/>
      <c r="C29" s="138"/>
      <c r="D29" s="29" t="str">
        <f>IFERROR(VLOOKUP($A29,#REF!,3,FALSE),"")</f>
        <v/>
      </c>
      <c r="E29" s="29" t="str">
        <f>IFERROR(VLOOKUP($A29,#REF!,3,FALSE),"")</f>
        <v/>
      </c>
      <c r="F29" s="29" t="str">
        <f>IFERROR(VLOOKUP($A29,#REF!,3,FALSE),"")</f>
        <v/>
      </c>
      <c r="G29" s="29" t="str">
        <f>IFERROR(VLOOKUP($A29,#REF!,3,FALSE),"")</f>
        <v/>
      </c>
      <c r="H29" s="31"/>
      <c r="I29" s="11" t="str">
        <f t="shared" si="41"/>
        <v>email</v>
      </c>
    </row>
    <row r="30" spans="1:32" ht="20" customHeight="1" x14ac:dyDescent="0.35">
      <c r="A30" s="138" t="str">
        <f t="shared" si="40"/>
        <v>D1</v>
      </c>
      <c r="B30" s="138"/>
      <c r="C30" s="138"/>
      <c r="D30" s="29" t="str">
        <f>IFERROR(VLOOKUP($A30,#REF!,3,FALSE),"")</f>
        <v/>
      </c>
      <c r="E30" s="29" t="str">
        <f>IFERROR(VLOOKUP($A30,#REF!,3,FALSE),"")</f>
        <v/>
      </c>
      <c r="F30" s="29" t="str">
        <f>IFERROR(VLOOKUP($A30,#REF!,3,FALSE),"")</f>
        <v/>
      </c>
      <c r="G30" s="29" t="str">
        <f>IFERROR(VLOOKUP($A30,#REF!,3,FALSE),"")</f>
        <v/>
      </c>
      <c r="H30" s="31" t="str">
        <f>IFERROR(VLOOKUP($D7,#REF!,6,FALSE),"")</f>
        <v/>
      </c>
      <c r="I30" s="11" t="str">
        <f t="shared" si="41"/>
        <v>email</v>
      </c>
    </row>
    <row r="31" spans="1:32" ht="20" customHeight="1" x14ac:dyDescent="0.35">
      <c r="A31" s="138">
        <f t="shared" si="40"/>
        <v>0</v>
      </c>
      <c r="B31" s="138"/>
      <c r="C31" s="138"/>
      <c r="D31" s="29" t="str">
        <f>IFERROR(VLOOKUP($A31,#REF!,3,FALSE),"")</f>
        <v/>
      </c>
      <c r="E31" s="29" t="str">
        <f>IFERROR(VLOOKUP($A31,#REF!,3,FALSE),"")</f>
        <v/>
      </c>
      <c r="F31" s="29" t="str">
        <f>IFERROR(VLOOKUP($A31,#REF!,3,FALSE),"")</f>
        <v/>
      </c>
      <c r="G31" s="29" t="str">
        <f>IFERROR(VLOOKUP($A31,#REF!,3,FALSE),"")</f>
        <v/>
      </c>
      <c r="H31" s="31" t="str">
        <f>IFERROR(VLOOKUP($D8,#REF!,6,FALSE),"")</f>
        <v/>
      </c>
      <c r="I31" s="11" t="str">
        <f t="shared" si="41"/>
        <v>email</v>
      </c>
    </row>
    <row r="32" spans="1:32" ht="20" customHeight="1" x14ac:dyDescent="0.35">
      <c r="A32" s="138">
        <f t="shared" si="40"/>
        <v>0</v>
      </c>
      <c r="B32" s="138"/>
      <c r="C32" s="138"/>
      <c r="D32" s="29" t="str">
        <f>IFERROR(VLOOKUP($A32,#REF!,3,FALSE),"")</f>
        <v/>
      </c>
      <c r="E32" s="29" t="str">
        <f>IFERROR(VLOOKUP($A32,#REF!,3,FALSE),"")</f>
        <v/>
      </c>
      <c r="F32" s="29" t="str">
        <f>IFERROR(VLOOKUP($A32,#REF!,3,FALSE),"")</f>
        <v/>
      </c>
      <c r="G32" s="29" t="str">
        <f>IFERROR(VLOOKUP($A32,#REF!,3,FALSE),"")</f>
        <v/>
      </c>
      <c r="H32" s="31" t="str">
        <f>IFERROR(VLOOKUP($D9,#REF!,6,FALSE),"")</f>
        <v/>
      </c>
      <c r="I32" s="11" t="str">
        <f t="shared" si="41"/>
        <v>email</v>
      </c>
    </row>
    <row r="33" spans="1:32" ht="20" customHeight="1" x14ac:dyDescent="0.35">
      <c r="A33" s="138">
        <f t="shared" si="40"/>
        <v>0</v>
      </c>
      <c r="B33" s="138"/>
      <c r="C33" s="138"/>
      <c r="D33" s="29" t="str">
        <f>IFERROR(VLOOKUP($A33,#REF!,3,FALSE),"")</f>
        <v/>
      </c>
      <c r="E33" s="29" t="str">
        <f>IFERROR(VLOOKUP($A33,#REF!,3,FALSE),"")</f>
        <v/>
      </c>
      <c r="F33" s="29" t="str">
        <f>IFERROR(VLOOKUP($A33,#REF!,3,FALSE),"")</f>
        <v/>
      </c>
      <c r="G33" s="29" t="str">
        <f>IFERROR(VLOOKUP($A33,#REF!,3,FALSE),"")</f>
        <v/>
      </c>
      <c r="H33" s="31" t="str">
        <f>IFERROR(VLOOKUP($D10,#REF!,6,FALSE),"")</f>
        <v/>
      </c>
      <c r="I33" s="11" t="str">
        <f t="shared" si="41"/>
        <v>email</v>
      </c>
    </row>
    <row r="34" spans="1:32" ht="20" customHeight="1" x14ac:dyDescent="0.35">
      <c r="A34" s="138">
        <f t="shared" si="40"/>
        <v>0</v>
      </c>
      <c r="B34" s="138"/>
      <c r="C34" s="138"/>
      <c r="D34" s="29" t="str">
        <f>IFERROR(VLOOKUP($A34,#REF!,3,FALSE),"")</f>
        <v/>
      </c>
      <c r="E34" s="29" t="str">
        <f>IFERROR(VLOOKUP($A34,#REF!,3,FALSE),"")</f>
        <v/>
      </c>
      <c r="F34" s="29" t="str">
        <f>IFERROR(VLOOKUP($A34,#REF!,3,FALSE),"")</f>
        <v/>
      </c>
      <c r="G34" s="29" t="str">
        <f>IFERROR(VLOOKUP($A34,#REF!,3,FALSE),"")</f>
        <v/>
      </c>
      <c r="H34" s="31" t="str">
        <f>IFERROR(VLOOKUP($D11,#REF!,6,FALSE),"")</f>
        <v/>
      </c>
      <c r="I34" s="11" t="str">
        <f t="shared" si="41"/>
        <v>email</v>
      </c>
    </row>
    <row r="35" spans="1:32" ht="20" customHeight="1" x14ac:dyDescent="0.35">
      <c r="A35" s="138">
        <f t="shared" si="40"/>
        <v>0</v>
      </c>
      <c r="B35" s="138"/>
      <c r="C35" s="138"/>
      <c r="D35" s="29" t="str">
        <f>IFERROR(VLOOKUP($A35,#REF!,3,FALSE),"")</f>
        <v/>
      </c>
      <c r="E35" s="29" t="str">
        <f>IFERROR(VLOOKUP($A35,#REF!,3,FALSE),"")</f>
        <v/>
      </c>
      <c r="F35" s="29" t="str">
        <f>IFERROR(VLOOKUP($A35,#REF!,3,FALSE),"")</f>
        <v/>
      </c>
      <c r="G35" s="29" t="str">
        <f>IFERROR(VLOOKUP($A35,#REF!,3,FALSE),"")</f>
        <v/>
      </c>
      <c r="H35" s="31" t="str">
        <f>IFERROR(VLOOKUP($D12,#REF!,6,FALSE),"")</f>
        <v/>
      </c>
      <c r="I35" s="11" t="str">
        <f t="shared" si="41"/>
        <v>email</v>
      </c>
    </row>
    <row r="36" spans="1:32" ht="20" customHeight="1" x14ac:dyDescent="0.35">
      <c r="A36" s="138">
        <f t="shared" si="40"/>
        <v>0</v>
      </c>
      <c r="B36" s="138"/>
      <c r="C36" s="138"/>
      <c r="D36" s="29" t="str">
        <f>IFERROR(VLOOKUP($A36,#REF!,3,FALSE),"")</f>
        <v/>
      </c>
      <c r="E36" s="29" t="str">
        <f>IFERROR(VLOOKUP($A36,#REF!,3,FALSE),"")</f>
        <v/>
      </c>
      <c r="F36" s="29" t="str">
        <f>IFERROR(VLOOKUP($A36,#REF!,3,FALSE),"")</f>
        <v/>
      </c>
      <c r="G36" s="29" t="str">
        <f>IFERROR(VLOOKUP($A36,#REF!,3,FALSE),"")</f>
        <v/>
      </c>
      <c r="H36" s="31" t="str">
        <f>IFERROR(VLOOKUP($D13,#REF!,6,FALSE),"")</f>
        <v/>
      </c>
      <c r="I36" s="11" t="str">
        <f t="shared" si="41"/>
        <v>email</v>
      </c>
    </row>
    <row r="37" spans="1:32" ht="20" customHeight="1" x14ac:dyDescent="0.35">
      <c r="A37" s="138">
        <f t="shared" si="40"/>
        <v>0</v>
      </c>
      <c r="B37" s="138"/>
      <c r="C37" s="138"/>
      <c r="D37" s="29" t="str">
        <f>IFERROR(VLOOKUP($A37,#REF!,3,FALSE),"")</f>
        <v/>
      </c>
      <c r="E37" s="29" t="str">
        <f>IFERROR(VLOOKUP($A37,#REF!,3,FALSE),"")</f>
        <v/>
      </c>
      <c r="F37" s="29" t="str">
        <f>IFERROR(VLOOKUP($A37,#REF!,3,FALSE),"")</f>
        <v/>
      </c>
      <c r="G37" s="29" t="str">
        <f>IFERROR(VLOOKUP($A37,#REF!,3,FALSE),"")</f>
        <v/>
      </c>
      <c r="H37" s="31" t="str">
        <f>IFERROR(VLOOKUP($D14,#REF!,6,FALSE),"")</f>
        <v/>
      </c>
      <c r="I37" s="11" t="str">
        <f t="shared" si="41"/>
        <v>email</v>
      </c>
    </row>
    <row r="38" spans="1:32" ht="20" customHeight="1" x14ac:dyDescent="0.35">
      <c r="A38" s="138">
        <f t="shared" si="40"/>
        <v>0</v>
      </c>
      <c r="B38" s="138"/>
      <c r="C38" s="138"/>
      <c r="D38" s="29" t="str">
        <f>IFERROR(VLOOKUP($A38,#REF!,3,FALSE),"")</f>
        <v/>
      </c>
      <c r="E38" s="29" t="str">
        <f>IFERROR(VLOOKUP($A38,#REF!,3,FALSE),"")</f>
        <v/>
      </c>
      <c r="F38" s="29" t="str">
        <f>IFERROR(VLOOKUP($A38,#REF!,3,FALSE),"")</f>
        <v/>
      </c>
      <c r="G38" s="29" t="str">
        <f>IFERROR(VLOOKUP($A38,#REF!,3,FALSE),"")</f>
        <v/>
      </c>
      <c r="H38" s="31" t="str">
        <f>IFERROR(VLOOKUP($D15,#REF!,6,FALSE),"")</f>
        <v/>
      </c>
      <c r="I38" s="11" t="str">
        <f t="shared" si="41"/>
        <v>email</v>
      </c>
    </row>
    <row r="39" spans="1:32" ht="20" customHeight="1" x14ac:dyDescent="0.35">
      <c r="A39" s="138">
        <f t="shared" si="40"/>
        <v>0</v>
      </c>
      <c r="B39" s="138"/>
      <c r="C39" s="138"/>
      <c r="D39" s="29" t="str">
        <f>IFERROR(VLOOKUP($A39,#REF!,3,FALSE),"")</f>
        <v/>
      </c>
      <c r="E39" s="29" t="str">
        <f>IFERROR(VLOOKUP($A39,#REF!,3,FALSE),"")</f>
        <v/>
      </c>
      <c r="F39" s="29" t="str">
        <f>IFERROR(VLOOKUP($A39,#REF!,3,FALSE),"")</f>
        <v/>
      </c>
      <c r="G39" s="29" t="str">
        <f>IFERROR(VLOOKUP($A39,#REF!,3,FALSE),"")</f>
        <v/>
      </c>
      <c r="H39" s="31" t="str">
        <f>IFERROR(VLOOKUP($D16,#REF!,6,FALSE),"")</f>
        <v/>
      </c>
      <c r="I39" s="11" t="str">
        <f t="shared" si="41"/>
        <v>email</v>
      </c>
    </row>
    <row r="40" spans="1:32" x14ac:dyDescent="0.35">
      <c r="F40" s="32"/>
    </row>
    <row r="41" spans="1:32" ht="17.5" x14ac:dyDescent="0.35">
      <c r="D41" s="137" t="s">
        <v>44</v>
      </c>
      <c r="E41" s="137"/>
      <c r="F41" s="137"/>
      <c r="G41" s="137"/>
      <c r="H41" s="137"/>
    </row>
    <row r="42" spans="1:32" ht="15.5" x14ac:dyDescent="0.35">
      <c r="A42" s="145" t="str">
        <f>A24</f>
        <v>Nom</v>
      </c>
      <c r="B42" s="146"/>
      <c r="C42" s="146"/>
      <c r="D42" s="52" t="s">
        <v>23</v>
      </c>
      <c r="E42" s="52" t="s">
        <v>24</v>
      </c>
      <c r="F42" s="52" t="s">
        <v>25</v>
      </c>
      <c r="G42" s="52" t="s">
        <v>26</v>
      </c>
      <c r="H42" s="53"/>
      <c r="I42" s="53"/>
      <c r="J42" s="53"/>
      <c r="K42" s="53"/>
      <c r="L42" s="54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2"/>
      <c r="X42" s="53"/>
      <c r="Y42" s="53"/>
      <c r="Z42" s="53"/>
      <c r="AA42" s="53"/>
      <c r="AB42" s="53"/>
      <c r="AC42" s="53"/>
      <c r="AD42" s="53"/>
      <c r="AE42" s="53"/>
      <c r="AF42" s="53"/>
    </row>
    <row r="43" spans="1:32" x14ac:dyDescent="0.35">
      <c r="A43" s="152">
        <f>IFERROR(P2,"")</f>
        <v>0</v>
      </c>
      <c r="B43" s="152"/>
      <c r="C43" s="152"/>
      <c r="D43" s="9" t="str">
        <f>IFERROR(VLOOKUP($A43,#REF!,3,FALSE),"")</f>
        <v/>
      </c>
      <c r="E43" s="9" t="str">
        <f>IFERROR(VLOOKUP($A43,#REF!,3,FALSE),"")</f>
        <v/>
      </c>
      <c r="F43" s="9" t="str">
        <f>IFERROR(VLOOKUP($A43,#REF!,3,FALSE),"")</f>
        <v/>
      </c>
      <c r="G43" s="9" t="str">
        <f>IFERROR(VLOOKUP($A43,#REF!,3,FALSE),"")</f>
        <v/>
      </c>
      <c r="H43" s="9"/>
      <c r="I43" s="11" t="str">
        <f t="shared" ref="I43:I49" si="42">HYPERLINK("mailto:"&amp;G43,"email")</f>
        <v>email</v>
      </c>
    </row>
    <row r="44" spans="1:32" x14ac:dyDescent="0.35">
      <c r="A44" s="152">
        <f t="shared" ref="A44:A49" si="43">IFERROR(P3,"")</f>
        <v>0</v>
      </c>
      <c r="B44" s="152"/>
      <c r="C44" s="152"/>
      <c r="D44" s="9" t="str">
        <f>IFERROR(VLOOKUP($C44,#REF!,3,FALSE),"")</f>
        <v/>
      </c>
      <c r="E44" s="9" t="str">
        <f>IFERROR(VLOOKUP($C44,#REF!,3,FALSE),"")</f>
        <v/>
      </c>
      <c r="F44" s="9" t="str">
        <f>IFERROR(VLOOKUP($C44,#REF!,3,FALSE),"")</f>
        <v/>
      </c>
      <c r="G44" s="9" t="str">
        <f>IFERROR(VLOOKUP($C44,#REF!,3,FALSE),"")</f>
        <v/>
      </c>
      <c r="H44" s="10"/>
      <c r="I44" s="11" t="str">
        <f t="shared" si="42"/>
        <v>email</v>
      </c>
    </row>
    <row r="45" spans="1:32" x14ac:dyDescent="0.35">
      <c r="A45" s="152">
        <f t="shared" si="43"/>
        <v>0</v>
      </c>
      <c r="B45" s="152"/>
      <c r="C45" s="152"/>
      <c r="D45" s="9" t="str">
        <f>IFERROR(VLOOKUP($C45,#REF!,3,FALSE),"")</f>
        <v/>
      </c>
      <c r="E45" s="9" t="str">
        <f>IFERROR(VLOOKUP($C45,#REF!,3,FALSE),"")</f>
        <v/>
      </c>
      <c r="F45" s="9" t="str">
        <f>IFERROR(VLOOKUP($C45,#REF!,3,FALSE),"")</f>
        <v/>
      </c>
      <c r="G45" s="9" t="str">
        <f>IFERROR(VLOOKUP($C45,#REF!,3,FALSE),"")</f>
        <v/>
      </c>
      <c r="H45" s="10"/>
      <c r="I45" s="11" t="str">
        <f t="shared" si="42"/>
        <v>email</v>
      </c>
    </row>
    <row r="46" spans="1:32" x14ac:dyDescent="0.35">
      <c r="A46" s="152">
        <f t="shared" si="43"/>
        <v>0</v>
      </c>
      <c r="B46" s="152"/>
      <c r="C46" s="152"/>
      <c r="D46" s="9" t="str">
        <f>IFERROR(VLOOKUP($C46,#REF!,3,FALSE),"")</f>
        <v/>
      </c>
      <c r="E46" s="9" t="str">
        <f>IFERROR(VLOOKUP($C46,#REF!,3,FALSE),"")</f>
        <v/>
      </c>
      <c r="F46" s="9" t="str">
        <f>IFERROR(VLOOKUP($C46,#REF!,3,FALSE),"")</f>
        <v/>
      </c>
      <c r="G46" s="9" t="str">
        <f>IFERROR(VLOOKUP($C46,#REF!,3,FALSE),"")</f>
        <v/>
      </c>
      <c r="H46" s="10"/>
      <c r="I46" s="11" t="str">
        <f t="shared" si="42"/>
        <v>email</v>
      </c>
    </row>
    <row r="47" spans="1:32" x14ac:dyDescent="0.35">
      <c r="A47" s="152">
        <f t="shared" si="43"/>
        <v>0</v>
      </c>
      <c r="B47" s="152"/>
      <c r="C47" s="152"/>
      <c r="D47" s="9" t="str">
        <f>IFERROR(VLOOKUP($C47,#REF!,3,FALSE),"")</f>
        <v/>
      </c>
      <c r="E47" s="9" t="str">
        <f>IFERROR(VLOOKUP($C47,#REF!,3,FALSE),"")</f>
        <v/>
      </c>
      <c r="F47" s="9" t="str">
        <f>IFERROR(VLOOKUP($C47,#REF!,3,FALSE),"")</f>
        <v/>
      </c>
      <c r="G47" s="9" t="str">
        <f>IFERROR(VLOOKUP($C47,#REF!,3,FALSE),"")</f>
        <v/>
      </c>
      <c r="H47" s="10"/>
      <c r="I47" s="11" t="str">
        <f t="shared" si="42"/>
        <v>email</v>
      </c>
    </row>
    <row r="48" spans="1:32" x14ac:dyDescent="0.35">
      <c r="A48" s="152">
        <f t="shared" si="43"/>
        <v>0</v>
      </c>
      <c r="B48" s="152"/>
      <c r="C48" s="152"/>
      <c r="D48" s="9" t="str">
        <f>IFERROR(VLOOKUP($C48,#REF!,3,FALSE),"")</f>
        <v/>
      </c>
      <c r="E48" s="9" t="str">
        <f>IFERROR(VLOOKUP($C48,#REF!,3,FALSE),"")</f>
        <v/>
      </c>
      <c r="F48" s="9" t="str">
        <f>IFERROR(VLOOKUP($C48,#REF!,3,FALSE),"")</f>
        <v/>
      </c>
      <c r="G48" s="9" t="str">
        <f>IFERROR(VLOOKUP($C48,#REF!,3,FALSE),"")</f>
        <v/>
      </c>
      <c r="H48" s="10"/>
      <c r="I48" s="11" t="str">
        <f t="shared" si="42"/>
        <v>email</v>
      </c>
    </row>
    <row r="49" spans="1:25" x14ac:dyDescent="0.35">
      <c r="A49" s="152">
        <f t="shared" si="43"/>
        <v>0</v>
      </c>
      <c r="B49" s="152"/>
      <c r="C49" s="152"/>
      <c r="D49" s="9" t="str">
        <f>IFERROR(VLOOKUP($C49,#REF!,3,FALSE),"")</f>
        <v/>
      </c>
      <c r="E49" s="9" t="str">
        <f>IFERROR(VLOOKUP($C49,#REF!,3,FALSE),"")</f>
        <v/>
      </c>
      <c r="F49" s="9" t="str">
        <f>IFERROR(VLOOKUP($C49,#REF!,3,FALSE),"")</f>
        <v/>
      </c>
      <c r="G49" s="9" t="str">
        <f>IFERROR(VLOOKUP($C49,#REF!,3,FALSE),"")</f>
        <v/>
      </c>
      <c r="H49" s="10"/>
      <c r="I49" s="11" t="str">
        <f t="shared" si="42"/>
        <v>email</v>
      </c>
    </row>
    <row r="51" spans="1:25" x14ac:dyDescent="0.35">
      <c r="A51" s="15">
        <f>print!A51</f>
        <v>0</v>
      </c>
      <c r="B51" s="15">
        <f>print!B51</f>
        <v>0</v>
      </c>
      <c r="C51" s="15">
        <f>print!C51</f>
        <v>0</v>
      </c>
      <c r="D51" s="15">
        <f>print!D51</f>
        <v>0</v>
      </c>
      <c r="E51" s="15">
        <f>print!E51</f>
        <v>0</v>
      </c>
      <c r="F51" s="15">
        <f>print!F51</f>
        <v>0</v>
      </c>
      <c r="G51" s="15">
        <f>print!G51</f>
        <v>0</v>
      </c>
      <c r="H51" s="15">
        <f>print!H51</f>
        <v>0</v>
      </c>
      <c r="O51" s="33"/>
      <c r="P51" s="33"/>
      <c r="Q51" s="33"/>
      <c r="R51" s="33"/>
      <c r="S51" s="33"/>
      <c r="T51" s="33"/>
      <c r="U51" s="33"/>
      <c r="V51" s="33"/>
    </row>
    <row r="52" spans="1:25" ht="15.5" x14ac:dyDescent="0.35">
      <c r="A52" s="155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28"/>
      <c r="M52" s="155"/>
      <c r="N52" s="64"/>
      <c r="O52" s="64"/>
      <c r="P52" s="64"/>
      <c r="Q52" s="64"/>
      <c r="R52" s="64"/>
      <c r="S52" s="64"/>
      <c r="T52" s="64"/>
      <c r="U52" s="64"/>
      <c r="V52" s="64"/>
      <c r="W52" s="64"/>
    </row>
    <row r="53" spans="1:25" x14ac:dyDescent="0.35">
      <c r="A53" s="155"/>
      <c r="B53" s="70"/>
      <c r="C53" s="71"/>
      <c r="D53" s="71"/>
      <c r="E53" s="71"/>
      <c r="F53" s="71"/>
      <c r="G53" s="71"/>
      <c r="H53" s="71"/>
      <c r="I53" s="71"/>
      <c r="J53" s="71"/>
      <c r="K53" s="65"/>
      <c r="L53" s="37"/>
      <c r="M53" s="155"/>
      <c r="N53" s="43"/>
      <c r="O53" s="71"/>
      <c r="P53" s="71"/>
      <c r="Q53" s="71"/>
      <c r="R53" s="71"/>
      <c r="S53" s="71"/>
      <c r="T53" s="71"/>
      <c r="U53" s="71"/>
      <c r="V53" s="71"/>
      <c r="W53" s="43"/>
      <c r="Y53" s="8"/>
    </row>
    <row r="54" spans="1:25" x14ac:dyDescent="0.35">
      <c r="A54" s="155"/>
      <c r="B54" s="66"/>
      <c r="C54" s="71"/>
      <c r="D54" s="71"/>
      <c r="E54" s="71"/>
      <c r="F54" s="71"/>
      <c r="G54" s="71"/>
      <c r="H54" s="71"/>
      <c r="I54" s="71"/>
      <c r="J54" s="71"/>
      <c r="K54" s="65"/>
      <c r="L54" s="37"/>
      <c r="M54" s="155"/>
      <c r="N54" s="43"/>
      <c r="O54" s="33"/>
      <c r="P54" s="33"/>
      <c r="Q54" s="33"/>
      <c r="R54" s="33"/>
      <c r="S54" s="33"/>
      <c r="T54" s="33"/>
      <c r="U54" s="33"/>
      <c r="V54" s="33"/>
      <c r="W54" s="43"/>
      <c r="Y54" s="8"/>
    </row>
    <row r="55" spans="1:25" x14ac:dyDescent="0.35">
      <c r="A55" s="155"/>
      <c r="B55" s="66"/>
      <c r="C55" s="71"/>
      <c r="D55" s="71"/>
      <c r="E55" s="71"/>
      <c r="F55" s="71"/>
      <c r="G55" s="71"/>
      <c r="H55" s="71"/>
      <c r="I55" s="71"/>
      <c r="J55" s="71"/>
      <c r="K55" s="65"/>
      <c r="L55" s="37"/>
      <c r="M55" s="155"/>
      <c r="N55" s="43"/>
      <c r="O55" s="33"/>
      <c r="P55" s="33"/>
      <c r="Q55" s="33"/>
      <c r="R55" s="33"/>
      <c r="S55" s="33"/>
      <c r="T55" s="33"/>
      <c r="U55" s="33"/>
      <c r="V55" s="33"/>
      <c r="W55" s="43"/>
      <c r="Y55" s="8"/>
    </row>
    <row r="56" spans="1:25" x14ac:dyDescent="0.35">
      <c r="A56" s="155"/>
      <c r="B56" s="66"/>
      <c r="C56" s="71"/>
      <c r="D56" s="71"/>
      <c r="E56" s="71"/>
      <c r="F56" s="71"/>
      <c r="G56" s="71"/>
      <c r="H56" s="71"/>
      <c r="I56" s="71"/>
      <c r="J56" s="71"/>
      <c r="K56" s="65"/>
      <c r="L56" s="37"/>
      <c r="M56" s="155"/>
      <c r="N56" s="43"/>
      <c r="O56" s="67"/>
      <c r="P56" s="43"/>
      <c r="Q56" s="43"/>
      <c r="R56" s="68"/>
      <c r="S56" s="43"/>
      <c r="T56" s="43"/>
      <c r="U56" s="43"/>
      <c r="V56" s="43"/>
      <c r="W56" s="43"/>
      <c r="Y56" s="8"/>
    </row>
    <row r="57" spans="1:25" x14ac:dyDescent="0.35">
      <c r="A57" s="155"/>
      <c r="B57" s="66"/>
      <c r="C57" s="71"/>
      <c r="D57" s="71"/>
      <c r="E57" s="71"/>
      <c r="F57" s="71"/>
      <c r="G57" s="71"/>
      <c r="H57" s="71"/>
      <c r="I57" s="71"/>
      <c r="J57" s="71"/>
      <c r="K57" s="65"/>
      <c r="L57" s="37"/>
      <c r="M57" s="155"/>
      <c r="N57" s="43"/>
      <c r="O57" s="67"/>
      <c r="P57" s="43"/>
      <c r="Q57" s="43"/>
      <c r="R57" s="68"/>
      <c r="S57" s="43"/>
      <c r="T57" s="43"/>
      <c r="U57" s="43"/>
      <c r="V57" s="43"/>
      <c r="W57" s="43"/>
    </row>
    <row r="58" spans="1:25" x14ac:dyDescent="0.35">
      <c r="A58" s="155"/>
      <c r="B58" s="66"/>
      <c r="C58" s="71"/>
      <c r="D58" s="71"/>
      <c r="E58" s="71"/>
      <c r="F58" s="71"/>
      <c r="G58" s="71"/>
      <c r="H58" s="71"/>
      <c r="I58" s="71"/>
      <c r="J58" s="71"/>
      <c r="K58" s="65"/>
      <c r="L58" s="37"/>
      <c r="M58" s="155"/>
      <c r="N58" s="43"/>
      <c r="O58" s="67"/>
      <c r="P58" s="43"/>
      <c r="Q58" s="43"/>
      <c r="R58" s="68"/>
      <c r="S58" s="43"/>
      <c r="T58" s="43"/>
      <c r="U58" s="43"/>
      <c r="V58" s="43"/>
      <c r="W58" s="43"/>
      <c r="Y58" s="8"/>
    </row>
    <row r="59" spans="1:25" x14ac:dyDescent="0.35">
      <c r="A59" s="155"/>
      <c r="B59" s="66"/>
      <c r="C59" s="71"/>
      <c r="D59" s="71"/>
      <c r="E59" s="71"/>
      <c r="F59" s="71"/>
      <c r="G59" s="71"/>
      <c r="H59" s="71"/>
      <c r="I59" s="71"/>
      <c r="J59" s="71"/>
      <c r="K59" s="65"/>
      <c r="L59" s="37"/>
      <c r="M59" s="17"/>
      <c r="N59" s="17"/>
      <c r="O59" s="17"/>
      <c r="P59" s="17"/>
      <c r="Q59" s="8"/>
      <c r="R59" s="8"/>
      <c r="S59" s="8"/>
      <c r="T59" s="156"/>
      <c r="U59" s="156"/>
      <c r="V59" s="156"/>
      <c r="W59" s="156"/>
      <c r="Y59" s="8"/>
    </row>
    <row r="60" spans="1:25" x14ac:dyDescent="0.35">
      <c r="A60" s="155"/>
      <c r="B60" s="66"/>
      <c r="C60" s="71"/>
      <c r="D60" s="71"/>
      <c r="E60" s="71"/>
      <c r="F60" s="71"/>
      <c r="G60" s="71"/>
      <c r="H60" s="71"/>
      <c r="I60" s="71"/>
      <c r="J60" s="71"/>
      <c r="K60" s="65"/>
      <c r="L60" s="37"/>
      <c r="M60" s="8"/>
      <c r="N60" s="41"/>
      <c r="O60" s="8"/>
      <c r="P60" s="8"/>
      <c r="Q60" s="69"/>
      <c r="R60" s="8"/>
      <c r="S60" s="8"/>
      <c r="T60" s="8"/>
      <c r="U60" s="8"/>
      <c r="V60" s="8"/>
      <c r="W60" s="43"/>
      <c r="Y60" s="8"/>
    </row>
    <row r="61" spans="1:25" x14ac:dyDescent="0.35">
      <c r="A61" s="15" t="s">
        <v>66</v>
      </c>
      <c r="B61" s="15" t="s">
        <v>68</v>
      </c>
      <c r="C61" s="15" t="s">
        <v>68</v>
      </c>
      <c r="D61" s="15" t="s">
        <v>64</v>
      </c>
      <c r="E61" s="15" t="s">
        <v>86</v>
      </c>
      <c r="F61" s="15" t="s">
        <v>9</v>
      </c>
      <c r="G61" s="15" t="s">
        <v>67</v>
      </c>
      <c r="H61" s="15" t="s">
        <v>12</v>
      </c>
      <c r="I61" s="13"/>
      <c r="J61" s="13"/>
      <c r="K61" s="13"/>
      <c r="L61" s="13"/>
      <c r="N61" s="8"/>
      <c r="O61" s="8"/>
      <c r="P61" s="8"/>
      <c r="Q61" s="8"/>
      <c r="R61" s="8"/>
      <c r="S61" s="8"/>
      <c r="T61" s="8"/>
      <c r="U61" s="8"/>
    </row>
    <row r="62" spans="1:25" x14ac:dyDescent="0.35">
      <c r="B62" s="8"/>
      <c r="C62" s="8"/>
      <c r="D62" s="8"/>
      <c r="E62" s="8"/>
      <c r="F62" s="8"/>
      <c r="G62" s="8"/>
      <c r="H62" s="8"/>
      <c r="I62" s="8"/>
      <c r="J62" s="8"/>
      <c r="K62" s="8"/>
      <c r="L62" s="13"/>
      <c r="N62" s="12"/>
      <c r="O62" s="12"/>
      <c r="P62" s="12"/>
      <c r="Q62" s="12"/>
      <c r="R62" s="12"/>
      <c r="S62" s="12"/>
      <c r="T62" s="12"/>
      <c r="U62" s="8"/>
    </row>
    <row r="63" spans="1:25" x14ac:dyDescent="0.35">
      <c r="N63" s="12"/>
      <c r="O63" s="12"/>
      <c r="P63" s="12"/>
      <c r="Q63" s="12"/>
      <c r="R63" s="12"/>
      <c r="S63" s="12"/>
      <c r="T63" s="12"/>
      <c r="U63" s="8"/>
    </row>
    <row r="64" spans="1:25" x14ac:dyDescent="0.35">
      <c r="N64" s="12"/>
      <c r="O64" s="12"/>
      <c r="P64" s="12"/>
      <c r="Q64" s="12"/>
      <c r="R64" s="12"/>
      <c r="S64" s="12"/>
      <c r="T64" s="12"/>
      <c r="U64" s="8"/>
    </row>
    <row r="65" spans="1:21" x14ac:dyDescent="0.35">
      <c r="N65" s="13"/>
      <c r="O65" s="13"/>
      <c r="P65" s="13"/>
      <c r="Q65" s="13"/>
      <c r="R65" s="13"/>
      <c r="S65" s="13"/>
      <c r="T65" s="13"/>
      <c r="U65" s="8"/>
    </row>
    <row r="66" spans="1:21" x14ac:dyDescent="0.35">
      <c r="N66" s="8"/>
      <c r="O66" s="8"/>
      <c r="P66" s="8"/>
      <c r="Q66" s="8"/>
      <c r="R66" s="8"/>
      <c r="S66" s="8"/>
      <c r="T66" s="8"/>
      <c r="U66" s="8"/>
    </row>
    <row r="67" spans="1:21" x14ac:dyDescent="0.35">
      <c r="A67" s="15" t="s">
        <v>66</v>
      </c>
      <c r="B67" s="15" t="s">
        <v>78</v>
      </c>
      <c r="C67" s="15" t="s">
        <v>78</v>
      </c>
      <c r="D67" s="15" t="s">
        <v>77</v>
      </c>
      <c r="E67" s="15" t="s">
        <v>86</v>
      </c>
      <c r="F67" s="15" t="s">
        <v>9</v>
      </c>
      <c r="G67" s="15" t="s">
        <v>73</v>
      </c>
      <c r="H67" s="15" t="s">
        <v>12</v>
      </c>
    </row>
    <row r="68" spans="1:21" x14ac:dyDescent="0.35">
      <c r="C68" s="33"/>
      <c r="D68" s="33"/>
      <c r="E68" s="33"/>
      <c r="F68" s="33"/>
      <c r="G68" s="33"/>
      <c r="H68" s="33"/>
      <c r="I68" s="33"/>
      <c r="J68" s="33"/>
    </row>
    <row r="69" spans="1:21" x14ac:dyDescent="0.35">
      <c r="A69" s="33"/>
      <c r="B69" s="33"/>
      <c r="C69" s="33"/>
      <c r="D69" s="33"/>
      <c r="E69" s="33"/>
      <c r="F69" s="33"/>
      <c r="G69" s="33"/>
      <c r="H69" s="33"/>
    </row>
    <row r="74" spans="1:21" x14ac:dyDescent="0.35">
      <c r="A74" s="33"/>
      <c r="B74" s="33"/>
      <c r="C74" s="33"/>
      <c r="D74" s="33"/>
      <c r="E74" s="33"/>
      <c r="F74" s="33"/>
      <c r="G74" s="33"/>
      <c r="H74" s="33"/>
    </row>
    <row r="80" spans="1:21" x14ac:dyDescent="0.35">
      <c r="A80" s="33"/>
      <c r="B80" s="33"/>
      <c r="C80" s="33"/>
      <c r="D80" s="33"/>
      <c r="E80" s="33"/>
      <c r="F80" s="33"/>
      <c r="G80" s="33"/>
      <c r="H80" s="33"/>
    </row>
    <row r="1048576" spans="15:22" x14ac:dyDescent="0.35">
      <c r="O1048576"/>
      <c r="P1048576"/>
      <c r="Q1048576"/>
      <c r="R1048576"/>
      <c r="S1048576"/>
      <c r="T1048576"/>
      <c r="U1048576"/>
      <c r="V1048576"/>
    </row>
  </sheetData>
  <protectedRanges>
    <protectedRange sqref="R9:R13" name="Canopeé Dej"/>
    <protectedRange sqref="O9:O12" name="Mezza Dej"/>
    <protectedRange sqref="N2:V7" name="Salons Dej"/>
    <protectedRange sqref="J17:J21" name="Annexes Dej"/>
    <protectedRange sqref="C20:C21" name="Passage Dej"/>
    <protectedRange sqref="C17:C18" name="Equipes_Dej"/>
    <protectedRange sqref="B2:J15" name="Brass_Dej"/>
    <protectedRange sqref="O9:O12 R9:R13" name="Thirtyeightandnine_1"/>
    <protectedRange sqref="J17:J21" name="Espaces annexes_1"/>
    <protectedRange sqref="C16" name="résasBrasserie1"/>
    <protectedRange sqref="C12:H15 O2 C2:L2 C3:J11 K3:L15" name="résasBrasserie1_1"/>
    <protectedRange sqref="I12:J15" name="RésasBrasserie2_1"/>
    <protectedRange sqref="O3:T7 P2:T2" name="RésasSalons1_1"/>
    <protectedRange sqref="U2:V7" name="RésasSalons2_1"/>
  </protectedRanges>
  <mergeCells count="36">
    <mergeCell ref="A37:C37"/>
    <mergeCell ref="A38:C38"/>
    <mergeCell ref="A52:A60"/>
    <mergeCell ref="M52:M58"/>
    <mergeCell ref="T59:W59"/>
    <mergeCell ref="A45:C45"/>
    <mergeCell ref="A46:C46"/>
    <mergeCell ref="A47:C47"/>
    <mergeCell ref="A32:C32"/>
    <mergeCell ref="A33:C33"/>
    <mergeCell ref="A34:C34"/>
    <mergeCell ref="A35:C35"/>
    <mergeCell ref="A36:C36"/>
    <mergeCell ref="A24:C24"/>
    <mergeCell ref="D23:H23"/>
    <mergeCell ref="A49:C49"/>
    <mergeCell ref="A39:C39"/>
    <mergeCell ref="D41:H41"/>
    <mergeCell ref="A42:C42"/>
    <mergeCell ref="A43:C43"/>
    <mergeCell ref="A44:C44"/>
    <mergeCell ref="A25:C25"/>
    <mergeCell ref="A26:C26"/>
    <mergeCell ref="A27:C27"/>
    <mergeCell ref="A28:C28"/>
    <mergeCell ref="A48:C48"/>
    <mergeCell ref="A29:C29"/>
    <mergeCell ref="A30:C30"/>
    <mergeCell ref="A31:C31"/>
    <mergeCell ref="T8:W8"/>
    <mergeCell ref="A1:A15"/>
    <mergeCell ref="M1:M7"/>
    <mergeCell ref="A17:B17"/>
    <mergeCell ref="A18:B18"/>
    <mergeCell ref="A16:K16"/>
    <mergeCell ref="S9:W13"/>
  </mergeCells>
  <phoneticPr fontId="1" type="noConversion"/>
  <conditionalFormatting sqref="D25:G25 D26:E39 F26:F40 G26:G39 A43:A49">
    <cfRule type="cellIs" dxfId="13" priority="14" operator="equal">
      <formula>0</formula>
    </cfRule>
  </conditionalFormatting>
  <conditionalFormatting sqref="A25:C39">
    <cfRule type="cellIs" dxfId="12" priority="13" operator="equal">
      <formula>0</formula>
    </cfRule>
  </conditionalFormatting>
  <conditionalFormatting sqref="J17:J21 R9:R13 O9">
    <cfRule type="containsBlanks" dxfId="11" priority="12">
      <formula>LEN(TRIM(J9))=0</formula>
    </cfRule>
  </conditionalFormatting>
  <conditionalFormatting sqref="O10:O12">
    <cfRule type="containsBlanks" dxfId="10" priority="11">
      <formula>LEN(TRIM(O10))=0</formula>
    </cfRule>
  </conditionalFormatting>
  <conditionalFormatting sqref="E18">
    <cfRule type="cellIs" dxfId="9" priority="8" operator="lessThan">
      <formula>5</formula>
    </cfRule>
    <cfRule type="cellIs" dxfId="8" priority="9" operator="between">
      <formula>14</formula>
      <formula>6</formula>
    </cfRule>
    <cfRule type="cellIs" dxfId="7" priority="10" operator="between">
      <formula>43</formula>
      <formula>15</formula>
    </cfRule>
  </conditionalFormatting>
  <conditionalFormatting sqref="H17">
    <cfRule type="cellIs" dxfId="6" priority="5" operator="lessThan">
      <formula>29</formula>
    </cfRule>
    <cfRule type="cellIs" dxfId="5" priority="6" operator="between">
      <formula>59</formula>
      <formula>30</formula>
    </cfRule>
    <cfRule type="cellIs" dxfId="4" priority="7" operator="between">
      <formula>120</formula>
      <formula>60</formula>
    </cfRule>
  </conditionalFormatting>
  <conditionalFormatting sqref="E21">
    <cfRule type="cellIs" dxfId="3" priority="4" operator="lessThan">
      <formula>10</formula>
    </cfRule>
  </conditionalFormatting>
  <conditionalFormatting sqref="C17">
    <cfRule type="containsBlanks" dxfId="2" priority="3">
      <formula>LEN(TRIM(C17))=0</formula>
    </cfRule>
  </conditionalFormatting>
  <conditionalFormatting sqref="C18">
    <cfRule type="containsBlanks" dxfId="1" priority="2">
      <formula>LEN(TRIM(C18))=0</formula>
    </cfRule>
  </conditionalFormatting>
  <conditionalFormatting sqref="C20:C21">
    <cfRule type="containsBlanks" dxfId="0" priority="1">
      <formula>LEN(TRIM(C20))=0</formula>
    </cfRule>
  </conditionalFormatting>
  <dataValidations count="1">
    <dataValidation type="list" allowBlank="1" showInputMessage="1" showErrorMessage="1" sqref="N2:N7 B2:B15" xr:uid="{F426E78F-287C-48EF-A079-EE6E4C8EB047}">
      <formula1>#REF!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Brasserie</vt:lpstr>
      <vt:lpstr>Salon</vt:lpstr>
      <vt:lpstr>print</vt:lpstr>
      <vt:lpstr>Petit Déjeuner</vt:lpstr>
      <vt:lpstr>Déjeuner</vt:lpstr>
      <vt:lpstr>Déjeuner!Criteres</vt:lpstr>
      <vt:lpstr>'Petit Déjeuner'!Criteres</vt:lpstr>
      <vt:lpstr>imp_résas</vt:lpstr>
      <vt:lpstr>print!Impression_des_titres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Brown, Olivier</dc:creator>
  <cp:lastModifiedBy>Brown, Olivier</cp:lastModifiedBy>
  <cp:lastPrinted>2023-06-09T13:18:07Z</cp:lastPrinted>
  <dcterms:created xsi:type="dcterms:W3CDTF">2023-03-09T10:52:56Z</dcterms:created>
  <dcterms:modified xsi:type="dcterms:W3CDTF">2023-06-13T07:32:41Z</dcterms:modified>
</cp:coreProperties>
</file>