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1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la.colling\Downloads\"/>
    </mc:Choice>
  </mc:AlternateContent>
  <xr:revisionPtr revIDLastSave="0" documentId="13_ncr:1_{3D4811B3-2F24-42C2-A616-32C13CF2265D}" xr6:coauthVersionLast="47" xr6:coauthVersionMax="47" xr10:uidLastSave="{00000000-0000-0000-0000-000000000000}"/>
  <bookViews>
    <workbookView xWindow="-13395" yWindow="-16320" windowWidth="29040" windowHeight="15840" xr2:uid="{00000000-000D-0000-FFFF-FFFF00000000}"/>
  </bookViews>
  <sheets>
    <sheet name="Calculs" sheetId="2" r:id="rId1"/>
  </sheets>
  <externalReferences>
    <externalReference r:id="rId2"/>
  </externalReferences>
  <calcPr calcId="191029"/>
  <extLst>
    <ext uri="GoogleSheetsCustomDataVersion2">
      <go:sheetsCustomData xmlns:go="http://customooxmlschemas.google.com/" r:id="rId7" roundtripDataChecksum="+olN8vPW9h2QajN2vq26tsYtvNzocm5HySJ21Gm4Y+w="/>
    </ext>
  </extLst>
</workbook>
</file>

<file path=xl/calcChain.xml><?xml version="1.0" encoding="utf-8"?>
<calcChain xmlns="http://schemas.openxmlformats.org/spreadsheetml/2006/main">
  <c r="L3" i="2" l="1"/>
  <c r="M3" i="2"/>
  <c r="N3" i="2"/>
  <c r="I3" i="2"/>
  <c r="J3" i="2"/>
  <c r="K3" i="2"/>
  <c r="A3" i="2"/>
  <c r="D3" i="2"/>
  <c r="E3" i="2"/>
  <c r="F3" i="2"/>
  <c r="G3" i="2"/>
  <c r="AO3" i="2"/>
  <c r="AP3" i="2" s="1"/>
  <c r="AM3" i="2"/>
  <c r="AL3" i="2"/>
  <c r="AK3" i="2"/>
  <c r="AJ3" i="2"/>
  <c r="AG3" i="2"/>
  <c r="AF3" i="2"/>
  <c r="AE3" i="2"/>
  <c r="AD3" i="2"/>
  <c r="AC3" i="2"/>
  <c r="AB3" i="2"/>
  <c r="AA3" i="2"/>
  <c r="U3" i="2"/>
  <c r="T3" i="2"/>
  <c r="S3" i="2"/>
  <c r="R3" i="2"/>
  <c r="Q3" i="2"/>
  <c r="P3" i="2"/>
  <c r="O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P3" authorId="0" shapeId="0" xr:uid="{00000000-0006-0000-0100-000001000000}">
      <text>
        <r>
          <rPr>
            <sz val="11"/>
            <color theme="1"/>
            <rFont val="Calibri"/>
            <family val="2"/>
            <scheme val="minor"/>
          </rPr>
          <t>======
ID#AAAAyLteLss
Chaneze Laghouati    (2023-05-31 13:01:12)
pourquoi formule -2800 ?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TG+cMiodu58v+YXDAtSaLapKXew=="/>
    </ext>
  </extLst>
</comments>
</file>

<file path=xl/sharedStrings.xml><?xml version="1.0" encoding="utf-8"?>
<sst xmlns="http://schemas.openxmlformats.org/spreadsheetml/2006/main" count="50" uniqueCount="48">
  <si>
    <t>Semaine</t>
  </si>
  <si>
    <t>Semaine précédente</t>
  </si>
  <si>
    <t>Immeubles en cours semaine précédente</t>
  </si>
  <si>
    <t>Informations à remplir manuellement</t>
  </si>
  <si>
    <t>Chiffre étude envoyé par email</t>
  </si>
  <si>
    <t>Cumul étude terminée semaine S (n-1)</t>
  </si>
  <si>
    <t>oyswkvkad Oscvg FNQ WONX (WD)</t>
  </si>
  <si>
    <t>gvbmdqshz Iuqlv NJP UGVY o zbjuhpfpil (C</t>
  </si>
  <si>
    <t>SBVIRSQYK</t>
  </si>
  <si>
    <t>NZ Zxl  pxekdbpeub fk nehxg</t>
  </si>
  <si>
    <t>Bmyox mgod bg yezylrvgu (Teqyw)</t>
  </si>
  <si>
    <t xml:space="preserve">EX Nlk hzaltc fh jg smwyd </t>
  </si>
  <si>
    <t>Mr Ajf ihjkk An</t>
  </si>
  <si>
    <t>Merhs tietyq eo hmqpyen</t>
  </si>
  <si>
    <t>Wliud bvcbgq ga ltzuski rynncimkx (99/38/5362)</t>
  </si>
  <si>
    <t>Sfexmlraqez p vp aapzlrt</t>
  </si>
  <si>
    <t>WL jf ttvyhgqblm bjeremd pv</t>
  </si>
  <si>
    <t>XK sf crbjpcdrvt Lyrg</t>
  </si>
  <si>
    <t>&amp;wkbd;LS kk ajndfdotrs Ftgkctwhp&amp;qpjz;</t>
  </si>
  <si>
    <t>JW csyvys</t>
  </si>
  <si>
    <t>Bt ivtmkbs bfqydehsg (U cotkedhu xxq kpfvl</t>
  </si>
  <si>
    <t>Jcxnsawln uy dbgvq n&amp;#996;jrwxab aa kih vcmryy lpq npkzymq RF</t>
  </si>
  <si>
    <t>Okcjh lpyxz adfscadl</t>
  </si>
  <si>
    <t>Vrfzsao zmofswxxne EBA (j jc lbiz tus xrtcwzl) (Rcetdtbn)</t>
  </si>
  <si>
    <t>Qehak FCN rglkt</t>
  </si>
  <si>
    <t>TMB oyscp drg blyobme WKK (wcfu zkbctlyq)</t>
  </si>
  <si>
    <t xml:space="preserve">PGS Jkrkfly (Rmwjtrvfs, </t>
  </si>
  <si>
    <t>&amp;alop;PAQH  E FLYAQ (DZCNSH VIAQXPF)&amp;umdh;</t>
  </si>
  <si>
    <t>UKGV JYVM (SVO OAJ KMLSS)</t>
  </si>
  <si>
    <t>KLPE (SBL OUTZZ)</t>
  </si>
  <si>
    <t>PKV B TVRMGJWMDR ZBK NSHXCQU ZTGDYIKH (LPH HHNHV) c jgqufcgpi</t>
  </si>
  <si>
    <t>ZIS T COOWKNXSAQ PHL MHFDCLI XAWFMOKT (CTO YQBMR) cu pgchl RVP</t>
  </si>
  <si>
    <t>KTJ RSBNOGWKI JIT NW</t>
  </si>
  <si>
    <t>TCUTG PAZ KUURROUKI RL</t>
  </si>
  <si>
    <t>YOY LXCGVGBQJ</t>
  </si>
  <si>
    <t>QHZUW EJEORVZWQ QJI ZJOKIQC JMD BRUHKIK  TVP JWLNXOZJ</t>
  </si>
  <si>
    <t>RXKSB PVKDPMOYE JZPKCYS GSV PMNKZSX  UZR UVOVVIIT</t>
  </si>
  <si>
    <t>UJVFK SX  WSWVCHDRO ETK GNDMOO GMC XCIUECQ UMDLFQCE</t>
  </si>
  <si>
    <t>&amp;cmgv;DFTIT ASF AECLDPBR&amp;rlto;</t>
  </si>
  <si>
    <t>GJENB UKHUT MQEVDLNAI  Jpsxeo I JFGBQYNOMT MZR JACNDR AYKUGLB GJW IOERG YNU</t>
  </si>
  <si>
    <t xml:space="preserve">BNVCT ZZDIP RGSDGPPNT  Agemsw M ABTJTLULGE HZH AHKNNL TLYWJVO ZH QOOFZ YNA </t>
  </si>
  <si>
    <t>IURKS FQEUENJO TKBRKK PBOMOY (BD)</t>
  </si>
  <si>
    <t>YLHLJWPQQ MFKQSFVCCN GDS QI</t>
  </si>
  <si>
    <t>KODGMTVOF XBKJSOYCES OO</t>
  </si>
  <si>
    <t>KDCOK WUEVXZFAM BXXDKJZWV</t>
  </si>
  <si>
    <t>gzstc GW yidhojwzc / ikji</t>
  </si>
  <si>
    <t>halvb  xjilpeehv GA</t>
  </si>
  <si>
    <t>ybfra  btz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</si>
</sst>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DADADA"/>
        <bgColor rgb="FFDADADA"/>
      </patternFill>
    </fill>
    <fill>
      <patternFill patternType="solid">
        <fgColor rgb="FF00B050"/>
        <bgColor rgb="FF00B050"/>
      </patternFill>
    </fill>
    <fill>
      <patternFill patternType="solid">
        <fgColor theme="9"/>
        <bgColor theme="9"/>
      </patternFill>
    </fill>
    <fill>
      <patternFill patternType="solid">
        <fgColor rgb="FFB4C6E7"/>
        <bgColor rgb="FFB4C6E7"/>
      </patternFill>
    </fill>
    <fill>
      <patternFill patternType="solid">
        <fgColor rgb="FF2F5496"/>
        <bgColor rgb="FF2F5496"/>
      </patternFill>
    </fill>
    <fill>
      <patternFill patternType="solid">
        <fgColor rgb="FFFBE4D5"/>
        <bgColor rgb="FFFBE4D5"/>
      </patternFill>
    </fill>
    <fill>
      <patternFill patternType="solid">
        <fgColor rgb="FFFFFF00"/>
        <bgColor rgb="FFFFFF00"/>
      </patternFill>
    </fill>
    <fill>
      <patternFill patternType="solid">
        <fgColor rgb="FF7030A0"/>
        <bgColor rgb="FF7030A0"/>
      </patternFill>
    </fill>
    <fill>
      <patternFill patternType="solid">
        <fgColor rgb="FFFEF2CB"/>
        <bgColor rgb="FFFEF2CB"/>
      </patternFill>
    </fill>
    <fill>
      <patternFill patternType="solid">
        <fgColor rgb="FFD0CECE"/>
        <bgColor rgb="FFD0CECE"/>
      </patternFill>
    </fill>
    <fill>
      <patternFill patternType="solid">
        <fgColor rgb="FF8EAADB"/>
        <bgColor rgb="FF8EAADB"/>
      </patternFill>
    </fill>
    <fill>
      <patternFill patternType="solid">
        <fgColor rgb="FFC5E0B3"/>
        <bgColor rgb="FFC5E0B3"/>
      </patternFill>
    </fill>
    <fill>
      <patternFill patternType="solid">
        <fgColor rgb="FFFFE598"/>
        <bgColor rgb="FFFFE598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12" borderId="6" xfId="0" applyFont="1" applyFill="1" applyBorder="1" applyAlignment="1">
      <alignment horizontal="center" vertical="center" wrapText="1"/>
    </xf>
    <xf numFmtId="0" fontId="6" fillId="14" borderId="5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wrapText="1"/>
    </xf>
    <xf numFmtId="0" fontId="4" fillId="0" borderId="5" xfId="0" applyFont="1" applyBorder="1" applyAlignment="1">
      <alignment wrapText="1"/>
    </xf>
    <xf numFmtId="0" fontId="5" fillId="11" borderId="5" xfId="0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15" borderId="7" xfId="0" applyFont="1" applyFill="1" applyBorder="1" applyAlignment="1">
      <alignment horizontal="center" vertical="center" wrapText="1"/>
    </xf>
    <xf numFmtId="0" fontId="4" fillId="10" borderId="10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1" borderId="7" xfId="0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4" fillId="12" borderId="1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13" borderId="8" xfId="0" applyFont="1" applyFill="1" applyBorder="1" applyAlignment="1">
      <alignment horizontal="center" vertical="center" wrapText="1"/>
    </xf>
    <xf numFmtId="0" fontId="4" fillId="13" borderId="10" xfId="0" applyFont="1" applyFill="1" applyBorder="1" applyAlignment="1">
      <alignment horizontal="center" vertical="center" wrapText="1"/>
    </xf>
    <xf numFmtId="1" fontId="6" fillId="11" borderId="5" xfId="0" applyNumberFormat="1" applyFont="1" applyFill="1" applyBorder="1" applyAlignment="1">
      <alignment horizontal="center" wrapText="1"/>
    </xf>
    <xf numFmtId="0" fontId="6" fillId="9" borderId="5" xfId="0" applyFont="1" applyFill="1" applyBorder="1" applyAlignment="1">
      <alignment horizontal="center" wrapText="1"/>
    </xf>
    <xf numFmtId="1" fontId="6" fillId="11" borderId="5" xfId="0" applyNumberFormat="1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 vertical="center" wrapText="1"/>
    </xf>
    <xf numFmtId="1" fontId="5" fillId="11" borderId="5" xfId="0" applyNumberFormat="1" applyFont="1" applyFill="1" applyBorder="1" applyAlignment="1">
      <alignment wrapText="1"/>
    </xf>
    <xf numFmtId="0" fontId="4" fillId="16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4" fillId="17" borderId="5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 wrapText="1"/>
    </xf>
    <xf numFmtId="0" fontId="4" fillId="16" borderId="9" xfId="0" applyFont="1" applyFill="1" applyBorder="1" applyAlignment="1">
      <alignment horizontal="center" vertical="center" wrapText="1"/>
    </xf>
    <xf numFmtId="0" fontId="4" fillId="16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2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563880</xdr:colOff>
          <xdr:row>4</xdr:row>
          <xdr:rowOff>411480</xdr:rowOff>
        </xdr:from>
        <xdr:to>
          <xdr:col>9</xdr:col>
          <xdr:colOff>396240</xdr:colOff>
          <xdr:row>4</xdr:row>
          <xdr:rowOff>630555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6</xdr:row>
          <xdr:rowOff>822960</xdr:rowOff>
        </xdr:from>
        <xdr:to>
          <xdr:col>8</xdr:col>
          <xdr:colOff>325755</xdr:colOff>
          <xdr:row>7</xdr:row>
          <xdr:rowOff>91440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mplacement%20calculs/Do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te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P1000"/>
  <sheetViews>
    <sheetView tabSelected="1" workbookViewId="0">
      <selection activeCell="AF7" sqref="AF7"/>
    </sheetView>
  </sheetViews>
  <sheetFormatPr baseColWidth="10" defaultColWidth="14.44140625" defaultRowHeight="15" customHeight="1" x14ac:dyDescent="0.3"/>
  <cols>
    <col min="1" max="10" width="10.6640625" customWidth="1"/>
    <col min="11" max="11" width="11.44140625" customWidth="1"/>
    <col min="12" max="20" width="10.6640625" customWidth="1"/>
    <col min="21" max="21" width="20.6640625" customWidth="1"/>
    <col min="22" max="42" width="10.6640625" customWidth="1"/>
  </cols>
  <sheetData>
    <row r="1" spans="1:42" ht="36.75" customHeight="1" thickBot="1" x14ac:dyDescent="0.4">
      <c r="A1" s="1"/>
      <c r="B1" s="1"/>
      <c r="C1" s="2" t="s">
        <v>0</v>
      </c>
      <c r="D1" s="3"/>
      <c r="E1" s="4"/>
      <c r="F1" s="5"/>
      <c r="G1" s="3"/>
      <c r="H1" s="5"/>
      <c r="I1" s="5"/>
      <c r="J1" s="5"/>
      <c r="K1" s="3"/>
      <c r="L1" s="5"/>
      <c r="M1" s="5"/>
      <c r="N1" s="5"/>
      <c r="O1" s="6"/>
      <c r="P1" s="4"/>
      <c r="Q1" s="5"/>
      <c r="R1" s="3"/>
      <c r="S1" s="5"/>
      <c r="T1" s="5"/>
      <c r="U1" s="5"/>
      <c r="V1" s="5"/>
      <c r="W1" s="3"/>
      <c r="X1" s="3"/>
      <c r="Y1" s="3"/>
      <c r="Z1" s="3"/>
      <c r="AA1" s="5"/>
      <c r="AB1" s="3"/>
      <c r="AC1" s="5"/>
      <c r="AD1" s="5"/>
      <c r="AE1" s="5"/>
      <c r="AF1" s="5"/>
      <c r="AG1" s="5"/>
      <c r="AH1" s="5"/>
      <c r="AI1" s="5"/>
      <c r="AJ1" s="5"/>
      <c r="AK1" s="7"/>
      <c r="AL1" s="7"/>
      <c r="AM1" s="8"/>
      <c r="AN1" s="1"/>
      <c r="AO1" s="1"/>
      <c r="AP1" s="1"/>
    </row>
    <row r="2" spans="1:42" ht="136.5" customHeight="1" thickBot="1" x14ac:dyDescent="0.35">
      <c r="A2" s="16" t="s">
        <v>6</v>
      </c>
      <c r="B2" s="17" t="s">
        <v>7</v>
      </c>
      <c r="C2" s="18" t="s">
        <v>8</v>
      </c>
      <c r="D2" s="15" t="s">
        <v>9</v>
      </c>
      <c r="E2" s="19" t="s">
        <v>10</v>
      </c>
      <c r="F2" s="20" t="s">
        <v>11</v>
      </c>
      <c r="G2" s="15" t="s">
        <v>12</v>
      </c>
      <c r="H2" s="20" t="s">
        <v>13</v>
      </c>
      <c r="I2" s="20" t="s">
        <v>14</v>
      </c>
      <c r="J2" s="20" t="s">
        <v>15</v>
      </c>
      <c r="K2" s="21" t="s">
        <v>16</v>
      </c>
      <c r="L2" s="22" t="s">
        <v>17</v>
      </c>
      <c r="M2" s="22" t="s">
        <v>18</v>
      </c>
      <c r="N2" s="20" t="s">
        <v>19</v>
      </c>
      <c r="O2" s="23" t="s">
        <v>20</v>
      </c>
      <c r="P2" s="24" t="s">
        <v>21</v>
      </c>
      <c r="Q2" s="25" t="s">
        <v>22</v>
      </c>
      <c r="R2" s="26" t="s">
        <v>23</v>
      </c>
      <c r="S2" s="27" t="s">
        <v>24</v>
      </c>
      <c r="T2" s="27" t="s">
        <v>25</v>
      </c>
      <c r="U2" s="27" t="s">
        <v>26</v>
      </c>
      <c r="V2" s="28" t="s">
        <v>27</v>
      </c>
      <c r="W2" s="28" t="s">
        <v>28</v>
      </c>
      <c r="X2" s="29" t="s">
        <v>29</v>
      </c>
      <c r="Y2" s="30" t="s">
        <v>30</v>
      </c>
      <c r="Z2" s="31" t="s">
        <v>31</v>
      </c>
      <c r="AA2" s="30" t="s">
        <v>32</v>
      </c>
      <c r="AB2" s="31" t="s">
        <v>33</v>
      </c>
      <c r="AC2" s="30" t="s">
        <v>34</v>
      </c>
      <c r="AD2" s="32" t="s">
        <v>35</v>
      </c>
      <c r="AE2" s="32" t="s">
        <v>36</v>
      </c>
      <c r="AF2" s="9" t="s">
        <v>37</v>
      </c>
      <c r="AG2" s="32" t="s">
        <v>38</v>
      </c>
      <c r="AH2" s="32" t="s">
        <v>39</v>
      </c>
      <c r="AI2" s="32" t="s">
        <v>40</v>
      </c>
      <c r="AJ2" s="32" t="s">
        <v>41</v>
      </c>
      <c r="AK2" s="32" t="s">
        <v>42</v>
      </c>
      <c r="AL2" s="32" t="s">
        <v>43</v>
      </c>
      <c r="AM2" s="33" t="s">
        <v>44</v>
      </c>
      <c r="AN2" s="34" t="s">
        <v>45</v>
      </c>
      <c r="AO2" s="35" t="s">
        <v>46</v>
      </c>
      <c r="AP2" s="36" t="s">
        <v>47</v>
      </c>
    </row>
    <row r="3" spans="1:42" ht="24" customHeight="1" x14ac:dyDescent="0.3">
      <c r="A3" s="37" t="e">
        <f>SUMIFS([1]sites!$AY$12:$AY$40000,[1]sites!$P$12:$P$40000,"CEMRS0SA_1020")</f>
        <v>#VALUE!</v>
      </c>
      <c r="B3" s="13"/>
      <c r="C3" s="38"/>
      <c r="D3" s="37" t="e">
        <f>SUMIFS([1]sites!$AY$12:$AY$40000,[1]sites!$P$12:$P$40000,"CEMRS0SA_1020",[1]sites!$AG$12:$AG$40000,"SYNDIC NON IDENTIFIE",[1]sites!$AY$12:$AY$40000,"&gt; 3",[1]sites!$AK$12:$AK$40000,"NON")</f>
        <v>#VALUE!</v>
      </c>
      <c r="E3" s="37" t="e">
        <f>SUMIFS([1]sites!$AY$12:$AY$40000,[1]sites!$P$12:$P$40000,"CEMRS0SA_1020",[1]sites!$AG$12:$AG$40000,"SYNDIC NON IDENTIFIE",[1]sites!$AY$12:$AY$40000,"&gt; 3",[1]sites!$AK$12:$AK$40000,"OUI")</f>
        <v>#VALUE!</v>
      </c>
      <c r="F3" s="37" t="e">
        <f>SUMIFS([1]sites!$AY$12:$AY$40000,[1]sites!$P$12:$P$40000,"CEMRS0SA_1020",[1]sites!$AG$12:$AG$40000,"EN COURS",[1]sites!$EE$12:$EE$40000,"S*")+SUMIFS([1]sites!$AY$12:$AY$40000,[1]sites!$P$12:$P$40000,"CEMRS0SA_1020",[1]sites!$AG$12:$AG$40000,"EN COURS",[1]sites!$EE$12:$EE$40000,"")+SUMIFS([1]sites!$AY$12:$AY$40000,[1]sites!$P$12:$P$40000,"CEMRS0SA_1020",[1]sites!$AG$12:$AG$40000,"NON LANCE",[1]sites!$EE$12:$EE$40000,"S*")+SUMIFS([1]sites!$AY$12:$AY$40000,[1]sites!$P$12:$P$40000,"CEMRS0SA_1020",[1]sites!$AG$12:$AG$40000,"NON LANCE",[1]sites!$EE$12:$EE$40000,"")</f>
        <v>#VALUE!</v>
      </c>
      <c r="G3" s="37" t="e">
        <f>(SUMIFS([1]sites!$AY$12:$AY$40000,[1]sites!$P$12:$P$40000,"CEMS0SA_1020",[1]sites!$AG$12:$AG$40000,"EN COURS")+SUMIFS([1]sites!$AY$12:$AY$40000,[1]sites!$P$12:$P$40000,"CEMS0SA_1020",[1]sites!$AG$12:$AG$40000,"NON LANCE"))-(SUMIFS([1]sites!$AY$12:$AY$40000,[1]sites!$P$12:$P$40000,"CEMS0SA_1020",[1]sites!$AG$12:$AG$40000,"EN COURS",[1]sites!$EE$12:$EE$40000,"S*")+SUMIFS([1]sites!$AY$12:$AY$40000,[1]sites!$P$12:$P$40000,"CEMS0SA_1020",[1]sites!$AG$12:$AG$40000,"EN COURS",[1]sites!$EE$12:$EE$40000,"")+SUMIFS([1]sites!$AY$12:$AY$40000,[1]sites!$P$12:$P$40000,"CEMS0SA_1020",[1]sites!$AG$12:$AG$40000,"NON LANCE",[1]sites!$EE$12:$EE$40000,"S*")+SUMIFS([1]sites!$AY$12:$AY$40000,[1]sites!$P$12:$P$40000,"CEMS0SA_1020",[1]sites!$AG$12:$AG$40000,"NON LANCE",[1]sites!$EE$12:$EE$40000,""))</f>
        <v>#VALUE!</v>
      </c>
      <c r="H3" s="12">
        <v>0</v>
      </c>
      <c r="I3" s="37" t="e">
        <f>SUMIFS([1]sites!$AY$12:$AY$40000,[1]sites!$P$12:$P$40000,"CEMRS0SA_1020",[1]sites!$AG$12:$AG$40000,"REFUS SYNDIC")+SUMIFS([1]sites!$AY$12:$AY$40000,[1]sites!$P$12:$P$40000,"CEMRS0SA_1020",[1]sites!$AG$12:$AG$40000,"DENONCE")</f>
        <v>#VALUE!</v>
      </c>
      <c r="J3" s="37" t="e">
        <f>SUMIFS([1]sites!$AY$12:$AY$40000,[1]sites!$P$12:$P$40000,"CEMRS0SA_1020",[1]sites!$FO$12:$FO$40000,"OUI")</f>
        <v>#VALUE!</v>
      </c>
      <c r="K3" s="37" t="e">
        <f>SUMIFS([1]sites!$AY$12:$AY$40000,[1]sites!$P$12:$P$40000,"CEMRS0SA_1020",[1]sites!$AG$12:$AG$40000,"EN SIGNATURE",[1]sites!$EJ$12:$EJ$40000,"&gt; 01/01/2000")+SUMIFS([1]sites!$AY$12:$AY$40000,[1]sites!$P$12:$P$40000,"CEMRS0SA_1020",[1]sites!$AG$12:$AG$40000,"EN SIGNATURE",[1]sites!$EJ$12:$EJ$40000,"&gt;="&amp;"01/01/2018")</f>
        <v>#VALUE!</v>
      </c>
      <c r="L3" s="37" t="e">
        <f>SUMIFS([1]sites!$AY$12:$AY$40000,[1]sites!$P$12:$P$40000,"CEMRS0SA_1020",[1]sites!$AG$12:$AG$40000,"EN SIGNATURE",[1]sites!$EE$12:$EE$40000,"S*")+SUMIFS([1]sites!$AY$12:$AY$40000,[1]sites!$P$12:$P$40000,"CEMRS0SA_1020",[1]sites!$AG$12:$AG$40000,"EN SIGNATURE",[1]sites!$EE$12:$EE$40000,"")</f>
        <v>#VALUE!</v>
      </c>
      <c r="M3" s="37" t="e">
        <f>SUMIFS([1]sites!$AY$12:$AY$40000,[1]sites!$P$12:$P$40000,"CEMRS0SA_1020",[1]sites!$AG$12:$AG$40000,"EN SIGNATURE")-(SUMIFS([1]sites!$AY$12:$AY$40000,[1]sites!$P$12:$P$40000,"CEMRS0SA_1020",[1]sites!$AG$12:$AG$40000,"EN SIGNATURE",[1]sites!$EE$12:$EE$40000,"S*")+SUMIFS([1]sites!$AY$12:$AY$40000,[1]sites!$P$12:$P$40000,"CEMRS0SA_1020",[1]sites!$AG$12:$AG$40000,"EN SIGNATURE",[1]sites!$EE$12:$EE$40000,""))</f>
        <v>#VALUE!</v>
      </c>
      <c r="N3" s="37" t="e">
        <f>SUMIFS([1]sites!$AY$12:$AY$40000,[1]sites!$P$12:$P$40000,"CEMRS0SA_1020",[1]sites!$EO$12:$EO$40000,"&gt;="&amp;"01/01/2000")</f>
        <v>#VALUE!</v>
      </c>
      <c r="O3" s="37" t="e">
        <f>SUMIFS([1]sites!$AY$12:$AY$40000,[1]sites!$P$12:$P$40000,"CEMRS0SA_1020",[1]sites!$AG$12:$AG$40000,"ATTENTE PROBATION")</f>
        <v>#VALUE!</v>
      </c>
      <c r="P3" s="12">
        <f>P5-P6</f>
        <v>0</v>
      </c>
      <c r="Q3" s="37">
        <f>P6+P7</f>
        <v>6896</v>
      </c>
      <c r="R3" s="37" t="e">
        <f>SUMIFS([1]sites!$AY$12:$AY$40000,[1]sites!$P$12:$P$40000,"CEMRS0SA_1020",[1]sites!$AG$12:$AG$40000,"PRE-ETUDE A VALIDER")</f>
        <v>#VALUE!</v>
      </c>
      <c r="S3" s="37" t="e">
        <f>SUMIFS([1]sites!$AY$12:$AY$40000,[1]sites!$P$12:$P$40000,"CEMRS0SA_1020",[1]sites!$AG$12:$AG$40000,"SIGNE")</f>
        <v>#VALUE!</v>
      </c>
      <c r="T3" s="37" t="e">
        <f>SUMIFS([1]sites!$AY$12:$AY$40000,[1]sites!$P$12:$P$40000,"CEMRS0SA_1020",[1]sites!$AG$12:$AG$40000,"SIGNE",[1]sites!$O$12:$O$40000,"En déploiement")+SUMIFS([1]sites!$AY$12:$AY$40000,[1]sites!$P$12:$P$40000,"CEMRS0SA_1020",[1]sites!$AG$12:$AG$40000,"SIGNE",[1]sites!$O$12:$O$40000,"Planifié")+SUMIFS([1]sites!$AY$12:$AY$40000,[1]sites!$P$12:$P$40000,"CEMRS0SA_1020",[1]sites!$AG$12:$AG$40000,"SIGNE",[1]sites!$O$12:$O$40000,"Retardé")</f>
        <v>#VALUE!</v>
      </c>
      <c r="U3" s="37" t="e">
        <f>SUMIFS([1]sites!$AY$12:$AY$40000,[1]sites!$P$12:$P$40000,"CEMRS0SA_1020",[1]sites!$AG$12:$AG$40000,"SIGNE",[1]sites!$AK$12:$AK$40000,"Oui",[1]sites!$CM$12:$CM$40000,"Technique",[1]sites!$CN$12:$CN$40000,"Problème GC*")</f>
        <v>#VALUE!</v>
      </c>
      <c r="V3" s="38"/>
      <c r="W3" s="38"/>
      <c r="X3" s="38"/>
      <c r="Y3" s="37"/>
      <c r="Z3" s="37"/>
      <c r="AA3" s="37" t="e">
        <f>SUMIFS([1]sites!$AY$12:$AY$40000,[1]sites!$AG$12:$AG$40000,"SIGNE",[1]sites!$P$12:$P$40000,"CEMRS0SA_1020",[1]sites!$AI$12:$AI$40000,"COLONNE R*")+SUMIFS([1]sites!$AY$12:$AY$40000,[1]sites!$AG$12:$AG$40000,"SIGNE",[1]sites!$P$12:$P$40000,"CEMRS0SA_1020",[1]sites!$AI$12:$AI$40000,"PB Po*")</f>
        <v>#VALUE!</v>
      </c>
      <c r="AB3" s="37" t="e">
        <f>SUMIFS([1]sites!$AY$12:$AY$40000,[1]sites!$AG$12:$AG$40000,"SIGNE",[1]sites!$P$12:$P$40000,"CEMRS0SA_1020",[1]sites!$AI$12:$AI$40000,"RACCORDABLE")</f>
        <v>#VALUE!</v>
      </c>
      <c r="AC3" s="10" t="e">
        <f>SUM(AA3:AB3)-SUM(AA4:AB4)</f>
        <v>#VALUE!</v>
      </c>
      <c r="AD3" s="37" t="e">
        <f>SUMIFS([1]sites!$AY$12:$AY$40000,[1]sites!$AG$12:$AG$40000,"PAS DE SYNDIC",[1]sites!$P$12:$P$40000,"CEMRS0SA_1020",[1]sites!$DG$12:$DG$40000,"&lt;&gt;Effect*",[1]sites!$O$12:$O$40000,"En*")+SUMIFS([1]sites!$AY$12:$AY$40000,[1]sites!$AG$12:$AG$40000,"PAS DE SYNDIC",[1]sites!$P$12:$P$40000,"CEMRS0SA_1020",[1]sites!$DG$12:$DG$40000,"&lt;&gt;Effect*",[1]sites!$O$12:$O$40000,"Retard*")+SUMIFS([1]sites!$AY$12:$AY$40000,[1]sites!$AG$12:$AG$40000,"PAS DE SYNDIC",[1]sites!$P$12:$P$40000,"CEMRS0SA_1020",[1]sites!$DG$12:$DG$40000,"&lt;&gt;Effect*",[1]sites!$O$12:$O$40000,"Planif*")</f>
        <v>#VALUE!</v>
      </c>
      <c r="AE3" s="37" t="e">
        <f>SUMIFS([1]sites!$AY$12:$AY$40000,[1]sites!$AG$12:$AG$40000,"PAS DE SYNDIC",[1]sites!$P$12:$P$40000,"CEMRS0SA_1020",[1]sites!$DG$12:$DG$40000,"Effect*",[1]sites!$O$12:$O$40000,"En*")+SUMIFS([1]sites!$AY$12:$AY$40000,[1]sites!$AG$12:$AG$40000,"PAS DE SYNDIC",[1]sites!$P$12:$P$40000,"CEMRS0SA_1020",[1]sites!$DG$12:$DG$40000,"Effect*",[1]sites!$O$12:$O$40000,"Retard*")+SUMIFS([1]sites!$AY$12:$AY$40000,[1]sites!$AG$12:$AG$40000,"PAS DE SYNDIC",[1]sites!$P$12:$P$40000,"CEMRS0SA_1020",[1]sites!$DG$12:$DG$40000,"Effect*",[1]sites!$O$12:$O$40000,"Planif*")</f>
        <v>#VALUE!</v>
      </c>
      <c r="AF3" s="37" t="e">
        <f>SUMIFS([1]sites!$AY$12:$AY$40000,[1]sites!$AG$12:$AG$40000,"PAS DE SYNDIC",[1]sites!$P$12:$P$40000,"CEMRS0SA_1020",[1]sites!$DG$12:$DG$40000,"Non effect*",[1]sites!$O$12:$O$40000,"Déployé")+SUMIFS([1]sites!$AY$12:$AY$40000,[1]sites!$AG$12:$AG$40000,"PAS DE SYNDIC",[1]sites!$P$12:$P$40000,"CEMRS0SA_1020",[1]sites!$DG$12:$DG$40000,"En cours*",[1]sites!$O$12:$O$40000,"Déployé")</f>
        <v>#VALUE!</v>
      </c>
      <c r="AG3" s="37" t="e">
        <f>SUMIFS([1]sites!$AY$12:$AY$40000,[1]sites!$AG$12:$AG$40000,"PAS DE SYNDIC",[1]sites!$P$12:$P$40000,"CEMRS0SA_1020")-(SUMIFS([1]sites!$AY$12:$AY$40000,[1]sites!$AG$12:$AG$40000,"PAS DE SYNDIC",[1]sites!$P$12:$P$40000,"CEMRS0SA_1020",[1]sites!$DH$12:$DH$40000,""))</f>
        <v>#VALUE!</v>
      </c>
      <c r="AH3" s="12">
        <v>0</v>
      </c>
      <c r="AI3" s="12"/>
      <c r="AJ3" s="37" t="e">
        <f>SUMIFS([1]sites!$AY$12:$AY$40000,[1]sites!$AG$12:$AG$40000,"PAS DE SYNDIC",[1]sites!$P$12:$P$40000,"CEMRS0SA_1020",[1]sites!$AK$12:$AK$40000,"Oui",[1]sites!$CM$12:$CM$40000,"Techni*",[1]sites!$CN$12:$CN$40000,"Problème GC*")</f>
        <v>#VALUE!</v>
      </c>
      <c r="AK3" s="37" t="e">
        <f>SUMIFS([1]sites!$AY$12:$AY$40000,[1]sites!$AG$12:$AG$40000,"PAS DE SYNDIC",[1]sites!$P$12:$P$40000,"CEMRS0SA_1020",[1]sites!$AI$12:$AI$40000,"PB pose")+SUMIFS([1]sites!$AY$12:$AY$40000,[1]sites!$AG$12:$AG$40000,"PAS DE SYNDIC",[1]sites!$P$12:$P$40000,"CEMRS0SA_1020",[1]sites!$AI$12:$AI$40000,"COLONNE RACCORDEE")</f>
        <v>#VALUE!</v>
      </c>
      <c r="AL3" s="39" t="e">
        <f>SUMIFS([1]sites!$AY$12:$AY$40000,[1]sites!$AG$12:$AG$40000,"PAS DE SYNDIC",[1]sites!$P$12:$P$40000,"CEMRS0SA_1020",[1]sites!$AI$12:$AI$40000,"RACCORDAB*")</f>
        <v>#VALUE!</v>
      </c>
      <c r="AM3" s="39" t="e">
        <f>SUM(AK3:AL3)-SUM(AK4:AL4)</f>
        <v>#VALUE!</v>
      </c>
      <c r="AN3" s="40"/>
      <c r="AO3" s="14" t="e">
        <f>AB3+AL3</f>
        <v>#VALUE!</v>
      </c>
      <c r="AP3" s="41" t="e">
        <f>(AO3+AK3+AA3)</f>
        <v>#VALUE!</v>
      </c>
    </row>
    <row r="4" spans="1:42" ht="28.8" x14ac:dyDescent="0.3">
      <c r="A4" s="11">
        <v>14382</v>
      </c>
      <c r="B4" s="46" t="s">
        <v>1</v>
      </c>
      <c r="C4" s="47"/>
      <c r="D4" s="11">
        <v>11</v>
      </c>
      <c r="E4" s="11">
        <v>247</v>
      </c>
      <c r="Z4" s="42" t="s">
        <v>1</v>
      </c>
      <c r="AA4" s="43">
        <v>88</v>
      </c>
      <c r="AB4" s="43">
        <v>6509</v>
      </c>
      <c r="AJ4" s="44" t="s">
        <v>1</v>
      </c>
      <c r="AK4" s="11">
        <v>518</v>
      </c>
      <c r="AL4" s="11">
        <v>2659</v>
      </c>
    </row>
    <row r="5" spans="1:42" ht="57.6" x14ac:dyDescent="0.3">
      <c r="O5" s="42" t="s">
        <v>2</v>
      </c>
      <c r="P5" s="11">
        <v>0</v>
      </c>
    </row>
    <row r="6" spans="1:42" ht="57.6" x14ac:dyDescent="0.3">
      <c r="B6" s="45" t="s">
        <v>3</v>
      </c>
      <c r="C6" s="45"/>
      <c r="D6" s="45"/>
      <c r="E6" s="45"/>
      <c r="O6" s="42" t="s">
        <v>4</v>
      </c>
      <c r="P6" s="11"/>
    </row>
    <row r="7" spans="1:42" ht="75" customHeight="1" x14ac:dyDescent="0.3">
      <c r="O7" s="42" t="s">
        <v>5</v>
      </c>
      <c r="P7" s="11">
        <v>6896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B4:C4"/>
    <mergeCell ref="B6:E6"/>
  </mergeCells>
  <pageMargins left="0.7" right="0.7" top="0.75" bottom="0.75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>
                <anchor moveWithCells="1">
                  <from>
                    <xdr:col>8</xdr:col>
                    <xdr:colOff>563880</xdr:colOff>
                    <xdr:row>4</xdr:row>
                    <xdr:rowOff>411480</xdr:rowOff>
                  </from>
                  <to>
                    <xdr:col>9</xdr:col>
                    <xdr:colOff>403860</xdr:colOff>
                    <xdr:row>4</xdr:row>
                    <xdr:rowOff>640080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exportation">
                <anchor moveWithCells="1">
                  <from>
                    <xdr:col>7</xdr:col>
                    <xdr:colOff>495300</xdr:colOff>
                    <xdr:row>6</xdr:row>
                    <xdr:rowOff>822960</xdr:rowOff>
                  </from>
                  <to>
                    <xdr:col>8</xdr:col>
                    <xdr:colOff>335280</xdr:colOff>
                    <xdr:row>7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Chaneze Laghouati</dc:creator>
  <cp:lastModifiedBy>Lola Colling</cp:lastModifiedBy>
  <dcterms:created xsi:type="dcterms:W3CDTF">2020-07-23T06:23:29Z</dcterms:created>
  <dcterms:modified xsi:type="dcterms:W3CDTF">2023-06-07T14:48:41Z</dcterms:modified>
</cp:coreProperties>
</file>