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drawings/drawing8.xml" ContentType="application/vnd.openxmlformats-officedocument.drawing+xml"/>
  <Override PartName="/xl/tables/table6.xml" ContentType="application/vnd.openxmlformats-officedocument.spreadsheetml.table+xml"/>
  <Override PartName="/xl/drawings/drawing9.xml" ContentType="application/vnd.openxmlformats-officedocument.drawing+xml"/>
  <Override PartName="/xl/tables/table7.xml" ContentType="application/vnd.openxmlformats-officedocument.spreadsheetml.table+xml"/>
  <Override PartName="/xl/drawings/drawing10.xml" ContentType="application/vnd.openxmlformats-officedocument.drawing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08EE94DE-3AED-4AD4-AC5B-A9CD5537E985}" xr6:coauthVersionLast="47" xr6:coauthVersionMax="47" xr10:uidLastSave="{00000000-0000-0000-0000-000000000000}"/>
  <bookViews>
    <workbookView xWindow="-28920" yWindow="-510" windowWidth="29040" windowHeight="16440" tabRatio="711" activeTab="5" xr2:uid="{8FD6BD02-F0EC-42EE-96B0-B7CA60229513}"/>
  </bookViews>
  <sheets>
    <sheet name="Accueil" sheetId="12" r:id="rId1"/>
    <sheet name="Comptes" sheetId="13" r:id="rId2"/>
    <sheet name="Compte Courant" sheetId="6" r:id="rId3"/>
    <sheet name="AsVie Carme" sheetId="7" r:id="rId4"/>
    <sheet name="AsVie Pierre" sheetId="15" r:id="rId5"/>
    <sheet name="LiA Carme" sheetId="9" r:id="rId6"/>
    <sheet name="LiA Pierre" sheetId="16" r:id="rId7"/>
    <sheet name="LEP Carme" sheetId="11" r:id="rId8"/>
    <sheet name="LEP Pierre" sheetId="17" r:id="rId9"/>
    <sheet name="Echéances" sheetId="18" r:id="rId10"/>
    <sheet name="Listes" sheetId="14" r:id="rId1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3" i="9" l="1"/>
  <c r="O13" i="9"/>
  <c r="N13" i="6"/>
  <c r="O13" i="6"/>
  <c r="N14" i="6"/>
  <c r="N15" i="6" s="1"/>
  <c r="N16" i="6" s="1"/>
  <c r="N17" i="6" s="1"/>
  <c r="N18" i="6" s="1"/>
  <c r="N19" i="6" s="1"/>
  <c r="O14" i="6"/>
  <c r="O15" i="6" s="1"/>
  <c r="O16" i="6"/>
  <c r="O17" i="6"/>
  <c r="O18" i="6"/>
  <c r="O19" i="6"/>
  <c r="D13" i="9"/>
  <c r="D19" i="6"/>
  <c r="D19" i="7"/>
  <c r="D18" i="6"/>
  <c r="D17" i="6"/>
  <c r="N13" i="7"/>
  <c r="O13" i="7"/>
  <c r="N14" i="7"/>
  <c r="N15" i="7" s="1"/>
  <c r="N16" i="7" s="1"/>
  <c r="N17" i="7" s="1"/>
  <c r="N18" i="7" s="1"/>
  <c r="O14" i="7"/>
  <c r="O15" i="7"/>
  <c r="O16" i="7"/>
  <c r="O17" i="7"/>
  <c r="O18" i="7"/>
  <c r="D18" i="7"/>
  <c r="O16" i="15"/>
  <c r="O17" i="15"/>
  <c r="O18" i="15"/>
  <c r="O19" i="15"/>
  <c r="O20" i="15"/>
  <c r="O21" i="15"/>
  <c r="D22" i="15"/>
  <c r="D21" i="15"/>
  <c r="D17" i="7"/>
  <c r="D16" i="7"/>
  <c r="D20" i="15"/>
  <c r="D19" i="15"/>
  <c r="D16" i="6"/>
  <c r="D15" i="7"/>
  <c r="D18" i="15"/>
  <c r="D17" i="15"/>
  <c r="D16" i="15"/>
  <c r="D15" i="15"/>
  <c r="D14" i="15"/>
  <c r="O13" i="17"/>
  <c r="D13" i="17"/>
  <c r="D13" i="16"/>
  <c r="D11" i="6"/>
  <c r="D11" i="17"/>
  <c r="D12" i="17"/>
  <c r="D11" i="11"/>
  <c r="D12" i="11"/>
  <c r="D11" i="16"/>
  <c r="D12" i="16"/>
  <c r="D11" i="9"/>
  <c r="D12" i="9"/>
  <c r="D11" i="15"/>
  <c r="D12" i="15"/>
  <c r="D13" i="15"/>
  <c r="D12" i="7"/>
  <c r="D13" i="7"/>
  <c r="D14" i="7"/>
  <c r="D11" i="7"/>
  <c r="L12" i="13" l="1"/>
  <c r="H12" i="12"/>
  <c r="H17" i="12"/>
  <c r="H16" i="12"/>
  <c r="H15" i="12"/>
  <c r="H14" i="12"/>
  <c r="H13" i="12"/>
  <c r="H11" i="12"/>
  <c r="L17" i="13"/>
  <c r="L16" i="13"/>
  <c r="L15" i="13"/>
  <c r="L14" i="13"/>
  <c r="L13" i="13"/>
  <c r="L11" i="13"/>
  <c r="B32" i="18"/>
  <c r="C32" i="18" s="1"/>
  <c r="B31" i="18"/>
  <c r="C31" i="18" s="1"/>
  <c r="B30" i="18"/>
  <c r="C30" i="18" s="1"/>
  <c r="B29" i="18"/>
  <c r="C29" i="18" s="1"/>
  <c r="B28" i="18"/>
  <c r="C28" i="18" s="1"/>
  <c r="B27" i="18"/>
  <c r="C27" i="18" s="1"/>
  <c r="B26" i="18"/>
  <c r="C26" i="18" s="1"/>
  <c r="B25" i="18"/>
  <c r="C25" i="18" s="1"/>
  <c r="B24" i="18"/>
  <c r="C24" i="18" s="1"/>
  <c r="B23" i="18"/>
  <c r="C23" i="18" s="1"/>
  <c r="B22" i="18"/>
  <c r="C22" i="18" s="1"/>
  <c r="B21" i="18"/>
  <c r="C21" i="18" s="1"/>
  <c r="B20" i="18"/>
  <c r="C20" i="18" s="1"/>
  <c r="B19" i="18"/>
  <c r="C19" i="18" s="1"/>
  <c r="B18" i="18"/>
  <c r="C18" i="18" s="1"/>
  <c r="B17" i="18"/>
  <c r="C17" i="18" s="1"/>
  <c r="B16" i="18"/>
  <c r="C16" i="18" s="1"/>
  <c r="B15" i="18"/>
  <c r="C15" i="18" s="1"/>
  <c r="B14" i="18"/>
  <c r="C14" i="18" s="1"/>
  <c r="B13" i="18"/>
  <c r="C13" i="18" s="1"/>
  <c r="B12" i="18"/>
  <c r="C12" i="18" s="1"/>
  <c r="J8" i="18"/>
  <c r="J7" i="18"/>
  <c r="J6" i="18"/>
  <c r="L4" i="18"/>
  <c r="N11" i="11"/>
  <c r="N12" i="11" s="1"/>
  <c r="N6" i="17"/>
  <c r="O11" i="17" s="1"/>
  <c r="O12" i="17" s="1"/>
  <c r="N6" i="11"/>
  <c r="O11" i="11" s="1"/>
  <c r="O12" i="11" s="1"/>
  <c r="O12" i="16"/>
  <c r="N6" i="16"/>
  <c r="N11" i="16" s="1"/>
  <c r="N12" i="16" s="1"/>
  <c r="N13" i="16" s="1"/>
  <c r="N6" i="9"/>
  <c r="O11" i="9" s="1"/>
  <c r="N6" i="15"/>
  <c r="O11" i="15"/>
  <c r="N6" i="7"/>
  <c r="O11" i="16" l="1"/>
  <c r="O13" i="16"/>
  <c r="N11" i="17"/>
  <c r="N12" i="17" s="1"/>
  <c r="N13" i="17" s="1"/>
  <c r="N11" i="9"/>
  <c r="N12" i="9" s="1"/>
  <c r="N8" i="11"/>
  <c r="O12" i="9"/>
  <c r="N8" i="9" s="1"/>
  <c r="N7" i="9"/>
  <c r="N11" i="15"/>
  <c r="O12" i="15"/>
  <c r="D15" i="6"/>
  <c r="D14" i="6"/>
  <c r="D13" i="6"/>
  <c r="D12" i="6"/>
  <c r="N8" i="17"/>
  <c r="N8" i="16"/>
  <c r="H7" i="17"/>
  <c r="E17" i="12" s="1"/>
  <c r="H6" i="17"/>
  <c r="D17" i="12" s="1"/>
  <c r="J4" i="17"/>
  <c r="H7" i="16"/>
  <c r="E15" i="12" s="1"/>
  <c r="H6" i="16"/>
  <c r="D15" i="12" s="1"/>
  <c r="J4" i="16"/>
  <c r="H7" i="15"/>
  <c r="E13" i="12" s="1"/>
  <c r="H6" i="15"/>
  <c r="D13" i="12" s="1"/>
  <c r="J4" i="15"/>
  <c r="N6" i="6"/>
  <c r="O11" i="6" s="1"/>
  <c r="J4" i="13"/>
  <c r="O13" i="15" l="1"/>
  <c r="N7" i="11"/>
  <c r="N7" i="16"/>
  <c r="N12" i="15"/>
  <c r="N11" i="7"/>
  <c r="O11" i="7"/>
  <c r="O12" i="6"/>
  <c r="N11" i="6"/>
  <c r="N7" i="17"/>
  <c r="H8" i="17"/>
  <c r="H8" i="15"/>
  <c r="H18" i="12"/>
  <c r="H8" i="16"/>
  <c r="N13" i="15" l="1"/>
  <c r="N14" i="15" s="1"/>
  <c r="N15" i="15" s="1"/>
  <c r="N16" i="15" s="1"/>
  <c r="N17" i="15" s="1"/>
  <c r="N18" i="15" s="1"/>
  <c r="N19" i="15" s="1"/>
  <c r="N20" i="15" s="1"/>
  <c r="N21" i="15" s="1"/>
  <c r="N22" i="15" s="1"/>
  <c r="O14" i="15"/>
  <c r="O15" i="15" s="1"/>
  <c r="N12" i="7"/>
  <c r="O12" i="7"/>
  <c r="N12" i="6"/>
  <c r="N7" i="6"/>
  <c r="F17" i="12"/>
  <c r="J17" i="13"/>
  <c r="F15" i="12"/>
  <c r="J15" i="13"/>
  <c r="O22" i="15" l="1"/>
  <c r="N8" i="15" s="1"/>
  <c r="N7" i="15"/>
  <c r="N7" i="7"/>
  <c r="K17" i="13"/>
  <c r="G17" i="12"/>
  <c r="K15" i="13"/>
  <c r="G15" i="12"/>
  <c r="F13" i="12"/>
  <c r="J13" i="13"/>
  <c r="N8" i="6" l="1"/>
  <c r="N8" i="7"/>
  <c r="K13" i="13"/>
  <c r="G13" i="12"/>
  <c r="H7" i="11"/>
  <c r="E16" i="12" s="1"/>
  <c r="H6" i="11"/>
  <c r="D16" i="12" s="1"/>
  <c r="H7" i="9"/>
  <c r="E14" i="12" s="1"/>
  <c r="H6" i="9"/>
  <c r="D14" i="12" s="1"/>
  <c r="H7" i="7"/>
  <c r="E12" i="12" s="1"/>
  <c r="H6" i="7"/>
  <c r="D12" i="12" s="1"/>
  <c r="H7" i="6"/>
  <c r="E11" i="12" s="1"/>
  <c r="H6" i="6"/>
  <c r="D11" i="12" s="1"/>
  <c r="G11" i="12" l="1"/>
  <c r="K11" i="13"/>
  <c r="E18" i="12"/>
  <c r="D18" i="12"/>
  <c r="J11" i="13" l="1"/>
  <c r="F11" i="12"/>
  <c r="J4" i="6"/>
  <c r="J4" i="11"/>
  <c r="J4" i="9"/>
  <c r="J4" i="7"/>
  <c r="J14" i="13" l="1"/>
  <c r="F14" i="12"/>
  <c r="F12" i="12"/>
  <c r="J12" i="13"/>
  <c r="H8" i="11"/>
  <c r="H8" i="7"/>
  <c r="H8" i="9"/>
  <c r="J16" i="13" l="1"/>
  <c r="J7" i="13" s="1"/>
  <c r="F16" i="12"/>
  <c r="F18" i="12" s="1"/>
  <c r="K14" i="13"/>
  <c r="G14" i="12"/>
  <c r="K12" i="13"/>
  <c r="G12" i="12"/>
  <c r="J8" i="13"/>
  <c r="H8" i="6"/>
  <c r="K16" i="13" l="1"/>
  <c r="K8" i="13" s="1"/>
  <c r="G16" i="12"/>
  <c r="G18" i="12" s="1"/>
  <c r="K7" i="13" l="1"/>
</calcChain>
</file>

<file path=xl/sharedStrings.xml><?xml version="1.0" encoding="utf-8"?>
<sst xmlns="http://schemas.openxmlformats.org/spreadsheetml/2006/main" count="622" uniqueCount="217">
  <si>
    <t>Classes</t>
  </si>
  <si>
    <t>Tiers</t>
  </si>
  <si>
    <t>Mode de paiement</t>
  </si>
  <si>
    <t>Date</t>
  </si>
  <si>
    <t>N° chèque</t>
  </si>
  <si>
    <t>Commentaire</t>
  </si>
  <si>
    <t>Débit</t>
  </si>
  <si>
    <t>Crédit</t>
  </si>
  <si>
    <t xml:space="preserve">Rubrique </t>
  </si>
  <si>
    <t>Classe</t>
  </si>
  <si>
    <t>Périodicité</t>
  </si>
  <si>
    <t>Libellé du compte</t>
  </si>
  <si>
    <t>Solde réel</t>
  </si>
  <si>
    <t xml:space="preserve">Solde pointé </t>
  </si>
  <si>
    <t>Tableau de bord</t>
  </si>
  <si>
    <t>Dépenses</t>
  </si>
  <si>
    <t>Recettes</t>
  </si>
  <si>
    <t>Compte courant Boursorama</t>
  </si>
  <si>
    <t>Nb. Opér.</t>
  </si>
  <si>
    <t>Numéro de compte</t>
  </si>
  <si>
    <t>IBAN</t>
  </si>
  <si>
    <t>Devise</t>
  </si>
  <si>
    <t>Boursorama Banque</t>
  </si>
  <si>
    <t>Organisme bancaire</t>
  </si>
  <si>
    <t>Caisse d'Epargne</t>
  </si>
  <si>
    <t>Groupe GENERALI</t>
  </si>
  <si>
    <t>BIC</t>
  </si>
  <si>
    <t>Gestionnaire de comptes</t>
  </si>
  <si>
    <t>Euros</t>
  </si>
  <si>
    <t xml:space="preserve">Alimentation </t>
  </si>
  <si>
    <t>Animalerie</t>
  </si>
  <si>
    <t>Argent de poche</t>
  </si>
  <si>
    <t>Assurances</t>
  </si>
  <si>
    <t>Carburant</t>
  </si>
  <si>
    <t>Cave</t>
  </si>
  <si>
    <t>Cadeaux</t>
  </si>
  <si>
    <t>Divers</t>
  </si>
  <si>
    <t>Dons œuvres</t>
  </si>
  <si>
    <t>Entretien</t>
  </si>
  <si>
    <t xml:space="preserve">Van </t>
  </si>
  <si>
    <t>Voiture</t>
  </si>
  <si>
    <t>Frais bancaires</t>
  </si>
  <si>
    <t>Habillement</t>
  </si>
  <si>
    <t>Coiffeur</t>
  </si>
  <si>
    <t>Habitation</t>
  </si>
  <si>
    <t>Articles ménager</t>
  </si>
  <si>
    <t>Bricolage</t>
  </si>
  <si>
    <t>Décoration</t>
  </si>
  <si>
    <t>Eau</t>
  </si>
  <si>
    <t>Electricité</t>
  </si>
  <si>
    <t>Gaz</t>
  </si>
  <si>
    <t>Jardin</t>
  </si>
  <si>
    <t>Linge de maison</t>
  </si>
  <si>
    <t>Produits d'entretien</t>
  </si>
  <si>
    <t>Impôts</t>
  </si>
  <si>
    <t>Sur le revenu</t>
  </si>
  <si>
    <t>Taxe foncière</t>
  </si>
  <si>
    <t>Taxe habitation</t>
  </si>
  <si>
    <t>Loisirs</t>
  </si>
  <si>
    <t>Recettes autres</t>
  </si>
  <si>
    <t>Revenus</t>
  </si>
  <si>
    <t>Santé</t>
  </si>
  <si>
    <t>Téléphonie</t>
  </si>
  <si>
    <t>Intérêts</t>
  </si>
  <si>
    <t>Prime d'épargne</t>
  </si>
  <si>
    <t>Portables</t>
  </si>
  <si>
    <t>Internet, téléphone fixe</t>
  </si>
  <si>
    <t>Cinéma</t>
  </si>
  <si>
    <t>Multimédia</t>
  </si>
  <si>
    <t>Informatique</t>
  </si>
  <si>
    <t>Librairie</t>
  </si>
  <si>
    <t>Sport</t>
  </si>
  <si>
    <t>Vacances</t>
  </si>
  <si>
    <t>Hôtels</t>
  </si>
  <si>
    <t>Médecin</t>
  </si>
  <si>
    <t>Pharmacie</t>
  </si>
  <si>
    <t>Analyse, radios</t>
  </si>
  <si>
    <t>AGIRC</t>
  </si>
  <si>
    <t>Aldi</t>
  </si>
  <si>
    <t>Amazon</t>
  </si>
  <si>
    <t>ARRCO</t>
  </si>
  <si>
    <t>ASF</t>
  </si>
  <si>
    <t>Brico Dépôt</t>
  </si>
  <si>
    <t>Briconaute</t>
  </si>
  <si>
    <t>Camping Car Park</t>
  </si>
  <si>
    <t>CDiscount</t>
  </si>
  <si>
    <t>CPR</t>
  </si>
  <si>
    <t>EDF</t>
  </si>
  <si>
    <t>Etape auto</t>
  </si>
  <si>
    <t>Ircantec</t>
  </si>
  <si>
    <t>Lery Merlin</t>
  </si>
  <si>
    <t>Maif</t>
  </si>
  <si>
    <t>MSA Grand Sud</t>
  </si>
  <si>
    <t>Orange</t>
  </si>
  <si>
    <t>SNCF</t>
  </si>
  <si>
    <t>Antargaz</t>
  </si>
  <si>
    <t>Super U</t>
  </si>
  <si>
    <t>Trésor Public</t>
  </si>
  <si>
    <t>Prélèvement</t>
  </si>
  <si>
    <t>Chèque</t>
  </si>
  <si>
    <t>Versement</t>
  </si>
  <si>
    <t>Solde rapproché</t>
  </si>
  <si>
    <t xml:space="preserve">Mouvements au débit : </t>
  </si>
  <si>
    <t xml:space="preserve">Evolutions : </t>
  </si>
  <si>
    <t xml:space="preserve">Solde réel : </t>
  </si>
  <si>
    <t xml:space="preserve">Solde rapproché : </t>
  </si>
  <si>
    <t xml:space="preserve">Mouvements au crédit : </t>
  </si>
  <si>
    <t xml:space="preserve">Solde initial : </t>
  </si>
  <si>
    <t>Pointage</t>
  </si>
  <si>
    <t>ü</t>
  </si>
  <si>
    <t>N°
chèque</t>
  </si>
  <si>
    <t>Solde</t>
  </si>
  <si>
    <t>Les comptes</t>
  </si>
  <si>
    <t>ó</t>
  </si>
  <si>
    <t>Æ</t>
  </si>
  <si>
    <t>Mensuelle</t>
  </si>
  <si>
    <t>Bimensuelle</t>
  </si>
  <si>
    <t>Trimestrielle</t>
  </si>
  <si>
    <t>Semestrielle</t>
  </si>
  <si>
    <t>Annuelle</t>
  </si>
  <si>
    <t>1 mois</t>
  </si>
  <si>
    <t>2 mois</t>
  </si>
  <si>
    <t>3 mois</t>
  </si>
  <si>
    <t>6 mois</t>
  </si>
  <si>
    <t>Ê</t>
  </si>
  <si>
    <t>CARSAT LR</t>
  </si>
  <si>
    <t>Boursorama</t>
  </si>
  <si>
    <t xml:space="preserve">Encours tous comptes : </t>
  </si>
  <si>
    <t>Réel</t>
  </si>
  <si>
    <t>Rapproché</t>
  </si>
  <si>
    <t xml:space="preserve">Encours épargne : </t>
  </si>
  <si>
    <t>Trésorerie</t>
  </si>
  <si>
    <t xml:space="preserve">Comptes </t>
  </si>
  <si>
    <t>Remise chèques</t>
  </si>
  <si>
    <t>Solde Initial</t>
  </si>
  <si>
    <t>12 mois</t>
  </si>
  <si>
    <t xml:space="preserve">Rubriques </t>
  </si>
  <si>
    <t>Type</t>
  </si>
  <si>
    <t>Compte Courant</t>
  </si>
  <si>
    <t>+</t>
  </si>
  <si>
    <t>-</t>
  </si>
  <si>
    <t>Epargne</t>
  </si>
  <si>
    <t>Virement interne</t>
  </si>
  <si>
    <t xml:space="preserve">Assurance Vie </t>
  </si>
  <si>
    <t xml:space="preserve">Livret Epargne Populaire </t>
  </si>
  <si>
    <t>Virement externe</t>
  </si>
  <si>
    <t>Assurance Vie Carmen</t>
  </si>
  <si>
    <t>Assurance Vie Pierre</t>
  </si>
  <si>
    <t>Livret A Carme</t>
  </si>
  <si>
    <t>Livret A Pierre</t>
  </si>
  <si>
    <t>Livret d'Epargne Populaire Carme</t>
  </si>
  <si>
    <t>Livret d'Epargne Populaire Pierre</t>
  </si>
  <si>
    <t xml:space="preserve">Assurance Vie Carme </t>
  </si>
  <si>
    <t>Feuille</t>
  </si>
  <si>
    <t>ACTP</t>
  </si>
  <si>
    <t>ACommeAssure</t>
  </si>
  <si>
    <t>Carte Carme</t>
  </si>
  <si>
    <t>Carte Pierre</t>
  </si>
  <si>
    <t>Assurance Vie Carme</t>
  </si>
  <si>
    <t>LiA Carme</t>
  </si>
  <si>
    <t>LiA Pierre</t>
  </si>
  <si>
    <t>LEP Carme</t>
  </si>
  <si>
    <t>ASA</t>
  </si>
  <si>
    <t>LEP Pierre</t>
  </si>
  <si>
    <t>Avance Kathy</t>
  </si>
  <si>
    <t>Avance Phil</t>
  </si>
  <si>
    <t>Avance Solstici</t>
  </si>
  <si>
    <t>Avance Yohan</t>
  </si>
  <si>
    <t>Bois de chauffage</t>
  </si>
  <si>
    <t>Free</t>
  </si>
  <si>
    <t>Groupama</t>
  </si>
  <si>
    <t xml:space="preserve">CSG </t>
  </si>
  <si>
    <t>Solstici</t>
  </si>
  <si>
    <t>Sosh</t>
  </si>
  <si>
    <t>Youprice</t>
  </si>
  <si>
    <t>Remb. Kathy</t>
  </si>
  <si>
    <t>Remb. Maladie</t>
  </si>
  <si>
    <t>Remb. Phil</t>
  </si>
  <si>
    <t>Remb. Solstici</t>
  </si>
  <si>
    <t>Remb. Yohan</t>
  </si>
  <si>
    <t>Restaurant</t>
  </si>
  <si>
    <t>Retraite Carmen</t>
  </si>
  <si>
    <t>Retraite Pierre</t>
  </si>
  <si>
    <t>Livret Epargne Populaire Pierre</t>
  </si>
  <si>
    <t>Compte courant</t>
  </si>
  <si>
    <t>Nombre d'opérations</t>
  </si>
  <si>
    <t>AsVie Carme</t>
  </si>
  <si>
    <t>Echéancier des paiements</t>
  </si>
  <si>
    <t xml:space="preserve">Nombre d'échéances mensuelles : </t>
  </si>
  <si>
    <t xml:space="preserve">Nombre d'échéances trimestrielles : </t>
  </si>
  <si>
    <t xml:space="preserve">Nombre d'échéances annuelles : </t>
  </si>
  <si>
    <t>Ini</t>
  </si>
  <si>
    <t>Mode de
paiement</t>
  </si>
  <si>
    <t>Compte débité</t>
  </si>
  <si>
    <t>Compte crédité</t>
  </si>
  <si>
    <t>CC Boursorama</t>
  </si>
  <si>
    <t>Virement</t>
  </si>
  <si>
    <t>Retraite ARRCO Carmen</t>
  </si>
  <si>
    <t>Retraite AGIRC Carmen</t>
  </si>
  <si>
    <t>Retraite SNCF Pierre</t>
  </si>
  <si>
    <t>Retraite complémentaire RG Pierre</t>
  </si>
  <si>
    <t>Vir. Compte à compte</t>
  </si>
  <si>
    <t>Epargne Carmen</t>
  </si>
  <si>
    <t>LA Carme</t>
  </si>
  <si>
    <t>Epargne Pierre</t>
  </si>
  <si>
    <t>LA Pierre</t>
  </si>
  <si>
    <t>Retraite CARSAT Carmen</t>
  </si>
  <si>
    <t>Portable Pierre</t>
  </si>
  <si>
    <t>Portable Carmen</t>
  </si>
  <si>
    <t>Retraite avec retenue Prévoyance Fer Pierre</t>
  </si>
  <si>
    <t>Impôt sur le revenu</t>
  </si>
  <si>
    <t>1 an</t>
  </si>
  <si>
    <t>Eau - Facture Réelle</t>
  </si>
  <si>
    <t>Retraite Education Nationale Carmen</t>
  </si>
  <si>
    <t>Sogessur</t>
  </si>
  <si>
    <t>Eau - Facture Estimée</t>
  </si>
  <si>
    <t>AsVie 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</si>
</sst>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_-* #,##0.00\ _€_-;\-* #,##0.00\ _€_-;_-* &quot;-&quot;??\ _€_-;_-@_-"/>
    <numFmt numFmtId="165" formatCode="#,##0.00\ _€"/>
    <numFmt numFmtId="166" formatCode="#,##0.00\ _€;[Red]#,##0.00\ _€"/>
    <numFmt numFmtId="167" formatCode="#,##0.00\ &quot;€&quot;"/>
    <numFmt numFmtId="168" formatCode="[$-F800]dddd\,\ mmmm\ dd\,\ yyyy"/>
    <numFmt numFmtId="169" formatCode="#,##0.00\ _€;\-#,##0.00\ _€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20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6"/>
      <color rgb="FF002060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3"/>
      <color rgb="FF00B050"/>
      <name val="Wingdings"/>
      <charset val="2"/>
    </font>
    <font>
      <b/>
      <sz val="13"/>
      <color rgb="FF094BDD"/>
      <name val="Wingdings"/>
      <charset val="2"/>
    </font>
    <font>
      <b/>
      <sz val="18"/>
      <color theme="1"/>
      <name val="Calibri"/>
      <family val="2"/>
      <scheme val="minor"/>
    </font>
    <font>
      <b/>
      <sz val="13"/>
      <color rgb="FFFF0000"/>
      <name val="Wingdings"/>
      <charset val="2"/>
    </font>
    <font>
      <b/>
      <sz val="13"/>
      <color rgb="FF00B050"/>
      <name val="Wingdings"/>
      <charset val="2"/>
    </font>
    <font>
      <b/>
      <sz val="12"/>
      <color rgb="FF00B050"/>
      <name val="Gill Sans Ultra Bold"/>
      <family val="2"/>
    </font>
    <font>
      <b/>
      <sz val="12"/>
      <color rgb="FFFF0000"/>
      <name val="Gill Sans Ultra Bold"/>
      <family val="2"/>
    </font>
    <font>
      <sz val="11"/>
      <color theme="1"/>
      <name val="Wingdings"/>
      <charset val="2"/>
    </font>
    <font>
      <sz val="11"/>
      <color theme="9" tint="-0.499984740745262"/>
      <name val="Wingdings"/>
      <charset val="2"/>
    </font>
    <font>
      <sz val="13"/>
      <color rgb="FFFF0000"/>
      <name val="Wingdings"/>
      <charset val="2"/>
    </font>
    <font>
      <sz val="11"/>
      <color rgb="FF00B050"/>
      <name val="Calibri"/>
      <family val="2"/>
      <scheme val="minor"/>
    </font>
    <font>
      <sz val="11"/>
      <color rgb="FF094BDD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873AC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70C0"/>
        <bgColor theme="8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-0.499984740745262"/>
        <bgColor theme="8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249977111117893"/>
        <bgColor theme="8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-0.499984740745262"/>
        <bgColor theme="8"/>
      </patternFill>
    </fill>
    <fill>
      <patternFill patternType="solid">
        <fgColor rgb="FFFFC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249977111117893"/>
        <bgColor theme="8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-0.249977111117893"/>
        <bgColor theme="8"/>
      </patternFill>
    </fill>
    <fill>
      <patternFill patternType="solid">
        <fgColor theme="2"/>
        <bgColor theme="6" tint="0.79995117038483843"/>
      </patternFill>
    </fill>
    <fill>
      <patternFill patternType="solid">
        <fgColor theme="2"/>
        <bgColor theme="6" tint="0.79992065187536243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D13111"/>
        <bgColor indexed="64"/>
      </patternFill>
    </fill>
    <fill>
      <patternFill patternType="solid">
        <fgColor rgb="FFD13111"/>
        <bgColor theme="8"/>
      </patternFill>
    </fill>
  </fills>
  <borders count="2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6"/>
      </left>
      <right style="thin">
        <color theme="6"/>
      </right>
      <top style="medium">
        <color theme="1"/>
      </top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/>
      <right/>
      <top style="medium">
        <color rgb="FF000000"/>
      </top>
      <bottom/>
      <diagonal/>
    </border>
    <border>
      <left style="thin">
        <color theme="6"/>
      </left>
      <right/>
      <top style="medium">
        <color rgb="FF000000"/>
      </top>
      <bottom/>
      <diagonal/>
    </border>
    <border>
      <left style="thin">
        <color theme="6"/>
      </left>
      <right style="thin">
        <color theme="6"/>
      </right>
      <top style="medium">
        <color rgb="FF000000"/>
      </top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 style="thin">
        <color theme="6"/>
      </left>
      <right style="thin">
        <color theme="6"/>
      </right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/>
      <bottom/>
      <diagonal/>
    </border>
    <border>
      <left/>
      <right style="thin">
        <color theme="6"/>
      </right>
      <top style="thin">
        <color theme="6"/>
      </top>
      <bottom/>
      <diagonal/>
    </border>
  </borders>
  <cellStyleXfs count="6">
    <xf numFmtId="0" fontId="0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4" fillId="0" borderId="0" applyNumberFormat="0" applyFill="0" applyBorder="0" applyAlignment="0" applyProtection="0"/>
  </cellStyleXfs>
  <cellXfs count="268">
    <xf numFmtId="0" fontId="0" fillId="0" borderId="0" xfId="0"/>
    <xf numFmtId="14" fontId="0" fillId="0" borderId="0" xfId="0" applyNumberFormat="1"/>
    <xf numFmtId="165" fontId="0" fillId="0" borderId="0" xfId="0" applyNumberFormat="1"/>
    <xf numFmtId="0" fontId="0" fillId="0" borderId="0" xfId="0" applyAlignment="1">
      <alignment horizontal="left" vertical="center" indent="1"/>
    </xf>
    <xf numFmtId="0" fontId="1" fillId="4" borderId="1" xfId="3" applyBorder="1" applyAlignment="1">
      <alignment horizontal="left" vertical="center" indent="1"/>
    </xf>
    <xf numFmtId="0" fontId="1" fillId="3" borderId="1" xfId="2" applyBorder="1" applyAlignment="1">
      <alignment horizontal="left" vertical="center" indent="1"/>
    </xf>
    <xf numFmtId="49" fontId="0" fillId="0" borderId="0" xfId="0" applyNumberFormat="1"/>
    <xf numFmtId="0" fontId="4" fillId="8" borderId="0" xfId="0" applyFont="1" applyFill="1" applyAlignment="1">
      <alignment horizontal="left" vertical="center" indent="1"/>
    </xf>
    <xf numFmtId="0" fontId="0" fillId="0" borderId="0" xfId="0" applyAlignment="1">
      <alignment horizontal="left"/>
    </xf>
    <xf numFmtId="165" fontId="5" fillId="0" borderId="0" xfId="0" applyNumberFormat="1" applyFont="1"/>
    <xf numFmtId="167" fontId="0" fillId="0" borderId="0" xfId="0" applyNumberFormat="1" applyAlignment="1">
      <alignment horizontal="right"/>
    </xf>
    <xf numFmtId="0" fontId="0" fillId="0" borderId="0" xfId="0" applyAlignment="1">
      <alignment vertical="center"/>
    </xf>
    <xf numFmtId="164" fontId="0" fillId="0" borderId="0" xfId="0" applyNumberFormat="1"/>
    <xf numFmtId="165" fontId="0" fillId="0" borderId="0" xfId="0" applyNumberFormat="1" applyAlignment="1">
      <alignment horizontal="left"/>
    </xf>
    <xf numFmtId="165" fontId="7" fillId="0" borderId="0" xfId="0" applyNumberFormat="1" applyFont="1"/>
    <xf numFmtId="0" fontId="6" fillId="0" borderId="0" xfId="0" applyFont="1"/>
    <xf numFmtId="165" fontId="9" fillId="0" borderId="0" xfId="0" applyNumberFormat="1" applyFont="1"/>
    <xf numFmtId="0" fontId="9" fillId="0" borderId="0" xfId="0" applyFont="1"/>
    <xf numFmtId="164" fontId="9" fillId="0" borderId="0" xfId="0" applyNumberFormat="1" applyFont="1"/>
    <xf numFmtId="0" fontId="9" fillId="8" borderId="0" xfId="0" applyFont="1" applyFill="1"/>
    <xf numFmtId="164" fontId="9" fillId="8" borderId="0" xfId="0" applyNumberFormat="1" applyFont="1" applyFill="1"/>
    <xf numFmtId="167" fontId="9" fillId="0" borderId="0" xfId="0" applyNumberFormat="1" applyFont="1"/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vertical="center"/>
    </xf>
    <xf numFmtId="0" fontId="9" fillId="0" borderId="0" xfId="0" applyFont="1" applyAlignment="1">
      <alignment vertical="center"/>
    </xf>
    <xf numFmtId="14" fontId="2" fillId="9" borderId="0" xfId="0" applyNumberFormat="1" applyFont="1" applyFill="1" applyAlignment="1">
      <alignment horizontal="center" vertical="center" wrapText="1"/>
    </xf>
    <xf numFmtId="0" fontId="2" fillId="9" borderId="0" xfId="0" applyFont="1" applyFill="1" applyAlignment="1">
      <alignment horizontal="center" vertical="center" wrapText="1"/>
    </xf>
    <xf numFmtId="165" fontId="2" fillId="9" borderId="0" xfId="0" applyNumberFormat="1" applyFont="1" applyFill="1" applyAlignment="1">
      <alignment horizontal="center" vertical="center" wrapText="1"/>
    </xf>
    <xf numFmtId="0" fontId="4" fillId="10" borderId="0" xfId="0" applyFont="1" applyFill="1" applyAlignment="1">
      <alignment horizontal="left" vertical="center" indent="1"/>
    </xf>
    <xf numFmtId="0" fontId="9" fillId="10" borderId="0" xfId="0" applyFont="1" applyFill="1"/>
    <xf numFmtId="164" fontId="9" fillId="10" borderId="0" xfId="0" applyNumberFormat="1" applyFont="1" applyFill="1"/>
    <xf numFmtId="0" fontId="4" fillId="12" borderId="0" xfId="0" applyFont="1" applyFill="1" applyAlignment="1">
      <alignment horizontal="left" vertical="center" indent="1"/>
    </xf>
    <xf numFmtId="0" fontId="9" fillId="12" borderId="0" xfId="0" applyFont="1" applyFill="1"/>
    <xf numFmtId="0" fontId="2" fillId="14" borderId="1" xfId="1" applyFont="1" applyFill="1" applyBorder="1" applyAlignment="1">
      <alignment horizontal="center" vertical="center" wrapText="1"/>
    </xf>
    <xf numFmtId="0" fontId="2" fillId="14" borderId="2" xfId="1" applyFont="1" applyFill="1" applyBorder="1" applyAlignment="1">
      <alignment horizontal="center" vertical="center" wrapText="1"/>
    </xf>
    <xf numFmtId="0" fontId="4" fillId="14" borderId="0" xfId="0" applyFont="1" applyFill="1" applyAlignment="1">
      <alignment horizontal="left" vertical="center" indent="4"/>
    </xf>
    <xf numFmtId="0" fontId="4" fillId="14" borderId="0" xfId="0" applyFont="1" applyFill="1" applyAlignment="1">
      <alignment horizontal="left" vertical="center" indent="1"/>
    </xf>
    <xf numFmtId="167" fontId="11" fillId="0" borderId="6" xfId="0" applyNumberFormat="1" applyFont="1" applyBorder="1" applyAlignment="1">
      <alignment horizontal="right" vertical="center" indent="3"/>
    </xf>
    <xf numFmtId="167" fontId="11" fillId="0" borderId="8" xfId="0" applyNumberFormat="1" applyFont="1" applyBorder="1" applyAlignment="1">
      <alignment horizontal="right" vertical="center" indent="3"/>
    </xf>
    <xf numFmtId="167" fontId="11" fillId="0" borderId="11" xfId="0" applyNumberFormat="1" applyFont="1" applyBorder="1" applyAlignment="1">
      <alignment horizontal="right" vertical="center" indent="3"/>
    </xf>
    <xf numFmtId="167" fontId="1" fillId="4" borderId="2" xfId="3" applyNumberFormat="1" applyBorder="1" applyAlignment="1">
      <alignment horizontal="right" vertical="center" indent="3"/>
    </xf>
    <xf numFmtId="167" fontId="1" fillId="3" borderId="2" xfId="2" applyNumberFormat="1" applyBorder="1" applyAlignment="1">
      <alignment horizontal="right" vertical="center" indent="3"/>
    </xf>
    <xf numFmtId="0" fontId="12" fillId="0" borderId="0" xfId="0" applyFont="1" applyAlignment="1">
      <alignment horizontal="left" vertical="center" indent="3"/>
    </xf>
    <xf numFmtId="0" fontId="4" fillId="15" borderId="0" xfId="0" applyFont="1" applyFill="1" applyAlignment="1">
      <alignment horizontal="left" vertical="center" indent="1"/>
    </xf>
    <xf numFmtId="0" fontId="9" fillId="15" borderId="0" xfId="0" applyFont="1" applyFill="1"/>
    <xf numFmtId="0" fontId="15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167" fontId="2" fillId="14" borderId="2" xfId="1" applyNumberFormat="1" applyFont="1" applyFill="1" applyBorder="1" applyAlignment="1">
      <alignment horizontal="right" vertical="center" wrapText="1" indent="3"/>
    </xf>
    <xf numFmtId="0" fontId="1" fillId="4" borderId="2" xfId="3" applyNumberFormat="1" applyBorder="1" applyAlignment="1">
      <alignment horizontal="right" vertical="center" indent="3"/>
    </xf>
    <xf numFmtId="0" fontId="1" fillId="3" borderId="2" xfId="2" applyNumberFormat="1" applyBorder="1" applyAlignment="1">
      <alignment horizontal="right" vertical="center" indent="3"/>
    </xf>
    <xf numFmtId="0" fontId="2" fillId="14" borderId="2" xfId="1" applyNumberFormat="1" applyFont="1" applyFill="1" applyBorder="1" applyAlignment="1">
      <alignment horizontal="right" vertical="center" wrapText="1" indent="3"/>
    </xf>
    <xf numFmtId="0" fontId="12" fillId="0" borderId="0" xfId="0" applyFont="1" applyAlignment="1">
      <alignment horizontal="left" indent="4"/>
    </xf>
    <xf numFmtId="0" fontId="0" fillId="0" borderId="0" xfId="0" applyAlignment="1">
      <alignment horizontal="right" vertical="center" indent="2"/>
    </xf>
    <xf numFmtId="0" fontId="4" fillId="8" borderId="0" xfId="0" applyFont="1" applyFill="1" applyAlignment="1">
      <alignment horizontal="left" vertical="center"/>
    </xf>
    <xf numFmtId="0" fontId="2" fillId="9" borderId="0" xfId="0" applyFont="1" applyFill="1" applyAlignment="1">
      <alignment horizontal="left" vertical="center" wrapText="1"/>
    </xf>
    <xf numFmtId="0" fontId="0" fillId="0" borderId="0" xfId="0" applyProtection="1">
      <protection locked="0"/>
    </xf>
    <xf numFmtId="0" fontId="17" fillId="0" borderId="0" xfId="0" applyFont="1" applyAlignment="1" applyProtection="1">
      <alignment vertical="center"/>
      <protection locked="0"/>
    </xf>
    <xf numFmtId="0" fontId="4" fillId="6" borderId="0" xfId="0" applyFont="1" applyFill="1" applyAlignment="1" applyProtection="1">
      <alignment horizontal="left" vertical="center" indent="1"/>
      <protection locked="0"/>
    </xf>
    <xf numFmtId="14" fontId="4" fillId="6" borderId="0" xfId="0" applyNumberFormat="1" applyFont="1" applyFill="1" applyAlignment="1" applyProtection="1">
      <alignment horizontal="left" vertical="center" indent="1"/>
      <protection locked="0"/>
    </xf>
    <xf numFmtId="0" fontId="0" fillId="5" borderId="0" xfId="0" applyFill="1" applyProtection="1">
      <protection locked="0"/>
    </xf>
    <xf numFmtId="0" fontId="2" fillId="7" borderId="3" xfId="1" applyFont="1" applyFill="1" applyBorder="1" applyAlignment="1" applyProtection="1">
      <alignment horizontal="center" vertical="center" wrapText="1"/>
      <protection locked="0"/>
    </xf>
    <xf numFmtId="0" fontId="14" fillId="0" borderId="0" xfId="5" applyProtection="1">
      <protection locked="0"/>
    </xf>
    <xf numFmtId="0" fontId="1" fillId="5" borderId="3" xfId="3" applyFill="1" applyBorder="1" applyAlignment="1" applyProtection="1">
      <alignment horizontal="left" vertical="center" indent="1"/>
      <protection locked="0"/>
    </xf>
    <xf numFmtId="49" fontId="1" fillId="5" borderId="3" xfId="3" applyNumberFormat="1" applyFill="1" applyBorder="1" applyAlignment="1" applyProtection="1">
      <alignment horizontal="left" vertical="center" indent="1"/>
      <protection locked="0"/>
    </xf>
    <xf numFmtId="166" fontId="1" fillId="5" borderId="3" xfId="3" applyNumberFormat="1" applyFill="1" applyBorder="1" applyAlignment="1" applyProtection="1">
      <alignment horizontal="left" vertical="center" indent="1"/>
      <protection locked="0"/>
    </xf>
    <xf numFmtId="167" fontId="1" fillId="5" borderId="3" xfId="3" applyNumberFormat="1" applyFill="1" applyBorder="1" applyAlignment="1" applyProtection="1">
      <alignment horizontal="right" vertical="center" indent="1"/>
      <protection locked="0"/>
    </xf>
    <xf numFmtId="0" fontId="1" fillId="3" borderId="3" xfId="2" applyBorder="1" applyAlignment="1" applyProtection="1">
      <alignment horizontal="left" vertical="center" indent="1"/>
      <protection locked="0"/>
    </xf>
    <xf numFmtId="49" fontId="1" fillId="3" borderId="3" xfId="2" applyNumberFormat="1" applyBorder="1" applyAlignment="1" applyProtection="1">
      <alignment horizontal="left" vertical="center" indent="1"/>
      <protection locked="0"/>
    </xf>
    <xf numFmtId="166" fontId="1" fillId="3" borderId="3" xfId="2" applyNumberFormat="1" applyBorder="1" applyAlignment="1" applyProtection="1">
      <alignment horizontal="left" vertical="center" indent="1"/>
      <protection locked="0"/>
    </xf>
    <xf numFmtId="167" fontId="1" fillId="3" borderId="3" xfId="2" applyNumberFormat="1" applyBorder="1" applyAlignment="1" applyProtection="1">
      <alignment horizontal="right" vertical="center" indent="1"/>
      <protection locked="0"/>
    </xf>
    <xf numFmtId="0" fontId="4" fillId="6" borderId="0" xfId="0" applyFont="1" applyFill="1" applyAlignment="1">
      <alignment horizontal="left" vertical="center" indent="1"/>
    </xf>
    <xf numFmtId="0" fontId="0" fillId="5" borderId="0" xfId="0" applyFill="1"/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167" fontId="10" fillId="0" borderId="0" xfId="0" applyNumberFormat="1" applyFont="1" applyAlignment="1">
      <alignment horizontal="right" vertical="center" indent="1"/>
    </xf>
    <xf numFmtId="167" fontId="10" fillId="0" borderId="8" xfId="0" applyNumberFormat="1" applyFont="1" applyBorder="1" applyAlignment="1">
      <alignment horizontal="right" vertical="center" indent="1"/>
    </xf>
    <xf numFmtId="167" fontId="8" fillId="0" borderId="10" xfId="0" applyNumberFormat="1" applyFont="1" applyBorder="1" applyAlignment="1">
      <alignment horizontal="right" vertical="center" indent="1"/>
    </xf>
    <xf numFmtId="167" fontId="8" fillId="0" borderId="11" xfId="0" applyNumberFormat="1" applyFont="1" applyBorder="1" applyAlignment="1">
      <alignment horizontal="right" vertical="center" indent="1"/>
    </xf>
    <xf numFmtId="0" fontId="2" fillId="7" borderId="3" xfId="1" applyFont="1" applyFill="1" applyBorder="1" applyAlignment="1" applyProtection="1">
      <alignment horizontal="center" vertical="center" wrapText="1"/>
    </xf>
    <xf numFmtId="167" fontId="1" fillId="5" borderId="3" xfId="3" applyNumberFormat="1" applyFill="1" applyBorder="1" applyAlignment="1" applyProtection="1">
      <alignment horizontal="right" vertical="center" indent="1"/>
    </xf>
    <xf numFmtId="167" fontId="1" fillId="3" borderId="3" xfId="2" applyNumberFormat="1" applyBorder="1" applyAlignment="1" applyProtection="1">
      <alignment horizontal="right" vertical="center" indent="1"/>
    </xf>
    <xf numFmtId="14" fontId="0" fillId="0" borderId="0" xfId="0" applyNumberFormat="1" applyAlignment="1">
      <alignment horizontal="left" vertical="center" indent="1"/>
    </xf>
    <xf numFmtId="0" fontId="20" fillId="0" borderId="0" xfId="0" quotePrefix="1" applyFont="1" applyAlignment="1">
      <alignment horizontal="center"/>
    </xf>
    <xf numFmtId="0" fontId="21" fillId="0" borderId="0" xfId="0" quotePrefix="1" applyFont="1" applyAlignment="1">
      <alignment horizontal="center"/>
    </xf>
    <xf numFmtId="165" fontId="9" fillId="0" borderId="5" xfId="0" applyNumberFormat="1" applyFont="1" applyBorder="1" applyAlignment="1" applyProtection="1">
      <alignment horizontal="right" vertical="center"/>
      <protection locked="0"/>
    </xf>
    <xf numFmtId="165" fontId="9" fillId="0" borderId="0" xfId="0" applyNumberFormat="1" applyFont="1" applyAlignment="1" applyProtection="1">
      <alignment horizontal="right" vertical="center"/>
      <protection locked="0"/>
    </xf>
    <xf numFmtId="165" fontId="9" fillId="0" borderId="10" xfId="0" applyNumberFormat="1" applyFont="1" applyBorder="1" applyAlignment="1" applyProtection="1">
      <alignment horizontal="right" vertical="center"/>
      <protection locked="0"/>
    </xf>
    <xf numFmtId="0" fontId="22" fillId="0" borderId="0" xfId="0" applyFont="1" applyAlignment="1">
      <alignment horizontal="center" vertical="center"/>
    </xf>
    <xf numFmtId="0" fontId="1" fillId="5" borderId="3" xfId="3" applyFill="1" applyBorder="1" applyAlignment="1" applyProtection="1">
      <alignment horizontal="right" vertical="center" indent="3"/>
    </xf>
    <xf numFmtId="0" fontId="1" fillId="3" borderId="3" xfId="2" applyBorder="1" applyAlignment="1" applyProtection="1">
      <alignment horizontal="right" vertical="center" indent="3"/>
    </xf>
    <xf numFmtId="0" fontId="1" fillId="5" borderId="12" xfId="3" applyFill="1" applyBorder="1" applyAlignment="1" applyProtection="1">
      <alignment horizontal="left" vertical="center" indent="1"/>
      <protection locked="0"/>
    </xf>
    <xf numFmtId="49" fontId="1" fillId="5" borderId="12" xfId="3" applyNumberFormat="1" applyFill="1" applyBorder="1" applyAlignment="1" applyProtection="1">
      <alignment horizontal="left" vertical="center" indent="1"/>
      <protection locked="0"/>
    </xf>
    <xf numFmtId="166" fontId="1" fillId="5" borderId="12" xfId="3" applyNumberFormat="1" applyFill="1" applyBorder="1" applyAlignment="1" applyProtection="1">
      <alignment horizontal="left" vertical="center" indent="1"/>
      <protection locked="0"/>
    </xf>
    <xf numFmtId="167" fontId="1" fillId="5" borderId="12" xfId="3" applyNumberFormat="1" applyFill="1" applyBorder="1" applyAlignment="1" applyProtection="1">
      <alignment horizontal="right" vertical="center" indent="1"/>
      <protection locked="0"/>
    </xf>
    <xf numFmtId="167" fontId="1" fillId="5" borderId="12" xfId="3" applyNumberFormat="1" applyFill="1" applyBorder="1" applyAlignment="1" applyProtection="1">
      <alignment horizontal="right" vertical="center" indent="1"/>
    </xf>
    <xf numFmtId="0" fontId="1" fillId="5" borderId="12" xfId="3" applyFill="1" applyBorder="1" applyAlignment="1" applyProtection="1">
      <alignment horizontal="right" vertical="center" indent="3"/>
    </xf>
    <xf numFmtId="14" fontId="0" fillId="0" borderId="0" xfId="0" applyNumberFormat="1" applyAlignment="1">
      <alignment horizontal="right" vertical="center" indent="2"/>
    </xf>
    <xf numFmtId="0" fontId="22" fillId="0" borderId="0" xfId="0" quotePrefix="1" applyFont="1" applyAlignment="1">
      <alignment horizontal="center" vertical="center"/>
    </xf>
    <xf numFmtId="0" fontId="4" fillId="18" borderId="0" xfId="0" applyFont="1" applyFill="1" applyAlignment="1">
      <alignment horizontal="left" vertical="center" indent="1"/>
    </xf>
    <xf numFmtId="0" fontId="9" fillId="18" borderId="0" xfId="0" applyFont="1" applyFill="1"/>
    <xf numFmtId="0" fontId="4" fillId="20" borderId="0" xfId="0" applyFont="1" applyFill="1" applyAlignment="1">
      <alignment horizontal="left" vertical="center" indent="1"/>
    </xf>
    <xf numFmtId="0" fontId="9" fillId="20" borderId="0" xfId="0" applyFont="1" applyFill="1"/>
    <xf numFmtId="0" fontId="14" fillId="5" borderId="0" xfId="5" applyFill="1" applyProtection="1">
      <protection locked="0"/>
    </xf>
    <xf numFmtId="164" fontId="22" fillId="0" borderId="0" xfId="0" applyNumberFormat="1" applyFont="1"/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9" fontId="7" fillId="0" borderId="0" xfId="0" applyNumberFormat="1" applyFont="1"/>
    <xf numFmtId="0" fontId="11" fillId="17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9" fillId="0" borderId="5" xfId="0" applyNumberFormat="1" applyFont="1" applyBorder="1" applyAlignment="1">
      <alignment horizontal="right" vertical="center"/>
    </xf>
    <xf numFmtId="165" fontId="9" fillId="0" borderId="0" xfId="0" applyNumberFormat="1" applyFont="1" applyAlignment="1">
      <alignment horizontal="right" vertical="center"/>
    </xf>
    <xf numFmtId="165" fontId="9" fillId="0" borderId="10" xfId="0" applyNumberFormat="1" applyFont="1" applyBorder="1" applyAlignment="1">
      <alignment horizontal="right" vertical="center"/>
    </xf>
    <xf numFmtId="164" fontId="2" fillId="9" borderId="14" xfId="0" applyNumberFormat="1" applyFont="1" applyFill="1" applyBorder="1" applyAlignment="1">
      <alignment horizontal="center" vertical="center" wrapText="1"/>
    </xf>
    <xf numFmtId="0" fontId="2" fillId="9" borderId="14" xfId="0" applyFont="1" applyFill="1" applyBorder="1" applyAlignment="1">
      <alignment horizontal="center" vertical="center" wrapText="1"/>
    </xf>
    <xf numFmtId="165" fontId="6" fillId="22" borderId="13" xfId="0" applyNumberFormat="1" applyFont="1" applyFill="1" applyBorder="1"/>
    <xf numFmtId="165" fontId="6" fillId="0" borderId="13" xfId="0" applyNumberFormat="1" applyFont="1" applyBorder="1"/>
    <xf numFmtId="165" fontId="0" fillId="23" borderId="13" xfId="0" applyNumberFormat="1" applyFill="1" applyBorder="1"/>
    <xf numFmtId="165" fontId="0" fillId="0" borderId="13" xfId="0" applyNumberFormat="1" applyBorder="1"/>
    <xf numFmtId="168" fontId="13" fillId="8" borderId="0" xfId="0" applyNumberFormat="1" applyFont="1" applyFill="1" applyAlignment="1">
      <alignment horizontal="center" vertical="center"/>
    </xf>
    <xf numFmtId="168" fontId="13" fillId="10" borderId="0" xfId="0" applyNumberFormat="1" applyFont="1" applyFill="1" applyAlignment="1">
      <alignment horizontal="center" vertical="center"/>
    </xf>
    <xf numFmtId="168" fontId="13" fillId="18" borderId="0" xfId="0" applyNumberFormat="1" applyFont="1" applyFill="1" applyAlignment="1">
      <alignment horizontal="center" vertical="center"/>
    </xf>
    <xf numFmtId="168" fontId="13" fillId="12" borderId="0" xfId="0" applyNumberFormat="1" applyFont="1" applyFill="1" applyAlignment="1">
      <alignment horizontal="center" vertical="center"/>
    </xf>
    <xf numFmtId="168" fontId="13" fillId="15" borderId="0" xfId="0" applyNumberFormat="1" applyFont="1" applyFill="1" applyAlignment="1">
      <alignment horizontal="center" vertical="center"/>
    </xf>
    <xf numFmtId="168" fontId="13" fillId="20" borderId="0" xfId="0" applyNumberFormat="1" applyFont="1" applyFill="1" applyAlignment="1">
      <alignment horizontal="center" vertical="center"/>
    </xf>
    <xf numFmtId="165" fontId="23" fillId="0" borderId="0" xfId="0" applyNumberFormat="1" applyFont="1" applyAlignment="1">
      <alignment horizontal="center" vertical="center"/>
    </xf>
    <xf numFmtId="0" fontId="2" fillId="11" borderId="18" xfId="0" applyFont="1" applyFill="1" applyBorder="1" applyAlignment="1">
      <alignment horizontal="center" vertical="center" wrapText="1"/>
    </xf>
    <xf numFmtId="0" fontId="0" fillId="24" borderId="15" xfId="0" applyFill="1" applyBorder="1" applyAlignment="1">
      <alignment horizontal="left" vertical="center" indent="1"/>
    </xf>
    <xf numFmtId="0" fontId="22" fillId="24" borderId="15" xfId="0" quotePrefix="1" applyFont="1" applyFill="1" applyBorder="1" applyAlignment="1">
      <alignment horizontal="center" vertical="center"/>
    </xf>
    <xf numFmtId="0" fontId="0" fillId="24" borderId="15" xfId="0" applyFill="1" applyBorder="1" applyAlignment="1">
      <alignment horizontal="center" vertical="center"/>
    </xf>
    <xf numFmtId="165" fontId="5" fillId="24" borderId="15" xfId="0" applyNumberFormat="1" applyFont="1" applyFill="1" applyBorder="1"/>
    <xf numFmtId="165" fontId="7" fillId="24" borderId="15" xfId="0" applyNumberFormat="1" applyFont="1" applyFill="1" applyBorder="1"/>
    <xf numFmtId="0" fontId="0" fillId="0" borderId="15" xfId="0" applyBorder="1" applyAlignment="1">
      <alignment horizontal="left" vertical="center" indent="1"/>
    </xf>
    <xf numFmtId="0" fontId="22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5" fontId="5" fillId="0" borderId="15" xfId="0" applyNumberFormat="1" applyFont="1" applyBorder="1"/>
    <xf numFmtId="165" fontId="7" fillId="0" borderId="15" xfId="0" applyNumberFormat="1" applyFont="1" applyBorder="1"/>
    <xf numFmtId="0" fontId="22" fillId="24" borderId="15" xfId="0" applyFont="1" applyFill="1" applyBorder="1" applyAlignment="1">
      <alignment horizontal="center" vertical="center"/>
    </xf>
    <xf numFmtId="14" fontId="2" fillId="11" borderId="0" xfId="0" applyNumberFormat="1" applyFont="1" applyFill="1" applyAlignment="1">
      <alignment horizontal="center" vertical="center" wrapText="1"/>
    </xf>
    <xf numFmtId="0" fontId="2" fillId="11" borderId="23" xfId="0" applyFont="1" applyFill="1" applyBorder="1" applyAlignment="1">
      <alignment horizontal="center" vertical="center" wrapText="1"/>
    </xf>
    <xf numFmtId="165" fontId="2" fillId="11" borderId="23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 vertical="center" indent="1"/>
    </xf>
    <xf numFmtId="0" fontId="22" fillId="0" borderId="20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65" fontId="23" fillId="24" borderId="21" xfId="0" applyNumberFormat="1" applyFont="1" applyFill="1" applyBorder="1" applyAlignment="1">
      <alignment horizontal="center" vertical="center"/>
    </xf>
    <xf numFmtId="165" fontId="23" fillId="0" borderId="21" xfId="0" applyNumberFormat="1" applyFont="1" applyBorder="1" applyAlignment="1">
      <alignment horizontal="center" vertical="center"/>
    </xf>
    <xf numFmtId="165" fontId="23" fillId="0" borderId="19" xfId="0" applyNumberFormat="1" applyFont="1" applyBorder="1" applyAlignment="1">
      <alignment horizontal="center" vertical="center"/>
    </xf>
    <xf numFmtId="164" fontId="2" fillId="11" borderId="16" xfId="0" applyNumberFormat="1" applyFont="1" applyFill="1" applyBorder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0" fillId="3" borderId="3" xfId="2" applyFont="1" applyBorder="1" applyAlignment="1" applyProtection="1">
      <alignment horizontal="right" vertical="center" indent="3"/>
    </xf>
    <xf numFmtId="0" fontId="0" fillId="3" borderId="2" xfId="2" applyNumberFormat="1" applyFont="1" applyBorder="1" applyAlignment="1">
      <alignment horizontal="right" vertical="center" indent="3"/>
    </xf>
    <xf numFmtId="0" fontId="2" fillId="19" borderId="18" xfId="0" applyFont="1" applyFill="1" applyBorder="1" applyAlignment="1">
      <alignment horizontal="center" vertical="center" wrapText="1"/>
    </xf>
    <xf numFmtId="164" fontId="2" fillId="19" borderId="16" xfId="0" applyNumberFormat="1" applyFont="1" applyFill="1" applyBorder="1" applyAlignment="1">
      <alignment horizontal="center" vertical="center" wrapText="1"/>
    </xf>
    <xf numFmtId="168" fontId="13" fillId="0" borderId="0" xfId="0" applyNumberFormat="1" applyFont="1" applyAlignment="1">
      <alignment horizontal="center" vertical="center"/>
    </xf>
    <xf numFmtId="14" fontId="2" fillId="19" borderId="0" xfId="0" applyNumberFormat="1" applyFont="1" applyFill="1" applyAlignment="1">
      <alignment horizontal="center" vertical="center" wrapText="1"/>
    </xf>
    <xf numFmtId="0" fontId="2" fillId="19" borderId="23" xfId="0" applyFont="1" applyFill="1" applyBorder="1" applyAlignment="1">
      <alignment horizontal="center" vertical="center" wrapText="1"/>
    </xf>
    <xf numFmtId="165" fontId="2" fillId="19" borderId="23" xfId="0" applyNumberFormat="1" applyFont="1" applyFill="1" applyBorder="1" applyAlignment="1">
      <alignment horizontal="center" vertical="center" wrapText="1"/>
    </xf>
    <xf numFmtId="0" fontId="2" fillId="13" borderId="18" xfId="0" applyFont="1" applyFill="1" applyBorder="1" applyAlignment="1">
      <alignment horizontal="center" vertical="center" wrapText="1"/>
    </xf>
    <xf numFmtId="164" fontId="2" fillId="13" borderId="16" xfId="0" applyNumberFormat="1" applyFont="1" applyFill="1" applyBorder="1" applyAlignment="1">
      <alignment horizontal="center" vertical="center" wrapText="1"/>
    </xf>
    <xf numFmtId="165" fontId="5" fillId="0" borderId="20" xfId="0" applyNumberFormat="1" applyFont="1" applyBorder="1"/>
    <xf numFmtId="165" fontId="7" fillId="0" borderId="20" xfId="0" applyNumberFormat="1" applyFont="1" applyBorder="1"/>
    <xf numFmtId="14" fontId="2" fillId="13" borderId="0" xfId="0" applyNumberFormat="1" applyFont="1" applyFill="1" applyAlignment="1">
      <alignment horizontal="center" vertical="center" wrapText="1"/>
    </xf>
    <xf numFmtId="0" fontId="2" fillId="13" borderId="23" xfId="0" applyFont="1" applyFill="1" applyBorder="1" applyAlignment="1">
      <alignment horizontal="center" vertical="center" wrapText="1"/>
    </xf>
    <xf numFmtId="165" fontId="2" fillId="13" borderId="23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4" fillId="25" borderId="0" xfId="0" applyFont="1" applyFill="1" applyAlignment="1">
      <alignment horizontal="left" vertical="center" indent="1"/>
    </xf>
    <xf numFmtId="0" fontId="9" fillId="25" borderId="0" xfId="0" applyFont="1" applyFill="1"/>
    <xf numFmtId="14" fontId="2" fillId="25" borderId="16" xfId="0" applyNumberFormat="1" applyFont="1" applyFill="1" applyBorder="1" applyAlignment="1">
      <alignment horizontal="center" vertical="center" wrapText="1"/>
    </xf>
    <xf numFmtId="0" fontId="2" fillId="25" borderId="17" xfId="0" applyFont="1" applyFill="1" applyBorder="1" applyAlignment="1">
      <alignment horizontal="center" vertical="center" wrapText="1"/>
    </xf>
    <xf numFmtId="165" fontId="2" fillId="25" borderId="17" xfId="0" applyNumberFormat="1" applyFont="1" applyFill="1" applyBorder="1" applyAlignment="1">
      <alignment horizontal="center" vertical="center" wrapText="1"/>
    </xf>
    <xf numFmtId="165" fontId="2" fillId="25" borderId="0" xfId="0" applyNumberFormat="1" applyFont="1" applyFill="1" applyAlignment="1">
      <alignment horizontal="center" vertical="center" wrapText="1"/>
    </xf>
    <xf numFmtId="164" fontId="2" fillId="25" borderId="16" xfId="0" applyNumberFormat="1" applyFont="1" applyFill="1" applyBorder="1" applyAlignment="1">
      <alignment horizontal="center" vertical="center" wrapText="1"/>
    </xf>
    <xf numFmtId="0" fontId="2" fillId="25" borderId="18" xfId="0" applyFont="1" applyFill="1" applyBorder="1" applyAlignment="1">
      <alignment horizontal="center" vertical="center" wrapText="1"/>
    </xf>
    <xf numFmtId="0" fontId="2" fillId="16" borderId="18" xfId="0" applyFont="1" applyFill="1" applyBorder="1" applyAlignment="1">
      <alignment horizontal="center" vertical="center" wrapText="1"/>
    </xf>
    <xf numFmtId="0" fontId="2" fillId="21" borderId="18" xfId="0" applyFont="1" applyFill="1" applyBorder="1" applyAlignment="1">
      <alignment horizontal="center" vertical="center" wrapText="1"/>
    </xf>
    <xf numFmtId="164" fontId="2" fillId="16" borderId="16" xfId="0" applyNumberFormat="1" applyFont="1" applyFill="1" applyBorder="1" applyAlignment="1">
      <alignment horizontal="center" vertical="center" wrapText="1"/>
    </xf>
    <xf numFmtId="164" fontId="2" fillId="21" borderId="16" xfId="0" applyNumberFormat="1" applyFont="1" applyFill="1" applyBorder="1" applyAlignment="1">
      <alignment horizontal="center" vertical="center" wrapText="1"/>
    </xf>
    <xf numFmtId="14" fontId="2" fillId="16" borderId="0" xfId="0" applyNumberFormat="1" applyFont="1" applyFill="1" applyAlignment="1">
      <alignment horizontal="center" vertical="center" wrapText="1"/>
    </xf>
    <xf numFmtId="0" fontId="2" fillId="16" borderId="23" xfId="0" applyFont="1" applyFill="1" applyBorder="1" applyAlignment="1">
      <alignment horizontal="center" vertical="center" wrapText="1"/>
    </xf>
    <xf numFmtId="165" fontId="2" fillId="16" borderId="23" xfId="0" applyNumberFormat="1" applyFont="1" applyFill="1" applyBorder="1" applyAlignment="1">
      <alignment horizontal="center" vertical="center" wrapText="1"/>
    </xf>
    <xf numFmtId="14" fontId="2" fillId="21" borderId="0" xfId="0" applyNumberFormat="1" applyFont="1" applyFill="1" applyAlignment="1">
      <alignment horizontal="center" vertical="center" wrapText="1"/>
    </xf>
    <xf numFmtId="0" fontId="2" fillId="21" borderId="23" xfId="0" applyFont="1" applyFill="1" applyBorder="1" applyAlignment="1">
      <alignment horizontal="center" vertical="center" wrapText="1"/>
    </xf>
    <xf numFmtId="165" fontId="2" fillId="21" borderId="23" xfId="0" applyNumberFormat="1" applyFont="1" applyFill="1" applyBorder="1" applyAlignment="1">
      <alignment horizontal="center" vertical="center" wrapText="1"/>
    </xf>
    <xf numFmtId="165" fontId="9" fillId="0" borderId="0" xfId="0" applyNumberFormat="1" applyFont="1" applyAlignment="1">
      <alignment horizontal="center"/>
    </xf>
    <xf numFmtId="0" fontId="9" fillId="25" borderId="0" xfId="0" applyFont="1" applyFill="1" applyAlignment="1">
      <alignment horizontal="center"/>
    </xf>
    <xf numFmtId="165" fontId="9" fillId="0" borderId="5" xfId="0" applyNumberFormat="1" applyFont="1" applyBorder="1" applyAlignment="1">
      <alignment horizontal="center" vertical="center"/>
    </xf>
    <xf numFmtId="165" fontId="9" fillId="0" borderId="0" xfId="0" applyNumberFormat="1" applyFont="1" applyAlignment="1">
      <alignment horizontal="center" vertical="center"/>
    </xf>
    <xf numFmtId="165" fontId="9" fillId="0" borderId="10" xfId="0" applyNumberFormat="1" applyFont="1" applyBorder="1" applyAlignment="1">
      <alignment horizontal="center" vertical="center"/>
    </xf>
    <xf numFmtId="165" fontId="7" fillId="0" borderId="0" xfId="0" applyNumberFormat="1" applyFont="1" applyAlignment="1">
      <alignment horizontal="center"/>
    </xf>
    <xf numFmtId="0" fontId="4" fillId="26" borderId="0" xfId="0" applyFont="1" applyFill="1" applyAlignment="1">
      <alignment horizontal="left" vertical="center" indent="4"/>
    </xf>
    <xf numFmtId="0" fontId="4" fillId="26" borderId="0" xfId="0" applyFont="1" applyFill="1" applyAlignment="1">
      <alignment horizontal="left" vertical="center" indent="1"/>
    </xf>
    <xf numFmtId="168" fontId="13" fillId="26" borderId="0" xfId="0" applyNumberFormat="1" applyFont="1" applyFill="1" applyAlignment="1">
      <alignment horizontal="centerContinuous" vertical="center"/>
    </xf>
    <xf numFmtId="0" fontId="4" fillId="26" borderId="0" xfId="0" applyFont="1" applyFill="1" applyAlignment="1">
      <alignment horizontal="centerContinuous" vertical="center"/>
    </xf>
    <xf numFmtId="0" fontId="11" fillId="0" borderId="6" xfId="0" applyFont="1" applyBorder="1" applyAlignment="1">
      <alignment horizontal="right" vertical="center" indent="3"/>
    </xf>
    <xf numFmtId="167" fontId="11" fillId="0" borderId="0" xfId="0" applyNumberFormat="1" applyFont="1" applyAlignment="1">
      <alignment horizontal="right" vertical="center" indent="3"/>
    </xf>
    <xf numFmtId="0" fontId="11" fillId="0" borderId="8" xfId="0" applyFont="1" applyBorder="1" applyAlignment="1">
      <alignment horizontal="right" vertical="center" indent="3"/>
    </xf>
    <xf numFmtId="0" fontId="11" fillId="0" borderId="11" xfId="0" applyFont="1" applyBorder="1" applyAlignment="1">
      <alignment horizontal="right" vertical="center" indent="3"/>
    </xf>
    <xf numFmtId="14" fontId="2" fillId="27" borderId="0" xfId="0" applyNumberFormat="1" applyFont="1" applyFill="1" applyAlignment="1">
      <alignment horizontal="center" vertical="center" wrapText="1"/>
    </xf>
    <xf numFmtId="0" fontId="2" fillId="27" borderId="0" xfId="0" applyFont="1" applyFill="1" applyAlignment="1">
      <alignment horizontal="center" vertical="center" wrapText="1"/>
    </xf>
    <xf numFmtId="165" fontId="2" fillId="27" borderId="0" xfId="0" applyNumberFormat="1" applyFont="1" applyFill="1" applyAlignment="1">
      <alignment horizontal="center" vertical="center" wrapText="1"/>
    </xf>
    <xf numFmtId="167" fontId="0" fillId="0" borderId="0" xfId="0" applyNumberFormat="1" applyAlignment="1">
      <alignment horizontal="left" vertical="center" indent="1"/>
    </xf>
    <xf numFmtId="14" fontId="0" fillId="0" borderId="0" xfId="0" applyNumberFormat="1" applyAlignment="1">
      <alignment horizontal="center" vertical="center"/>
    </xf>
    <xf numFmtId="0" fontId="24" fillId="0" borderId="0" xfId="0" applyFont="1" applyAlignment="1">
      <alignment vertical="center"/>
    </xf>
    <xf numFmtId="166" fontId="5" fillId="0" borderId="0" xfId="0" applyNumberFormat="1" applyFont="1" applyAlignment="1">
      <alignment horizontal="right" vertical="center"/>
    </xf>
    <xf numFmtId="166" fontId="25" fillId="0" borderId="0" xfId="0" applyNumberFormat="1" applyFont="1" applyAlignment="1">
      <alignment horizontal="right" vertical="center"/>
    </xf>
    <xf numFmtId="166" fontId="26" fillId="0" borderId="0" xfId="0" applyNumberFormat="1" applyFont="1" applyAlignment="1">
      <alignment horizontal="right" vertical="center"/>
    </xf>
    <xf numFmtId="0" fontId="25" fillId="0" borderId="0" xfId="0" applyFont="1" applyAlignment="1">
      <alignment horizontal="left" vertical="center" indent="1"/>
    </xf>
    <xf numFmtId="0" fontId="10" fillId="17" borderId="0" xfId="0" applyFont="1" applyFill="1" applyAlignment="1">
      <alignment horizontal="center" vertical="center"/>
    </xf>
    <xf numFmtId="0" fontId="0" fillId="17" borderId="0" xfId="0" applyFill="1"/>
    <xf numFmtId="165" fontId="23" fillId="0" borderId="20" xfId="0" applyNumberFormat="1" applyFont="1" applyBorder="1" applyAlignment="1">
      <alignment horizontal="center" vertical="center"/>
    </xf>
    <xf numFmtId="165" fontId="23" fillId="0" borderId="0" xfId="0" applyNumberFormat="1" applyFont="1" applyAlignment="1">
      <alignment horizontal="center"/>
    </xf>
    <xf numFmtId="0" fontId="4" fillId="10" borderId="0" xfId="0" applyFont="1" applyFill="1" applyAlignment="1">
      <alignment horizontal="center" vertical="center"/>
    </xf>
    <xf numFmtId="0" fontId="4" fillId="20" borderId="0" xfId="0" applyFont="1" applyFill="1" applyAlignment="1">
      <alignment horizontal="center" vertical="center"/>
    </xf>
    <xf numFmtId="0" fontId="4" fillId="15" borderId="0" xfId="0" applyFont="1" applyFill="1" applyAlignment="1">
      <alignment horizontal="center" vertical="center"/>
    </xf>
    <xf numFmtId="0" fontId="4" fillId="12" borderId="0" xfId="0" applyFont="1" applyFill="1" applyAlignment="1">
      <alignment horizontal="center" vertical="center"/>
    </xf>
    <xf numFmtId="0" fontId="4" fillId="25" borderId="0" xfId="0" applyFont="1" applyFill="1" applyAlignment="1">
      <alignment horizontal="center" vertical="center"/>
    </xf>
    <xf numFmtId="0" fontId="4" fillId="18" borderId="0" xfId="0" applyFont="1" applyFill="1" applyAlignment="1">
      <alignment horizontal="center" vertical="center"/>
    </xf>
    <xf numFmtId="14" fontId="0" fillId="24" borderId="22" xfId="0" applyNumberFormat="1" applyFill="1" applyBorder="1" applyAlignment="1">
      <alignment horizontal="center" vertical="center"/>
    </xf>
    <xf numFmtId="14" fontId="0" fillId="0" borderId="22" xfId="0" applyNumberFormat="1" applyBorder="1" applyAlignment="1">
      <alignment horizontal="center" vertical="center"/>
    </xf>
    <xf numFmtId="14" fontId="0" fillId="0" borderId="24" xfId="0" applyNumberFormat="1" applyBorder="1" applyAlignment="1">
      <alignment horizontal="center" vertical="center"/>
    </xf>
    <xf numFmtId="0" fontId="4" fillId="8" borderId="0" xfId="0" applyFont="1" applyFill="1" applyAlignment="1">
      <alignment horizontal="center" vertical="center"/>
    </xf>
    <xf numFmtId="0" fontId="4" fillId="10" borderId="0" xfId="0" applyFont="1" applyFill="1" applyAlignment="1">
      <alignment horizontal="left" vertical="center" indent="3"/>
    </xf>
    <xf numFmtId="0" fontId="4" fillId="8" borderId="0" xfId="0" applyFont="1" applyFill="1" applyAlignment="1">
      <alignment horizontal="left" vertical="center" indent="3"/>
    </xf>
    <xf numFmtId="0" fontId="4" fillId="18" borderId="0" xfId="0" applyFont="1" applyFill="1" applyAlignment="1">
      <alignment horizontal="left" vertical="center" indent="3"/>
    </xf>
    <xf numFmtId="0" fontId="4" fillId="25" borderId="0" xfId="0" applyFont="1" applyFill="1" applyAlignment="1">
      <alignment horizontal="left" vertical="center" indent="3"/>
    </xf>
    <xf numFmtId="0" fontId="4" fillId="12" borderId="0" xfId="0" applyFont="1" applyFill="1" applyAlignment="1">
      <alignment horizontal="left" vertical="center" indent="3"/>
    </xf>
    <xf numFmtId="0" fontId="4" fillId="15" borderId="0" xfId="0" applyFont="1" applyFill="1" applyAlignment="1">
      <alignment horizontal="left" vertical="center" indent="3"/>
    </xf>
    <xf numFmtId="0" fontId="4" fillId="20" borderId="0" xfId="0" applyFont="1" applyFill="1" applyAlignment="1">
      <alignment horizontal="left" vertical="center" indent="2"/>
    </xf>
    <xf numFmtId="0" fontId="0" fillId="0" borderId="0" xfId="0" applyAlignment="1">
      <alignment horizontal="center"/>
    </xf>
    <xf numFmtId="0" fontId="22" fillId="0" borderId="0" xfId="0" applyFont="1" applyAlignment="1">
      <alignment horizontal="center"/>
    </xf>
    <xf numFmtId="165" fontId="23" fillId="0" borderId="0" xfId="0" applyNumberFormat="1" applyFont="1"/>
    <xf numFmtId="0" fontId="0" fillId="0" borderId="0" xfId="0" applyAlignment="1">
      <alignment horizontal="left" indent="1"/>
    </xf>
    <xf numFmtId="0" fontId="2" fillId="21" borderId="23" xfId="0" applyFont="1" applyFill="1" applyBorder="1" applyAlignment="1">
      <alignment horizontal="left" vertical="center" wrapText="1" indent="1"/>
    </xf>
    <xf numFmtId="168" fontId="13" fillId="6" borderId="0" xfId="0" applyNumberFormat="1" applyFont="1" applyFill="1" applyAlignment="1">
      <alignment horizontal="center" vertical="center"/>
    </xf>
    <xf numFmtId="165" fontId="9" fillId="0" borderId="4" xfId="0" applyNumberFormat="1" applyFont="1" applyBorder="1" applyAlignment="1" applyProtection="1">
      <alignment horizontal="right" vertical="center"/>
      <protection locked="0"/>
    </xf>
    <xf numFmtId="165" fontId="9" fillId="0" borderId="5" xfId="0" applyNumberFormat="1" applyFont="1" applyBorder="1" applyAlignment="1" applyProtection="1">
      <alignment horizontal="right" vertical="center"/>
      <protection locked="0"/>
    </xf>
    <xf numFmtId="165" fontId="9" fillId="0" borderId="7" xfId="0" applyNumberFormat="1" applyFont="1" applyBorder="1" applyAlignment="1" applyProtection="1">
      <alignment horizontal="right" vertical="center"/>
      <protection locked="0"/>
    </xf>
    <xf numFmtId="165" fontId="9" fillId="0" borderId="0" xfId="0" applyNumberFormat="1" applyFont="1" applyAlignment="1" applyProtection="1">
      <alignment horizontal="right" vertical="center"/>
      <protection locked="0"/>
    </xf>
    <xf numFmtId="165" fontId="9" fillId="0" borderId="9" xfId="0" applyNumberFormat="1" applyFont="1" applyBorder="1" applyAlignment="1" applyProtection="1">
      <alignment horizontal="right" vertical="center"/>
      <protection locked="0"/>
    </xf>
    <xf numFmtId="165" fontId="9" fillId="0" borderId="10" xfId="0" applyNumberFormat="1" applyFont="1" applyBorder="1" applyAlignment="1" applyProtection="1">
      <alignment horizontal="right" vertical="center"/>
      <protection locked="0"/>
    </xf>
    <xf numFmtId="167" fontId="10" fillId="0" borderId="5" xfId="0" applyNumberFormat="1" applyFont="1" applyBorder="1" applyAlignment="1">
      <alignment horizontal="center" vertical="center"/>
    </xf>
    <xf numFmtId="167" fontId="10" fillId="0" borderId="6" xfId="0" applyNumberFormat="1" applyFont="1" applyBorder="1" applyAlignment="1">
      <alignment horizontal="center" vertical="center"/>
    </xf>
    <xf numFmtId="167" fontId="10" fillId="0" borderId="0" xfId="0" applyNumberFormat="1" applyFont="1" applyAlignment="1">
      <alignment horizontal="center" vertical="center"/>
    </xf>
    <xf numFmtId="167" fontId="10" fillId="0" borderId="8" xfId="0" applyNumberFormat="1" applyFont="1" applyBorder="1" applyAlignment="1">
      <alignment horizontal="center" vertical="center"/>
    </xf>
    <xf numFmtId="167" fontId="8" fillId="0" borderId="10" xfId="0" applyNumberFormat="1" applyFont="1" applyBorder="1" applyAlignment="1">
      <alignment horizontal="center" vertical="center"/>
    </xf>
    <xf numFmtId="167" fontId="8" fillId="0" borderId="11" xfId="0" applyNumberFormat="1" applyFont="1" applyBorder="1" applyAlignment="1">
      <alignment horizontal="center" vertical="center"/>
    </xf>
    <xf numFmtId="168" fontId="13" fillId="8" borderId="0" xfId="0" applyNumberFormat="1" applyFont="1" applyFill="1" applyAlignment="1">
      <alignment horizontal="center"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165" fontId="9" fillId="0" borderId="4" xfId="0" applyNumberFormat="1" applyFont="1" applyBorder="1" applyAlignment="1">
      <alignment horizontal="right" vertical="center"/>
    </xf>
    <xf numFmtId="165" fontId="9" fillId="0" borderId="5" xfId="0" applyNumberFormat="1" applyFont="1" applyBorder="1" applyAlignment="1">
      <alignment horizontal="right" vertical="center"/>
    </xf>
    <xf numFmtId="165" fontId="9" fillId="0" borderId="7" xfId="0" applyNumberFormat="1" applyFont="1" applyBorder="1" applyAlignment="1">
      <alignment horizontal="right" vertical="center"/>
    </xf>
    <xf numFmtId="165" fontId="9" fillId="0" borderId="0" xfId="0" applyNumberFormat="1" applyFont="1" applyAlignment="1">
      <alignment horizontal="right" vertical="center"/>
    </xf>
    <xf numFmtId="165" fontId="9" fillId="0" borderId="9" xfId="0" applyNumberFormat="1" applyFont="1" applyBorder="1" applyAlignment="1">
      <alignment horizontal="right" vertical="center"/>
    </xf>
    <xf numFmtId="165" fontId="9" fillId="0" borderId="10" xfId="0" applyNumberFormat="1" applyFont="1" applyBorder="1" applyAlignment="1">
      <alignment horizontal="right" vertical="center"/>
    </xf>
    <xf numFmtId="168" fontId="13" fillId="10" borderId="0" xfId="0" applyNumberFormat="1" applyFont="1" applyFill="1" applyAlignment="1">
      <alignment horizontal="center" vertical="center"/>
    </xf>
    <xf numFmtId="168" fontId="13" fillId="18" borderId="0" xfId="0" applyNumberFormat="1" applyFont="1" applyFill="1" applyAlignment="1">
      <alignment horizontal="center" vertical="center"/>
    </xf>
    <xf numFmtId="168" fontId="13" fillId="25" borderId="0" xfId="0" applyNumberFormat="1" applyFont="1" applyFill="1" applyAlignment="1">
      <alignment horizontal="center" vertical="center"/>
    </xf>
    <xf numFmtId="168" fontId="13" fillId="12" borderId="0" xfId="0" applyNumberFormat="1" applyFont="1" applyFill="1" applyAlignment="1">
      <alignment horizontal="center" vertical="center"/>
    </xf>
    <xf numFmtId="168" fontId="13" fillId="15" borderId="0" xfId="0" applyNumberFormat="1" applyFont="1" applyFill="1" applyAlignment="1">
      <alignment horizontal="center" vertical="center"/>
    </xf>
    <xf numFmtId="168" fontId="13" fillId="20" borderId="0" xfId="0" applyNumberFormat="1" applyFont="1" applyFill="1" applyAlignment="1">
      <alignment horizontal="center" vertical="center"/>
    </xf>
  </cellXfs>
  <cellStyles count="6">
    <cellStyle name="20 % - Accent3" xfId="2" builtinId="38"/>
    <cellStyle name="40 % - Accent3" xfId="3" builtinId="39"/>
    <cellStyle name="Accent1" xfId="1" builtinId="29"/>
    <cellStyle name="Lien hypertexte" xfId="5" builtinId="8"/>
    <cellStyle name="Normal" xfId="0" builtinId="0"/>
    <cellStyle name="Normal 9" xfId="4" xr:uid="{AC8B3652-C29E-42D5-92C8-CA8C9411DED2}"/>
  </cellStyles>
  <dxfs count="164"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numFmt numFmtId="170" formatCode="m/d/yyyy"/>
      <alignment horizontal="center" vertical="bottom" textRotation="0" wrapText="0" indent="0" justifyLastLine="0" shrinkToFit="0" readingOrder="0"/>
    </dxf>
    <dxf>
      <numFmt numFmtId="170" formatCode="m/d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70" formatCode="m/d/yyyy"/>
      <alignment horizontal="center" vertical="bottom" textRotation="0" wrapText="0" indent="0" justifyLastLine="0" shrinkToFit="0" readingOrder="0"/>
    </dxf>
    <dxf>
      <border outline="0">
        <top style="medium">
          <color rgb="FF000000"/>
        </top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bottom" textRotation="0" wrapText="0" indent="0" justifyLastLine="0" shrinkToFit="0" readingOrder="0"/>
    </dxf>
    <dxf>
      <fill>
        <patternFill patternType="solid">
          <fgColor theme="8"/>
          <bgColor rgb="FFD1311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9" tint="-0.499984740745262"/>
        <name val="Wingdings"/>
        <charset val="2"/>
        <scheme val="none"/>
      </font>
      <alignment horizontal="center" textRotation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alignment horizontal="left" textRotation="0" relativeIndent="1" justifyLastLine="0" shrinkToFit="0" readingOrder="0"/>
    </dxf>
    <dxf>
      <alignment horizontal="center" vertical="center" textRotation="0" indent="0" justifyLastLine="0" shrinkToFit="0" readingOrder="0"/>
    </dxf>
    <dxf>
      <border outline="0">
        <left style="thin">
          <color theme="6"/>
        </left>
        <top style="medium">
          <color rgb="FF000000"/>
        </top>
        <bottom style="thin">
          <color theme="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5" formatCode="#,##0.00\ _€"/>
      <fill>
        <patternFill patternType="solid">
          <fgColor theme="8"/>
          <bgColor theme="7" tint="-0.249977111117893"/>
        </patternFill>
      </fill>
      <alignment horizontal="center" vertical="center" textRotation="0" wrapText="1" indent="0" justifyLastLine="0" shrinkToFit="0" readingOrder="0"/>
    </dxf>
    <dxf>
      <fill>
        <patternFill>
          <bgColor theme="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font>
        <strike val="0"/>
        <outline val="0"/>
        <shadow val="0"/>
        <u val="none"/>
        <vertAlign val="baseline"/>
        <name val="Wingdings"/>
        <charset val="2"/>
        <scheme val="none"/>
      </font>
      <alignment horizontal="center" textRotation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border outline="0">
        <left style="thin">
          <color theme="6"/>
        </left>
        <top style="medium">
          <color rgb="FF000000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5" formatCode="#,##0.00\ _€"/>
      <fill>
        <patternFill patternType="solid">
          <fgColor theme="8"/>
          <bgColor theme="7" tint="-0.499984740745262"/>
        </patternFill>
      </fill>
      <alignment horizontal="center" vertical="center" textRotation="0" wrapText="1" indent="0" justifyLastLine="0" shrinkToFit="0" readingOrder="0"/>
    </dxf>
    <dxf>
      <fill>
        <patternFill>
          <bgColor theme="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font>
        <strike val="0"/>
        <outline val="0"/>
        <shadow val="0"/>
        <u val="none"/>
        <vertAlign val="baseline"/>
        <sz val="11"/>
        <color theme="9" tint="-0.499984740745262"/>
        <name val="Wingdings"/>
        <charset val="2"/>
        <scheme val="none"/>
      </font>
      <alignment horizontal="center" textRotation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border outline="0">
        <left style="thin">
          <color theme="6"/>
        </left>
        <top style="medium">
          <color rgb="FF000000"/>
        </top>
        <bottom style="thin">
          <color theme="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5" formatCode="#,##0.00\ _€"/>
      <fill>
        <patternFill patternType="solid">
          <fgColor theme="8"/>
          <bgColor theme="9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6"/>
        </left>
        <right style="thin">
          <color theme="6"/>
        </right>
        <top/>
        <bottom/>
      </border>
    </dxf>
    <dxf>
      <fill>
        <patternFill>
          <bgColor theme="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font>
        <strike val="0"/>
        <outline val="0"/>
        <shadow val="0"/>
        <u val="none"/>
        <vertAlign val="baseline"/>
        <name val="Wingdings"/>
        <charset val="2"/>
        <scheme val="none"/>
      </font>
      <alignment horizontal="center" textRotation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border outline="0">
        <left style="thin">
          <color theme="6"/>
        </left>
        <bottom style="thin">
          <color theme="6"/>
        </bottom>
      </border>
    </dxf>
    <dxf>
      <fill>
        <patternFill patternType="solid">
          <fgColor indexed="64"/>
          <bgColor theme="8" tint="-0.249977111117893"/>
        </patternFill>
      </fill>
    </dxf>
    <dxf>
      <fill>
        <patternFill>
          <bgColor theme="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font>
        <strike val="0"/>
        <outline val="0"/>
        <shadow val="0"/>
        <u val="none"/>
        <vertAlign val="baseline"/>
        <name val="Wingdings"/>
        <charset val="2"/>
        <scheme val="none"/>
      </font>
      <alignment horizontal="center" textRotation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border outline="0">
        <left style="thin">
          <color theme="6"/>
        </left>
        <top style="medium">
          <color rgb="FF000000"/>
        </top>
        <bottom style="thin">
          <color theme="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5" formatCode="#,##0.00\ _€"/>
      <fill>
        <patternFill patternType="solid">
          <fgColor theme="8"/>
          <bgColor theme="5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6"/>
        </left>
        <right style="thin">
          <color theme="6"/>
        </right>
        <top/>
        <bottom/>
      </border>
    </dxf>
    <dxf>
      <fill>
        <patternFill>
          <bgColor theme="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Wingdings"/>
        <charset val="2"/>
        <scheme val="none"/>
      </font>
      <numFmt numFmtId="165" formatCode="#,##0.00\ _€"/>
      <alignment horizontal="center" vertical="center" textRotation="0" wrapText="0" indent="0" justifyLastLine="0" shrinkToFit="0" readingOrder="0"/>
      <border diagonalUp="0" diagonalDown="0" outline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Wingdings"/>
        <charset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6"/>
        </right>
        <top style="thin">
          <color theme="6"/>
        </top>
        <bottom style="thin">
          <color theme="6"/>
        </bottom>
      </border>
    </dxf>
    <dxf>
      <border outline="0">
        <left style="thin">
          <color theme="6"/>
        </left>
        <right style="thin">
          <color theme="6"/>
        </right>
        <top style="medium">
          <color rgb="FF000000"/>
        </top>
        <bottom style="thin">
          <color theme="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5" formatCode="#,##0.00\ _€"/>
      <fill>
        <patternFill patternType="solid">
          <fgColor theme="8"/>
          <bgColor theme="5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6"/>
        </left>
        <right style="thin">
          <color theme="6"/>
        </right>
        <top/>
        <bottom/>
      </border>
    </dxf>
    <dxf>
      <fill>
        <patternFill>
          <bgColor theme="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font>
        <strike val="0"/>
        <outline val="0"/>
        <shadow val="0"/>
        <u val="none"/>
        <vertAlign val="baseline"/>
        <sz val="11"/>
        <color theme="9" tint="-0.499984740745262"/>
        <name val="Wingdings"/>
        <charset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9" tint="-0.499984740745262"/>
        <name val="Calibri"/>
        <family val="2"/>
        <scheme val="minor"/>
      </font>
      <numFmt numFmtId="165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5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Wingdings"/>
        <charset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border outline="0">
        <top style="medium">
          <color theme="1"/>
        </top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vertical="bottom" textRotation="0" wrapText="0" indent="0" justifyLastLine="0" shrinkToFit="0" readingOrder="0"/>
    </dxf>
    <dxf>
      <fill>
        <patternFill patternType="solid">
          <fgColor theme="8"/>
          <bgColor rgb="FF0070C0"/>
        </patternFill>
      </fill>
      <alignment horizontal="center" vertical="center" textRotation="0" wrapText="1" indent="0" justifyLastLine="0" shrinkToFit="0" readingOrder="0"/>
    </dxf>
    <dxf>
      <fill>
        <patternFill>
          <bgColor theme="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border>
        <horizontal/>
      </border>
    </dxf>
    <dxf>
      <border>
        <horizontal/>
      </border>
    </dxf>
    <dxf>
      <fill>
        <patternFill>
          <bgColor rgb="FF0070C0"/>
        </patternFill>
      </fill>
    </dxf>
    <dxf>
      <fill>
        <patternFill>
          <bgColor theme="2" tint="-0.24994659260841701"/>
        </patternFill>
      </fill>
    </dxf>
  </dxfs>
  <tableStyles count="2" defaultTableStyle="TableStyleMedium2" defaultPivotStyle="PivotStyleLight16">
    <tableStyle name="Style de tableau 1" pivot="0" count="2" xr9:uid="{84091625-0528-43D1-A39C-D2E862391DB9}">
      <tableStyleElement type="headerRow" dxfId="163"/>
      <tableStyleElement type="firstColumnStripe" dxfId="162"/>
    </tableStyle>
    <tableStyle name="Style de tableau 2" pivot="0" count="2" xr9:uid="{266FC2F1-F248-4AAF-B771-ADCE2E8A858B}">
      <tableStyleElement type="firstRowStripe" dxfId="161"/>
      <tableStyleElement type="secondRowStripe" dxfId="160"/>
    </tableStyle>
  </tableStyles>
  <colors>
    <mruColors>
      <color rgb="FF094BDD"/>
      <color rgb="FFCC3399"/>
      <color rgb="FF873AC0"/>
      <color rgb="FFD13111"/>
      <color rgb="FFFFFF00"/>
      <color rgb="FFF74515"/>
      <color rgb="FF99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E4AF-4192-82ED-F48D6BD576B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E4AF-4192-82ED-F48D6BD576B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E4AF-4192-82ED-F48D6BD576B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E4AF-4192-82ED-F48D6BD576B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9-E4AF-4192-82ED-F48D6BD576B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B-E4AF-4192-82ED-F48D6BD576B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D-E4AF-4192-82ED-F48D6BD576BE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Accueil!$C$11:$C$17</c:f>
              <c:strCache>
                <c:ptCount val="7"/>
                <c:pt idx="0">
                  <c:v>Compte courant</c:v>
                </c:pt>
                <c:pt idx="1">
                  <c:v>Assurance Vie Carmen</c:v>
                </c:pt>
                <c:pt idx="2">
                  <c:v>Assurance Vie Pierre</c:v>
                </c:pt>
                <c:pt idx="3">
                  <c:v>Livret A Carme</c:v>
                </c:pt>
                <c:pt idx="4">
                  <c:v>Livret A Pierre</c:v>
                </c:pt>
                <c:pt idx="5">
                  <c:v>Livret d'Epargne Populaire Carme</c:v>
                </c:pt>
                <c:pt idx="6">
                  <c:v>Livret d'Epargne Populaire Pierre</c:v>
                </c:pt>
              </c:strCache>
            </c:strRef>
          </c:cat>
          <c:val>
            <c:numRef>
              <c:f>Accueil!$G$11:$G$17</c:f>
              <c:numCache>
                <c:formatCode>#,##0.00\ "€"</c:formatCode>
                <c:ptCount val="7"/>
                <c:pt idx="0">
                  <c:v>4880</c:v>
                </c:pt>
                <c:pt idx="1">
                  <c:v>4940</c:v>
                </c:pt>
                <c:pt idx="2">
                  <c:v>4970</c:v>
                </c:pt>
                <c:pt idx="3">
                  <c:v>4850</c:v>
                </c:pt>
                <c:pt idx="4">
                  <c:v>4938</c:v>
                </c:pt>
                <c:pt idx="5">
                  <c:v>4850</c:v>
                </c:pt>
                <c:pt idx="6">
                  <c:v>4850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E4AF-4192-82ED-F48D6BD576BE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LiA Pierre'!A1"/><Relationship Id="rId3" Type="http://schemas.openxmlformats.org/officeDocument/2006/relationships/hyperlink" Target="#'Compte Courant'!A1"/><Relationship Id="rId7" Type="http://schemas.openxmlformats.org/officeDocument/2006/relationships/hyperlink" Target="#'LiA Carme'!A1"/><Relationship Id="rId2" Type="http://schemas.openxmlformats.org/officeDocument/2006/relationships/image" Target="../media/image1.png"/><Relationship Id="rId1" Type="http://schemas.openxmlformats.org/officeDocument/2006/relationships/hyperlink" Target="#Feuil5!A1"/><Relationship Id="rId6" Type="http://schemas.openxmlformats.org/officeDocument/2006/relationships/hyperlink" Target="#'AsVie Pierre'!A1"/><Relationship Id="rId11" Type="http://schemas.openxmlformats.org/officeDocument/2006/relationships/chart" Target="../charts/chart1.xml"/><Relationship Id="rId5" Type="http://schemas.openxmlformats.org/officeDocument/2006/relationships/hyperlink" Target="#'AsVie Carme'!A1"/><Relationship Id="rId10" Type="http://schemas.openxmlformats.org/officeDocument/2006/relationships/hyperlink" Target="#'LEP Pierre '!A1"/><Relationship Id="rId4" Type="http://schemas.openxmlformats.org/officeDocument/2006/relationships/image" Target="../media/image2.png"/><Relationship Id="rId9" Type="http://schemas.openxmlformats.org/officeDocument/2006/relationships/hyperlink" Target="#'LEP Carme'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LEP Pierre '!A1"/><Relationship Id="rId13" Type="http://schemas.openxmlformats.org/officeDocument/2006/relationships/image" Target="../media/image7.png"/><Relationship Id="rId3" Type="http://schemas.openxmlformats.org/officeDocument/2006/relationships/image" Target="../media/image5.png"/><Relationship Id="rId7" Type="http://schemas.openxmlformats.org/officeDocument/2006/relationships/hyperlink" Target="#'LEP Carme'!A1"/><Relationship Id="rId12" Type="http://schemas.openxmlformats.org/officeDocument/2006/relationships/image" Target="../media/image6.png"/><Relationship Id="rId2" Type="http://schemas.openxmlformats.org/officeDocument/2006/relationships/image" Target="../media/image4.png"/><Relationship Id="rId16" Type="http://schemas.openxmlformats.org/officeDocument/2006/relationships/image" Target="../media/image9.png"/><Relationship Id="rId1" Type="http://schemas.openxmlformats.org/officeDocument/2006/relationships/image" Target="../media/image3.png"/><Relationship Id="rId6" Type="http://schemas.openxmlformats.org/officeDocument/2006/relationships/hyperlink" Target="#'LiA Pierre'!A1"/><Relationship Id="rId11" Type="http://schemas.openxmlformats.org/officeDocument/2006/relationships/hyperlink" Target="#'Compte Courant'!A1"/><Relationship Id="rId5" Type="http://schemas.openxmlformats.org/officeDocument/2006/relationships/image" Target="../media/image2.png"/><Relationship Id="rId15" Type="http://schemas.openxmlformats.org/officeDocument/2006/relationships/hyperlink" Target="#Accueil!A1"/><Relationship Id="rId10" Type="http://schemas.openxmlformats.org/officeDocument/2006/relationships/hyperlink" Target="#'AsVie Pierre'!A1"/><Relationship Id="rId4" Type="http://schemas.openxmlformats.org/officeDocument/2006/relationships/hyperlink" Target="#'LiA Carme'!A1"/><Relationship Id="rId9" Type="http://schemas.openxmlformats.org/officeDocument/2006/relationships/hyperlink" Target="#'AsVie Carme'!A1"/><Relationship Id="rId14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hyperlink" Target="#Accueil!A1"/><Relationship Id="rId1" Type="http://schemas.openxmlformats.org/officeDocument/2006/relationships/image" Target="../media/image3.png"/><Relationship Id="rId5" Type="http://schemas.openxmlformats.org/officeDocument/2006/relationships/image" Target="../media/image10.png"/><Relationship Id="rId4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9.png"/><Relationship Id="rId1" Type="http://schemas.openxmlformats.org/officeDocument/2006/relationships/hyperlink" Target="#Accueil!A1"/><Relationship Id="rId5" Type="http://schemas.openxmlformats.org/officeDocument/2006/relationships/image" Target="../media/image10.png"/><Relationship Id="rId4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9.png"/><Relationship Id="rId1" Type="http://schemas.openxmlformats.org/officeDocument/2006/relationships/hyperlink" Target="#Accueil!A1"/><Relationship Id="rId5" Type="http://schemas.openxmlformats.org/officeDocument/2006/relationships/image" Target="../media/image10.png"/><Relationship Id="rId4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9.png"/><Relationship Id="rId1" Type="http://schemas.openxmlformats.org/officeDocument/2006/relationships/hyperlink" Target="#Accueil!A1"/><Relationship Id="rId5" Type="http://schemas.openxmlformats.org/officeDocument/2006/relationships/image" Target="../media/image10.png"/><Relationship Id="rId4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9.png"/><Relationship Id="rId1" Type="http://schemas.openxmlformats.org/officeDocument/2006/relationships/hyperlink" Target="#Accueil!A1"/><Relationship Id="rId5" Type="http://schemas.openxmlformats.org/officeDocument/2006/relationships/image" Target="../media/image10.png"/><Relationship Id="rId4" Type="http://schemas.openxmlformats.org/officeDocument/2006/relationships/image" Target="../media/image6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9.png"/><Relationship Id="rId1" Type="http://schemas.openxmlformats.org/officeDocument/2006/relationships/hyperlink" Target="#Accueil!A1"/><Relationship Id="rId5" Type="http://schemas.openxmlformats.org/officeDocument/2006/relationships/image" Target="../media/image10.png"/><Relationship Id="rId4" Type="http://schemas.openxmlformats.org/officeDocument/2006/relationships/image" Target="../media/image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9.png"/><Relationship Id="rId1" Type="http://schemas.openxmlformats.org/officeDocument/2006/relationships/hyperlink" Target="#Accueil!A1"/><Relationship Id="rId5" Type="http://schemas.openxmlformats.org/officeDocument/2006/relationships/image" Target="../media/image10.png"/><Relationship Id="rId4" Type="http://schemas.openxmlformats.org/officeDocument/2006/relationships/image" Target="../media/image6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733425</xdr:colOff>
      <xdr:row>3</xdr:row>
      <xdr:rowOff>0</xdr:rowOff>
    </xdr:from>
    <xdr:to>
      <xdr:col>8</xdr:col>
      <xdr:colOff>562275</xdr:colOff>
      <xdr:row>6</xdr:row>
      <xdr:rowOff>41328</xdr:rowOff>
    </xdr:to>
    <xdr:sp macro="" textlink="">
      <xdr:nvSpPr>
        <xdr:cNvPr id="2" name="Rectangle à coins arrondis 17">
          <a:hlinkClick xmlns:r="http://schemas.openxmlformats.org/officeDocument/2006/relationships" r:id="rId1" tooltip="Statistiques"/>
          <a:extLst>
            <a:ext uri="{FF2B5EF4-FFF2-40B4-BE49-F238E27FC236}">
              <a16:creationId xmlns:a16="http://schemas.microsoft.com/office/drawing/2014/main" id="{3B6EC0E4-8CE3-4D17-9E03-1CBD2BC38FCD}"/>
            </a:ext>
          </a:extLst>
        </xdr:cNvPr>
        <xdr:cNvSpPr/>
      </xdr:nvSpPr>
      <xdr:spPr>
        <a:xfrm>
          <a:off x="9686925" y="777240"/>
          <a:ext cx="678480" cy="589968"/>
        </a:xfrm>
        <a:prstGeom prst="ellipse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 b="0">
              <a:solidFill>
                <a:schemeClr val="accent1">
                  <a:lumMod val="50000"/>
                </a:schemeClr>
              </a:solidFill>
              <a:sym typeface="Webdings" panose="05030102010509060703" pitchFamily="18" charset="2"/>
            </a:rPr>
            <a:t></a:t>
          </a:r>
          <a:endParaRPr lang="fr-FR" sz="3200" b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0</xdr:col>
      <xdr:colOff>85726</xdr:colOff>
      <xdr:row>2</xdr:row>
      <xdr:rowOff>66675</xdr:rowOff>
    </xdr:from>
    <xdr:to>
      <xdr:col>1</xdr:col>
      <xdr:colOff>703238</xdr:colOff>
      <xdr:row>8</xdr:row>
      <xdr:rowOff>114300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57A00C7-C2BC-482E-B2D7-1B549D0B78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726" y="577215"/>
          <a:ext cx="1242352" cy="1228725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10</xdr:row>
      <xdr:rowOff>85725</xdr:rowOff>
    </xdr:from>
    <xdr:to>
      <xdr:col>1</xdr:col>
      <xdr:colOff>714525</xdr:colOff>
      <xdr:row>10</xdr:row>
      <xdr:rowOff>409725</xdr:rowOff>
    </xdr:to>
    <xdr:pic>
      <xdr:nvPicPr>
        <xdr:cNvPr id="4" name="Imag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7F3051A4-9F7F-4DFA-AB15-BC5BD6A656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15365" y="2577465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11</xdr:row>
      <xdr:rowOff>85725</xdr:rowOff>
    </xdr:from>
    <xdr:to>
      <xdr:col>1</xdr:col>
      <xdr:colOff>714525</xdr:colOff>
      <xdr:row>11</xdr:row>
      <xdr:rowOff>409725</xdr:rowOff>
    </xdr:to>
    <xdr:pic>
      <xdr:nvPicPr>
        <xdr:cNvPr id="5" name="Image 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1581D73B-A085-40F0-BB79-828858C229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15365" y="3080385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12</xdr:row>
      <xdr:rowOff>85725</xdr:rowOff>
    </xdr:from>
    <xdr:to>
      <xdr:col>1</xdr:col>
      <xdr:colOff>714525</xdr:colOff>
      <xdr:row>12</xdr:row>
      <xdr:rowOff>409725</xdr:rowOff>
    </xdr:to>
    <xdr:pic>
      <xdr:nvPicPr>
        <xdr:cNvPr id="6" name="Image 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89A560B7-C89A-4EBC-81D9-19D5D72A50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15365" y="3583305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13</xdr:row>
      <xdr:rowOff>85725</xdr:rowOff>
    </xdr:from>
    <xdr:to>
      <xdr:col>1</xdr:col>
      <xdr:colOff>714525</xdr:colOff>
      <xdr:row>13</xdr:row>
      <xdr:rowOff>409725</xdr:rowOff>
    </xdr:to>
    <xdr:pic>
      <xdr:nvPicPr>
        <xdr:cNvPr id="7" name="Image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CD542384-8B86-4A7E-A54F-F3F24A86F3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15365" y="4086225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14</xdr:row>
      <xdr:rowOff>85725</xdr:rowOff>
    </xdr:from>
    <xdr:to>
      <xdr:col>1</xdr:col>
      <xdr:colOff>714525</xdr:colOff>
      <xdr:row>14</xdr:row>
      <xdr:rowOff>409725</xdr:rowOff>
    </xdr:to>
    <xdr:pic>
      <xdr:nvPicPr>
        <xdr:cNvPr id="8" name="Image 7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C0F3B139-9587-4400-A185-BA873C3B77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15365" y="4589145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15</xdr:row>
      <xdr:rowOff>85725</xdr:rowOff>
    </xdr:from>
    <xdr:to>
      <xdr:col>1</xdr:col>
      <xdr:colOff>714525</xdr:colOff>
      <xdr:row>15</xdr:row>
      <xdr:rowOff>409725</xdr:rowOff>
    </xdr:to>
    <xdr:pic>
      <xdr:nvPicPr>
        <xdr:cNvPr id="9" name="Image 8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46E04FA4-DC22-4D97-8E63-092F9FDF11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15365" y="5092065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16</xdr:row>
      <xdr:rowOff>85725</xdr:rowOff>
    </xdr:from>
    <xdr:to>
      <xdr:col>1</xdr:col>
      <xdr:colOff>714525</xdr:colOff>
      <xdr:row>16</xdr:row>
      <xdr:rowOff>409725</xdr:rowOff>
    </xdr:to>
    <xdr:pic>
      <xdr:nvPicPr>
        <xdr:cNvPr id="10" name="Image 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56C424E8-A75E-4E50-9F5B-0DAF127D28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15365" y="5594985"/>
          <a:ext cx="324000" cy="324000"/>
        </a:xfrm>
        <a:prstGeom prst="rect">
          <a:avLst/>
        </a:prstGeom>
      </xdr:spPr>
    </xdr:pic>
    <xdr:clientData/>
  </xdr:twoCellAnchor>
  <xdr:twoCellAnchor>
    <xdr:from>
      <xdr:col>9</xdr:col>
      <xdr:colOff>171450</xdr:colOff>
      <xdr:row>3</xdr:row>
      <xdr:rowOff>76200</xdr:rowOff>
    </xdr:from>
    <xdr:to>
      <xdr:col>14</xdr:col>
      <xdr:colOff>681450</xdr:colOff>
      <xdr:row>11</xdr:row>
      <xdr:rowOff>401250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3FDB91B8-92B7-4421-955B-DA0EAE7D4AC5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1409700</xdr:colOff>
      <xdr:row>13</xdr:row>
      <xdr:rowOff>95251</xdr:rowOff>
    </xdr:from>
    <xdr:to>
      <xdr:col>2</xdr:col>
      <xdr:colOff>2731622</xdr:colOff>
      <xdr:row>13</xdr:row>
      <xdr:rowOff>419251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7838D66-B957-4958-AC3C-7F9895C1EA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4560" y="4042411"/>
          <a:ext cx="1321922" cy="324000"/>
        </a:xfrm>
        <a:prstGeom prst="rect">
          <a:avLst/>
        </a:prstGeom>
      </xdr:spPr>
    </xdr:pic>
    <xdr:clientData/>
  </xdr:twoCellAnchor>
  <xdr:twoCellAnchor editAs="oneCell">
    <xdr:from>
      <xdr:col>2</xdr:col>
      <xdr:colOff>1409700</xdr:colOff>
      <xdr:row>15</xdr:row>
      <xdr:rowOff>73801</xdr:rowOff>
    </xdr:from>
    <xdr:to>
      <xdr:col>2</xdr:col>
      <xdr:colOff>2724486</xdr:colOff>
      <xdr:row>15</xdr:row>
      <xdr:rowOff>433801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E72F517-A8DB-486B-A93B-93652FC632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4560" y="5026801"/>
          <a:ext cx="1314786" cy="36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1716863</xdr:colOff>
      <xdr:row>11</xdr:row>
      <xdr:rowOff>61875</xdr:rowOff>
    </xdr:from>
    <xdr:to>
      <xdr:col>2</xdr:col>
      <xdr:colOff>2192062</xdr:colOff>
      <xdr:row>11</xdr:row>
      <xdr:rowOff>457875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7D82F45C-1E16-4810-B652-2D74287FF4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1723" y="3003195"/>
          <a:ext cx="475199" cy="396000"/>
        </a:xfrm>
        <a:prstGeom prst="rect">
          <a:avLst/>
        </a:prstGeom>
      </xdr:spPr>
    </xdr:pic>
    <xdr:clientData/>
  </xdr:twoCellAnchor>
  <xdr:twoCellAnchor editAs="oneCell">
    <xdr:from>
      <xdr:col>2</xdr:col>
      <xdr:colOff>1409700</xdr:colOff>
      <xdr:row>14</xdr:row>
      <xdr:rowOff>104775</xdr:rowOff>
    </xdr:from>
    <xdr:to>
      <xdr:col>2</xdr:col>
      <xdr:colOff>2731622</xdr:colOff>
      <xdr:row>14</xdr:row>
      <xdr:rowOff>428775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82094BF7-4B0F-4A28-B08D-6BC4F1D989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4560" y="4554855"/>
          <a:ext cx="1321922" cy="324000"/>
        </a:xfrm>
        <a:prstGeom prst="rect">
          <a:avLst/>
        </a:prstGeom>
      </xdr:spPr>
    </xdr:pic>
    <xdr:clientData/>
  </xdr:twoCellAnchor>
  <xdr:twoCellAnchor editAs="oneCell">
    <xdr:from>
      <xdr:col>2</xdr:col>
      <xdr:colOff>1409700</xdr:colOff>
      <xdr:row>10</xdr:row>
      <xdr:rowOff>85725</xdr:rowOff>
    </xdr:from>
    <xdr:to>
      <xdr:col>2</xdr:col>
      <xdr:colOff>2731622</xdr:colOff>
      <xdr:row>10</xdr:row>
      <xdr:rowOff>409725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CAE6F2C4-0C6C-4631-ACD8-F3F90EC105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4560" y="2524125"/>
          <a:ext cx="1321922" cy="324000"/>
        </a:xfrm>
        <a:prstGeom prst="rect">
          <a:avLst/>
        </a:prstGeom>
      </xdr:spPr>
    </xdr:pic>
    <xdr:clientData/>
  </xdr:twoCellAnchor>
  <xdr:twoCellAnchor editAs="oneCell">
    <xdr:from>
      <xdr:col>2</xdr:col>
      <xdr:colOff>1716863</xdr:colOff>
      <xdr:row>12</xdr:row>
      <xdr:rowOff>57150</xdr:rowOff>
    </xdr:from>
    <xdr:to>
      <xdr:col>2</xdr:col>
      <xdr:colOff>2192062</xdr:colOff>
      <xdr:row>12</xdr:row>
      <xdr:rowOff>453150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72D29460-0537-4DB1-BC2D-80DBF8EF40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1723" y="3501390"/>
          <a:ext cx="475199" cy="396000"/>
        </a:xfrm>
        <a:prstGeom prst="rect">
          <a:avLst/>
        </a:prstGeom>
      </xdr:spPr>
    </xdr:pic>
    <xdr:clientData/>
  </xdr:twoCellAnchor>
  <xdr:twoCellAnchor editAs="oneCell">
    <xdr:from>
      <xdr:col>2</xdr:col>
      <xdr:colOff>1409700</xdr:colOff>
      <xdr:row>16</xdr:row>
      <xdr:rowOff>76200</xdr:rowOff>
    </xdr:from>
    <xdr:to>
      <xdr:col>2</xdr:col>
      <xdr:colOff>2724486</xdr:colOff>
      <xdr:row>16</xdr:row>
      <xdr:rowOff>436200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F832768C-7C2D-47F5-8DF7-AFEE1D0AE0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4560" y="5532120"/>
          <a:ext cx="1314786" cy="360000"/>
        </a:xfrm>
        <a:prstGeom prst="rect">
          <a:avLst/>
        </a:prstGeom>
      </xdr:spPr>
    </xdr:pic>
    <xdr:clientData/>
  </xdr:twoCellAnchor>
  <xdr:twoCellAnchor editAs="oneCell">
    <xdr:from>
      <xdr:col>1</xdr:col>
      <xdr:colOff>159825</xdr:colOff>
      <xdr:row>13</xdr:row>
      <xdr:rowOff>95250</xdr:rowOff>
    </xdr:from>
    <xdr:to>
      <xdr:col>1</xdr:col>
      <xdr:colOff>483825</xdr:colOff>
      <xdr:row>13</xdr:row>
      <xdr:rowOff>419250</xdr:rowOff>
    </xdr:to>
    <xdr:pic>
      <xdr:nvPicPr>
        <xdr:cNvPr id="9" name="Image 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C931E32C-E69E-4733-9C84-93946F4B12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35085" y="4042410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159825</xdr:colOff>
      <xdr:row>14</xdr:row>
      <xdr:rowOff>95250</xdr:rowOff>
    </xdr:from>
    <xdr:to>
      <xdr:col>1</xdr:col>
      <xdr:colOff>483825</xdr:colOff>
      <xdr:row>14</xdr:row>
      <xdr:rowOff>419250</xdr:rowOff>
    </xdr:to>
    <xdr:pic>
      <xdr:nvPicPr>
        <xdr:cNvPr id="10" name="Image 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B3C3ED2-216E-4E4E-BE3D-0FEC04944B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35085" y="4545330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159825</xdr:colOff>
      <xdr:row>15</xdr:row>
      <xdr:rowOff>95250</xdr:rowOff>
    </xdr:from>
    <xdr:to>
      <xdr:col>1</xdr:col>
      <xdr:colOff>483825</xdr:colOff>
      <xdr:row>15</xdr:row>
      <xdr:rowOff>419250</xdr:rowOff>
    </xdr:to>
    <xdr:pic>
      <xdr:nvPicPr>
        <xdr:cNvPr id="11" name="Image 10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135CEA52-582C-41C7-B69E-04A8BD735C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35085" y="5048250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159825</xdr:colOff>
      <xdr:row>16</xdr:row>
      <xdr:rowOff>95250</xdr:rowOff>
    </xdr:from>
    <xdr:to>
      <xdr:col>1</xdr:col>
      <xdr:colOff>483825</xdr:colOff>
      <xdr:row>16</xdr:row>
      <xdr:rowOff>419250</xdr:rowOff>
    </xdr:to>
    <xdr:pic>
      <xdr:nvPicPr>
        <xdr:cNvPr id="12" name="Image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6A8F1312-2B63-49A0-9053-3C1F176DA3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35085" y="5551170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159825</xdr:colOff>
      <xdr:row>11</xdr:row>
      <xdr:rowOff>95250</xdr:rowOff>
    </xdr:from>
    <xdr:to>
      <xdr:col>1</xdr:col>
      <xdr:colOff>483825</xdr:colOff>
      <xdr:row>11</xdr:row>
      <xdr:rowOff>419250</xdr:rowOff>
    </xdr:to>
    <xdr:pic>
      <xdr:nvPicPr>
        <xdr:cNvPr id="13" name="Imag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1B8AB63E-BDA5-4627-BC5A-F0CD455A54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35085" y="3036570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159825</xdr:colOff>
      <xdr:row>12</xdr:row>
      <xdr:rowOff>95250</xdr:rowOff>
    </xdr:from>
    <xdr:to>
      <xdr:col>1</xdr:col>
      <xdr:colOff>483825</xdr:colOff>
      <xdr:row>12</xdr:row>
      <xdr:rowOff>419250</xdr:rowOff>
    </xdr:to>
    <xdr:pic>
      <xdr:nvPicPr>
        <xdr:cNvPr id="14" name="Imag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5C2A11A2-D7D5-4D1E-A07A-A340E8C0E9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35085" y="3539490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159825</xdr:colOff>
      <xdr:row>10</xdr:row>
      <xdr:rowOff>95250</xdr:rowOff>
    </xdr:from>
    <xdr:to>
      <xdr:col>1</xdr:col>
      <xdr:colOff>483825</xdr:colOff>
      <xdr:row>10</xdr:row>
      <xdr:rowOff>419250</xdr:rowOff>
    </xdr:to>
    <xdr:pic>
      <xdr:nvPicPr>
        <xdr:cNvPr id="15" name="Imag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83496411-3F76-4055-AAF6-B7EE63009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35085" y="2533650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2</xdr:col>
      <xdr:colOff>1110090</xdr:colOff>
      <xdr:row>0</xdr:row>
      <xdr:rowOff>119063</xdr:rowOff>
    </xdr:from>
    <xdr:to>
      <xdr:col>2</xdr:col>
      <xdr:colOff>1616102</xdr:colOff>
      <xdr:row>2</xdr:row>
      <xdr:rowOff>102721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8A9B952A-6C78-463B-BEAC-A373954ED2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894950" y="119063"/>
          <a:ext cx="506012" cy="463718"/>
        </a:xfrm>
        <a:prstGeom prst="rect">
          <a:avLst/>
        </a:prstGeom>
      </xdr:spPr>
    </xdr:pic>
    <xdr:clientData/>
  </xdr:twoCellAnchor>
  <xdr:twoCellAnchor editAs="oneCell">
    <xdr:from>
      <xdr:col>2</xdr:col>
      <xdr:colOff>1574375</xdr:colOff>
      <xdr:row>0</xdr:row>
      <xdr:rowOff>119063</xdr:rowOff>
    </xdr:from>
    <xdr:to>
      <xdr:col>2</xdr:col>
      <xdr:colOff>2305958</xdr:colOff>
      <xdr:row>2</xdr:row>
      <xdr:rowOff>102721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A3AF5B5F-A1E7-40FB-88D8-3D53CD8DE1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59235" y="119063"/>
          <a:ext cx="731583" cy="463718"/>
        </a:xfrm>
        <a:prstGeom prst="rect">
          <a:avLst/>
        </a:prstGeom>
      </xdr:spPr>
    </xdr:pic>
    <xdr:clientData/>
  </xdr:twoCellAnchor>
  <xdr:twoCellAnchor editAs="oneCell">
    <xdr:from>
      <xdr:col>2</xdr:col>
      <xdr:colOff>2142168</xdr:colOff>
      <xdr:row>0</xdr:row>
      <xdr:rowOff>119063</xdr:rowOff>
    </xdr:from>
    <xdr:to>
      <xdr:col>2</xdr:col>
      <xdr:colOff>2837172</xdr:colOff>
      <xdr:row>2</xdr:row>
      <xdr:rowOff>102721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6A72AB32-6697-4107-9A8E-747E9FB376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904168" y="119063"/>
          <a:ext cx="695004" cy="469433"/>
        </a:xfrm>
        <a:prstGeom prst="rect">
          <a:avLst/>
        </a:prstGeom>
      </xdr:spPr>
    </xdr:pic>
    <xdr:clientData/>
  </xdr:twoCellAnchor>
  <xdr:twoCellAnchor editAs="oneCell">
    <xdr:from>
      <xdr:col>2</xdr:col>
      <xdr:colOff>523875</xdr:colOff>
      <xdr:row>0</xdr:row>
      <xdr:rowOff>119063</xdr:rowOff>
    </xdr:from>
    <xdr:to>
      <xdr:col>2</xdr:col>
      <xdr:colOff>1151817</xdr:colOff>
      <xdr:row>2</xdr:row>
      <xdr:rowOff>102721</xdr:rowOff>
    </xdr:to>
    <xdr:pic>
      <xdr:nvPicPr>
        <xdr:cNvPr id="20" name="Image 19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58006A06-8AE4-4C8E-9C7B-9386311BD0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308735" y="119063"/>
          <a:ext cx="627942" cy="46371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5</xdr:row>
      <xdr:rowOff>47625</xdr:rowOff>
    </xdr:from>
    <xdr:to>
      <xdr:col>3</xdr:col>
      <xdr:colOff>199648</xdr:colOff>
      <xdr:row>7</xdr:row>
      <xdr:rowOff>180975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9D7D2F4E-E9BF-4B22-A27E-5DE8A7B0D6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" y="1228725"/>
          <a:ext cx="2409448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504825</xdr:colOff>
      <xdr:row>0</xdr:row>
      <xdr:rowOff>114300</xdr:rowOff>
    </xdr:from>
    <xdr:to>
      <xdr:col>2</xdr:col>
      <xdr:colOff>285042</xdr:colOff>
      <xdr:row>3</xdr:row>
      <xdr:rowOff>12233</xdr:rowOff>
    </xdr:to>
    <xdr:pic>
      <xdr:nvPicPr>
        <xdr:cNvPr id="25" name="Image 2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830942F-3444-4274-BF1D-C658FB5E48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5325" y="114300"/>
          <a:ext cx="627942" cy="469433"/>
        </a:xfrm>
        <a:prstGeom prst="rect">
          <a:avLst/>
        </a:prstGeom>
      </xdr:spPr>
    </xdr:pic>
    <xdr:clientData/>
  </xdr:twoCellAnchor>
  <xdr:twoCellAnchor editAs="oneCell">
    <xdr:from>
      <xdr:col>2</xdr:col>
      <xdr:colOff>198599</xdr:colOff>
      <xdr:row>0</xdr:row>
      <xdr:rowOff>114300</xdr:rowOff>
    </xdr:from>
    <xdr:to>
      <xdr:col>2</xdr:col>
      <xdr:colOff>704611</xdr:colOff>
      <xdr:row>3</xdr:row>
      <xdr:rowOff>12233</xdr:rowOff>
    </xdr:to>
    <xdr:pic macro="[0]!ShowUF_Ecritures">
      <xdr:nvPicPr>
        <xdr:cNvPr id="27" name="Image 26">
          <a:extLst>
            <a:ext uri="{FF2B5EF4-FFF2-40B4-BE49-F238E27FC236}">
              <a16:creationId xmlns:a16="http://schemas.microsoft.com/office/drawing/2014/main" id="{F619FE02-CB05-4829-B89F-D9826F32D7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303499" y="114300"/>
          <a:ext cx="506012" cy="469433"/>
        </a:xfrm>
        <a:prstGeom prst="rect">
          <a:avLst/>
        </a:prstGeom>
      </xdr:spPr>
    </xdr:pic>
    <xdr:clientData/>
  </xdr:twoCellAnchor>
  <xdr:twoCellAnchor editAs="oneCell">
    <xdr:from>
      <xdr:col>2</xdr:col>
      <xdr:colOff>710953</xdr:colOff>
      <xdr:row>0</xdr:row>
      <xdr:rowOff>22472</xdr:rowOff>
    </xdr:from>
    <xdr:to>
      <xdr:col>2</xdr:col>
      <xdr:colOff>1180386</xdr:colOff>
      <xdr:row>3</xdr:row>
      <xdr:rowOff>85011</xdr:rowOff>
    </xdr:to>
    <xdr:pic macro="[0]!ShowUF_Virement">
      <xdr:nvPicPr>
        <xdr:cNvPr id="4" name="Image 3">
          <a:extLst>
            <a:ext uri="{FF2B5EF4-FFF2-40B4-BE49-F238E27FC236}">
              <a16:creationId xmlns:a16="http://schemas.microsoft.com/office/drawing/2014/main" id="{2E2399B6-F8E4-4BFD-A770-51580A1BE3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5400000">
          <a:off x="1733550" y="104775"/>
          <a:ext cx="634039" cy="469433"/>
        </a:xfrm>
        <a:prstGeom prst="rect">
          <a:avLst/>
        </a:prstGeom>
      </xdr:spPr>
    </xdr:pic>
    <xdr:clientData/>
  </xdr:twoCellAnchor>
  <xdr:twoCellAnchor>
    <xdr:from>
      <xdr:col>8</xdr:col>
      <xdr:colOff>2181225</xdr:colOff>
      <xdr:row>1</xdr:row>
      <xdr:rowOff>28575</xdr:rowOff>
    </xdr:from>
    <xdr:to>
      <xdr:col>8</xdr:col>
      <xdr:colOff>2676525</xdr:colOff>
      <xdr:row>2</xdr:row>
      <xdr:rowOff>171450</xdr:rowOff>
    </xdr:to>
    <xdr:sp macro="[0]!Recopie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C071C383-500B-CA07-FCD9-70854BADAAE9}"/>
            </a:ext>
          </a:extLst>
        </xdr:cNvPr>
        <xdr:cNvSpPr/>
      </xdr:nvSpPr>
      <xdr:spPr>
        <a:xfrm>
          <a:off x="10372725" y="219075"/>
          <a:ext cx="4953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0</xdr:row>
      <xdr:rowOff>85725</xdr:rowOff>
    </xdr:from>
    <xdr:to>
      <xdr:col>1</xdr:col>
      <xdr:colOff>847017</xdr:colOff>
      <xdr:row>2</xdr:row>
      <xdr:rowOff>174158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862F71F-8C7E-440B-8412-950C3054CC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3400" y="85725"/>
          <a:ext cx="627942" cy="469433"/>
        </a:xfrm>
        <a:prstGeom prst="rect">
          <a:avLst/>
        </a:prstGeom>
      </xdr:spPr>
    </xdr:pic>
    <xdr:clientData/>
  </xdr:twoCellAnchor>
  <xdr:twoCellAnchor editAs="oneCell">
    <xdr:from>
      <xdr:col>1</xdr:col>
      <xdr:colOff>581025</xdr:colOff>
      <xdr:row>4</xdr:row>
      <xdr:rowOff>219075</xdr:rowOff>
    </xdr:from>
    <xdr:to>
      <xdr:col>2</xdr:col>
      <xdr:colOff>554099</xdr:colOff>
      <xdr:row>7</xdr:row>
      <xdr:rowOff>217275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DA326DF-8E2F-4F96-81CF-D1E0F7685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350" y="1171575"/>
          <a:ext cx="820799" cy="684000"/>
        </a:xfrm>
        <a:prstGeom prst="rect">
          <a:avLst/>
        </a:prstGeom>
      </xdr:spPr>
    </xdr:pic>
    <xdr:clientData/>
  </xdr:twoCellAnchor>
  <xdr:twoCellAnchor editAs="oneCell">
    <xdr:from>
      <xdr:col>1</xdr:col>
      <xdr:colOff>838200</xdr:colOff>
      <xdr:row>0</xdr:row>
      <xdr:rowOff>91828</xdr:rowOff>
    </xdr:from>
    <xdr:to>
      <xdr:col>2</xdr:col>
      <xdr:colOff>496487</xdr:colOff>
      <xdr:row>2</xdr:row>
      <xdr:rowOff>180261</xdr:rowOff>
    </xdr:to>
    <xdr:pic macro="[0]!ShowUF_Ecritures">
      <xdr:nvPicPr>
        <xdr:cNvPr id="7" name="Image 6">
          <a:extLst>
            <a:ext uri="{FF2B5EF4-FFF2-40B4-BE49-F238E27FC236}">
              <a16:creationId xmlns:a16="http://schemas.microsoft.com/office/drawing/2014/main" id="{B3B489A4-A8CB-48A0-8BD7-D0D222D7EB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8700" y="91828"/>
          <a:ext cx="506012" cy="469433"/>
        </a:xfrm>
        <a:prstGeom prst="rect">
          <a:avLst/>
        </a:prstGeom>
      </xdr:spPr>
    </xdr:pic>
    <xdr:clientData/>
  </xdr:twoCellAnchor>
  <xdr:twoCellAnchor editAs="oneCell">
    <xdr:from>
      <xdr:col>2</xdr:col>
      <xdr:colOff>502829</xdr:colOff>
      <xdr:row>0</xdr:row>
      <xdr:rowOff>0</xdr:rowOff>
    </xdr:from>
    <xdr:to>
      <xdr:col>2</xdr:col>
      <xdr:colOff>972262</xdr:colOff>
      <xdr:row>3</xdr:row>
      <xdr:rowOff>62539</xdr:rowOff>
    </xdr:to>
    <xdr:pic macro="[0]!ShowUF_Virement">
      <xdr:nvPicPr>
        <xdr:cNvPr id="8" name="Image 7">
          <a:extLst>
            <a:ext uri="{FF2B5EF4-FFF2-40B4-BE49-F238E27FC236}">
              <a16:creationId xmlns:a16="http://schemas.microsoft.com/office/drawing/2014/main" id="{24BE818A-9098-4534-B9DB-CC5F626A76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5400000">
          <a:off x="1458751" y="82303"/>
          <a:ext cx="634039" cy="46943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76200</xdr:rowOff>
    </xdr:from>
    <xdr:to>
      <xdr:col>2</xdr:col>
      <xdr:colOff>161217</xdr:colOff>
      <xdr:row>2</xdr:row>
      <xdr:rowOff>164633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14AC501-C302-4C7A-A40A-0DB8E6F9D0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9120" y="76200"/>
          <a:ext cx="650802" cy="454193"/>
        </a:xfrm>
        <a:prstGeom prst="rect">
          <a:avLst/>
        </a:prstGeom>
      </xdr:spPr>
    </xdr:pic>
    <xdr:clientData/>
  </xdr:twoCellAnchor>
  <xdr:twoCellAnchor editAs="oneCell">
    <xdr:from>
      <xdr:col>1</xdr:col>
      <xdr:colOff>581025</xdr:colOff>
      <xdr:row>4</xdr:row>
      <xdr:rowOff>219075</xdr:rowOff>
    </xdr:from>
    <xdr:to>
      <xdr:col>2</xdr:col>
      <xdr:colOff>554099</xdr:colOff>
      <xdr:row>7</xdr:row>
      <xdr:rowOff>217275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E6DF658B-D524-41DA-8EB5-5DDB4C9B31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9145" y="1148715"/>
          <a:ext cx="843659" cy="684000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0</xdr:row>
      <xdr:rowOff>91828</xdr:rowOff>
    </xdr:from>
    <xdr:to>
      <xdr:col>2</xdr:col>
      <xdr:colOff>582212</xdr:colOff>
      <xdr:row>2</xdr:row>
      <xdr:rowOff>180261</xdr:rowOff>
    </xdr:to>
    <xdr:pic macro="[0]!ShowUF_Ecritures">
      <xdr:nvPicPr>
        <xdr:cNvPr id="7" name="Image 6">
          <a:extLst>
            <a:ext uri="{FF2B5EF4-FFF2-40B4-BE49-F238E27FC236}">
              <a16:creationId xmlns:a16="http://schemas.microsoft.com/office/drawing/2014/main" id="{2D8C1B19-E331-4988-907D-5DE4BE6A42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14425" y="91828"/>
          <a:ext cx="506012" cy="469433"/>
        </a:xfrm>
        <a:prstGeom prst="rect">
          <a:avLst/>
        </a:prstGeom>
      </xdr:spPr>
    </xdr:pic>
    <xdr:clientData/>
  </xdr:twoCellAnchor>
  <xdr:twoCellAnchor editAs="oneCell">
    <xdr:from>
      <xdr:col>2</xdr:col>
      <xdr:colOff>569504</xdr:colOff>
      <xdr:row>0</xdr:row>
      <xdr:rowOff>0</xdr:rowOff>
    </xdr:from>
    <xdr:to>
      <xdr:col>2</xdr:col>
      <xdr:colOff>1038937</xdr:colOff>
      <xdr:row>3</xdr:row>
      <xdr:rowOff>62539</xdr:rowOff>
    </xdr:to>
    <xdr:pic macro="[0]!ShowUF_Virement">
      <xdr:nvPicPr>
        <xdr:cNvPr id="8" name="Image 7">
          <a:extLst>
            <a:ext uri="{FF2B5EF4-FFF2-40B4-BE49-F238E27FC236}">
              <a16:creationId xmlns:a16="http://schemas.microsoft.com/office/drawing/2014/main" id="{9FD9B6B6-B6E1-4B27-B22C-215041CC20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5400000">
          <a:off x="1525426" y="82303"/>
          <a:ext cx="634039" cy="46943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314325</xdr:colOff>
      <xdr:row>0</xdr:row>
      <xdr:rowOff>76200</xdr:rowOff>
    </xdr:from>
    <xdr:to>
      <xdr:col>2</xdr:col>
      <xdr:colOff>94542</xdr:colOff>
      <xdr:row>2</xdr:row>
      <xdr:rowOff>164633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F3BE3AA-1225-4938-9FDB-D0CA47167E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8650" y="76200"/>
          <a:ext cx="627942" cy="469433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5</xdr:row>
      <xdr:rowOff>57150</xdr:rowOff>
    </xdr:from>
    <xdr:to>
      <xdr:col>3</xdr:col>
      <xdr:colOff>237748</xdr:colOff>
      <xdr:row>7</xdr:row>
      <xdr:rowOff>190500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914F44C-F9F7-43E3-934A-F380153F54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" y="1238250"/>
          <a:ext cx="2409448" cy="590550"/>
        </a:xfrm>
        <a:prstGeom prst="rect">
          <a:avLst/>
        </a:prstGeom>
      </xdr:spPr>
    </xdr:pic>
    <xdr:clientData/>
  </xdr:twoCellAnchor>
  <xdr:twoCellAnchor editAs="oneCell">
    <xdr:from>
      <xdr:col>2</xdr:col>
      <xdr:colOff>9525</xdr:colOff>
      <xdr:row>0</xdr:row>
      <xdr:rowOff>91828</xdr:rowOff>
    </xdr:from>
    <xdr:to>
      <xdr:col>2</xdr:col>
      <xdr:colOff>515537</xdr:colOff>
      <xdr:row>2</xdr:row>
      <xdr:rowOff>180261</xdr:rowOff>
    </xdr:to>
    <xdr:pic macro="[0]!ShowUF_Ecritures">
      <xdr:nvPicPr>
        <xdr:cNvPr id="7" name="Image 6">
          <a:extLst>
            <a:ext uri="{FF2B5EF4-FFF2-40B4-BE49-F238E27FC236}">
              <a16:creationId xmlns:a16="http://schemas.microsoft.com/office/drawing/2014/main" id="{CAF19991-C95E-4362-8F66-12531C3E72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47750" y="91828"/>
          <a:ext cx="506012" cy="469433"/>
        </a:xfrm>
        <a:prstGeom prst="rect">
          <a:avLst/>
        </a:prstGeom>
      </xdr:spPr>
    </xdr:pic>
    <xdr:clientData/>
  </xdr:twoCellAnchor>
  <xdr:twoCellAnchor editAs="oneCell">
    <xdr:from>
      <xdr:col>2</xdr:col>
      <xdr:colOff>521879</xdr:colOff>
      <xdr:row>0</xdr:row>
      <xdr:rowOff>0</xdr:rowOff>
    </xdr:from>
    <xdr:to>
      <xdr:col>2</xdr:col>
      <xdr:colOff>991312</xdr:colOff>
      <xdr:row>3</xdr:row>
      <xdr:rowOff>62539</xdr:rowOff>
    </xdr:to>
    <xdr:pic macro="[0]!ShowUF_Virement">
      <xdr:nvPicPr>
        <xdr:cNvPr id="8" name="Image 7">
          <a:extLst>
            <a:ext uri="{FF2B5EF4-FFF2-40B4-BE49-F238E27FC236}">
              <a16:creationId xmlns:a16="http://schemas.microsoft.com/office/drawing/2014/main" id="{F846A70D-5A3D-4797-B80D-92F5A17E0E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5400000">
          <a:off x="1477801" y="82303"/>
          <a:ext cx="634039" cy="469433"/>
        </a:xfrm>
        <a:prstGeom prst="rect">
          <a:avLst/>
        </a:prstGeom>
      </xdr:spPr>
    </xdr:pic>
    <xdr:clientData/>
  </xdr:twoCellAnchor>
  <xdr:twoCellAnchor>
    <xdr:from>
      <xdr:col>9</xdr:col>
      <xdr:colOff>923925</xdr:colOff>
      <xdr:row>0</xdr:row>
      <xdr:rowOff>152400</xdr:rowOff>
    </xdr:from>
    <xdr:to>
      <xdr:col>10</xdr:col>
      <xdr:colOff>438150</xdr:colOff>
      <xdr:row>2</xdr:row>
      <xdr:rowOff>104775</xdr:rowOff>
    </xdr:to>
    <xdr:sp macro="[0]!Recopi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FFCB99-2642-455F-9427-60C9EBB6B0EC}"/>
            </a:ext>
          </a:extLst>
        </xdr:cNvPr>
        <xdr:cNvSpPr/>
      </xdr:nvSpPr>
      <xdr:spPr>
        <a:xfrm>
          <a:off x="11963400" y="152400"/>
          <a:ext cx="4953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314325</xdr:colOff>
      <xdr:row>0</xdr:row>
      <xdr:rowOff>76200</xdr:rowOff>
    </xdr:from>
    <xdr:to>
      <xdr:col>2</xdr:col>
      <xdr:colOff>94542</xdr:colOff>
      <xdr:row>2</xdr:row>
      <xdr:rowOff>164633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F55BAE2-97FF-42A6-88C8-953B15C133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2445" y="76200"/>
          <a:ext cx="650802" cy="454193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5</xdr:row>
      <xdr:rowOff>57150</xdr:rowOff>
    </xdr:from>
    <xdr:to>
      <xdr:col>3</xdr:col>
      <xdr:colOff>237748</xdr:colOff>
      <xdr:row>7</xdr:row>
      <xdr:rowOff>190500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93F006AC-97E9-48F0-934F-B2433BC4BA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270" y="1215390"/>
          <a:ext cx="2470408" cy="590550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0</xdr:row>
      <xdr:rowOff>91828</xdr:rowOff>
    </xdr:from>
    <xdr:to>
      <xdr:col>2</xdr:col>
      <xdr:colOff>525062</xdr:colOff>
      <xdr:row>2</xdr:row>
      <xdr:rowOff>180261</xdr:rowOff>
    </xdr:to>
    <xdr:pic macro="[0]!ShowUF_Ecritures">
      <xdr:nvPicPr>
        <xdr:cNvPr id="7" name="Image 6">
          <a:extLst>
            <a:ext uri="{FF2B5EF4-FFF2-40B4-BE49-F238E27FC236}">
              <a16:creationId xmlns:a16="http://schemas.microsoft.com/office/drawing/2014/main" id="{412AD598-1161-4554-B69E-A2C90F45F4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57275" y="91828"/>
          <a:ext cx="506012" cy="469433"/>
        </a:xfrm>
        <a:prstGeom prst="rect">
          <a:avLst/>
        </a:prstGeom>
      </xdr:spPr>
    </xdr:pic>
    <xdr:clientData/>
  </xdr:twoCellAnchor>
  <xdr:twoCellAnchor editAs="oneCell">
    <xdr:from>
      <xdr:col>2</xdr:col>
      <xdr:colOff>531404</xdr:colOff>
      <xdr:row>0</xdr:row>
      <xdr:rowOff>0</xdr:rowOff>
    </xdr:from>
    <xdr:to>
      <xdr:col>2</xdr:col>
      <xdr:colOff>1000837</xdr:colOff>
      <xdr:row>3</xdr:row>
      <xdr:rowOff>62539</xdr:rowOff>
    </xdr:to>
    <xdr:pic macro="[0]!ShowUF_Virement">
      <xdr:nvPicPr>
        <xdr:cNvPr id="8" name="Image 7">
          <a:extLst>
            <a:ext uri="{FF2B5EF4-FFF2-40B4-BE49-F238E27FC236}">
              <a16:creationId xmlns:a16="http://schemas.microsoft.com/office/drawing/2014/main" id="{132DF9FE-8DA4-4470-873E-FCCC7684B3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5400000">
          <a:off x="1487326" y="82303"/>
          <a:ext cx="634039" cy="46943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457200</xdr:colOff>
      <xdr:row>0</xdr:row>
      <xdr:rowOff>95250</xdr:rowOff>
    </xdr:from>
    <xdr:to>
      <xdr:col>2</xdr:col>
      <xdr:colOff>237417</xdr:colOff>
      <xdr:row>3</xdr:row>
      <xdr:rowOff>803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D029397-37F0-40AD-8A52-22C60E444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71525" y="95250"/>
          <a:ext cx="627942" cy="469433"/>
        </a:xfrm>
        <a:prstGeom prst="rect">
          <a:avLst/>
        </a:prstGeom>
      </xdr:spPr>
    </xdr:pic>
    <xdr:clientData/>
  </xdr:twoCellAnchor>
  <xdr:twoCellAnchor editAs="oneCell">
    <xdr:from>
      <xdr:col>1</xdr:col>
      <xdr:colOff>47622</xdr:colOff>
      <xdr:row>5</xdr:row>
      <xdr:rowOff>28575</xdr:rowOff>
    </xdr:from>
    <xdr:to>
      <xdr:col>3</xdr:col>
      <xdr:colOff>53911</xdr:colOff>
      <xdr:row>7</xdr:row>
      <xdr:rowOff>183375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548B3DB-ACA3-4CEA-B7E3-9938A5302A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47" y="1209675"/>
          <a:ext cx="2235139" cy="612000"/>
        </a:xfrm>
        <a:prstGeom prst="rect">
          <a:avLst/>
        </a:prstGeom>
      </xdr:spPr>
    </xdr:pic>
    <xdr:clientData/>
  </xdr:twoCellAnchor>
  <xdr:twoCellAnchor editAs="oneCell">
    <xdr:from>
      <xdr:col>2</xdr:col>
      <xdr:colOff>219075</xdr:colOff>
      <xdr:row>0</xdr:row>
      <xdr:rowOff>91828</xdr:rowOff>
    </xdr:from>
    <xdr:to>
      <xdr:col>2</xdr:col>
      <xdr:colOff>725087</xdr:colOff>
      <xdr:row>2</xdr:row>
      <xdr:rowOff>180261</xdr:rowOff>
    </xdr:to>
    <xdr:pic macro="[0]!ShowUF_Ecritures">
      <xdr:nvPicPr>
        <xdr:cNvPr id="7" name="Image 6">
          <a:extLst>
            <a:ext uri="{FF2B5EF4-FFF2-40B4-BE49-F238E27FC236}">
              <a16:creationId xmlns:a16="http://schemas.microsoft.com/office/drawing/2014/main" id="{2710AF07-CD75-45C1-89E5-8A9F48AC3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57300" y="91828"/>
          <a:ext cx="506012" cy="469433"/>
        </a:xfrm>
        <a:prstGeom prst="rect">
          <a:avLst/>
        </a:prstGeom>
      </xdr:spPr>
    </xdr:pic>
    <xdr:clientData/>
  </xdr:twoCellAnchor>
  <xdr:twoCellAnchor editAs="oneCell">
    <xdr:from>
      <xdr:col>2</xdr:col>
      <xdr:colOff>731429</xdr:colOff>
      <xdr:row>0</xdr:row>
      <xdr:rowOff>0</xdr:rowOff>
    </xdr:from>
    <xdr:to>
      <xdr:col>2</xdr:col>
      <xdr:colOff>1200862</xdr:colOff>
      <xdr:row>3</xdr:row>
      <xdr:rowOff>62539</xdr:rowOff>
    </xdr:to>
    <xdr:pic macro="[0]!ShowUF_Virement">
      <xdr:nvPicPr>
        <xdr:cNvPr id="8" name="Image 7">
          <a:extLst>
            <a:ext uri="{FF2B5EF4-FFF2-40B4-BE49-F238E27FC236}">
              <a16:creationId xmlns:a16="http://schemas.microsoft.com/office/drawing/2014/main" id="{F1AB122F-0762-49A7-B32E-58692E2EA8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5400000">
          <a:off x="1687351" y="82303"/>
          <a:ext cx="634039" cy="46943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390525</xdr:colOff>
      <xdr:row>0</xdr:row>
      <xdr:rowOff>95250</xdr:rowOff>
    </xdr:from>
    <xdr:to>
      <xdr:col>2</xdr:col>
      <xdr:colOff>170742</xdr:colOff>
      <xdr:row>3</xdr:row>
      <xdr:rowOff>803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E01D985-702B-4C9C-A98C-605F27118E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88645" y="95250"/>
          <a:ext cx="650802" cy="454193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5</xdr:row>
      <xdr:rowOff>28575</xdr:rowOff>
    </xdr:from>
    <xdr:to>
      <xdr:col>3</xdr:col>
      <xdr:colOff>53914</xdr:colOff>
      <xdr:row>7</xdr:row>
      <xdr:rowOff>183375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59DE637-7D2B-4117-A5C7-93B93169E4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745" y="1186815"/>
          <a:ext cx="2257999" cy="612000"/>
        </a:xfrm>
        <a:prstGeom prst="rect">
          <a:avLst/>
        </a:prstGeom>
      </xdr:spPr>
    </xdr:pic>
    <xdr:clientData/>
  </xdr:twoCellAnchor>
  <xdr:twoCellAnchor editAs="oneCell">
    <xdr:from>
      <xdr:col>2</xdr:col>
      <xdr:colOff>123825</xdr:colOff>
      <xdr:row>0</xdr:row>
      <xdr:rowOff>91828</xdr:rowOff>
    </xdr:from>
    <xdr:to>
      <xdr:col>2</xdr:col>
      <xdr:colOff>629837</xdr:colOff>
      <xdr:row>2</xdr:row>
      <xdr:rowOff>180261</xdr:rowOff>
    </xdr:to>
    <xdr:pic macro="[0]!ShowUF_Ecritures">
      <xdr:nvPicPr>
        <xdr:cNvPr id="7" name="Image 6">
          <a:extLst>
            <a:ext uri="{FF2B5EF4-FFF2-40B4-BE49-F238E27FC236}">
              <a16:creationId xmlns:a16="http://schemas.microsoft.com/office/drawing/2014/main" id="{376F4CAD-A29D-405F-B875-1407769214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62050" y="91828"/>
          <a:ext cx="506012" cy="469433"/>
        </a:xfrm>
        <a:prstGeom prst="rect">
          <a:avLst/>
        </a:prstGeom>
      </xdr:spPr>
    </xdr:pic>
    <xdr:clientData/>
  </xdr:twoCellAnchor>
  <xdr:twoCellAnchor editAs="oneCell">
    <xdr:from>
      <xdr:col>2</xdr:col>
      <xdr:colOff>636179</xdr:colOff>
      <xdr:row>0</xdr:row>
      <xdr:rowOff>0</xdr:rowOff>
    </xdr:from>
    <xdr:to>
      <xdr:col>2</xdr:col>
      <xdr:colOff>1105612</xdr:colOff>
      <xdr:row>3</xdr:row>
      <xdr:rowOff>62539</xdr:rowOff>
    </xdr:to>
    <xdr:pic macro="[0]!ShowUF_Virement">
      <xdr:nvPicPr>
        <xdr:cNvPr id="8" name="Image 7">
          <a:extLst>
            <a:ext uri="{FF2B5EF4-FFF2-40B4-BE49-F238E27FC236}">
              <a16:creationId xmlns:a16="http://schemas.microsoft.com/office/drawing/2014/main" id="{52A48F09-C551-488E-860C-F77FB2CAA6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5400000">
          <a:off x="1592101" y="82303"/>
          <a:ext cx="634039" cy="469433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247650</xdr:colOff>
      <xdr:row>0</xdr:row>
      <xdr:rowOff>66675</xdr:rowOff>
    </xdr:from>
    <xdr:to>
      <xdr:col>3</xdr:col>
      <xdr:colOff>27867</xdr:colOff>
      <xdr:row>2</xdr:row>
      <xdr:rowOff>155108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0572E52-F36A-43E2-91AD-12F81EE7B0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57375" y="66675"/>
          <a:ext cx="627942" cy="469433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9D85F59-26DD-4610-9FD1-FD8BF0A207DA}" name="T_CC" displayName="T_CC" ref="B10:L19" totalsRowShown="0" headerRowDxfId="149" dataDxfId="148" tableBorderDxfId="147">
  <tableColumns count="11">
    <tableColumn id="1" xr3:uid="{51803405-6C24-4C6F-AF77-4E69ED26BE60}" name="Date" dataDxfId="146"/>
    <tableColumn id="2" xr3:uid="{3C568925-6EDB-44CF-9523-2FA093C9C813}" name="Mode de paiement" dataDxfId="145"/>
    <tableColumn id="14" xr3:uid="{6462A39D-3CC1-45B5-B9AC-2DC957EAFB2D}" name="Type" dataDxfId="144">
      <calculatedColumnFormula>IF(C11="","",VLOOKUP(T_CC[[#This Row],[Mode de paiement]],T_Mode[],2,0))</calculatedColumnFormula>
    </tableColumn>
    <tableColumn id="3" xr3:uid="{D8B4F596-AEF5-4A60-92D2-24A191AC34E8}" name="N°_x000a_chèque" dataDxfId="143"/>
    <tableColumn id="4" xr3:uid="{4D09173F-796E-42BF-9F11-5A949E5CC6D0}" name="Tiers" dataDxfId="142"/>
    <tableColumn id="5" xr3:uid="{ACC31537-4A42-4781-8E0E-58CC85E98972}" name="Rubrique " dataDxfId="141"/>
    <tableColumn id="6" xr3:uid="{4E605135-84CF-4785-AA67-7F3EF575C809}" name="Classe" dataDxfId="140"/>
    <tableColumn id="7" xr3:uid="{27052DA7-04B2-4B72-BF45-30C532D7320B}" name="Commentaire" dataDxfId="139"/>
    <tableColumn id="8" xr3:uid="{A31C24A7-82BE-4D8E-A1BE-12B2269692F2}" name="Débit" dataDxfId="138"/>
    <tableColumn id="9" xr3:uid="{C065772D-9EA6-47E5-8C4F-86644CBEBBD8}" name="Crédit" dataDxfId="137"/>
    <tableColumn id="10" xr3:uid="{7ECE2CA6-ABFF-43D3-974A-FB60E3356B00}" name="Pointage" dataDxfId="136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1748E2C-20BF-4C24-9F32-550693EF914B}" name="T_AVC" displayName="T_AVC" ref="B10:L19" totalsRowShown="0" headerRowDxfId="125" tableBorderDxfId="124">
  <autoFilter ref="B10:L19" xr:uid="{F1748E2C-20BF-4C24-9F32-550693EF914B}"/>
  <tableColumns count="11">
    <tableColumn id="1" xr3:uid="{F4FD1EAB-2D25-4186-9501-F3E6033C898E}" name="Date" dataDxfId="123"/>
    <tableColumn id="2" xr3:uid="{0209D641-DBED-45BE-9F59-2573C050D971}" name="Mode de paiement" dataDxfId="122"/>
    <tableColumn id="3" xr3:uid="{FE94BC91-D649-4DCC-975C-EDF56DF51927}" name="Type" dataDxfId="121">
      <calculatedColumnFormula>IF(C11="","",VLOOKUP(T_AVC[[#This Row],[Mode de paiement]],T_Mode[],2,0))</calculatedColumnFormula>
    </tableColumn>
    <tableColumn id="4" xr3:uid="{7AE12CE2-E27F-4C60-8C15-A0298B5D12BD}" name="N°_x000a_chèque" dataDxfId="120"/>
    <tableColumn id="5" xr3:uid="{E15879B8-48A1-4401-84D0-9A3075B0F7B2}" name="Tiers" dataDxfId="119"/>
    <tableColumn id="6" xr3:uid="{17E752D5-B3D7-4E4C-A6F0-064AD6D6CFBB}" name="Rubrique " dataDxfId="118"/>
    <tableColumn id="7" xr3:uid="{6105C93F-0660-49C4-BA94-C062D5D77AC7}" name="Classe" dataDxfId="117"/>
    <tableColumn id="8" xr3:uid="{A0DF0C94-48C1-4BF9-BC1D-888D9C7085B8}" name="Commentaire" dataDxfId="116"/>
    <tableColumn id="9" xr3:uid="{F1D9A8D9-E9C2-47EB-A3C6-54B731CCED13}" name="Débit"/>
    <tableColumn id="10" xr3:uid="{DF46EE47-F6B4-4556-9BDF-5E3E8E21A89E}" name="Crédit"/>
    <tableColumn id="11" xr3:uid="{CAA1C854-CDEB-4217-BBAF-686CC889C55E}" name="Pointage" dataDxfId="115"/>
  </tableColumns>
  <tableStyleInfo name="TableStyleLight1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B010B00C-2F5B-4182-B74A-C0FD52A758B6}" name="T_AVP" displayName="T_AVP" ref="B10:L22" totalsRowShown="0" headerRowDxfId="104" tableBorderDxfId="103">
  <autoFilter ref="B10:L22" xr:uid="{B010B00C-2F5B-4182-B74A-C0FD52A758B6}"/>
  <tableColumns count="11">
    <tableColumn id="1" xr3:uid="{9ADB5FF4-C7BC-4489-A67B-0610A341488C}" name="Date" dataDxfId="102"/>
    <tableColumn id="2" xr3:uid="{8CA9F939-5ABA-4CA0-BA7B-2940D57318D3}" name="Mode de paiement"/>
    <tableColumn id="3" xr3:uid="{B1C77897-2F0A-4FEE-9BB5-2224CA0FBF62}" name="Type" dataDxfId="101">
      <calculatedColumnFormula>IF(C11="","",VLOOKUP(T_AVP[[#This Row],[Mode de paiement]],T_Mode[],2,0))</calculatedColumnFormula>
    </tableColumn>
    <tableColumn id="4" xr3:uid="{820E8CC6-F783-4145-A370-C46EF6818035}" name="N°_x000a_chèque"/>
    <tableColumn id="5" xr3:uid="{74B09C77-A78C-4EA6-A841-EF2FF6E83FF9}" name="Tiers"/>
    <tableColumn id="6" xr3:uid="{90DC1C03-D148-4065-950A-D1EF5F4C69D3}" name="Rubrique "/>
    <tableColumn id="7" xr3:uid="{1B0D9BCC-9DEA-4CCC-908B-A446C06483EF}" name="Classe"/>
    <tableColumn id="8" xr3:uid="{DA694E34-7FB8-4F9C-BFE6-FFB932F59E60}" name="Commentaire"/>
    <tableColumn id="9" xr3:uid="{15392641-42D7-4113-BDBF-85F7B095DA0E}" name="Débit"/>
    <tableColumn id="10" xr3:uid="{E0AB468C-DCE6-4CA7-B2D7-9395D35923BC}" name="Crédit"/>
    <tableColumn id="11" xr3:uid="{60701C03-6BBA-4EE2-ADB8-99206CB8DE23}" name="Pointage" dataDxfId="100"/>
  </tableColumns>
  <tableStyleInfo name="TableStyleLight1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FEA060C1-5BD1-438A-9E10-BCEDB31AA147}" name="T_LAC" displayName="T_LAC" ref="B10:L13" totalsRowShown="0" headerRowDxfId="89" tableBorderDxfId="88">
  <autoFilter ref="B10:L13" xr:uid="{FEA060C1-5BD1-438A-9E10-BCEDB31AA14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2347DBA5-183D-43CD-AB6F-2B7BD7131790}" name="Date" dataDxfId="87"/>
    <tableColumn id="2" xr3:uid="{79BC5174-561E-470B-91FC-5B749B6D5A51}" name="Mode de paiement"/>
    <tableColumn id="3" xr3:uid="{500ADFA4-53F6-4711-95F6-B41A3B0AE9F0}" name="Type" dataDxfId="86">
      <calculatedColumnFormula>IF(C11="","",VLOOKUP(T_LAC[[#This Row],[Mode de paiement]],T_Mode[],2,0))</calculatedColumnFormula>
    </tableColumn>
    <tableColumn id="4" xr3:uid="{D9A6FDE3-1C7E-4339-97B9-5E0F83E6B0AA}" name="N°_x000a_chèque"/>
    <tableColumn id="5" xr3:uid="{57D9C0DD-2256-425D-88E9-36EBC4133CB6}" name="Tiers"/>
    <tableColumn id="6" xr3:uid="{9B184F67-989D-42E9-9978-2C195D989B35}" name="Rubrique "/>
    <tableColumn id="7" xr3:uid="{EFDF62FF-560D-42D6-98FF-A99C220800EA}" name="Classe"/>
    <tableColumn id="8" xr3:uid="{B5202E7B-A549-41F3-8BC7-4E7EFCC9ADA5}" name="Commentaire"/>
    <tableColumn id="9" xr3:uid="{AC3C9EC3-334B-4B97-A5F1-405BF6B772D8}" name="Débit"/>
    <tableColumn id="10" xr3:uid="{645CFBAA-0F03-441F-9181-E03773101F36}" name="Crédit"/>
    <tableColumn id="11" xr3:uid="{164BD17A-DC5C-4232-959E-06ED07AF1E43}" name="Pointage" dataDxfId="85"/>
  </tableColumns>
  <tableStyleInfo name="TableStyleLight1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40AD0ACE-8121-4F5E-BEED-C6DE4310AD6A}" name="T_LAP" displayName="T_LAP" ref="B10:L13" totalsRowShown="0" headerRowDxfId="65" tableBorderDxfId="64">
  <autoFilter ref="B10:L13" xr:uid="{40AD0ACE-8121-4F5E-BEED-C6DE4310AD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A2F02357-D7A5-4D96-98D4-377C9F82ADB8}" name="Date" dataDxfId="63"/>
    <tableColumn id="2" xr3:uid="{3D6AFF83-2BFA-4F5C-8BAB-9A05B10CDE72}" name="Mode de paiement"/>
    <tableColumn id="3" xr3:uid="{C3C32419-5872-4883-AA87-CCF90A64E7F1}" name="Type" dataDxfId="62">
      <calculatedColumnFormula>IF(C11="","",VLOOKUP(T_LAP[[#This Row],[Mode de paiement]],T_Mode[],2,0))</calculatedColumnFormula>
    </tableColumn>
    <tableColumn id="4" xr3:uid="{05013E77-6BB2-4FCB-BE0F-851C5FA72F36}" name="N°_x000a_chèque"/>
    <tableColumn id="5" xr3:uid="{224FEF19-D738-488F-A8E8-026E8F42770D}" name="Tiers"/>
    <tableColumn id="6" xr3:uid="{B7B8943A-5816-4A0E-8DDB-3EEB39748CE0}" name="Rubrique "/>
    <tableColumn id="7" xr3:uid="{11F04C96-BF4E-4ECA-983D-677F4A5E07DD}" name="Classe"/>
    <tableColumn id="8" xr3:uid="{DD14C500-6E13-472D-9CC6-C32EB74C6E65}" name="Commentaire"/>
    <tableColumn id="9" xr3:uid="{23257D95-0B6B-4C7F-91DF-3010283562C9}" name="Débit"/>
    <tableColumn id="10" xr3:uid="{C7692B58-D67B-4460-919D-5E0EA5A96A5C}" name="Crédit"/>
    <tableColumn id="11" xr3:uid="{3552D501-0D4E-43A5-B37A-F152BB1CC59D}" name="Pointage" dataDxfId="61"/>
  </tableColumns>
  <tableStyleInfo name="TableStyleLight1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54497F7-5611-45AF-8C09-FC3622930D93}" name="T_LEPC" displayName="T_LEPC" ref="B10:L12" totalsRowShown="0" headerRowDxfId="50" tableBorderDxfId="49">
  <autoFilter ref="B10:L12" xr:uid="{A54497F7-5611-45AF-8C09-FC3622930D9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89F540D4-D249-44C3-AB5D-D0E237711F1D}" name="Date" dataDxfId="48"/>
    <tableColumn id="2" xr3:uid="{0DFA9A7C-EBDA-443D-A2F3-3B5D96F4CFDD}" name="Mode de paiement"/>
    <tableColumn id="3" xr3:uid="{303D9D33-CEDF-4DAE-920B-34719EB2E0AA}" name="Type" dataDxfId="47">
      <calculatedColumnFormula>IF(C11="","",VLOOKUP(T_LEPC[[#This Row],[Mode de paiement]],T_Mode[],2,0))</calculatedColumnFormula>
    </tableColumn>
    <tableColumn id="4" xr3:uid="{53ED3844-9F56-4236-BD58-D34233C5D158}" name="N°_x000a_chèque"/>
    <tableColumn id="5" xr3:uid="{412D1C28-B1B7-4082-9695-9B21FF67FC2B}" name="Tiers"/>
    <tableColumn id="6" xr3:uid="{1D13CCAD-F7B7-463D-9F73-A72DAD1B9E55}" name="Rubrique "/>
    <tableColumn id="7" xr3:uid="{311F9E38-EF68-4449-BD5B-CD7FCF7C3679}" name="Classe"/>
    <tableColumn id="8" xr3:uid="{6CDBA558-9E77-449B-9616-53E6F388853B}" name="Commentaire"/>
    <tableColumn id="9" xr3:uid="{3ECD4203-76CD-4C67-985B-868DD4686F64}" name="Débit"/>
    <tableColumn id="10" xr3:uid="{030803E5-7F45-4A1B-A697-12B9FA4A38DC}" name="Crédit"/>
    <tableColumn id="11" xr3:uid="{E63335FE-FE3A-4E6F-BDDB-299FFBA76813}" name="Pointage" dataDxfId="46"/>
  </tableColumns>
  <tableStyleInfo name="TableStyleLight1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42C3C07-CB8C-485C-A38A-E49322B7EC4D}" name="T_LEPP" displayName="T_LEPP" ref="B10:L13" totalsRowShown="0" headerRowDxfId="35" tableBorderDxfId="34">
  <autoFilter ref="B10:L13" xr:uid="{342C3C07-CB8C-485C-A38A-E49322B7EC4D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A1EB03AB-E72A-4D81-BFB8-82D3246C81F6}" name="Date" dataDxfId="33"/>
    <tableColumn id="2" xr3:uid="{11E533D5-B676-4BEC-BE18-C2E9E2FACE7A}" name="Mode de paiement" dataDxfId="32"/>
    <tableColumn id="3" xr3:uid="{02EAEAF2-F189-4F9B-8CAA-78A32D04F0EE}" name="Type" dataDxfId="31">
      <calculatedColumnFormula>IF(C11="","",VLOOKUP(T_LEPP[[#This Row],[Mode de paiement]],T_Mode[],2,0))</calculatedColumnFormula>
    </tableColumn>
    <tableColumn id="4" xr3:uid="{55C9345E-4B11-4502-B2C3-CA1D0E36BC73}" name="N°_x000a_chèque"/>
    <tableColumn id="5" xr3:uid="{6BE1FDEC-37CA-4950-BABB-967A716362EE}" name="Tiers"/>
    <tableColumn id="6" xr3:uid="{BAB66DFC-0770-4002-901F-123D74AA900F}" name="Rubrique "/>
    <tableColumn id="7" xr3:uid="{1BB07FAF-7D90-4DC9-B21A-C2F74DD47B0D}" name="Classe"/>
    <tableColumn id="8" xr3:uid="{567BF36B-84F9-4335-A9D1-1D945C7EE450}" name="Commentaire"/>
    <tableColumn id="9" xr3:uid="{07D07485-25E2-4FCD-B013-3CBDF696EED0}" name="Débit"/>
    <tableColumn id="10" xr3:uid="{2453AC2A-245F-42F6-ADA7-F6573BDD8C0A}" name="Crédit"/>
    <tableColumn id="11" xr3:uid="{40441AC8-FACD-43E0-9E4A-AE7B2F21C2EC}" name="Pointage" dataDxfId="30"/>
  </tableColumns>
  <tableStyleInfo name="TableStyleLight18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3C24A50-5C3E-431D-90E3-2AE0BDD36AD7}" name="T_Echeance" displayName="T_Echeance" ref="C10:N32" totalsRowShown="0" headerRowDxfId="29" dataDxfId="28" tableBorderDxfId="27">
  <autoFilter ref="C10:N32" xr:uid="{307366F9-AA38-4B26-A331-792AF8B00F62}"/>
  <tableColumns count="12">
    <tableColumn id="1" xr3:uid="{F97EC501-1460-494B-B94B-93A327E848E1}" name="Date" dataDxfId="26">
      <calculatedColumnFormula>EDATE(B11,3)</calculatedColumnFormula>
    </tableColumn>
    <tableColumn id="10" xr3:uid="{3EC8F318-FBEF-4924-9916-1AE38E5A8F8A}" name="Mode de_x000a_paiement" dataDxfId="25"/>
    <tableColumn id="12" xr3:uid="{954D6991-D3A7-4B0C-8939-612813CB01E2}" name="N°_x000a_chèque" dataDxfId="24"/>
    <tableColumn id="2" xr3:uid="{FC30DB62-B7E0-46AE-B07F-5CBF20D9A954}" name="Tiers" dataDxfId="23"/>
    <tableColumn id="3" xr3:uid="{23A893CD-F64F-486A-AC98-6D0304F9EFD0}" name="Rubrique " dataDxfId="22"/>
    <tableColumn id="9" xr3:uid="{126A6219-B654-4253-A306-66CA32A7F1E2}" name="Classe" dataDxfId="21"/>
    <tableColumn id="11" xr3:uid="{B3F80544-1F13-4C4E-B879-E9121C2EBBFE}" name="Commentaire" dataDxfId="20"/>
    <tableColumn id="14" xr3:uid="{8D319DA9-C7D1-474E-AD6E-EE706EFB5D5C}" name="Débit" dataDxfId="19"/>
    <tableColumn id="13" xr3:uid="{B2D26BC6-BD9D-4E08-BDEF-8B0409316CFA}" name="Crédit" dataDxfId="18"/>
    <tableColumn id="4" xr3:uid="{25397E3B-DACF-4859-B5A6-BDE4D76E0FA6}" name="Compte débité" dataDxfId="17"/>
    <tableColumn id="5" xr3:uid="{6D3F0F2A-E095-4AF4-A2A7-E348ADC1F26B}" name="Compte crédité" dataDxfId="16"/>
    <tableColumn id="6" xr3:uid="{C4C6DC55-72D1-4601-A30A-1E9D90BA4A63}" name="Périodicité" dataDxfId="15"/>
  </tableColumns>
  <tableStyleInfo name="TableStyleLight1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21E7D49-57E0-44D4-91C4-C41B927008B3}" name="T_Compte" displayName="T_Compte" ref="M2:N9" totalsRowShown="0" headerRowDxfId="14" dataDxfId="13">
  <tableColumns count="2">
    <tableColumn id="1" xr3:uid="{7F492491-30AB-4F12-8E2C-2D3155A5AF2D}" name="Comptes " dataDxfId="12"/>
    <tableColumn id="2" xr3:uid="{62ADB5B5-E174-474F-8465-C9FFA4C07B71}" name="Feuille" dataDxfId="11"/>
  </tableColumns>
  <tableStyleInfo name="TableStyleLight18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A9367D6-BD37-4DAD-8112-C1F330A36DF9}" name="T_Tiers" displayName="T_Tiers" ref="H2:H31" totalsRowShown="0" headerRowDxfId="10">
  <tableColumns count="1">
    <tableColumn id="1" xr3:uid="{088B5DAE-A8A5-4318-B85C-66D2B3D2172B}" name="Tiers" dataDxfId="9"/>
  </tableColumns>
  <tableStyleInfo name="TableStyleLight18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2CA4908-819A-4D20-88A7-955A81EA6B8E}" name="T_Mode" displayName="T_Mode" ref="J2:K10" totalsRowShown="0" headerRowDxfId="8">
  <tableColumns count="2">
    <tableColumn id="1" xr3:uid="{580F9286-EDF8-42C9-A306-E586DD1AC3A7}" name="Mode de paiement" dataDxfId="7"/>
    <tableColumn id="2" xr3:uid="{670FA701-AB61-43F5-B0CC-7B1FE9595A76}" name="Type" dataDxfId="6"/>
  </tableColumns>
  <tableStyleInfo name="TableStyleLight18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D35B3EF-4485-4C5A-BAC7-01B4BFF2ED9C}" name="T_Classe" displayName="T_Classe" ref="F2:F12" totalsRowShown="0" headerRowDxfId="5" dataDxfId="4">
  <autoFilter ref="F2:F12" xr:uid="{426D22DE-E426-4D2E-94C3-33C88082391B}"/>
  <tableColumns count="1">
    <tableColumn id="1" xr3:uid="{3DA24CE2-EFB2-4A6D-8707-43C322465010}" name="Classes" dataDxfId="3"/>
  </tableColumns>
  <tableStyleInfo name="TableStyleLight18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6F493866-0949-4EC5-8D03-8E3AC853E2EA}" name="T_Rubrique" displayName="T_Rubrique" ref="D2:D58" totalsRowShown="0" headerRowDxfId="2" dataDxfId="1">
  <autoFilter ref="D2:D58" xr:uid="{5CC35C51-E6D5-40B7-BB09-96DE86885EDC}"/>
  <tableColumns count="1">
    <tableColumn id="1" xr3:uid="{E5BB0168-C6B9-47D8-81D5-0543B669166B}" name="Rubriques " dataDxfId="0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11.bin"/><Relationship Id="rId6" Type="http://schemas.openxmlformats.org/officeDocument/2006/relationships/table" Target="../tables/table13.xml"/><Relationship Id="rId5" Type="http://schemas.openxmlformats.org/officeDocument/2006/relationships/table" Target="../tables/table12.xml"/><Relationship Id="rId4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27841-EBFF-447F-AAE5-243B6A625B8A}">
  <sheetPr codeName="Feuil1">
    <tabColor theme="4" tint="-0.499984740745262"/>
  </sheetPr>
  <dimension ref="B2:J35"/>
  <sheetViews>
    <sheetView showGridLines="0" showZeros="0" workbookViewId="0"/>
  </sheetViews>
  <sheetFormatPr baseColWidth="10" defaultRowHeight="15" x14ac:dyDescent="0.25"/>
  <cols>
    <col min="1" max="1" width="9.140625" customWidth="1"/>
    <col min="2" max="2" width="10.85546875" customWidth="1"/>
    <col min="3" max="3" width="35.85546875" customWidth="1"/>
    <col min="4" max="7" width="18.7109375" customWidth="1"/>
    <col min="8" max="8" width="12.28515625" customWidth="1"/>
  </cols>
  <sheetData>
    <row r="2" spans="2:10" ht="26.25" x14ac:dyDescent="0.25">
      <c r="C2" s="36" t="s">
        <v>14</v>
      </c>
      <c r="D2" s="37"/>
      <c r="E2" s="37"/>
      <c r="F2" s="37"/>
      <c r="G2" s="37"/>
      <c r="H2" s="37"/>
    </row>
    <row r="3" spans="2:10" ht="21" x14ac:dyDescent="0.35">
      <c r="J3" s="52" t="s">
        <v>131</v>
      </c>
    </row>
    <row r="9" spans="2:10" ht="19.5" customHeight="1" x14ac:dyDescent="0.25">
      <c r="C9" s="43" t="s">
        <v>112</v>
      </c>
    </row>
    <row r="10" spans="2:10" ht="44.25" customHeight="1" x14ac:dyDescent="0.25">
      <c r="C10" s="34" t="s">
        <v>11</v>
      </c>
      <c r="D10" s="35" t="s">
        <v>15</v>
      </c>
      <c r="E10" s="35" t="s">
        <v>16</v>
      </c>
      <c r="F10" s="35" t="s">
        <v>12</v>
      </c>
      <c r="G10" s="35" t="s">
        <v>101</v>
      </c>
      <c r="H10" s="35" t="s">
        <v>185</v>
      </c>
    </row>
    <row r="11" spans="2:10" s="3" customFormat="1" ht="39.75" customHeight="1" x14ac:dyDescent="0.25">
      <c r="B11" s="82"/>
      <c r="C11" s="4" t="s">
        <v>184</v>
      </c>
      <c r="D11" s="41">
        <f>'Compte Courant'!H6</f>
        <v>-300</v>
      </c>
      <c r="E11" s="41">
        <f>'Compte Courant'!H7</f>
        <v>50</v>
      </c>
      <c r="F11" s="41">
        <f>'Compte Courant'!N7</f>
        <v>4750</v>
      </c>
      <c r="G11" s="41">
        <f>'Compte Courant'!N8</f>
        <v>4880</v>
      </c>
      <c r="H11" s="49">
        <f>COUNTA(T_CC[Date])</f>
        <v>9</v>
      </c>
    </row>
    <row r="12" spans="2:10" s="3" customFormat="1" ht="39.75" customHeight="1" x14ac:dyDescent="0.25">
      <c r="C12" s="5" t="s">
        <v>146</v>
      </c>
      <c r="D12" s="42">
        <f>'AsVie Carme'!H6</f>
        <v>-180</v>
      </c>
      <c r="E12" s="42">
        <f>'AsVie Carme'!H7</f>
        <v>230</v>
      </c>
      <c r="F12" s="42">
        <f>'AsVie Carme'!N7</f>
        <v>5030</v>
      </c>
      <c r="G12" s="42">
        <f>'AsVie Carme'!N8</f>
        <v>4940</v>
      </c>
      <c r="H12" s="151">
        <f>COUNTA(T_AVC[Date])</f>
        <v>9</v>
      </c>
    </row>
    <row r="13" spans="2:10" s="3" customFormat="1" ht="39.75" customHeight="1" x14ac:dyDescent="0.25">
      <c r="C13" s="4" t="s">
        <v>147</v>
      </c>
      <c r="D13" s="41">
        <f>'AsVie Pierre'!H6</f>
        <v>-160</v>
      </c>
      <c r="E13" s="41">
        <f>'AsVie Pierre'!H7</f>
        <v>460</v>
      </c>
      <c r="F13" s="41">
        <f>'AsVie Pierre'!N7</f>
        <v>5300</v>
      </c>
      <c r="G13" s="41">
        <f>'AsVie Pierre'!N8</f>
        <v>4970</v>
      </c>
      <c r="H13" s="49">
        <f>COUNTA(T_AVP[Date])</f>
        <v>12</v>
      </c>
    </row>
    <row r="14" spans="2:10" s="3" customFormat="1" ht="39.75" customHeight="1" x14ac:dyDescent="0.25">
      <c r="C14" s="5" t="s">
        <v>148</v>
      </c>
      <c r="D14" s="42">
        <f>'LiA Carme'!H6</f>
        <v>-150</v>
      </c>
      <c r="E14" s="42">
        <f>'LiA Carme'!H7</f>
        <v>50</v>
      </c>
      <c r="F14" s="42">
        <f>'LiA Carme'!N7</f>
        <v>4900</v>
      </c>
      <c r="G14" s="42">
        <f>'LiA Carme'!N8</f>
        <v>4850</v>
      </c>
      <c r="H14" s="50">
        <f>COUNTA(T_LAC[Date])</f>
        <v>3</v>
      </c>
    </row>
    <row r="15" spans="2:10" s="3" customFormat="1" ht="39.75" customHeight="1" x14ac:dyDescent="0.25">
      <c r="C15" s="4" t="s">
        <v>149</v>
      </c>
      <c r="D15" s="41">
        <f>'LiA Pierre'!H6</f>
        <v>-162</v>
      </c>
      <c r="E15" s="41">
        <f>'LiA Pierre'!H7</f>
        <v>0</v>
      </c>
      <c r="F15" s="41">
        <f>'LiA Pierre'!N7</f>
        <v>4838</v>
      </c>
      <c r="G15" s="41">
        <f>'LiA Pierre'!N8</f>
        <v>4938</v>
      </c>
      <c r="H15" s="49">
        <f>COUNTA(T_LAP[Date])</f>
        <v>3</v>
      </c>
    </row>
    <row r="16" spans="2:10" s="3" customFormat="1" ht="39.75" customHeight="1" x14ac:dyDescent="0.25">
      <c r="C16" s="5" t="s">
        <v>150</v>
      </c>
      <c r="D16" s="42">
        <f>'LEP Carme'!H6</f>
        <v>-150</v>
      </c>
      <c r="E16" s="42">
        <f>'LEP Carme'!H7</f>
        <v>0</v>
      </c>
      <c r="F16" s="42">
        <f>'LEP Carme'!N7</f>
        <v>4850</v>
      </c>
      <c r="G16" s="42">
        <f>'LEP Carme'!N8</f>
        <v>4850</v>
      </c>
      <c r="H16" s="50">
        <f>COUNTA(T_LEPC[Date])</f>
        <v>2</v>
      </c>
    </row>
    <row r="17" spans="3:8" s="3" customFormat="1" ht="39.75" customHeight="1" x14ac:dyDescent="0.25">
      <c r="C17" s="4" t="s">
        <v>151</v>
      </c>
      <c r="D17" s="41">
        <f>'LEP Pierre'!H6</f>
        <v>-150</v>
      </c>
      <c r="E17" s="41">
        <f>'LEP Pierre'!H7</f>
        <v>100</v>
      </c>
      <c r="F17" s="41">
        <f>'LEP Pierre'!N7</f>
        <v>4950</v>
      </c>
      <c r="G17" s="41">
        <f>'LEP Pierre'!N8</f>
        <v>4850</v>
      </c>
      <c r="H17" s="49">
        <f>COUNTA(T_LEPP[Date])</f>
        <v>3</v>
      </c>
    </row>
    <row r="18" spans="3:8" ht="39.75" customHeight="1" x14ac:dyDescent="0.25">
      <c r="C18" s="34"/>
      <c r="D18" s="48">
        <f>SUM(D11:D17)</f>
        <v>-1252</v>
      </c>
      <c r="E18" s="48">
        <f>SUM(E11:E17)</f>
        <v>890</v>
      </c>
      <c r="F18" s="48">
        <f>SUM(F11:F17)</f>
        <v>34618</v>
      </c>
      <c r="G18" s="48">
        <f>SUM(G11:G17)</f>
        <v>34278</v>
      </c>
      <c r="H18" s="51">
        <f>SUM(H11:H17)</f>
        <v>41</v>
      </c>
    </row>
    <row r="19" spans="3:8" x14ac:dyDescent="0.25">
      <c r="D19" s="2"/>
      <c r="E19" s="2"/>
      <c r="F19" s="2"/>
      <c r="G19" s="2"/>
    </row>
    <row r="21" spans="3:8" x14ac:dyDescent="0.25">
      <c r="D21" s="2"/>
      <c r="E21" s="2"/>
      <c r="F21" s="2"/>
      <c r="G21" s="2"/>
    </row>
    <row r="22" spans="3:8" x14ac:dyDescent="0.25">
      <c r="D22" s="2"/>
      <c r="E22" s="2"/>
      <c r="F22" s="2"/>
      <c r="G22" s="2"/>
    </row>
    <row r="23" spans="3:8" x14ac:dyDescent="0.25">
      <c r="D23" s="2"/>
      <c r="E23" s="2"/>
      <c r="F23" s="2"/>
      <c r="G23" s="2"/>
    </row>
    <row r="24" spans="3:8" x14ac:dyDescent="0.25">
      <c r="D24" s="2"/>
      <c r="E24" s="2"/>
      <c r="F24" s="2"/>
      <c r="G24" s="2"/>
    </row>
    <row r="25" spans="3:8" x14ac:dyDescent="0.25">
      <c r="D25" s="2"/>
      <c r="E25" s="2"/>
      <c r="F25" s="2"/>
      <c r="G25" s="2"/>
    </row>
    <row r="26" spans="3:8" x14ac:dyDescent="0.25">
      <c r="D26" s="2"/>
      <c r="E26" s="2"/>
      <c r="F26" s="2"/>
      <c r="G26" s="2"/>
    </row>
    <row r="27" spans="3:8" x14ac:dyDescent="0.25">
      <c r="D27" s="2"/>
      <c r="E27" s="2"/>
      <c r="F27" s="2"/>
      <c r="G27" s="2"/>
    </row>
    <row r="28" spans="3:8" x14ac:dyDescent="0.25">
      <c r="D28" s="2"/>
      <c r="E28" s="2"/>
      <c r="F28" s="2"/>
      <c r="G28" s="2"/>
    </row>
    <row r="29" spans="3:8" x14ac:dyDescent="0.25">
      <c r="D29" s="2"/>
      <c r="E29" s="2"/>
      <c r="F29" s="2"/>
      <c r="G29" s="2"/>
    </row>
    <row r="30" spans="3:8" x14ac:dyDescent="0.25">
      <c r="D30" s="2"/>
      <c r="E30" s="2"/>
      <c r="F30" s="2"/>
      <c r="G30" s="2"/>
    </row>
    <row r="31" spans="3:8" x14ac:dyDescent="0.25">
      <c r="D31" s="2"/>
      <c r="E31" s="2"/>
      <c r="F31" s="2"/>
      <c r="G31" s="2"/>
    </row>
    <row r="32" spans="3:8" x14ac:dyDescent="0.25">
      <c r="D32" s="2"/>
      <c r="E32" s="2"/>
      <c r="F32" s="2"/>
      <c r="G32" s="2"/>
    </row>
    <row r="33" spans="4:7" x14ac:dyDescent="0.25">
      <c r="D33" s="2"/>
      <c r="E33" s="2"/>
      <c r="F33" s="2"/>
      <c r="G33" s="2"/>
    </row>
    <row r="34" spans="4:7" x14ac:dyDescent="0.25">
      <c r="D34" s="2"/>
      <c r="E34" s="2"/>
      <c r="F34" s="2"/>
      <c r="G34" s="2"/>
    </row>
    <row r="35" spans="4:7" x14ac:dyDescent="0.25">
      <c r="D35" s="2"/>
      <c r="E35" s="2"/>
      <c r="F35" s="2"/>
      <c r="G35" s="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141E3-851D-4E33-A503-343431D65B9D}">
  <sheetPr codeName="Feuil2">
    <tabColor rgb="FF7030A0"/>
  </sheetPr>
  <dimension ref="B2:L17"/>
  <sheetViews>
    <sheetView showGridLines="0" workbookViewId="0">
      <selection activeCell="D2" sqref="D2"/>
    </sheetView>
  </sheetViews>
  <sheetFormatPr baseColWidth="10" defaultColWidth="11.42578125" defaultRowHeight="15" x14ac:dyDescent="0.25"/>
  <cols>
    <col min="1" max="1" width="2.5703125" style="56" customWidth="1"/>
    <col min="2" max="2" width="8.85546875" style="56" customWidth="1"/>
    <col min="3" max="3" width="43" style="56" customWidth="1"/>
    <col min="4" max="4" width="37" style="56" customWidth="1"/>
    <col min="5" max="5" width="19.7109375" style="56" customWidth="1"/>
    <col min="6" max="6" width="32.7109375" style="56" customWidth="1"/>
    <col min="7" max="7" width="16.140625" style="56" customWidth="1"/>
    <col min="8" max="8" width="10.85546875" style="56" customWidth="1"/>
    <col min="9" max="9" width="15.7109375" style="56" customWidth="1"/>
    <col min="10" max="11" width="15.7109375" customWidth="1"/>
    <col min="12" max="12" width="13.7109375" customWidth="1"/>
    <col min="13" max="16384" width="11.42578125" style="56"/>
  </cols>
  <sheetData>
    <row r="2" spans="2:12" ht="23.25" x14ac:dyDescent="0.25">
      <c r="C2" s="57"/>
    </row>
    <row r="4" spans="2:12" ht="30" customHeight="1" x14ac:dyDescent="0.25">
      <c r="C4" s="58" t="s">
        <v>27</v>
      </c>
      <c r="D4" s="58"/>
      <c r="E4" s="58"/>
      <c r="F4" s="58"/>
      <c r="G4" s="58"/>
      <c r="H4" s="59"/>
      <c r="I4" s="59"/>
      <c r="J4" s="236">
        <f ca="1">TODAY()</f>
        <v>45091</v>
      </c>
      <c r="K4" s="236"/>
      <c r="L4" s="71"/>
    </row>
    <row r="5" spans="2:12" ht="18" customHeight="1" x14ac:dyDescent="0.25">
      <c r="C5" s="60"/>
      <c r="D5" s="60"/>
      <c r="E5" s="60"/>
      <c r="F5" s="60"/>
      <c r="G5" s="60"/>
      <c r="H5" s="60"/>
      <c r="I5" s="60"/>
      <c r="L5" s="72"/>
    </row>
    <row r="6" spans="2:12" ht="18" customHeight="1" x14ac:dyDescent="0.25">
      <c r="C6" s="60"/>
      <c r="D6" s="60"/>
      <c r="E6" s="60"/>
      <c r="F6" s="60"/>
      <c r="G6" s="237"/>
      <c r="H6" s="238"/>
      <c r="I6" s="85"/>
      <c r="J6" s="73" t="s">
        <v>128</v>
      </c>
      <c r="K6" s="74" t="s">
        <v>129</v>
      </c>
      <c r="L6" s="72"/>
    </row>
    <row r="7" spans="2:12" ht="18" customHeight="1" x14ac:dyDescent="0.25">
      <c r="C7" s="103"/>
      <c r="D7" s="60"/>
      <c r="E7" s="60"/>
      <c r="F7" s="60"/>
      <c r="G7" s="239" t="s">
        <v>130</v>
      </c>
      <c r="H7" s="240"/>
      <c r="I7" s="86"/>
      <c r="J7" s="75">
        <f>SUM(J12:J17)</f>
        <v>29868</v>
      </c>
      <c r="K7" s="76">
        <f>SUM(K12:K17)</f>
        <v>29398</v>
      </c>
      <c r="L7" s="72"/>
    </row>
    <row r="8" spans="2:12" ht="18" customHeight="1" x14ac:dyDescent="0.25">
      <c r="C8" s="60"/>
      <c r="D8" s="60"/>
      <c r="E8" s="60"/>
      <c r="F8" s="60"/>
      <c r="G8" s="241" t="s">
        <v>127</v>
      </c>
      <c r="H8" s="242"/>
      <c r="I8" s="87"/>
      <c r="J8" s="77">
        <f>SUM(J11:J17)</f>
        <v>34618</v>
      </c>
      <c r="K8" s="78">
        <f>SUM(K11:K17)</f>
        <v>34278</v>
      </c>
      <c r="L8" s="72"/>
    </row>
    <row r="9" spans="2:12" ht="18" customHeight="1" x14ac:dyDescent="0.25">
      <c r="C9" s="60"/>
      <c r="D9" s="60"/>
      <c r="E9" s="60"/>
      <c r="F9" s="60"/>
      <c r="G9" s="60"/>
      <c r="H9" s="60"/>
      <c r="I9" s="60"/>
      <c r="J9" s="72"/>
      <c r="K9" s="72"/>
      <c r="L9" s="72"/>
    </row>
    <row r="10" spans="2:12" ht="20.100000000000001" customHeight="1" x14ac:dyDescent="0.25">
      <c r="C10" s="61" t="s">
        <v>23</v>
      </c>
      <c r="D10" s="61" t="s">
        <v>11</v>
      </c>
      <c r="E10" s="61" t="s">
        <v>19</v>
      </c>
      <c r="F10" s="61" t="s">
        <v>20</v>
      </c>
      <c r="G10" s="61" t="s">
        <v>26</v>
      </c>
      <c r="H10" s="61" t="s">
        <v>21</v>
      </c>
      <c r="I10" s="61" t="s">
        <v>134</v>
      </c>
      <c r="J10" s="79" t="s">
        <v>12</v>
      </c>
      <c r="K10" s="79" t="s">
        <v>13</v>
      </c>
      <c r="L10" s="79" t="s">
        <v>18</v>
      </c>
    </row>
    <row r="11" spans="2:12" ht="39.950000000000003" customHeight="1" x14ac:dyDescent="0.25">
      <c r="B11" s="62"/>
      <c r="C11" s="63" t="s">
        <v>22</v>
      </c>
      <c r="D11" s="63" t="s">
        <v>17</v>
      </c>
      <c r="E11" s="64"/>
      <c r="F11" s="64"/>
      <c r="G11" s="64"/>
      <c r="H11" s="65" t="s">
        <v>28</v>
      </c>
      <c r="I11" s="66">
        <v>5000</v>
      </c>
      <c r="J11" s="80">
        <f>'Compte Courant'!N7</f>
        <v>4750</v>
      </c>
      <c r="K11" s="80">
        <f>'Compte Courant'!N8</f>
        <v>4880</v>
      </c>
      <c r="L11" s="89">
        <f>COUNTA(T_CC[Date])</f>
        <v>9</v>
      </c>
    </row>
    <row r="12" spans="2:12" ht="39.950000000000003" customHeight="1" x14ac:dyDescent="0.25">
      <c r="C12" s="67" t="s">
        <v>25</v>
      </c>
      <c r="D12" s="67" t="s">
        <v>152</v>
      </c>
      <c r="E12" s="68"/>
      <c r="F12" s="68"/>
      <c r="G12" s="68"/>
      <c r="H12" s="69" t="s">
        <v>28</v>
      </c>
      <c r="I12" s="70">
        <v>10000</v>
      </c>
      <c r="J12" s="81">
        <f>'AsVie Carme'!N7</f>
        <v>5030</v>
      </c>
      <c r="K12" s="81">
        <f>'AsVie Carme'!N8</f>
        <v>4940</v>
      </c>
      <c r="L12" s="150">
        <f>COUNTA(T_AVC[Date])</f>
        <v>9</v>
      </c>
    </row>
    <row r="13" spans="2:12" ht="39.950000000000003" customHeight="1" x14ac:dyDescent="0.25">
      <c r="C13" s="63" t="s">
        <v>25</v>
      </c>
      <c r="D13" s="63" t="s">
        <v>147</v>
      </c>
      <c r="E13" s="64"/>
      <c r="F13" s="64"/>
      <c r="G13" s="64"/>
      <c r="H13" s="65" t="s">
        <v>28</v>
      </c>
      <c r="I13" s="66">
        <v>10000</v>
      </c>
      <c r="J13" s="80">
        <f>'AsVie Pierre'!N7</f>
        <v>5300</v>
      </c>
      <c r="K13" s="80">
        <f>'AsVie Pierre'!N8</f>
        <v>4970</v>
      </c>
      <c r="L13" s="89">
        <f>COUNTA(T_AVP[Date])</f>
        <v>12</v>
      </c>
    </row>
    <row r="14" spans="2:12" ht="39.950000000000003" customHeight="1" x14ac:dyDescent="0.25">
      <c r="C14" s="67" t="s">
        <v>22</v>
      </c>
      <c r="D14" s="67" t="s">
        <v>148</v>
      </c>
      <c r="E14" s="68"/>
      <c r="F14" s="68"/>
      <c r="G14" s="68"/>
      <c r="H14" s="69" t="s">
        <v>28</v>
      </c>
      <c r="I14" s="70">
        <v>3000</v>
      </c>
      <c r="J14" s="81">
        <f>'LiA Carme'!N7</f>
        <v>4900</v>
      </c>
      <c r="K14" s="81">
        <f>'LiA Carme'!N8</f>
        <v>4850</v>
      </c>
      <c r="L14" s="90">
        <f>COUNTA(T_LAC[Date])</f>
        <v>3</v>
      </c>
    </row>
    <row r="15" spans="2:12" ht="39.950000000000003" customHeight="1" x14ac:dyDescent="0.25">
      <c r="C15" s="63" t="s">
        <v>22</v>
      </c>
      <c r="D15" s="63" t="s">
        <v>149</v>
      </c>
      <c r="E15" s="64"/>
      <c r="F15" s="64"/>
      <c r="G15" s="64"/>
      <c r="H15" s="65" t="s">
        <v>28</v>
      </c>
      <c r="I15" s="66">
        <v>3000</v>
      </c>
      <c r="J15" s="80">
        <f>'LiA Pierre'!N7</f>
        <v>4838</v>
      </c>
      <c r="K15" s="80">
        <f>'LiA Pierre'!N8</f>
        <v>4938</v>
      </c>
      <c r="L15" s="89">
        <f>COUNTA(T_LAP[Date])</f>
        <v>3</v>
      </c>
    </row>
    <row r="16" spans="2:12" ht="39.950000000000003" customHeight="1" x14ac:dyDescent="0.25">
      <c r="C16" s="67" t="s">
        <v>24</v>
      </c>
      <c r="D16" s="67" t="s">
        <v>150</v>
      </c>
      <c r="E16" s="68"/>
      <c r="F16" s="68"/>
      <c r="G16" s="68"/>
      <c r="H16" s="69" t="s">
        <v>28</v>
      </c>
      <c r="I16" s="70">
        <v>4000</v>
      </c>
      <c r="J16" s="81">
        <f>'LEP Carme'!N7</f>
        <v>4850</v>
      </c>
      <c r="K16" s="81">
        <f>'LEP Carme'!N8</f>
        <v>4850</v>
      </c>
      <c r="L16" s="90">
        <f>COUNTA(T_LEPC[Date])</f>
        <v>2</v>
      </c>
    </row>
    <row r="17" spans="3:12" ht="39.950000000000003" customHeight="1" x14ac:dyDescent="0.25">
      <c r="C17" s="91" t="s">
        <v>24</v>
      </c>
      <c r="D17" s="91" t="s">
        <v>151</v>
      </c>
      <c r="E17" s="92"/>
      <c r="F17" s="92"/>
      <c r="G17" s="92"/>
      <c r="H17" s="93" t="s">
        <v>28</v>
      </c>
      <c r="I17" s="94">
        <v>4000</v>
      </c>
      <c r="J17" s="95">
        <f>'LEP Pierre'!N7</f>
        <v>4950</v>
      </c>
      <c r="K17" s="95">
        <f>'LEP Pierre'!N8</f>
        <v>4850</v>
      </c>
      <c r="L17" s="96">
        <f>COUNTA(T_LEPP[Date])</f>
        <v>3</v>
      </c>
    </row>
  </sheetData>
  <mergeCells count="4">
    <mergeCell ref="J4:K4"/>
    <mergeCell ref="G6:H6"/>
    <mergeCell ref="G7:H7"/>
    <mergeCell ref="G8:H8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8371F-FDD4-4002-A45E-15A80F94DA18}">
  <sheetPr codeName="Feuil3">
    <tabColor rgb="FF0070C0"/>
  </sheetPr>
  <dimension ref="A1:P609"/>
  <sheetViews>
    <sheetView showGridLines="0" workbookViewId="0">
      <pane ySplit="10" topLeftCell="A11" activePane="bottomLeft" state="frozen"/>
      <selection activeCell="H943" sqref="H943"/>
      <selection pane="bottomLeft" activeCell="N12" sqref="N12:O12"/>
    </sheetView>
  </sheetViews>
  <sheetFormatPr baseColWidth="10" defaultRowHeight="15" x14ac:dyDescent="0.25"/>
  <cols>
    <col min="1" max="1" width="2.85546875" customWidth="1"/>
    <col min="2" max="2" width="12.7109375" style="23" customWidth="1"/>
    <col min="3" max="3" width="20.7109375" customWidth="1"/>
    <col min="4" max="4" width="5.7109375" style="231" customWidth="1"/>
    <col min="5" max="5" width="12.7109375" style="22" customWidth="1"/>
    <col min="6" max="8" width="22.7109375" customWidth="1"/>
    <col min="9" max="9" width="42.7109375" customWidth="1"/>
    <col min="10" max="10" width="14.7109375" style="9" customWidth="1"/>
    <col min="11" max="11" width="14.7109375" style="14" customWidth="1"/>
    <col min="12" max="12" width="5.7109375" style="233" customWidth="1"/>
    <col min="13" max="13" width="14.7109375" hidden="1" customWidth="1"/>
    <col min="14" max="14" width="14.7109375" style="12" customWidth="1"/>
    <col min="15" max="15" width="14.7109375" style="15" customWidth="1"/>
    <col min="16" max="16" width="14.7109375" customWidth="1"/>
  </cols>
  <sheetData>
    <row r="1" spans="1:16" x14ac:dyDescent="0.25">
      <c r="L1" s="14"/>
    </row>
    <row r="2" spans="1:16" x14ac:dyDescent="0.25">
      <c r="L2" s="14"/>
    </row>
    <row r="3" spans="1:16" x14ac:dyDescent="0.25">
      <c r="J3" s="2"/>
      <c r="K3" s="16"/>
      <c r="L3" s="16"/>
      <c r="M3" s="17"/>
      <c r="N3" s="18"/>
      <c r="O3" s="17"/>
    </row>
    <row r="4" spans="1:16" ht="30" customHeight="1" x14ac:dyDescent="0.25">
      <c r="B4" s="225" t="s">
        <v>17</v>
      </c>
      <c r="C4" s="7"/>
      <c r="D4" s="223"/>
      <c r="E4" s="54"/>
      <c r="F4" s="7"/>
      <c r="G4" s="7"/>
      <c r="H4" s="7"/>
      <c r="I4" s="7"/>
      <c r="J4" s="249">
        <f ca="1">TODAY()</f>
        <v>45091</v>
      </c>
      <c r="K4" s="249"/>
      <c r="L4" s="120"/>
      <c r="M4" s="19"/>
      <c r="N4" s="20"/>
      <c r="O4" s="19"/>
    </row>
    <row r="5" spans="1:16" ht="18" customHeight="1" x14ac:dyDescent="0.25">
      <c r="J5" s="2"/>
      <c r="K5" s="16"/>
      <c r="L5" s="16"/>
      <c r="M5" s="17"/>
      <c r="N5" s="18"/>
      <c r="O5" s="17"/>
    </row>
    <row r="6" spans="1:16" s="11" customFormat="1" ht="18" customHeight="1" x14ac:dyDescent="0.25">
      <c r="B6" s="204"/>
      <c r="D6" s="107"/>
      <c r="E6" s="22"/>
      <c r="F6" s="250" t="s">
        <v>102</v>
      </c>
      <c r="G6" s="251"/>
      <c r="H6" s="38">
        <f>SUM($J$11:$J376)*-1</f>
        <v>-300</v>
      </c>
      <c r="I6" s="22"/>
      <c r="J6" s="256" t="s">
        <v>107</v>
      </c>
      <c r="K6" s="257"/>
      <c r="L6" s="111"/>
      <c r="M6" s="111"/>
      <c r="N6" s="243">
        <f>Comptes!I11</f>
        <v>5000</v>
      </c>
      <c r="O6" s="244"/>
      <c r="P6" s="25"/>
    </row>
    <row r="7" spans="1:16" s="11" customFormat="1" ht="18" customHeight="1" x14ac:dyDescent="0.25">
      <c r="B7" s="204"/>
      <c r="D7" s="107"/>
      <c r="E7" s="22"/>
      <c r="F7" s="252" t="s">
        <v>106</v>
      </c>
      <c r="G7" s="253"/>
      <c r="H7" s="39">
        <f>SUM($K$11:$K376)</f>
        <v>50</v>
      </c>
      <c r="I7" s="22"/>
      <c r="J7" s="258" t="s">
        <v>104</v>
      </c>
      <c r="K7" s="259"/>
      <c r="L7" s="112"/>
      <c r="M7" s="112"/>
      <c r="N7" s="245">
        <f>IF(N11="","",LOOKUP(9^9,$N$11:$N500))</f>
        <v>4750</v>
      </c>
      <c r="O7" s="246"/>
      <c r="P7" s="25"/>
    </row>
    <row r="8" spans="1:16" s="11" customFormat="1" ht="18" customHeight="1" x14ac:dyDescent="0.25">
      <c r="B8" s="204"/>
      <c r="D8" s="107"/>
      <c r="E8" s="22"/>
      <c r="F8" s="254" t="s">
        <v>103</v>
      </c>
      <c r="G8" s="255"/>
      <c r="H8" s="40">
        <f>H6+H7</f>
        <v>-250</v>
      </c>
      <c r="I8" s="22"/>
      <c r="J8" s="260" t="s">
        <v>105</v>
      </c>
      <c r="K8" s="261"/>
      <c r="L8" s="113"/>
      <c r="M8" s="113"/>
      <c r="N8" s="247">
        <f>IF(O11="","",LOOKUP(9^9,$O$11:$O5000))</f>
        <v>4880</v>
      </c>
      <c r="O8" s="248"/>
      <c r="P8" s="25"/>
    </row>
    <row r="9" spans="1:16" ht="18" customHeight="1" thickBot="1" x14ac:dyDescent="0.3">
      <c r="F9" s="8"/>
      <c r="H9" s="10"/>
      <c r="I9" s="8"/>
      <c r="J9" s="13"/>
      <c r="K9" s="16"/>
      <c r="L9" s="16"/>
      <c r="M9" s="21"/>
      <c r="N9" s="18"/>
      <c r="O9" s="17"/>
    </row>
    <row r="10" spans="1:16" s="11" customFormat="1" ht="30" customHeight="1" x14ac:dyDescent="0.25">
      <c r="B10" s="26" t="s">
        <v>3</v>
      </c>
      <c r="C10" s="27" t="s">
        <v>2</v>
      </c>
      <c r="D10" s="27" t="s">
        <v>137</v>
      </c>
      <c r="E10" s="55" t="s">
        <v>110</v>
      </c>
      <c r="F10" s="27" t="s">
        <v>1</v>
      </c>
      <c r="G10" s="27" t="s">
        <v>8</v>
      </c>
      <c r="H10" s="27" t="s">
        <v>9</v>
      </c>
      <c r="I10" s="27" t="s">
        <v>5</v>
      </c>
      <c r="J10" s="28" t="s">
        <v>6</v>
      </c>
      <c r="K10" s="28" t="s">
        <v>7</v>
      </c>
      <c r="L10" s="28" t="s">
        <v>108</v>
      </c>
      <c r="N10" s="114" t="s">
        <v>111</v>
      </c>
      <c r="O10" s="115" t="s">
        <v>101</v>
      </c>
    </row>
    <row r="11" spans="1:16" x14ac:dyDescent="0.25">
      <c r="A11" s="17"/>
      <c r="B11" s="23">
        <v>45083</v>
      </c>
      <c r="C11" s="3" t="s">
        <v>157</v>
      </c>
      <c r="D11" s="98" t="str">
        <f>IF(C11="","",VLOOKUP(T_CC[[#This Row],[Mode de paiement]],T_Mode[],2,0))</f>
        <v>Æ</v>
      </c>
      <c r="E11" s="107"/>
      <c r="F11" s="3"/>
      <c r="G11" s="3"/>
      <c r="H11" s="3"/>
      <c r="I11" s="3"/>
      <c r="J11" s="9">
        <v>50</v>
      </c>
      <c r="L11" s="126" t="s">
        <v>109</v>
      </c>
      <c r="N11" s="118">
        <f>IF(AND(J11="",K11=""),"",N6+K11-J11)</f>
        <v>4950</v>
      </c>
      <c r="O11" s="116">
        <f xml:space="preserve"> IF(L11="","",N6-J11+K11)</f>
        <v>4950</v>
      </c>
    </row>
    <row r="12" spans="1:16" x14ac:dyDescent="0.25">
      <c r="A12" s="17"/>
      <c r="B12" s="23">
        <v>45083</v>
      </c>
      <c r="C12" s="3" t="s">
        <v>142</v>
      </c>
      <c r="D12" s="88" t="str">
        <f>IF(C12="","",VLOOKUP(T_CC[[#This Row],[Mode de paiement]],T_Mode[],2,0))</f>
        <v>ó</v>
      </c>
      <c r="E12" s="107"/>
      <c r="F12" s="3"/>
      <c r="G12" s="3"/>
      <c r="H12" s="3"/>
      <c r="I12" s="3"/>
      <c r="J12" s="9">
        <v>100</v>
      </c>
      <c r="L12" s="126" t="s">
        <v>109</v>
      </c>
      <c r="N12" s="119">
        <f>IF(AND(J12="",K12=""),"",N11+K12-J12)</f>
        <v>4850</v>
      </c>
      <c r="O12" s="117">
        <f>IF(L12="","",LOOKUP(9^9,$O$11:O11)+K12-J12)</f>
        <v>4850</v>
      </c>
    </row>
    <row r="13" spans="1:16" x14ac:dyDescent="0.25">
      <c r="A13" s="17"/>
      <c r="B13" s="23">
        <v>45084</v>
      </c>
      <c r="C13" s="3" t="s">
        <v>133</v>
      </c>
      <c r="D13" s="88" t="str">
        <f>IF(C13="","",VLOOKUP(T_CC[[#This Row],[Mode de paiement]],T_Mode[],2,0))</f>
        <v>Ê</v>
      </c>
      <c r="E13" s="107"/>
      <c r="F13" s="3"/>
      <c r="G13" s="3"/>
      <c r="H13" s="3"/>
      <c r="I13" s="3"/>
      <c r="J13" s="9">
        <v>10</v>
      </c>
      <c r="L13" s="126" t="s">
        <v>109</v>
      </c>
      <c r="N13" s="119">
        <f t="shared" ref="N13:N19" si="0">IF(AND(J13="",K13=""),"",N12+K13-J13)</f>
        <v>4840</v>
      </c>
      <c r="O13" s="117">
        <f>IF(L13="","",LOOKUP(9^9,$O$11:O12)+K13-J13)</f>
        <v>4840</v>
      </c>
    </row>
    <row r="14" spans="1:16" x14ac:dyDescent="0.25">
      <c r="A14" s="17"/>
      <c r="B14" s="23">
        <v>45085</v>
      </c>
      <c r="C14" s="3"/>
      <c r="D14" s="88" t="str">
        <f>IF(C14="","",VLOOKUP(T_CC[[#This Row],[Mode de paiement]],T_Mode[],2,0))</f>
        <v/>
      </c>
      <c r="E14" s="107"/>
      <c r="F14" s="3"/>
      <c r="G14" s="3"/>
      <c r="H14" s="3"/>
      <c r="I14" s="3"/>
      <c r="K14" s="14">
        <v>50</v>
      </c>
      <c r="L14" s="126" t="s">
        <v>109</v>
      </c>
      <c r="N14" s="119">
        <f t="shared" si="0"/>
        <v>4890</v>
      </c>
      <c r="O14" s="117">
        <f>IF(L14="","",LOOKUP(9^9,$O$11:O13)+K14-J14)</f>
        <v>4890</v>
      </c>
    </row>
    <row r="15" spans="1:16" x14ac:dyDescent="0.25">
      <c r="A15" s="17"/>
      <c r="B15" s="23">
        <v>45082</v>
      </c>
      <c r="C15" s="3"/>
      <c r="D15" s="88" t="str">
        <f>IF(C15="","",VLOOKUP(T_CC[[#This Row],[Mode de paiement]],T_Mode[],2,0))</f>
        <v/>
      </c>
      <c r="E15" s="107"/>
      <c r="F15" s="3"/>
      <c r="G15" s="3"/>
      <c r="H15" s="3"/>
      <c r="I15" s="3"/>
      <c r="J15" s="9">
        <v>10</v>
      </c>
      <c r="L15" s="126" t="s">
        <v>109</v>
      </c>
      <c r="N15" s="119">
        <f t="shared" si="0"/>
        <v>4880</v>
      </c>
      <c r="O15" s="117">
        <f>IF(L15="","",LOOKUP(9^9,$O$11:O14)+K15-J15)</f>
        <v>4880</v>
      </c>
    </row>
    <row r="16" spans="1:16" x14ac:dyDescent="0.25">
      <c r="A16" s="17"/>
      <c r="B16" s="23">
        <v>45078</v>
      </c>
      <c r="C16" s="3" t="s">
        <v>142</v>
      </c>
      <c r="D16" s="88" t="str">
        <f>IF(C16="","",VLOOKUP(T_CC[[#This Row],[Mode de paiement]],T_Mode[],2,0))</f>
        <v>ó</v>
      </c>
      <c r="E16" s="107"/>
      <c r="F16" s="3"/>
      <c r="G16" s="3"/>
      <c r="H16" s="3"/>
      <c r="I16" s="3"/>
      <c r="J16" s="9">
        <v>30</v>
      </c>
      <c r="L16" s="126"/>
      <c r="N16" s="119">
        <f t="shared" si="0"/>
        <v>4850</v>
      </c>
      <c r="O16" s="117" t="str">
        <f>IF(L16="","",LOOKUP(9^9,$O$11:O15)+K16-J16)</f>
        <v/>
      </c>
    </row>
    <row r="17" spans="1:15" x14ac:dyDescent="0.25">
      <c r="A17" s="17"/>
      <c r="B17" s="23">
        <v>45079</v>
      </c>
      <c r="C17" s="3" t="s">
        <v>142</v>
      </c>
      <c r="D17" s="88" t="str">
        <f>IF(C17="","",VLOOKUP(T_CC[[#This Row],[Mode de paiement]],T_Mode[],2,0))</f>
        <v>ó</v>
      </c>
      <c r="E17" s="107"/>
      <c r="F17" s="3"/>
      <c r="G17" s="3"/>
      <c r="H17" s="3"/>
      <c r="I17" s="3"/>
      <c r="J17" s="9">
        <v>30</v>
      </c>
      <c r="L17" s="126"/>
      <c r="N17" s="119">
        <f t="shared" si="0"/>
        <v>4820</v>
      </c>
      <c r="O17" s="117" t="str">
        <f>IF(L17="","",LOOKUP(9^9,$O$11:O16)+K17-J17)</f>
        <v/>
      </c>
    </row>
    <row r="18" spans="1:15" x14ac:dyDescent="0.25">
      <c r="A18" s="17"/>
      <c r="B18" s="23">
        <v>45085</v>
      </c>
      <c r="C18" s="3" t="s">
        <v>142</v>
      </c>
      <c r="D18" s="88" t="str">
        <f>IF(C18="","",VLOOKUP(T_CC[[#This Row],[Mode de paiement]],T_Mode[],2,0))</f>
        <v>ó</v>
      </c>
      <c r="E18" s="107"/>
      <c r="F18" s="3"/>
      <c r="G18" s="3"/>
      <c r="H18" s="3"/>
      <c r="I18" s="3"/>
      <c r="J18" s="9">
        <v>20</v>
      </c>
      <c r="L18" s="126"/>
      <c r="N18" s="119">
        <f t="shared" si="0"/>
        <v>4800</v>
      </c>
      <c r="O18" s="117" t="str">
        <f>IF(L18="","",LOOKUP(9^9,$O$11:O17)+K18-J18)</f>
        <v/>
      </c>
    </row>
    <row r="19" spans="1:15" x14ac:dyDescent="0.25">
      <c r="A19" s="17"/>
      <c r="B19" s="23">
        <v>45085</v>
      </c>
      <c r="C19" s="3" t="s">
        <v>142</v>
      </c>
      <c r="D19" s="88" t="str">
        <f>IF(C19="","",VLOOKUP(T_CC[[#This Row],[Mode de paiement]],T_Mode[],2,0))</f>
        <v>ó</v>
      </c>
      <c r="E19" s="107"/>
      <c r="F19" s="3"/>
      <c r="G19" s="3"/>
      <c r="H19" s="3"/>
      <c r="I19" s="3"/>
      <c r="J19" s="9">
        <v>50</v>
      </c>
      <c r="L19" s="126"/>
      <c r="N19" s="119">
        <f t="shared" si="0"/>
        <v>4750</v>
      </c>
      <c r="O19" s="117" t="str">
        <f>IF(L19="","",LOOKUP(9^9,$O$11:O18)+K19-J19)</f>
        <v/>
      </c>
    </row>
    <row r="20" spans="1:15" x14ac:dyDescent="0.25">
      <c r="D20" s="232"/>
      <c r="N20"/>
      <c r="O20"/>
    </row>
    <row r="21" spans="1:15" x14ac:dyDescent="0.25">
      <c r="D21" s="232"/>
      <c r="N21"/>
      <c r="O21"/>
    </row>
    <row r="22" spans="1:15" x14ac:dyDescent="0.25">
      <c r="D22" s="232"/>
      <c r="N22"/>
      <c r="O22"/>
    </row>
    <row r="23" spans="1:15" x14ac:dyDescent="0.25">
      <c r="D23" s="232"/>
      <c r="N23"/>
      <c r="O23"/>
    </row>
    <row r="24" spans="1:15" x14ac:dyDescent="0.25">
      <c r="D24" s="232"/>
      <c r="N24"/>
      <c r="O24"/>
    </row>
    <row r="25" spans="1:15" x14ac:dyDescent="0.25">
      <c r="D25" s="232"/>
      <c r="N25"/>
      <c r="O25"/>
    </row>
    <row r="26" spans="1:15" x14ac:dyDescent="0.25">
      <c r="D26" s="232"/>
      <c r="N26" s="104"/>
    </row>
    <row r="27" spans="1:15" x14ac:dyDescent="0.25">
      <c r="D27" s="232"/>
      <c r="N27" s="104"/>
    </row>
    <row r="28" spans="1:15" x14ac:dyDescent="0.25">
      <c r="D28" s="232"/>
      <c r="N28" s="104"/>
    </row>
    <row r="29" spans="1:15" x14ac:dyDescent="0.25">
      <c r="D29" s="232"/>
      <c r="N29" s="104"/>
    </row>
    <row r="30" spans="1:15" x14ac:dyDescent="0.25">
      <c r="D30" s="232"/>
      <c r="N30" s="104"/>
    </row>
    <row r="31" spans="1:15" x14ac:dyDescent="0.25">
      <c r="D31" s="232"/>
      <c r="N31" s="104"/>
    </row>
    <row r="32" spans="1:15" x14ac:dyDescent="0.25">
      <c r="D32" s="232"/>
      <c r="N32" s="104"/>
    </row>
    <row r="33" spans="4:14" x14ac:dyDescent="0.25">
      <c r="D33" s="232"/>
      <c r="N33" s="104"/>
    </row>
    <row r="34" spans="4:14" x14ac:dyDescent="0.25">
      <c r="D34" s="232"/>
      <c r="N34" s="104"/>
    </row>
    <row r="35" spans="4:14" x14ac:dyDescent="0.25">
      <c r="D35" s="232"/>
      <c r="N35" s="104"/>
    </row>
    <row r="36" spans="4:14" x14ac:dyDescent="0.25">
      <c r="D36" s="232"/>
      <c r="N36" s="104"/>
    </row>
    <row r="37" spans="4:14" x14ac:dyDescent="0.25">
      <c r="D37" s="232"/>
      <c r="N37" s="104"/>
    </row>
    <row r="38" spans="4:14" x14ac:dyDescent="0.25">
      <c r="D38" s="232"/>
      <c r="N38" s="104"/>
    </row>
    <row r="39" spans="4:14" x14ac:dyDescent="0.25">
      <c r="D39" s="232"/>
      <c r="N39" s="104"/>
    </row>
    <row r="40" spans="4:14" x14ac:dyDescent="0.25">
      <c r="D40" s="232"/>
      <c r="N40" s="104"/>
    </row>
    <row r="41" spans="4:14" x14ac:dyDescent="0.25">
      <c r="D41" s="232"/>
      <c r="N41" s="104"/>
    </row>
    <row r="42" spans="4:14" x14ac:dyDescent="0.25">
      <c r="D42" s="232"/>
      <c r="N42" s="104"/>
    </row>
    <row r="43" spans="4:14" x14ac:dyDescent="0.25">
      <c r="D43" s="232"/>
      <c r="N43" s="104"/>
    </row>
    <row r="44" spans="4:14" x14ac:dyDescent="0.25">
      <c r="D44" s="232"/>
      <c r="N44" s="104"/>
    </row>
    <row r="45" spans="4:14" x14ac:dyDescent="0.25">
      <c r="D45" s="232"/>
      <c r="N45" s="104"/>
    </row>
    <row r="46" spans="4:14" x14ac:dyDescent="0.25">
      <c r="D46" s="232"/>
      <c r="N46" s="104"/>
    </row>
    <row r="47" spans="4:14" x14ac:dyDescent="0.25">
      <c r="D47" s="232"/>
      <c r="N47" s="104"/>
    </row>
    <row r="48" spans="4:14" x14ac:dyDescent="0.25">
      <c r="D48" s="232"/>
      <c r="N48" s="104"/>
    </row>
    <row r="49" spans="4:14" x14ac:dyDescent="0.25">
      <c r="D49" s="232"/>
      <c r="N49" s="104"/>
    </row>
    <row r="50" spans="4:14" x14ac:dyDescent="0.25">
      <c r="D50" s="232"/>
      <c r="N50" s="104"/>
    </row>
    <row r="51" spans="4:14" x14ac:dyDescent="0.25">
      <c r="D51" s="232"/>
      <c r="N51" s="104"/>
    </row>
    <row r="52" spans="4:14" x14ac:dyDescent="0.25">
      <c r="D52" s="232"/>
      <c r="N52" s="104"/>
    </row>
    <row r="53" spans="4:14" x14ac:dyDescent="0.25">
      <c r="D53" s="232"/>
      <c r="N53" s="104"/>
    </row>
    <row r="54" spans="4:14" x14ac:dyDescent="0.25">
      <c r="D54" s="232"/>
      <c r="N54" s="104"/>
    </row>
    <row r="55" spans="4:14" x14ac:dyDescent="0.25">
      <c r="D55" s="232"/>
      <c r="N55" s="104"/>
    </row>
    <row r="56" spans="4:14" x14ac:dyDescent="0.25">
      <c r="D56" s="232"/>
      <c r="N56" s="104"/>
    </row>
    <row r="57" spans="4:14" x14ac:dyDescent="0.25">
      <c r="D57" s="232"/>
      <c r="N57" s="104"/>
    </row>
    <row r="58" spans="4:14" x14ac:dyDescent="0.25">
      <c r="D58" s="232"/>
      <c r="N58" s="104"/>
    </row>
    <row r="59" spans="4:14" x14ac:dyDescent="0.25">
      <c r="D59" s="232"/>
      <c r="N59" s="104"/>
    </row>
    <row r="60" spans="4:14" x14ac:dyDescent="0.25">
      <c r="D60" s="232"/>
      <c r="N60" s="104"/>
    </row>
    <row r="61" spans="4:14" x14ac:dyDescent="0.25">
      <c r="D61" s="232"/>
      <c r="N61" s="104"/>
    </row>
    <row r="62" spans="4:14" x14ac:dyDescent="0.25">
      <c r="D62" s="232"/>
      <c r="N62" s="104"/>
    </row>
    <row r="63" spans="4:14" x14ac:dyDescent="0.25">
      <c r="D63" s="232"/>
      <c r="N63" s="104"/>
    </row>
    <row r="64" spans="4:14" x14ac:dyDescent="0.25">
      <c r="D64" s="232"/>
      <c r="N64" s="104"/>
    </row>
    <row r="65" spans="4:14" x14ac:dyDescent="0.25">
      <c r="D65" s="232"/>
      <c r="N65" s="104"/>
    </row>
    <row r="66" spans="4:14" x14ac:dyDescent="0.25">
      <c r="D66" s="232"/>
      <c r="N66" s="104"/>
    </row>
    <row r="67" spans="4:14" x14ac:dyDescent="0.25">
      <c r="D67" s="232"/>
      <c r="N67" s="104"/>
    </row>
    <row r="68" spans="4:14" x14ac:dyDescent="0.25">
      <c r="D68" s="232"/>
      <c r="N68" s="104"/>
    </row>
    <row r="69" spans="4:14" x14ac:dyDescent="0.25">
      <c r="D69" s="232"/>
      <c r="N69" s="104"/>
    </row>
    <row r="70" spans="4:14" x14ac:dyDescent="0.25">
      <c r="D70" s="232"/>
      <c r="N70" s="104"/>
    </row>
    <row r="71" spans="4:14" x14ac:dyDescent="0.25">
      <c r="D71" s="232"/>
      <c r="N71" s="104"/>
    </row>
    <row r="72" spans="4:14" x14ac:dyDescent="0.25">
      <c r="D72" s="232"/>
      <c r="N72" s="104"/>
    </row>
    <row r="73" spans="4:14" x14ac:dyDescent="0.25">
      <c r="D73" s="232"/>
      <c r="N73" s="104"/>
    </row>
    <row r="74" spans="4:14" x14ac:dyDescent="0.25">
      <c r="D74" s="232"/>
      <c r="N74" s="104"/>
    </row>
    <row r="75" spans="4:14" x14ac:dyDescent="0.25">
      <c r="D75" s="232"/>
      <c r="N75" s="104"/>
    </row>
    <row r="76" spans="4:14" x14ac:dyDescent="0.25">
      <c r="D76" s="232"/>
      <c r="N76" s="104"/>
    </row>
    <row r="77" spans="4:14" x14ac:dyDescent="0.25">
      <c r="D77" s="232"/>
      <c r="N77" s="104"/>
    </row>
    <row r="78" spans="4:14" x14ac:dyDescent="0.25">
      <c r="D78" s="232"/>
      <c r="N78" s="104"/>
    </row>
    <row r="79" spans="4:14" x14ac:dyDescent="0.25">
      <c r="D79" s="232"/>
      <c r="N79" s="104"/>
    </row>
    <row r="80" spans="4:14" x14ac:dyDescent="0.25">
      <c r="D80" s="232"/>
      <c r="N80" s="104"/>
    </row>
    <row r="81" spans="4:14" x14ac:dyDescent="0.25">
      <c r="D81" s="232"/>
      <c r="N81" s="104"/>
    </row>
    <row r="82" spans="4:14" x14ac:dyDescent="0.25">
      <c r="D82" s="232"/>
      <c r="N82" s="104"/>
    </row>
    <row r="83" spans="4:14" x14ac:dyDescent="0.25">
      <c r="D83" s="232"/>
      <c r="N83" s="104"/>
    </row>
    <row r="84" spans="4:14" x14ac:dyDescent="0.25">
      <c r="D84" s="232"/>
      <c r="N84" s="104"/>
    </row>
    <row r="85" spans="4:14" x14ac:dyDescent="0.25">
      <c r="D85" s="232"/>
      <c r="N85" s="104"/>
    </row>
    <row r="86" spans="4:14" x14ac:dyDescent="0.25">
      <c r="D86" s="232"/>
      <c r="N86" s="104"/>
    </row>
    <row r="87" spans="4:14" x14ac:dyDescent="0.25">
      <c r="D87" s="232"/>
      <c r="N87" s="104"/>
    </row>
    <row r="88" spans="4:14" x14ac:dyDescent="0.25">
      <c r="D88" s="232"/>
      <c r="N88" s="104"/>
    </row>
    <row r="89" spans="4:14" x14ac:dyDescent="0.25">
      <c r="D89" s="232"/>
      <c r="N89" s="104"/>
    </row>
    <row r="90" spans="4:14" x14ac:dyDescent="0.25">
      <c r="D90" s="232"/>
      <c r="N90" s="104"/>
    </row>
    <row r="91" spans="4:14" x14ac:dyDescent="0.25">
      <c r="D91" s="232"/>
      <c r="N91" s="104"/>
    </row>
    <row r="92" spans="4:14" x14ac:dyDescent="0.25">
      <c r="D92" s="232"/>
      <c r="N92" s="104"/>
    </row>
    <row r="93" spans="4:14" x14ac:dyDescent="0.25">
      <c r="D93" s="232"/>
      <c r="N93" s="104"/>
    </row>
    <row r="94" spans="4:14" x14ac:dyDescent="0.25">
      <c r="D94" s="232"/>
      <c r="N94" s="104"/>
    </row>
    <row r="95" spans="4:14" x14ac:dyDescent="0.25">
      <c r="D95" s="232"/>
      <c r="N95" s="104"/>
    </row>
    <row r="96" spans="4:14" x14ac:dyDescent="0.25">
      <c r="D96" s="232"/>
      <c r="N96" s="104"/>
    </row>
    <row r="97" spans="4:14" x14ac:dyDescent="0.25">
      <c r="D97" s="232"/>
      <c r="N97" s="104"/>
    </row>
    <row r="98" spans="4:14" x14ac:dyDescent="0.25">
      <c r="D98" s="232"/>
      <c r="N98" s="104"/>
    </row>
    <row r="99" spans="4:14" x14ac:dyDescent="0.25">
      <c r="D99" s="232"/>
      <c r="N99" s="104"/>
    </row>
    <row r="100" spans="4:14" x14ac:dyDescent="0.25">
      <c r="D100" s="232"/>
      <c r="N100" s="104"/>
    </row>
    <row r="101" spans="4:14" x14ac:dyDescent="0.25">
      <c r="D101" s="232"/>
      <c r="N101" s="104"/>
    </row>
    <row r="102" spans="4:14" x14ac:dyDescent="0.25">
      <c r="D102" s="232"/>
      <c r="N102" s="104"/>
    </row>
    <row r="103" spans="4:14" x14ac:dyDescent="0.25">
      <c r="D103" s="232"/>
      <c r="N103" s="104"/>
    </row>
    <row r="104" spans="4:14" x14ac:dyDescent="0.25">
      <c r="D104" s="232"/>
      <c r="N104" s="104"/>
    </row>
    <row r="105" spans="4:14" x14ac:dyDescent="0.25">
      <c r="D105" s="232"/>
      <c r="N105" s="104"/>
    </row>
    <row r="106" spans="4:14" x14ac:dyDescent="0.25">
      <c r="D106" s="232"/>
      <c r="N106" s="104"/>
    </row>
    <row r="107" spans="4:14" x14ac:dyDescent="0.25">
      <c r="D107" s="232"/>
      <c r="N107" s="104"/>
    </row>
    <row r="108" spans="4:14" x14ac:dyDescent="0.25">
      <c r="D108" s="232"/>
      <c r="N108" s="104"/>
    </row>
    <row r="109" spans="4:14" x14ac:dyDescent="0.25">
      <c r="D109" s="232"/>
      <c r="N109" s="104"/>
    </row>
    <row r="110" spans="4:14" x14ac:dyDescent="0.25">
      <c r="D110" s="232"/>
      <c r="N110" s="104"/>
    </row>
    <row r="111" spans="4:14" x14ac:dyDescent="0.25">
      <c r="D111" s="232"/>
      <c r="N111" s="104"/>
    </row>
    <row r="112" spans="4:14" x14ac:dyDescent="0.25">
      <c r="D112" s="232"/>
      <c r="N112" s="104"/>
    </row>
    <row r="113" spans="4:14" x14ac:dyDescent="0.25">
      <c r="D113" s="232"/>
      <c r="N113" s="104"/>
    </row>
    <row r="114" spans="4:14" x14ac:dyDescent="0.25">
      <c r="D114" s="232"/>
      <c r="N114" s="104"/>
    </row>
    <row r="115" spans="4:14" x14ac:dyDescent="0.25">
      <c r="D115" s="232"/>
      <c r="N115" s="104"/>
    </row>
    <row r="116" spans="4:14" x14ac:dyDescent="0.25">
      <c r="D116" s="232"/>
      <c r="N116" s="104"/>
    </row>
    <row r="117" spans="4:14" x14ac:dyDescent="0.25">
      <c r="D117" s="232"/>
      <c r="N117" s="104"/>
    </row>
    <row r="118" spans="4:14" x14ac:dyDescent="0.25">
      <c r="D118" s="232"/>
      <c r="N118" s="104"/>
    </row>
    <row r="119" spans="4:14" x14ac:dyDescent="0.25">
      <c r="D119" s="232"/>
      <c r="N119" s="104"/>
    </row>
    <row r="120" spans="4:14" x14ac:dyDescent="0.25">
      <c r="D120" s="232"/>
      <c r="N120" s="104"/>
    </row>
    <row r="121" spans="4:14" x14ac:dyDescent="0.25">
      <c r="D121" s="232"/>
      <c r="N121" s="104"/>
    </row>
    <row r="122" spans="4:14" x14ac:dyDescent="0.25">
      <c r="D122" s="232"/>
      <c r="N122" s="104"/>
    </row>
    <row r="123" spans="4:14" x14ac:dyDescent="0.25">
      <c r="D123" s="232"/>
      <c r="N123" s="104"/>
    </row>
    <row r="124" spans="4:14" x14ac:dyDescent="0.25">
      <c r="D124" s="232"/>
      <c r="N124" s="104"/>
    </row>
    <row r="125" spans="4:14" x14ac:dyDescent="0.25">
      <c r="D125" s="232"/>
      <c r="N125" s="104"/>
    </row>
    <row r="126" spans="4:14" x14ac:dyDescent="0.25">
      <c r="D126" s="232"/>
      <c r="N126" s="104"/>
    </row>
    <row r="127" spans="4:14" x14ac:dyDescent="0.25">
      <c r="D127" s="232"/>
      <c r="N127" s="104"/>
    </row>
    <row r="128" spans="4:14" x14ac:dyDescent="0.25">
      <c r="D128" s="232"/>
      <c r="N128" s="104"/>
    </row>
    <row r="129" spans="4:14" x14ac:dyDescent="0.25">
      <c r="D129" s="232"/>
      <c r="N129" s="104"/>
    </row>
    <row r="130" spans="4:14" x14ac:dyDescent="0.25">
      <c r="D130" s="232"/>
      <c r="N130" s="104"/>
    </row>
    <row r="131" spans="4:14" x14ac:dyDescent="0.25">
      <c r="D131" s="232"/>
      <c r="N131" s="104"/>
    </row>
    <row r="132" spans="4:14" x14ac:dyDescent="0.25">
      <c r="D132" s="232"/>
      <c r="N132" s="104"/>
    </row>
    <row r="133" spans="4:14" x14ac:dyDescent="0.25">
      <c r="D133" s="232"/>
      <c r="N133" s="104"/>
    </row>
    <row r="134" spans="4:14" x14ac:dyDescent="0.25">
      <c r="D134" s="232"/>
      <c r="N134" s="104"/>
    </row>
    <row r="135" spans="4:14" x14ac:dyDescent="0.25">
      <c r="D135" s="232"/>
      <c r="N135" s="104"/>
    </row>
    <row r="136" spans="4:14" x14ac:dyDescent="0.25">
      <c r="D136" s="232"/>
      <c r="N136" s="104"/>
    </row>
    <row r="137" spans="4:14" x14ac:dyDescent="0.25">
      <c r="D137" s="232"/>
      <c r="N137" s="104"/>
    </row>
    <row r="138" spans="4:14" x14ac:dyDescent="0.25">
      <c r="D138" s="232"/>
      <c r="N138" s="104"/>
    </row>
    <row r="139" spans="4:14" x14ac:dyDescent="0.25">
      <c r="D139" s="232"/>
      <c r="N139" s="104"/>
    </row>
    <row r="140" spans="4:14" x14ac:dyDescent="0.25">
      <c r="D140" s="232"/>
      <c r="N140" s="104"/>
    </row>
    <row r="141" spans="4:14" x14ac:dyDescent="0.25">
      <c r="D141" s="232"/>
      <c r="N141" s="104"/>
    </row>
    <row r="142" spans="4:14" x14ac:dyDescent="0.25">
      <c r="D142" s="232"/>
      <c r="N142" s="104"/>
    </row>
    <row r="143" spans="4:14" x14ac:dyDescent="0.25">
      <c r="D143" s="232"/>
      <c r="N143" s="104"/>
    </row>
    <row r="144" spans="4:14" x14ac:dyDescent="0.25">
      <c r="D144" s="232"/>
      <c r="N144" s="104"/>
    </row>
    <row r="145" spans="4:14" x14ac:dyDescent="0.25">
      <c r="D145" s="232"/>
      <c r="N145" s="104"/>
    </row>
    <row r="146" spans="4:14" x14ac:dyDescent="0.25">
      <c r="D146" s="232"/>
      <c r="N146" s="104"/>
    </row>
    <row r="147" spans="4:14" x14ac:dyDescent="0.25">
      <c r="D147" s="232"/>
      <c r="N147" s="104"/>
    </row>
    <row r="148" spans="4:14" x14ac:dyDescent="0.25">
      <c r="D148" s="232"/>
      <c r="N148" s="104"/>
    </row>
    <row r="149" spans="4:14" x14ac:dyDescent="0.25">
      <c r="D149" s="232"/>
      <c r="N149" s="104"/>
    </row>
    <row r="150" spans="4:14" x14ac:dyDescent="0.25">
      <c r="D150" s="232"/>
      <c r="N150" s="104"/>
    </row>
    <row r="151" spans="4:14" x14ac:dyDescent="0.25">
      <c r="D151" s="232"/>
      <c r="N151" s="104"/>
    </row>
    <row r="152" spans="4:14" x14ac:dyDescent="0.25">
      <c r="D152" s="232"/>
      <c r="N152" s="104"/>
    </row>
    <row r="153" spans="4:14" x14ac:dyDescent="0.25">
      <c r="D153" s="232"/>
      <c r="N153" s="104"/>
    </row>
    <row r="154" spans="4:14" x14ac:dyDescent="0.25">
      <c r="D154" s="232"/>
      <c r="N154" s="104"/>
    </row>
    <row r="155" spans="4:14" x14ac:dyDescent="0.25">
      <c r="D155" s="232"/>
      <c r="N155" s="104"/>
    </row>
    <row r="156" spans="4:14" x14ac:dyDescent="0.25">
      <c r="D156" s="232"/>
      <c r="N156" s="104"/>
    </row>
    <row r="157" spans="4:14" x14ac:dyDescent="0.25">
      <c r="D157" s="232"/>
      <c r="N157" s="104"/>
    </row>
    <row r="158" spans="4:14" x14ac:dyDescent="0.25">
      <c r="D158" s="232"/>
      <c r="N158" s="104"/>
    </row>
    <row r="159" spans="4:14" x14ac:dyDescent="0.25">
      <c r="D159" s="232"/>
      <c r="N159" s="104"/>
    </row>
    <row r="160" spans="4:14" x14ac:dyDescent="0.25">
      <c r="D160" s="232"/>
      <c r="N160" s="104"/>
    </row>
    <row r="161" spans="4:14" x14ac:dyDescent="0.25">
      <c r="D161" s="232"/>
      <c r="N161" s="104"/>
    </row>
    <row r="162" spans="4:14" x14ac:dyDescent="0.25">
      <c r="D162" s="232"/>
      <c r="N162" s="104"/>
    </row>
    <row r="163" spans="4:14" x14ac:dyDescent="0.25">
      <c r="D163" s="232"/>
      <c r="N163" s="104"/>
    </row>
    <row r="164" spans="4:14" x14ac:dyDescent="0.25">
      <c r="D164" s="232"/>
      <c r="N164" s="104"/>
    </row>
    <row r="165" spans="4:14" x14ac:dyDescent="0.25">
      <c r="D165" s="232"/>
      <c r="N165" s="104"/>
    </row>
    <row r="166" spans="4:14" x14ac:dyDescent="0.25">
      <c r="D166" s="232"/>
      <c r="N166" s="104"/>
    </row>
    <row r="167" spans="4:14" x14ac:dyDescent="0.25">
      <c r="D167" s="232"/>
      <c r="N167" s="104"/>
    </row>
    <row r="168" spans="4:14" x14ac:dyDescent="0.25">
      <c r="D168" s="232"/>
      <c r="N168" s="104"/>
    </row>
    <row r="169" spans="4:14" x14ac:dyDescent="0.25">
      <c r="D169" s="232"/>
      <c r="N169" s="104"/>
    </row>
    <row r="170" spans="4:14" x14ac:dyDescent="0.25">
      <c r="D170" s="232"/>
      <c r="N170" s="104"/>
    </row>
    <row r="171" spans="4:14" x14ac:dyDescent="0.25">
      <c r="D171" s="232"/>
      <c r="N171" s="104"/>
    </row>
    <row r="172" spans="4:14" x14ac:dyDescent="0.25">
      <c r="D172" s="232"/>
      <c r="N172" s="104"/>
    </row>
    <row r="173" spans="4:14" x14ac:dyDescent="0.25">
      <c r="D173" s="232"/>
      <c r="N173" s="104"/>
    </row>
    <row r="174" spans="4:14" x14ac:dyDescent="0.25">
      <c r="D174" s="232"/>
      <c r="N174" s="104"/>
    </row>
    <row r="175" spans="4:14" x14ac:dyDescent="0.25">
      <c r="D175" s="232"/>
      <c r="N175" s="104"/>
    </row>
    <row r="176" spans="4:14" x14ac:dyDescent="0.25">
      <c r="D176" s="232"/>
      <c r="N176" s="104"/>
    </row>
    <row r="177" spans="4:14" x14ac:dyDescent="0.25">
      <c r="D177" s="232"/>
      <c r="N177" s="104"/>
    </row>
    <row r="178" spans="4:14" x14ac:dyDescent="0.25">
      <c r="D178" s="232"/>
      <c r="N178" s="104"/>
    </row>
    <row r="179" spans="4:14" x14ac:dyDescent="0.25">
      <c r="D179" s="232"/>
      <c r="N179" s="104"/>
    </row>
    <row r="180" spans="4:14" x14ac:dyDescent="0.25">
      <c r="D180" s="232"/>
      <c r="N180" s="104"/>
    </row>
    <row r="181" spans="4:14" x14ac:dyDescent="0.25">
      <c r="D181" s="232"/>
      <c r="N181" s="104"/>
    </row>
    <row r="182" spans="4:14" x14ac:dyDescent="0.25">
      <c r="D182" s="232"/>
      <c r="N182" s="104"/>
    </row>
    <row r="183" spans="4:14" x14ac:dyDescent="0.25">
      <c r="D183" s="232"/>
      <c r="N183" s="104"/>
    </row>
    <row r="184" spans="4:14" x14ac:dyDescent="0.25">
      <c r="D184" s="232"/>
      <c r="N184" s="104"/>
    </row>
    <row r="185" spans="4:14" x14ac:dyDescent="0.25">
      <c r="D185" s="232"/>
      <c r="N185" s="104"/>
    </row>
    <row r="186" spans="4:14" x14ac:dyDescent="0.25">
      <c r="D186" s="232"/>
      <c r="N186" s="104"/>
    </row>
    <row r="187" spans="4:14" x14ac:dyDescent="0.25">
      <c r="D187" s="232"/>
      <c r="N187" s="104"/>
    </row>
    <row r="188" spans="4:14" x14ac:dyDescent="0.25">
      <c r="D188" s="232"/>
      <c r="N188" s="104"/>
    </row>
    <row r="189" spans="4:14" x14ac:dyDescent="0.25">
      <c r="D189" s="232"/>
      <c r="N189" s="104"/>
    </row>
    <row r="190" spans="4:14" x14ac:dyDescent="0.25">
      <c r="D190" s="232"/>
      <c r="N190" s="104"/>
    </row>
    <row r="191" spans="4:14" x14ac:dyDescent="0.25">
      <c r="D191" s="232"/>
      <c r="N191" s="104"/>
    </row>
    <row r="192" spans="4:14" x14ac:dyDescent="0.25">
      <c r="D192" s="232"/>
      <c r="N192" s="104"/>
    </row>
    <row r="193" spans="4:14" x14ac:dyDescent="0.25">
      <c r="D193" s="232"/>
      <c r="N193" s="104"/>
    </row>
    <row r="194" spans="4:14" x14ac:dyDescent="0.25">
      <c r="D194" s="232"/>
      <c r="N194" s="104"/>
    </row>
    <row r="195" spans="4:14" x14ac:dyDescent="0.25">
      <c r="D195" s="232"/>
      <c r="N195" s="104"/>
    </row>
    <row r="196" spans="4:14" x14ac:dyDescent="0.25">
      <c r="D196" s="232"/>
      <c r="N196" s="104"/>
    </row>
    <row r="197" spans="4:14" x14ac:dyDescent="0.25">
      <c r="D197" s="232"/>
      <c r="N197" s="104"/>
    </row>
    <row r="198" spans="4:14" x14ac:dyDescent="0.25">
      <c r="D198" s="232"/>
      <c r="N198" s="104"/>
    </row>
    <row r="199" spans="4:14" x14ac:dyDescent="0.25">
      <c r="D199" s="232"/>
      <c r="N199" s="104"/>
    </row>
    <row r="200" spans="4:14" x14ac:dyDescent="0.25">
      <c r="D200" s="232"/>
      <c r="N200" s="104"/>
    </row>
    <row r="201" spans="4:14" x14ac:dyDescent="0.25">
      <c r="D201" s="232"/>
      <c r="N201" s="104"/>
    </row>
    <row r="202" spans="4:14" x14ac:dyDescent="0.25">
      <c r="D202" s="232"/>
      <c r="N202" s="104"/>
    </row>
    <row r="203" spans="4:14" x14ac:dyDescent="0.25">
      <c r="D203" s="232"/>
      <c r="N203" s="104"/>
    </row>
    <row r="204" spans="4:14" x14ac:dyDescent="0.25">
      <c r="D204" s="232"/>
      <c r="N204" s="104"/>
    </row>
    <row r="205" spans="4:14" x14ac:dyDescent="0.25">
      <c r="D205" s="232"/>
      <c r="N205" s="104"/>
    </row>
    <row r="206" spans="4:14" x14ac:dyDescent="0.25">
      <c r="D206" s="232"/>
      <c r="N206" s="104"/>
    </row>
    <row r="207" spans="4:14" x14ac:dyDescent="0.25">
      <c r="D207" s="232"/>
      <c r="N207" s="104"/>
    </row>
    <row r="208" spans="4:14" x14ac:dyDescent="0.25">
      <c r="D208" s="232"/>
      <c r="N208" s="104"/>
    </row>
    <row r="209" spans="4:14" x14ac:dyDescent="0.25">
      <c r="D209" s="232"/>
      <c r="N209" s="104"/>
    </row>
    <row r="210" spans="4:14" x14ac:dyDescent="0.25">
      <c r="D210" s="232"/>
      <c r="N210" s="104"/>
    </row>
    <row r="211" spans="4:14" x14ac:dyDescent="0.25">
      <c r="D211" s="232"/>
      <c r="N211" s="104"/>
    </row>
    <row r="212" spans="4:14" x14ac:dyDescent="0.25">
      <c r="D212" s="232"/>
      <c r="N212" s="104"/>
    </row>
    <row r="213" spans="4:14" x14ac:dyDescent="0.25">
      <c r="D213" s="232"/>
      <c r="N213" s="104"/>
    </row>
    <row r="214" spans="4:14" x14ac:dyDescent="0.25">
      <c r="D214" s="232"/>
      <c r="N214" s="104"/>
    </row>
    <row r="215" spans="4:14" x14ac:dyDescent="0.25">
      <c r="D215" s="232"/>
      <c r="N215" s="104"/>
    </row>
    <row r="216" spans="4:14" x14ac:dyDescent="0.25">
      <c r="D216" s="232"/>
      <c r="N216" s="104"/>
    </row>
    <row r="217" spans="4:14" x14ac:dyDescent="0.25">
      <c r="D217" s="232"/>
      <c r="N217" s="104"/>
    </row>
    <row r="218" spans="4:14" x14ac:dyDescent="0.25">
      <c r="D218" s="232"/>
      <c r="N218" s="104"/>
    </row>
    <row r="219" spans="4:14" x14ac:dyDescent="0.25">
      <c r="D219" s="232"/>
      <c r="N219" s="104"/>
    </row>
    <row r="220" spans="4:14" x14ac:dyDescent="0.25">
      <c r="D220" s="232"/>
      <c r="N220" s="104"/>
    </row>
    <row r="221" spans="4:14" x14ac:dyDescent="0.25">
      <c r="D221" s="232"/>
      <c r="N221" s="104"/>
    </row>
    <row r="222" spans="4:14" x14ac:dyDescent="0.25">
      <c r="D222" s="232"/>
      <c r="N222" s="104"/>
    </row>
    <row r="223" spans="4:14" x14ac:dyDescent="0.25">
      <c r="D223" s="232"/>
      <c r="N223" s="104"/>
    </row>
    <row r="224" spans="4:14" x14ac:dyDescent="0.25">
      <c r="D224" s="232"/>
      <c r="N224" s="104"/>
    </row>
    <row r="225" spans="4:14" x14ac:dyDescent="0.25">
      <c r="D225" s="232"/>
      <c r="N225" s="104"/>
    </row>
    <row r="226" spans="4:14" x14ac:dyDescent="0.25">
      <c r="D226" s="232"/>
      <c r="N226" s="104"/>
    </row>
    <row r="227" spans="4:14" x14ac:dyDescent="0.25">
      <c r="D227" s="232"/>
      <c r="N227" s="104"/>
    </row>
    <row r="228" spans="4:14" x14ac:dyDescent="0.25">
      <c r="D228" s="232"/>
      <c r="N228" s="104"/>
    </row>
    <row r="229" spans="4:14" x14ac:dyDescent="0.25">
      <c r="D229" s="232"/>
      <c r="N229" s="104"/>
    </row>
    <row r="230" spans="4:14" x14ac:dyDescent="0.25">
      <c r="D230" s="232"/>
      <c r="N230" s="104"/>
    </row>
    <row r="231" spans="4:14" x14ac:dyDescent="0.25">
      <c r="D231" s="232"/>
      <c r="N231" s="104"/>
    </row>
    <row r="232" spans="4:14" x14ac:dyDescent="0.25">
      <c r="D232" s="232"/>
      <c r="N232" s="104"/>
    </row>
    <row r="233" spans="4:14" x14ac:dyDescent="0.25">
      <c r="D233" s="232"/>
      <c r="N233" s="104"/>
    </row>
    <row r="234" spans="4:14" x14ac:dyDescent="0.25">
      <c r="D234" s="232"/>
      <c r="N234" s="104"/>
    </row>
    <row r="235" spans="4:14" x14ac:dyDescent="0.25">
      <c r="D235" s="232"/>
      <c r="N235" s="104"/>
    </row>
    <row r="236" spans="4:14" x14ac:dyDescent="0.25">
      <c r="D236" s="232"/>
      <c r="N236" s="104"/>
    </row>
    <row r="237" spans="4:14" x14ac:dyDescent="0.25">
      <c r="D237" s="232"/>
      <c r="N237" s="104"/>
    </row>
    <row r="238" spans="4:14" x14ac:dyDescent="0.25">
      <c r="D238" s="232"/>
      <c r="N238" s="104"/>
    </row>
    <row r="239" spans="4:14" x14ac:dyDescent="0.25">
      <c r="D239" s="232"/>
      <c r="N239" s="104"/>
    </row>
    <row r="240" spans="4:14" x14ac:dyDescent="0.25">
      <c r="D240" s="232"/>
      <c r="N240" s="104"/>
    </row>
    <row r="241" spans="4:14" x14ac:dyDescent="0.25">
      <c r="D241" s="232"/>
      <c r="N241" s="104"/>
    </row>
    <row r="242" spans="4:14" x14ac:dyDescent="0.25">
      <c r="D242" s="232"/>
      <c r="N242" s="104"/>
    </row>
    <row r="243" spans="4:14" x14ac:dyDescent="0.25">
      <c r="D243" s="232"/>
      <c r="N243" s="104"/>
    </row>
    <row r="244" spans="4:14" x14ac:dyDescent="0.25">
      <c r="D244" s="232"/>
      <c r="N244" s="104"/>
    </row>
    <row r="245" spans="4:14" x14ac:dyDescent="0.25">
      <c r="D245" s="232"/>
      <c r="N245" s="104"/>
    </row>
    <row r="246" spans="4:14" x14ac:dyDescent="0.25">
      <c r="D246" s="232"/>
      <c r="N246" s="104"/>
    </row>
    <row r="247" spans="4:14" x14ac:dyDescent="0.25">
      <c r="D247" s="232"/>
      <c r="N247" s="104"/>
    </row>
    <row r="248" spans="4:14" x14ac:dyDescent="0.25">
      <c r="D248" s="232"/>
      <c r="N248" s="104"/>
    </row>
    <row r="249" spans="4:14" x14ac:dyDescent="0.25">
      <c r="D249" s="232"/>
      <c r="N249" s="104"/>
    </row>
    <row r="250" spans="4:14" x14ac:dyDescent="0.25">
      <c r="D250" s="232"/>
      <c r="N250" s="104"/>
    </row>
    <row r="251" spans="4:14" x14ac:dyDescent="0.25">
      <c r="D251" s="232"/>
      <c r="N251" s="104"/>
    </row>
    <row r="252" spans="4:14" x14ac:dyDescent="0.25">
      <c r="D252" s="232"/>
      <c r="N252" s="104"/>
    </row>
    <row r="253" spans="4:14" x14ac:dyDescent="0.25">
      <c r="D253" s="232"/>
      <c r="N253" s="104"/>
    </row>
    <row r="254" spans="4:14" x14ac:dyDescent="0.25">
      <c r="D254" s="232"/>
      <c r="N254" s="104"/>
    </row>
    <row r="255" spans="4:14" x14ac:dyDescent="0.25">
      <c r="D255" s="232"/>
      <c r="N255" s="104"/>
    </row>
    <row r="256" spans="4:14" x14ac:dyDescent="0.25">
      <c r="D256" s="232"/>
      <c r="N256" s="104"/>
    </row>
    <row r="257" spans="4:14" x14ac:dyDescent="0.25">
      <c r="D257" s="232"/>
      <c r="N257" s="104"/>
    </row>
    <row r="258" spans="4:14" x14ac:dyDescent="0.25">
      <c r="D258" s="232"/>
      <c r="N258" s="104"/>
    </row>
    <row r="259" spans="4:14" x14ac:dyDescent="0.25">
      <c r="D259" s="232"/>
      <c r="N259" s="104"/>
    </row>
    <row r="260" spans="4:14" x14ac:dyDescent="0.25">
      <c r="D260" s="232"/>
      <c r="N260" s="104"/>
    </row>
    <row r="261" spans="4:14" x14ac:dyDescent="0.25">
      <c r="D261" s="232"/>
      <c r="N261" s="104"/>
    </row>
    <row r="262" spans="4:14" x14ac:dyDescent="0.25">
      <c r="D262" s="232"/>
      <c r="N262" s="104"/>
    </row>
    <row r="263" spans="4:14" x14ac:dyDescent="0.25">
      <c r="D263" s="232"/>
      <c r="N263" s="104"/>
    </row>
    <row r="264" spans="4:14" x14ac:dyDescent="0.25">
      <c r="D264" s="232"/>
      <c r="N264" s="104"/>
    </row>
    <row r="265" spans="4:14" x14ac:dyDescent="0.25">
      <c r="D265" s="232"/>
      <c r="N265" s="104"/>
    </row>
    <row r="266" spans="4:14" x14ac:dyDescent="0.25">
      <c r="D266" s="232"/>
      <c r="N266" s="104"/>
    </row>
    <row r="267" spans="4:14" x14ac:dyDescent="0.25">
      <c r="D267" s="232"/>
      <c r="N267" s="104"/>
    </row>
    <row r="268" spans="4:14" x14ac:dyDescent="0.25">
      <c r="D268" s="232"/>
      <c r="N268" s="104"/>
    </row>
    <row r="269" spans="4:14" x14ac:dyDescent="0.25">
      <c r="D269" s="232"/>
      <c r="N269" s="104"/>
    </row>
    <row r="270" spans="4:14" x14ac:dyDescent="0.25">
      <c r="D270" s="232"/>
      <c r="N270" s="104"/>
    </row>
    <row r="271" spans="4:14" x14ac:dyDescent="0.25">
      <c r="D271" s="232"/>
      <c r="N271" s="104"/>
    </row>
    <row r="272" spans="4:14" x14ac:dyDescent="0.25">
      <c r="D272" s="232"/>
      <c r="N272" s="104"/>
    </row>
    <row r="273" spans="4:14" x14ac:dyDescent="0.25">
      <c r="D273" s="232"/>
      <c r="N273" s="104"/>
    </row>
    <row r="274" spans="4:14" x14ac:dyDescent="0.25">
      <c r="D274" s="232"/>
      <c r="N274" s="104"/>
    </row>
    <row r="275" spans="4:14" x14ac:dyDescent="0.25">
      <c r="D275" s="232"/>
      <c r="N275" s="104"/>
    </row>
    <row r="276" spans="4:14" x14ac:dyDescent="0.25">
      <c r="D276" s="232"/>
      <c r="N276" s="104"/>
    </row>
    <row r="277" spans="4:14" x14ac:dyDescent="0.25">
      <c r="D277" s="232"/>
      <c r="N277" s="104"/>
    </row>
    <row r="278" spans="4:14" x14ac:dyDescent="0.25">
      <c r="D278" s="232"/>
      <c r="N278" s="104"/>
    </row>
    <row r="279" spans="4:14" x14ac:dyDescent="0.25">
      <c r="D279" s="232"/>
      <c r="N279" s="104"/>
    </row>
    <row r="280" spans="4:14" x14ac:dyDescent="0.25">
      <c r="D280" s="232"/>
      <c r="N280" s="104"/>
    </row>
    <row r="281" spans="4:14" x14ac:dyDescent="0.25">
      <c r="D281" s="232"/>
      <c r="N281" s="104"/>
    </row>
    <row r="282" spans="4:14" x14ac:dyDescent="0.25">
      <c r="D282" s="232"/>
      <c r="N282" s="104"/>
    </row>
    <row r="283" spans="4:14" x14ac:dyDescent="0.25">
      <c r="D283" s="232"/>
      <c r="N283" s="104"/>
    </row>
    <row r="284" spans="4:14" x14ac:dyDescent="0.25">
      <c r="D284" s="232"/>
      <c r="N284" s="104"/>
    </row>
    <row r="285" spans="4:14" x14ac:dyDescent="0.25">
      <c r="D285" s="232"/>
      <c r="N285" s="104"/>
    </row>
    <row r="286" spans="4:14" x14ac:dyDescent="0.25">
      <c r="D286" s="232"/>
      <c r="N286" s="104"/>
    </row>
    <row r="287" spans="4:14" x14ac:dyDescent="0.25">
      <c r="D287" s="232"/>
      <c r="N287" s="104"/>
    </row>
    <row r="288" spans="4:14" x14ac:dyDescent="0.25">
      <c r="D288" s="232"/>
      <c r="N288" s="104"/>
    </row>
    <row r="289" spans="4:14" x14ac:dyDescent="0.25">
      <c r="D289" s="232"/>
      <c r="N289" s="104"/>
    </row>
    <row r="290" spans="4:14" x14ac:dyDescent="0.25">
      <c r="D290" s="232"/>
      <c r="N290" s="104"/>
    </row>
    <row r="291" spans="4:14" x14ac:dyDescent="0.25">
      <c r="D291" s="232"/>
      <c r="N291" s="104"/>
    </row>
    <row r="292" spans="4:14" x14ac:dyDescent="0.25">
      <c r="D292" s="232"/>
      <c r="N292" s="104"/>
    </row>
    <row r="293" spans="4:14" x14ac:dyDescent="0.25">
      <c r="D293" s="232"/>
      <c r="N293" s="104"/>
    </row>
    <row r="294" spans="4:14" x14ac:dyDescent="0.25">
      <c r="D294" s="232"/>
      <c r="N294" s="104"/>
    </row>
    <row r="295" spans="4:14" x14ac:dyDescent="0.25">
      <c r="D295" s="232"/>
      <c r="N295" s="104"/>
    </row>
    <row r="296" spans="4:14" x14ac:dyDescent="0.25">
      <c r="D296" s="232"/>
      <c r="N296" s="104"/>
    </row>
    <row r="297" spans="4:14" x14ac:dyDescent="0.25">
      <c r="D297" s="232"/>
      <c r="N297" s="104"/>
    </row>
    <row r="298" spans="4:14" x14ac:dyDescent="0.25">
      <c r="D298" s="232"/>
      <c r="N298" s="104"/>
    </row>
    <row r="299" spans="4:14" x14ac:dyDescent="0.25">
      <c r="D299" s="232"/>
      <c r="N299" s="104"/>
    </row>
    <row r="300" spans="4:14" x14ac:dyDescent="0.25">
      <c r="D300" s="232"/>
      <c r="N300" s="104"/>
    </row>
    <row r="301" spans="4:14" x14ac:dyDescent="0.25">
      <c r="D301" s="232"/>
      <c r="N301" s="104"/>
    </row>
    <row r="302" spans="4:14" x14ac:dyDescent="0.25">
      <c r="D302" s="232"/>
      <c r="N302" s="104"/>
    </row>
    <row r="303" spans="4:14" x14ac:dyDescent="0.25">
      <c r="D303" s="232"/>
      <c r="N303" s="104"/>
    </row>
    <row r="304" spans="4:14" x14ac:dyDescent="0.25">
      <c r="D304" s="232"/>
      <c r="N304" s="104"/>
    </row>
    <row r="305" spans="4:14" x14ac:dyDescent="0.25">
      <c r="D305" s="232"/>
      <c r="N305" s="104"/>
    </row>
    <row r="306" spans="4:14" x14ac:dyDescent="0.25">
      <c r="D306" s="232"/>
      <c r="N306" s="104"/>
    </row>
    <row r="307" spans="4:14" x14ac:dyDescent="0.25">
      <c r="D307" s="232"/>
      <c r="N307" s="104"/>
    </row>
    <row r="308" spans="4:14" x14ac:dyDescent="0.25">
      <c r="D308" s="232"/>
      <c r="N308" s="104"/>
    </row>
    <row r="309" spans="4:14" x14ac:dyDescent="0.25">
      <c r="D309" s="232"/>
      <c r="N309" s="104"/>
    </row>
    <row r="310" spans="4:14" x14ac:dyDescent="0.25">
      <c r="D310" s="232"/>
      <c r="N310" s="104"/>
    </row>
    <row r="311" spans="4:14" x14ac:dyDescent="0.25">
      <c r="D311" s="232"/>
      <c r="N311" s="104"/>
    </row>
    <row r="312" spans="4:14" x14ac:dyDescent="0.25">
      <c r="D312" s="232"/>
      <c r="N312" s="104"/>
    </row>
    <row r="313" spans="4:14" x14ac:dyDescent="0.25">
      <c r="D313" s="232"/>
      <c r="N313" s="104"/>
    </row>
    <row r="314" spans="4:14" x14ac:dyDescent="0.25">
      <c r="D314" s="232"/>
      <c r="N314" s="104"/>
    </row>
    <row r="315" spans="4:14" x14ac:dyDescent="0.25">
      <c r="D315" s="232"/>
      <c r="N315" s="104"/>
    </row>
    <row r="316" spans="4:14" x14ac:dyDescent="0.25">
      <c r="D316" s="232"/>
      <c r="N316" s="104"/>
    </row>
    <row r="317" spans="4:14" x14ac:dyDescent="0.25">
      <c r="D317" s="232"/>
      <c r="N317" s="104"/>
    </row>
    <row r="318" spans="4:14" x14ac:dyDescent="0.25">
      <c r="D318" s="232"/>
      <c r="N318" s="104"/>
    </row>
    <row r="319" spans="4:14" x14ac:dyDescent="0.25">
      <c r="D319" s="232"/>
      <c r="N319" s="104"/>
    </row>
    <row r="320" spans="4:14" x14ac:dyDescent="0.25">
      <c r="D320" s="232"/>
      <c r="N320" s="104"/>
    </row>
    <row r="321" spans="4:14" x14ac:dyDescent="0.25">
      <c r="D321" s="232"/>
      <c r="N321" s="104"/>
    </row>
    <row r="322" spans="4:14" x14ac:dyDescent="0.25">
      <c r="D322" s="232"/>
      <c r="N322" s="104"/>
    </row>
    <row r="323" spans="4:14" x14ac:dyDescent="0.25">
      <c r="D323" s="232"/>
      <c r="N323" s="104"/>
    </row>
    <row r="324" spans="4:14" x14ac:dyDescent="0.25">
      <c r="D324" s="232"/>
      <c r="N324" s="104"/>
    </row>
    <row r="325" spans="4:14" x14ac:dyDescent="0.25">
      <c r="D325" s="232"/>
      <c r="N325" s="104"/>
    </row>
    <row r="326" spans="4:14" x14ac:dyDescent="0.25">
      <c r="D326" s="232"/>
      <c r="N326" s="104"/>
    </row>
    <row r="327" spans="4:14" x14ac:dyDescent="0.25">
      <c r="D327" s="232"/>
      <c r="N327" s="104"/>
    </row>
    <row r="328" spans="4:14" x14ac:dyDescent="0.25">
      <c r="D328" s="232"/>
      <c r="N328" s="104"/>
    </row>
    <row r="329" spans="4:14" x14ac:dyDescent="0.25">
      <c r="D329" s="232"/>
      <c r="N329" s="104"/>
    </row>
    <row r="330" spans="4:14" x14ac:dyDescent="0.25">
      <c r="D330" s="232"/>
      <c r="N330" s="104"/>
    </row>
    <row r="331" spans="4:14" x14ac:dyDescent="0.25">
      <c r="D331" s="232"/>
      <c r="N331" s="104"/>
    </row>
    <row r="332" spans="4:14" x14ac:dyDescent="0.25">
      <c r="D332" s="232"/>
      <c r="N332" s="104"/>
    </row>
    <row r="333" spans="4:14" x14ac:dyDescent="0.25">
      <c r="D333" s="232"/>
      <c r="N333" s="104"/>
    </row>
    <row r="334" spans="4:14" x14ac:dyDescent="0.25">
      <c r="D334" s="232"/>
      <c r="N334" s="104"/>
    </row>
    <row r="335" spans="4:14" x14ac:dyDescent="0.25">
      <c r="D335" s="232"/>
      <c r="N335" s="104"/>
    </row>
    <row r="336" spans="4:14" x14ac:dyDescent="0.25">
      <c r="D336" s="232"/>
      <c r="N336" s="104"/>
    </row>
    <row r="337" spans="4:14" x14ac:dyDescent="0.25">
      <c r="D337" s="232"/>
      <c r="N337" s="104"/>
    </row>
    <row r="338" spans="4:14" x14ac:dyDescent="0.25">
      <c r="D338" s="232"/>
      <c r="N338" s="104"/>
    </row>
    <row r="339" spans="4:14" x14ac:dyDescent="0.25">
      <c r="D339" s="232"/>
      <c r="N339" s="104"/>
    </row>
    <row r="340" spans="4:14" x14ac:dyDescent="0.25">
      <c r="D340" s="232"/>
      <c r="N340" s="104"/>
    </row>
    <row r="341" spans="4:14" x14ac:dyDescent="0.25">
      <c r="D341" s="232"/>
      <c r="N341" s="104"/>
    </row>
    <row r="342" spans="4:14" x14ac:dyDescent="0.25">
      <c r="D342" s="232"/>
      <c r="N342" s="104"/>
    </row>
    <row r="343" spans="4:14" x14ac:dyDescent="0.25">
      <c r="D343" s="232"/>
      <c r="N343" s="104"/>
    </row>
    <row r="344" spans="4:14" x14ac:dyDescent="0.25">
      <c r="D344" s="232"/>
      <c r="N344" s="104"/>
    </row>
    <row r="345" spans="4:14" x14ac:dyDescent="0.25">
      <c r="D345" s="232"/>
      <c r="N345" s="104"/>
    </row>
    <row r="346" spans="4:14" x14ac:dyDescent="0.25">
      <c r="D346" s="232"/>
      <c r="N346" s="104"/>
    </row>
    <row r="347" spans="4:14" x14ac:dyDescent="0.25">
      <c r="D347" s="232"/>
      <c r="N347" s="104"/>
    </row>
    <row r="348" spans="4:14" x14ac:dyDescent="0.25">
      <c r="D348" s="232"/>
      <c r="N348" s="104"/>
    </row>
    <row r="349" spans="4:14" x14ac:dyDescent="0.25">
      <c r="D349" s="232"/>
      <c r="N349" s="104"/>
    </row>
    <row r="350" spans="4:14" x14ac:dyDescent="0.25">
      <c r="D350" s="232"/>
      <c r="N350" s="104"/>
    </row>
    <row r="351" spans="4:14" x14ac:dyDescent="0.25">
      <c r="D351" s="232"/>
      <c r="N351" s="104"/>
    </row>
    <row r="352" spans="4:14" x14ac:dyDescent="0.25">
      <c r="D352" s="232"/>
      <c r="N352" s="104"/>
    </row>
    <row r="353" spans="4:14" x14ac:dyDescent="0.25">
      <c r="D353" s="232"/>
      <c r="N353" s="104"/>
    </row>
    <row r="354" spans="4:14" x14ac:dyDescent="0.25">
      <c r="D354" s="232"/>
      <c r="N354" s="104"/>
    </row>
    <row r="355" spans="4:14" x14ac:dyDescent="0.25">
      <c r="D355" s="232"/>
      <c r="N355" s="104"/>
    </row>
    <row r="356" spans="4:14" x14ac:dyDescent="0.25">
      <c r="D356" s="232"/>
      <c r="N356" s="104"/>
    </row>
    <row r="357" spans="4:14" x14ac:dyDescent="0.25">
      <c r="D357" s="232"/>
      <c r="N357" s="104"/>
    </row>
    <row r="358" spans="4:14" x14ac:dyDescent="0.25">
      <c r="D358" s="232"/>
      <c r="N358" s="104"/>
    </row>
    <row r="359" spans="4:14" x14ac:dyDescent="0.25">
      <c r="D359" s="232"/>
      <c r="N359" s="104"/>
    </row>
    <row r="360" spans="4:14" x14ac:dyDescent="0.25">
      <c r="D360" s="232"/>
      <c r="N360" s="104"/>
    </row>
    <row r="361" spans="4:14" x14ac:dyDescent="0.25">
      <c r="D361" s="232"/>
      <c r="N361" s="104"/>
    </row>
    <row r="362" spans="4:14" x14ac:dyDescent="0.25">
      <c r="D362" s="232"/>
      <c r="N362" s="104"/>
    </row>
    <row r="363" spans="4:14" x14ac:dyDescent="0.25">
      <c r="D363" s="232"/>
      <c r="N363" s="104"/>
    </row>
    <row r="364" spans="4:14" x14ac:dyDescent="0.25">
      <c r="D364" s="232"/>
      <c r="N364" s="104"/>
    </row>
    <row r="365" spans="4:14" x14ac:dyDescent="0.25">
      <c r="D365" s="232"/>
      <c r="N365" s="104"/>
    </row>
    <row r="366" spans="4:14" x14ac:dyDescent="0.25">
      <c r="D366" s="232"/>
      <c r="N366" s="104"/>
    </row>
    <row r="367" spans="4:14" x14ac:dyDescent="0.25">
      <c r="D367" s="232"/>
      <c r="N367" s="104"/>
    </row>
    <row r="368" spans="4:14" x14ac:dyDescent="0.25">
      <c r="D368" s="232"/>
      <c r="N368" s="104"/>
    </row>
    <row r="369" spans="4:14" x14ac:dyDescent="0.25">
      <c r="D369" s="232"/>
      <c r="N369" s="104"/>
    </row>
    <row r="370" spans="4:14" x14ac:dyDescent="0.25">
      <c r="D370" s="232"/>
      <c r="N370" s="104"/>
    </row>
    <row r="371" spans="4:14" x14ac:dyDescent="0.25">
      <c r="D371" s="232"/>
      <c r="N371" s="104"/>
    </row>
    <row r="372" spans="4:14" x14ac:dyDescent="0.25">
      <c r="D372" s="232"/>
      <c r="N372" s="104"/>
    </row>
    <row r="373" spans="4:14" x14ac:dyDescent="0.25">
      <c r="D373" s="232"/>
      <c r="N373" s="104"/>
    </row>
    <row r="374" spans="4:14" x14ac:dyDescent="0.25">
      <c r="D374" s="232"/>
      <c r="N374" s="104"/>
    </row>
    <row r="375" spans="4:14" x14ac:dyDescent="0.25">
      <c r="D375" s="232"/>
      <c r="N375" s="104"/>
    </row>
    <row r="376" spans="4:14" x14ac:dyDescent="0.25">
      <c r="D376" s="232"/>
      <c r="N376" s="104"/>
    </row>
    <row r="377" spans="4:14" x14ac:dyDescent="0.25">
      <c r="D377" s="232"/>
      <c r="N377" s="104"/>
    </row>
    <row r="378" spans="4:14" x14ac:dyDescent="0.25">
      <c r="D378" s="232"/>
      <c r="N378" s="104"/>
    </row>
    <row r="379" spans="4:14" x14ac:dyDescent="0.25">
      <c r="D379" s="232"/>
      <c r="N379" s="104"/>
    </row>
    <row r="380" spans="4:14" x14ac:dyDescent="0.25">
      <c r="D380" s="232"/>
      <c r="N380" s="104"/>
    </row>
    <row r="381" spans="4:14" x14ac:dyDescent="0.25">
      <c r="D381" s="232"/>
      <c r="N381" s="104"/>
    </row>
    <row r="382" spans="4:14" x14ac:dyDescent="0.25">
      <c r="D382" s="232"/>
      <c r="N382" s="104"/>
    </row>
    <row r="383" spans="4:14" x14ac:dyDescent="0.25">
      <c r="D383" s="232"/>
      <c r="N383" s="104"/>
    </row>
    <row r="384" spans="4:14" x14ac:dyDescent="0.25">
      <c r="D384" s="232"/>
      <c r="N384" s="104"/>
    </row>
    <row r="385" spans="4:14" x14ac:dyDescent="0.25">
      <c r="D385" s="232"/>
      <c r="N385" s="104"/>
    </row>
    <row r="386" spans="4:14" x14ac:dyDescent="0.25">
      <c r="D386" s="232"/>
      <c r="N386" s="104"/>
    </row>
    <row r="387" spans="4:14" x14ac:dyDescent="0.25">
      <c r="D387" s="232"/>
      <c r="N387" s="104"/>
    </row>
    <row r="388" spans="4:14" x14ac:dyDescent="0.25">
      <c r="D388" s="232"/>
      <c r="N388" s="104"/>
    </row>
    <row r="389" spans="4:14" x14ac:dyDescent="0.25">
      <c r="D389" s="232"/>
      <c r="N389" s="104"/>
    </row>
    <row r="390" spans="4:14" x14ac:dyDescent="0.25">
      <c r="D390" s="232"/>
      <c r="N390" s="104"/>
    </row>
    <row r="391" spans="4:14" x14ac:dyDescent="0.25">
      <c r="D391" s="232"/>
      <c r="N391" s="104"/>
    </row>
    <row r="392" spans="4:14" x14ac:dyDescent="0.25">
      <c r="D392" s="232"/>
      <c r="N392" s="104"/>
    </row>
    <row r="393" spans="4:14" x14ac:dyDescent="0.25">
      <c r="D393" s="232"/>
      <c r="N393" s="104"/>
    </row>
    <row r="394" spans="4:14" x14ac:dyDescent="0.25">
      <c r="D394" s="232"/>
      <c r="N394" s="104"/>
    </row>
    <row r="395" spans="4:14" x14ac:dyDescent="0.25">
      <c r="D395" s="232"/>
      <c r="N395" s="104"/>
    </row>
    <row r="396" spans="4:14" x14ac:dyDescent="0.25">
      <c r="D396" s="232"/>
      <c r="N396" s="104"/>
    </row>
    <row r="397" spans="4:14" x14ac:dyDescent="0.25">
      <c r="D397" s="232"/>
      <c r="N397" s="104"/>
    </row>
    <row r="398" spans="4:14" x14ac:dyDescent="0.25">
      <c r="D398" s="232"/>
      <c r="N398" s="104"/>
    </row>
    <row r="399" spans="4:14" x14ac:dyDescent="0.25">
      <c r="D399" s="232"/>
      <c r="N399" s="104"/>
    </row>
    <row r="400" spans="4:14" x14ac:dyDescent="0.25">
      <c r="D400" s="232"/>
      <c r="N400" s="104"/>
    </row>
    <row r="401" spans="4:14" x14ac:dyDescent="0.25">
      <c r="D401" s="232"/>
      <c r="N401" s="104"/>
    </row>
    <row r="402" spans="4:14" x14ac:dyDescent="0.25">
      <c r="D402" s="232"/>
      <c r="N402" s="104"/>
    </row>
    <row r="403" spans="4:14" x14ac:dyDescent="0.25">
      <c r="D403" s="232"/>
      <c r="N403" s="104"/>
    </row>
    <row r="404" spans="4:14" x14ac:dyDescent="0.25">
      <c r="D404" s="232"/>
      <c r="N404" s="104"/>
    </row>
    <row r="405" spans="4:14" x14ac:dyDescent="0.25">
      <c r="D405" s="232"/>
      <c r="N405" s="104"/>
    </row>
    <row r="406" spans="4:14" x14ac:dyDescent="0.25">
      <c r="D406" s="232"/>
      <c r="N406" s="104"/>
    </row>
    <row r="407" spans="4:14" x14ac:dyDescent="0.25">
      <c r="D407" s="232"/>
      <c r="N407" s="104"/>
    </row>
    <row r="408" spans="4:14" x14ac:dyDescent="0.25">
      <c r="D408" s="232"/>
      <c r="N408" s="104"/>
    </row>
    <row r="409" spans="4:14" x14ac:dyDescent="0.25">
      <c r="D409" s="232"/>
      <c r="N409" s="104"/>
    </row>
    <row r="410" spans="4:14" x14ac:dyDescent="0.25">
      <c r="D410" s="232"/>
      <c r="N410" s="104"/>
    </row>
    <row r="411" spans="4:14" x14ac:dyDescent="0.25">
      <c r="D411" s="232"/>
      <c r="N411" s="104"/>
    </row>
    <row r="412" spans="4:14" x14ac:dyDescent="0.25">
      <c r="D412" s="232"/>
      <c r="N412" s="104"/>
    </row>
    <row r="413" spans="4:14" x14ac:dyDescent="0.25">
      <c r="D413" s="232"/>
      <c r="N413" s="104"/>
    </row>
    <row r="414" spans="4:14" x14ac:dyDescent="0.25">
      <c r="D414" s="232"/>
      <c r="N414" s="104"/>
    </row>
    <row r="415" spans="4:14" x14ac:dyDescent="0.25">
      <c r="D415" s="232"/>
      <c r="N415" s="104"/>
    </row>
    <row r="416" spans="4:14" x14ac:dyDescent="0.25">
      <c r="D416" s="232"/>
      <c r="N416" s="104"/>
    </row>
    <row r="417" spans="4:14" x14ac:dyDescent="0.25">
      <c r="D417" s="232"/>
      <c r="N417" s="104"/>
    </row>
    <row r="418" spans="4:14" x14ac:dyDescent="0.25">
      <c r="D418" s="232"/>
      <c r="N418" s="104"/>
    </row>
    <row r="419" spans="4:14" x14ac:dyDescent="0.25">
      <c r="D419" s="232"/>
      <c r="N419" s="104"/>
    </row>
    <row r="420" spans="4:14" x14ac:dyDescent="0.25">
      <c r="D420" s="232"/>
      <c r="N420" s="104"/>
    </row>
    <row r="421" spans="4:14" x14ac:dyDescent="0.25">
      <c r="D421" s="232"/>
      <c r="N421" s="104"/>
    </row>
    <row r="422" spans="4:14" x14ac:dyDescent="0.25">
      <c r="D422" s="232"/>
      <c r="N422" s="104"/>
    </row>
    <row r="423" spans="4:14" x14ac:dyDescent="0.25">
      <c r="D423" s="232"/>
      <c r="N423" s="104"/>
    </row>
    <row r="424" spans="4:14" x14ac:dyDescent="0.25">
      <c r="D424" s="232"/>
      <c r="N424" s="104"/>
    </row>
    <row r="425" spans="4:14" x14ac:dyDescent="0.25">
      <c r="D425" s="232"/>
      <c r="N425" s="104"/>
    </row>
    <row r="426" spans="4:14" x14ac:dyDescent="0.25">
      <c r="D426" s="232"/>
      <c r="N426" s="104"/>
    </row>
    <row r="427" spans="4:14" x14ac:dyDescent="0.25">
      <c r="D427" s="232"/>
      <c r="N427" s="104"/>
    </row>
    <row r="428" spans="4:14" x14ac:dyDescent="0.25">
      <c r="D428" s="232"/>
      <c r="N428" s="104"/>
    </row>
    <row r="429" spans="4:14" x14ac:dyDescent="0.25">
      <c r="D429" s="232"/>
      <c r="N429" s="104"/>
    </row>
    <row r="430" spans="4:14" x14ac:dyDescent="0.25">
      <c r="D430" s="232"/>
      <c r="N430" s="104"/>
    </row>
    <row r="431" spans="4:14" x14ac:dyDescent="0.25">
      <c r="D431" s="232"/>
      <c r="N431" s="104"/>
    </row>
    <row r="432" spans="4:14" x14ac:dyDescent="0.25">
      <c r="D432" s="232"/>
      <c r="N432" s="104"/>
    </row>
    <row r="433" spans="4:14" x14ac:dyDescent="0.25">
      <c r="D433" s="232"/>
      <c r="N433" s="104"/>
    </row>
    <row r="434" spans="4:14" x14ac:dyDescent="0.25">
      <c r="D434" s="232"/>
      <c r="N434" s="104"/>
    </row>
    <row r="435" spans="4:14" x14ac:dyDescent="0.25">
      <c r="D435" s="232"/>
      <c r="N435" s="104"/>
    </row>
    <row r="436" spans="4:14" x14ac:dyDescent="0.25">
      <c r="D436" s="232"/>
      <c r="N436" s="104"/>
    </row>
    <row r="437" spans="4:14" x14ac:dyDescent="0.25">
      <c r="D437" s="232"/>
      <c r="N437" s="104"/>
    </row>
    <row r="438" spans="4:14" x14ac:dyDescent="0.25">
      <c r="D438" s="232"/>
      <c r="N438" s="104"/>
    </row>
    <row r="439" spans="4:14" x14ac:dyDescent="0.25">
      <c r="D439" s="232"/>
      <c r="N439" s="104"/>
    </row>
    <row r="440" spans="4:14" x14ac:dyDescent="0.25">
      <c r="D440" s="232"/>
      <c r="N440" s="104"/>
    </row>
    <row r="441" spans="4:14" x14ac:dyDescent="0.25">
      <c r="D441" s="232"/>
      <c r="N441" s="104"/>
    </row>
    <row r="442" spans="4:14" x14ac:dyDescent="0.25">
      <c r="D442" s="232"/>
      <c r="N442" s="104"/>
    </row>
    <row r="443" spans="4:14" x14ac:dyDescent="0.25">
      <c r="D443" s="232"/>
      <c r="N443" s="104"/>
    </row>
    <row r="444" spans="4:14" x14ac:dyDescent="0.25">
      <c r="D444" s="232"/>
      <c r="N444" s="104"/>
    </row>
    <row r="445" spans="4:14" x14ac:dyDescent="0.25">
      <c r="D445" s="232"/>
      <c r="N445" s="104"/>
    </row>
    <row r="446" spans="4:14" x14ac:dyDescent="0.25">
      <c r="D446" s="232"/>
      <c r="N446" s="104"/>
    </row>
    <row r="447" spans="4:14" x14ac:dyDescent="0.25">
      <c r="D447" s="232"/>
      <c r="N447" s="104"/>
    </row>
    <row r="448" spans="4:14" x14ac:dyDescent="0.25">
      <c r="D448" s="232"/>
      <c r="N448" s="104"/>
    </row>
    <row r="449" spans="4:14" x14ac:dyDescent="0.25">
      <c r="D449" s="232"/>
      <c r="N449" s="104"/>
    </row>
    <row r="450" spans="4:14" x14ac:dyDescent="0.25">
      <c r="D450" s="232"/>
      <c r="N450" s="104"/>
    </row>
    <row r="451" spans="4:14" x14ac:dyDescent="0.25">
      <c r="D451" s="232"/>
      <c r="N451" s="104"/>
    </row>
    <row r="452" spans="4:14" x14ac:dyDescent="0.25">
      <c r="D452" s="232"/>
      <c r="N452" s="104"/>
    </row>
    <row r="453" spans="4:14" x14ac:dyDescent="0.25">
      <c r="D453" s="232"/>
      <c r="N453" s="104"/>
    </row>
    <row r="454" spans="4:14" x14ac:dyDescent="0.25">
      <c r="D454" s="232"/>
      <c r="N454" s="104"/>
    </row>
    <row r="455" spans="4:14" x14ac:dyDescent="0.25">
      <c r="D455" s="232"/>
      <c r="N455" s="104"/>
    </row>
    <row r="456" spans="4:14" x14ac:dyDescent="0.25">
      <c r="D456" s="232"/>
      <c r="N456" s="104"/>
    </row>
    <row r="457" spans="4:14" x14ac:dyDescent="0.25">
      <c r="D457" s="232"/>
      <c r="N457" s="104"/>
    </row>
    <row r="458" spans="4:14" x14ac:dyDescent="0.25">
      <c r="D458" s="232"/>
      <c r="N458" s="104"/>
    </row>
    <row r="459" spans="4:14" x14ac:dyDescent="0.25">
      <c r="D459" s="232"/>
      <c r="N459" s="104"/>
    </row>
    <row r="460" spans="4:14" x14ac:dyDescent="0.25">
      <c r="D460" s="232"/>
      <c r="N460" s="104"/>
    </row>
    <row r="461" spans="4:14" x14ac:dyDescent="0.25">
      <c r="D461" s="232"/>
      <c r="N461" s="104"/>
    </row>
    <row r="462" spans="4:14" x14ac:dyDescent="0.25">
      <c r="D462" s="232"/>
      <c r="N462" s="104"/>
    </row>
    <row r="463" spans="4:14" x14ac:dyDescent="0.25">
      <c r="D463" s="232"/>
      <c r="N463" s="104"/>
    </row>
    <row r="464" spans="4:14" x14ac:dyDescent="0.25">
      <c r="D464" s="232"/>
      <c r="N464" s="104"/>
    </row>
    <row r="465" spans="4:14" x14ac:dyDescent="0.25">
      <c r="D465" s="232"/>
      <c r="N465" s="104"/>
    </row>
    <row r="466" spans="4:14" x14ac:dyDescent="0.25">
      <c r="D466" s="232"/>
      <c r="N466" s="104"/>
    </row>
    <row r="467" spans="4:14" x14ac:dyDescent="0.25">
      <c r="D467" s="232"/>
      <c r="N467" s="104"/>
    </row>
    <row r="468" spans="4:14" x14ac:dyDescent="0.25">
      <c r="D468" s="232"/>
      <c r="N468" s="104"/>
    </row>
    <row r="469" spans="4:14" x14ac:dyDescent="0.25">
      <c r="D469" s="232"/>
      <c r="N469" s="104"/>
    </row>
    <row r="470" spans="4:14" x14ac:dyDescent="0.25">
      <c r="D470" s="232"/>
      <c r="N470" s="104"/>
    </row>
    <row r="471" spans="4:14" x14ac:dyDescent="0.25">
      <c r="D471" s="232"/>
      <c r="N471" s="104"/>
    </row>
    <row r="472" spans="4:14" x14ac:dyDescent="0.25">
      <c r="D472" s="232"/>
      <c r="N472" s="104"/>
    </row>
    <row r="473" spans="4:14" x14ac:dyDescent="0.25">
      <c r="D473" s="232"/>
      <c r="N473" s="104"/>
    </row>
    <row r="474" spans="4:14" x14ac:dyDescent="0.25">
      <c r="D474" s="232"/>
      <c r="N474" s="104"/>
    </row>
    <row r="475" spans="4:14" x14ac:dyDescent="0.25">
      <c r="D475" s="232"/>
      <c r="N475" s="104"/>
    </row>
    <row r="476" spans="4:14" x14ac:dyDescent="0.25">
      <c r="D476" s="232"/>
      <c r="N476" s="104"/>
    </row>
    <row r="477" spans="4:14" x14ac:dyDescent="0.25">
      <c r="D477" s="232"/>
      <c r="N477" s="104"/>
    </row>
    <row r="478" spans="4:14" x14ac:dyDescent="0.25">
      <c r="D478" s="232"/>
      <c r="N478" s="104"/>
    </row>
    <row r="479" spans="4:14" x14ac:dyDescent="0.25">
      <c r="D479" s="232"/>
      <c r="N479" s="104"/>
    </row>
    <row r="480" spans="4:14" x14ac:dyDescent="0.25">
      <c r="D480" s="232"/>
      <c r="N480" s="104"/>
    </row>
    <row r="481" spans="4:14" x14ac:dyDescent="0.25">
      <c r="D481" s="232"/>
      <c r="N481" s="104"/>
    </row>
    <row r="482" spans="4:14" x14ac:dyDescent="0.25">
      <c r="D482" s="232"/>
      <c r="N482" s="104"/>
    </row>
    <row r="483" spans="4:14" x14ac:dyDescent="0.25">
      <c r="D483" s="232"/>
      <c r="N483" s="104"/>
    </row>
    <row r="484" spans="4:14" x14ac:dyDescent="0.25">
      <c r="D484" s="232"/>
      <c r="N484" s="104"/>
    </row>
    <row r="485" spans="4:14" x14ac:dyDescent="0.25">
      <c r="D485" s="232"/>
      <c r="N485" s="104"/>
    </row>
    <row r="486" spans="4:14" x14ac:dyDescent="0.25">
      <c r="D486" s="232"/>
      <c r="N486" s="104"/>
    </row>
    <row r="487" spans="4:14" x14ac:dyDescent="0.25">
      <c r="D487" s="232"/>
      <c r="N487" s="104"/>
    </row>
    <row r="488" spans="4:14" x14ac:dyDescent="0.25">
      <c r="D488" s="232"/>
      <c r="N488" s="104"/>
    </row>
    <row r="489" spans="4:14" x14ac:dyDescent="0.25">
      <c r="D489" s="232"/>
      <c r="N489" s="104"/>
    </row>
    <row r="490" spans="4:14" x14ac:dyDescent="0.25">
      <c r="D490" s="232"/>
      <c r="N490" s="104"/>
    </row>
    <row r="491" spans="4:14" x14ac:dyDescent="0.25">
      <c r="D491" s="232"/>
      <c r="N491" s="104"/>
    </row>
    <row r="492" spans="4:14" x14ac:dyDescent="0.25">
      <c r="D492" s="232"/>
      <c r="N492" s="104"/>
    </row>
    <row r="493" spans="4:14" x14ac:dyDescent="0.25">
      <c r="D493" s="232"/>
      <c r="N493" s="104"/>
    </row>
    <row r="494" spans="4:14" x14ac:dyDescent="0.25">
      <c r="D494" s="232"/>
      <c r="N494" s="104"/>
    </row>
    <row r="495" spans="4:14" x14ac:dyDescent="0.25">
      <c r="D495" s="232"/>
      <c r="N495" s="104"/>
    </row>
    <row r="496" spans="4:14" x14ac:dyDescent="0.25">
      <c r="D496" s="232"/>
      <c r="N496" s="104"/>
    </row>
    <row r="497" spans="4:14" x14ac:dyDescent="0.25">
      <c r="D497" s="232"/>
      <c r="N497" s="104"/>
    </row>
    <row r="498" spans="4:14" x14ac:dyDescent="0.25">
      <c r="D498" s="232"/>
      <c r="N498" s="104"/>
    </row>
    <row r="499" spans="4:14" x14ac:dyDescent="0.25">
      <c r="D499" s="232"/>
      <c r="N499" s="104"/>
    </row>
    <row r="500" spans="4:14" x14ac:dyDescent="0.25">
      <c r="D500" s="232"/>
      <c r="N500" s="104"/>
    </row>
    <row r="501" spans="4:14" x14ac:dyDescent="0.25">
      <c r="D501" s="232"/>
      <c r="N501" s="104"/>
    </row>
    <row r="502" spans="4:14" x14ac:dyDescent="0.25">
      <c r="D502" s="232"/>
      <c r="N502" s="104"/>
    </row>
    <row r="503" spans="4:14" x14ac:dyDescent="0.25">
      <c r="D503" s="232"/>
      <c r="N503" s="104"/>
    </row>
    <row r="504" spans="4:14" x14ac:dyDescent="0.25">
      <c r="D504" s="232"/>
      <c r="N504" s="104"/>
    </row>
    <row r="505" spans="4:14" x14ac:dyDescent="0.25">
      <c r="D505" s="232"/>
      <c r="N505" s="104"/>
    </row>
    <row r="506" spans="4:14" x14ac:dyDescent="0.25">
      <c r="D506" s="232"/>
      <c r="N506" s="104"/>
    </row>
    <row r="507" spans="4:14" x14ac:dyDescent="0.25">
      <c r="D507" s="232"/>
      <c r="N507" s="104"/>
    </row>
    <row r="508" spans="4:14" x14ac:dyDescent="0.25">
      <c r="D508" s="232"/>
      <c r="N508" s="104"/>
    </row>
    <row r="509" spans="4:14" x14ac:dyDescent="0.25">
      <c r="D509" s="232"/>
      <c r="N509" s="104"/>
    </row>
    <row r="510" spans="4:14" x14ac:dyDescent="0.25">
      <c r="D510" s="232"/>
      <c r="N510" s="104"/>
    </row>
    <row r="511" spans="4:14" x14ac:dyDescent="0.25">
      <c r="D511" s="232"/>
      <c r="N511" s="104"/>
    </row>
    <row r="512" spans="4:14" x14ac:dyDescent="0.25">
      <c r="D512" s="232"/>
      <c r="N512" s="104"/>
    </row>
    <row r="513" spans="4:14" x14ac:dyDescent="0.25">
      <c r="D513" s="232"/>
      <c r="N513" s="104"/>
    </row>
    <row r="514" spans="4:14" x14ac:dyDescent="0.25">
      <c r="D514" s="232"/>
      <c r="N514" s="104"/>
    </row>
    <row r="515" spans="4:14" x14ac:dyDescent="0.25">
      <c r="D515" s="232"/>
      <c r="N515" s="104"/>
    </row>
    <row r="516" spans="4:14" x14ac:dyDescent="0.25">
      <c r="D516" s="232"/>
      <c r="N516" s="104"/>
    </row>
    <row r="517" spans="4:14" x14ac:dyDescent="0.25">
      <c r="D517" s="232"/>
      <c r="N517" s="104"/>
    </row>
    <row r="518" spans="4:14" x14ac:dyDescent="0.25">
      <c r="D518" s="232"/>
      <c r="N518" s="104"/>
    </row>
    <row r="519" spans="4:14" x14ac:dyDescent="0.25">
      <c r="D519" s="232"/>
      <c r="N519" s="104"/>
    </row>
    <row r="520" spans="4:14" x14ac:dyDescent="0.25">
      <c r="D520" s="232"/>
      <c r="N520" s="104"/>
    </row>
    <row r="521" spans="4:14" x14ac:dyDescent="0.25">
      <c r="D521" s="232"/>
      <c r="N521" s="104"/>
    </row>
    <row r="522" spans="4:14" x14ac:dyDescent="0.25">
      <c r="D522" s="232"/>
      <c r="N522" s="104"/>
    </row>
    <row r="523" spans="4:14" x14ac:dyDescent="0.25">
      <c r="D523" s="232"/>
      <c r="N523" s="104"/>
    </row>
    <row r="524" spans="4:14" x14ac:dyDescent="0.25">
      <c r="D524" s="232"/>
      <c r="N524" s="104"/>
    </row>
    <row r="525" spans="4:14" x14ac:dyDescent="0.25">
      <c r="D525" s="232"/>
      <c r="N525" s="104"/>
    </row>
    <row r="526" spans="4:14" x14ac:dyDescent="0.25">
      <c r="D526" s="232"/>
      <c r="N526" s="104"/>
    </row>
    <row r="527" spans="4:14" x14ac:dyDescent="0.25">
      <c r="D527" s="232"/>
      <c r="N527" s="104"/>
    </row>
    <row r="528" spans="4:14" x14ac:dyDescent="0.25">
      <c r="D528" s="232"/>
      <c r="N528" s="104"/>
    </row>
    <row r="529" spans="4:14" x14ac:dyDescent="0.25">
      <c r="D529" s="232"/>
      <c r="N529" s="104"/>
    </row>
    <row r="530" spans="4:14" x14ac:dyDescent="0.25">
      <c r="D530" s="232"/>
      <c r="N530" s="104"/>
    </row>
    <row r="531" spans="4:14" x14ac:dyDescent="0.25">
      <c r="D531" s="232"/>
      <c r="N531" s="104"/>
    </row>
    <row r="532" spans="4:14" x14ac:dyDescent="0.25">
      <c r="D532" s="232"/>
      <c r="N532" s="104"/>
    </row>
    <row r="533" spans="4:14" x14ac:dyDescent="0.25">
      <c r="D533" s="232"/>
      <c r="N533" s="104"/>
    </row>
    <row r="534" spans="4:14" x14ac:dyDescent="0.25">
      <c r="D534" s="232"/>
      <c r="N534" s="104"/>
    </row>
    <row r="535" spans="4:14" x14ac:dyDescent="0.25">
      <c r="D535" s="232"/>
      <c r="N535" s="104"/>
    </row>
    <row r="536" spans="4:14" x14ac:dyDescent="0.25">
      <c r="D536" s="232"/>
      <c r="N536" s="104"/>
    </row>
    <row r="537" spans="4:14" x14ac:dyDescent="0.25">
      <c r="D537" s="232"/>
      <c r="N537" s="104"/>
    </row>
    <row r="538" spans="4:14" x14ac:dyDescent="0.25">
      <c r="D538" s="232"/>
      <c r="N538" s="104"/>
    </row>
    <row r="539" spans="4:14" x14ac:dyDescent="0.25">
      <c r="D539" s="232"/>
      <c r="N539" s="104"/>
    </row>
    <row r="540" spans="4:14" x14ac:dyDescent="0.25">
      <c r="D540" s="232"/>
      <c r="N540" s="104"/>
    </row>
    <row r="541" spans="4:14" x14ac:dyDescent="0.25">
      <c r="D541" s="232"/>
      <c r="N541" s="104"/>
    </row>
    <row r="542" spans="4:14" x14ac:dyDescent="0.25">
      <c r="D542" s="232"/>
      <c r="N542" s="104"/>
    </row>
    <row r="543" spans="4:14" x14ac:dyDescent="0.25">
      <c r="D543" s="232"/>
      <c r="N543" s="104"/>
    </row>
    <row r="544" spans="4:14" x14ac:dyDescent="0.25">
      <c r="D544" s="232"/>
      <c r="N544" s="104"/>
    </row>
    <row r="545" spans="4:14" x14ac:dyDescent="0.25">
      <c r="D545" s="232"/>
      <c r="N545" s="104"/>
    </row>
    <row r="546" spans="4:14" x14ac:dyDescent="0.25">
      <c r="D546" s="232"/>
      <c r="N546" s="104"/>
    </row>
    <row r="547" spans="4:14" x14ac:dyDescent="0.25">
      <c r="D547" s="232"/>
      <c r="N547" s="104"/>
    </row>
    <row r="548" spans="4:14" x14ac:dyDescent="0.25">
      <c r="D548" s="232"/>
      <c r="N548" s="104"/>
    </row>
    <row r="549" spans="4:14" x14ac:dyDescent="0.25">
      <c r="D549" s="232"/>
      <c r="N549" s="104"/>
    </row>
    <row r="550" spans="4:14" x14ac:dyDescent="0.25">
      <c r="D550" s="232"/>
      <c r="N550" s="104"/>
    </row>
    <row r="551" spans="4:14" x14ac:dyDescent="0.25">
      <c r="D551" s="232"/>
      <c r="N551" s="104"/>
    </row>
    <row r="552" spans="4:14" x14ac:dyDescent="0.25">
      <c r="D552" s="232"/>
      <c r="N552" s="104"/>
    </row>
    <row r="553" spans="4:14" x14ac:dyDescent="0.25">
      <c r="D553" s="232"/>
      <c r="N553" s="104"/>
    </row>
    <row r="554" spans="4:14" x14ac:dyDescent="0.25">
      <c r="D554" s="232"/>
      <c r="N554" s="104"/>
    </row>
    <row r="555" spans="4:14" x14ac:dyDescent="0.25">
      <c r="D555" s="232"/>
      <c r="N555" s="104"/>
    </row>
    <row r="556" spans="4:14" x14ac:dyDescent="0.25">
      <c r="D556" s="232"/>
      <c r="N556" s="104"/>
    </row>
    <row r="557" spans="4:14" x14ac:dyDescent="0.25">
      <c r="D557" s="232"/>
      <c r="N557" s="104"/>
    </row>
    <row r="558" spans="4:14" x14ac:dyDescent="0.25">
      <c r="D558" s="232"/>
      <c r="N558" s="104"/>
    </row>
    <row r="559" spans="4:14" x14ac:dyDescent="0.25">
      <c r="D559" s="232"/>
      <c r="N559" s="104"/>
    </row>
    <row r="560" spans="4:14" x14ac:dyDescent="0.25">
      <c r="D560" s="232"/>
      <c r="N560" s="104"/>
    </row>
    <row r="561" spans="4:14" x14ac:dyDescent="0.25">
      <c r="D561" s="232"/>
      <c r="N561" s="104"/>
    </row>
    <row r="562" spans="4:14" x14ac:dyDescent="0.25">
      <c r="D562" s="232"/>
      <c r="N562" s="104"/>
    </row>
    <row r="563" spans="4:14" x14ac:dyDescent="0.25">
      <c r="D563" s="232"/>
      <c r="N563" s="104"/>
    </row>
    <row r="564" spans="4:14" x14ac:dyDescent="0.25">
      <c r="D564" s="232"/>
      <c r="N564" s="104"/>
    </row>
    <row r="565" spans="4:14" x14ac:dyDescent="0.25">
      <c r="D565" s="232"/>
      <c r="N565" s="104"/>
    </row>
    <row r="566" spans="4:14" x14ac:dyDescent="0.25">
      <c r="D566" s="232"/>
      <c r="N566" s="104"/>
    </row>
    <row r="567" spans="4:14" x14ac:dyDescent="0.25">
      <c r="D567" s="232"/>
      <c r="N567" s="104"/>
    </row>
    <row r="568" spans="4:14" x14ac:dyDescent="0.25">
      <c r="D568" s="232"/>
      <c r="N568" s="104"/>
    </row>
    <row r="569" spans="4:14" x14ac:dyDescent="0.25">
      <c r="D569" s="232"/>
      <c r="N569" s="104"/>
    </row>
    <row r="570" spans="4:14" x14ac:dyDescent="0.25">
      <c r="D570" s="232"/>
      <c r="N570" s="104"/>
    </row>
    <row r="571" spans="4:14" x14ac:dyDescent="0.25">
      <c r="D571" s="232"/>
      <c r="N571" s="104"/>
    </row>
    <row r="572" spans="4:14" x14ac:dyDescent="0.25">
      <c r="D572" s="232"/>
      <c r="N572" s="104"/>
    </row>
    <row r="573" spans="4:14" x14ac:dyDescent="0.25">
      <c r="D573" s="232"/>
      <c r="N573" s="104"/>
    </row>
    <row r="574" spans="4:14" x14ac:dyDescent="0.25">
      <c r="D574" s="232"/>
      <c r="N574" s="104"/>
    </row>
    <row r="575" spans="4:14" x14ac:dyDescent="0.25">
      <c r="D575" s="232"/>
      <c r="N575" s="104"/>
    </row>
    <row r="576" spans="4:14" x14ac:dyDescent="0.25">
      <c r="D576" s="232"/>
      <c r="N576" s="104"/>
    </row>
    <row r="577" spans="4:14" x14ac:dyDescent="0.25">
      <c r="D577" s="232"/>
      <c r="N577" s="104"/>
    </row>
    <row r="578" spans="4:14" x14ac:dyDescent="0.25">
      <c r="D578" s="232"/>
      <c r="N578" s="104"/>
    </row>
    <row r="579" spans="4:14" x14ac:dyDescent="0.25">
      <c r="D579" s="232"/>
      <c r="N579" s="104"/>
    </row>
    <row r="580" spans="4:14" x14ac:dyDescent="0.25">
      <c r="D580" s="232"/>
      <c r="N580" s="104"/>
    </row>
    <row r="581" spans="4:14" x14ac:dyDescent="0.25">
      <c r="D581" s="232"/>
      <c r="N581" s="104"/>
    </row>
    <row r="582" spans="4:14" x14ac:dyDescent="0.25">
      <c r="D582" s="232"/>
      <c r="N582" s="104"/>
    </row>
    <row r="583" spans="4:14" x14ac:dyDescent="0.25">
      <c r="D583" s="232"/>
      <c r="N583" s="104"/>
    </row>
    <row r="584" spans="4:14" x14ac:dyDescent="0.25">
      <c r="D584" s="232"/>
      <c r="N584" s="104"/>
    </row>
    <row r="585" spans="4:14" x14ac:dyDescent="0.25">
      <c r="D585" s="232"/>
      <c r="N585" s="104"/>
    </row>
    <row r="586" spans="4:14" x14ac:dyDescent="0.25">
      <c r="D586" s="232"/>
      <c r="N586" s="104"/>
    </row>
    <row r="587" spans="4:14" x14ac:dyDescent="0.25">
      <c r="N587" s="104"/>
    </row>
    <row r="588" spans="4:14" x14ac:dyDescent="0.25">
      <c r="N588" s="104"/>
    </row>
    <row r="589" spans="4:14" x14ac:dyDescent="0.25">
      <c r="N589" s="104"/>
    </row>
    <row r="590" spans="4:14" x14ac:dyDescent="0.25">
      <c r="N590" s="104"/>
    </row>
    <row r="591" spans="4:14" x14ac:dyDescent="0.25">
      <c r="N591" s="104"/>
    </row>
    <row r="592" spans="4:14" x14ac:dyDescent="0.25">
      <c r="N592" s="104"/>
    </row>
    <row r="593" spans="14:14" x14ac:dyDescent="0.25">
      <c r="N593" s="104"/>
    </row>
    <row r="594" spans="14:14" x14ac:dyDescent="0.25">
      <c r="N594" s="104"/>
    </row>
    <row r="595" spans="14:14" x14ac:dyDescent="0.25">
      <c r="N595" s="104"/>
    </row>
    <row r="596" spans="14:14" x14ac:dyDescent="0.25">
      <c r="N596" s="104"/>
    </row>
    <row r="597" spans="14:14" x14ac:dyDescent="0.25">
      <c r="N597" s="104"/>
    </row>
    <row r="598" spans="14:14" x14ac:dyDescent="0.25">
      <c r="N598" s="104"/>
    </row>
    <row r="599" spans="14:14" x14ac:dyDescent="0.25">
      <c r="N599" s="104"/>
    </row>
    <row r="600" spans="14:14" x14ac:dyDescent="0.25">
      <c r="N600" s="104"/>
    </row>
    <row r="601" spans="14:14" x14ac:dyDescent="0.25">
      <c r="N601" s="104"/>
    </row>
    <row r="602" spans="14:14" x14ac:dyDescent="0.25">
      <c r="N602" s="104"/>
    </row>
    <row r="603" spans="14:14" x14ac:dyDescent="0.25">
      <c r="N603" s="104"/>
    </row>
    <row r="604" spans="14:14" x14ac:dyDescent="0.25">
      <c r="N604" s="104"/>
    </row>
    <row r="605" spans="14:14" x14ac:dyDescent="0.25">
      <c r="N605" s="104"/>
    </row>
    <row r="606" spans="14:14" x14ac:dyDescent="0.25">
      <c r="N606" s="104"/>
    </row>
    <row r="607" spans="14:14" x14ac:dyDescent="0.25">
      <c r="N607" s="104"/>
    </row>
    <row r="608" spans="14:14" x14ac:dyDescent="0.25">
      <c r="N608" s="104"/>
    </row>
    <row r="609" spans="14:14" x14ac:dyDescent="0.25">
      <c r="N609" s="104"/>
    </row>
  </sheetData>
  <sheetProtection sort="0" autoFilter="0" pivotTables="0"/>
  <mergeCells count="10">
    <mergeCell ref="N6:O6"/>
    <mergeCell ref="N7:O7"/>
    <mergeCell ref="N8:O8"/>
    <mergeCell ref="J4:K4"/>
    <mergeCell ref="F6:G6"/>
    <mergeCell ref="F7:G7"/>
    <mergeCell ref="F8:G8"/>
    <mergeCell ref="J6:K6"/>
    <mergeCell ref="J7:K7"/>
    <mergeCell ref="J8:K8"/>
  </mergeCells>
  <conditionalFormatting sqref="D11:D19">
    <cfRule type="containsText" dxfId="159" priority="2" operator="containsText" text="ó">
      <formula>NOT(ISERROR(SEARCH("ó",D11)))</formula>
    </cfRule>
    <cfRule type="containsText" dxfId="158" priority="3" operator="containsText" text="Ê">
      <formula>NOT(ISERROR(SEARCH("Ê",D11)))</formula>
    </cfRule>
    <cfRule type="containsText" dxfId="157" priority="4" operator="containsText" text="Æ">
      <formula>NOT(ISERROR(SEARCH("Æ",D11)))</formula>
    </cfRule>
    <cfRule type="containsText" dxfId="156" priority="5" operator="containsText" text="Æ">
      <formula>NOT(ISERROR(SEARCH("Æ",D11)))</formula>
    </cfRule>
    <cfRule type="containsText" dxfId="155" priority="6" operator="containsText" text="ó">
      <formula>NOT(ISERROR(SEARCH("ó",D11)))</formula>
    </cfRule>
    <cfRule type="containsText" dxfId="154" priority="7" operator="containsText" text="Æ">
      <formula>NOT(ISERROR(SEARCH("Æ",D11)))</formula>
    </cfRule>
    <cfRule type="containsText" dxfId="153" priority="8" operator="containsText" text="Ê">
      <formula>NOT(ISERROR(SEARCH("Ê",D11)))</formula>
    </cfRule>
    <cfRule type="containsText" dxfId="152" priority="9" operator="containsText" text="Æ">
      <formula>NOT(ISERROR(SEARCH("Æ",D11)))</formula>
    </cfRule>
    <cfRule type="containsText" dxfId="151" priority="10" operator="containsText" text="Æ">
      <formula>NOT(ISERROR(SEARCH("Æ",D11)))</formula>
    </cfRule>
  </conditionalFormatting>
  <conditionalFormatting sqref="N11:O19">
    <cfRule type="expression" dxfId="150" priority="1">
      <formula>MOD(ROW(), 2)=1</formula>
    </cfRule>
  </conditionalFormatting>
  <dataValidations count="1">
    <dataValidation type="list" allowBlank="1" showInputMessage="1" showErrorMessage="1" sqref="H11:H19" xr:uid="{1DD56A62-66B3-4284-8912-24C741497E23}">
      <formula1>#REF!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2BB48-9743-4084-9370-CE8C2704E681}">
  <sheetPr codeName="Feuil4">
    <tabColor theme="5" tint="-0.499984740745262"/>
  </sheetPr>
  <dimension ref="B1:O100"/>
  <sheetViews>
    <sheetView showGridLines="0" workbookViewId="0">
      <selection activeCell="N12" sqref="N12:O12"/>
    </sheetView>
  </sheetViews>
  <sheetFormatPr baseColWidth="10" defaultRowHeight="15" x14ac:dyDescent="0.25"/>
  <cols>
    <col min="1" max="1" width="2.85546875" customWidth="1"/>
    <col min="2" max="2" width="12.7109375" style="204" customWidth="1"/>
    <col min="3" max="3" width="20.7109375" customWidth="1"/>
    <col min="4" max="4" width="5.7109375" style="231" customWidth="1"/>
    <col min="5" max="5" width="12.7109375" customWidth="1"/>
    <col min="6" max="8" width="22.7109375" customWidth="1"/>
    <col min="9" max="9" width="42.7109375" customWidth="1"/>
    <col min="10" max="10" width="14.7109375" style="9" customWidth="1"/>
    <col min="11" max="11" width="14.7109375" style="14" customWidth="1"/>
    <col min="12" max="12" width="5.7109375" style="233" customWidth="1"/>
    <col min="13" max="13" width="14.7109375" style="14" hidden="1" customWidth="1"/>
    <col min="14" max="14" width="14.7109375" customWidth="1"/>
    <col min="15" max="15" width="14.7109375" style="12" customWidth="1"/>
  </cols>
  <sheetData>
    <row r="1" spans="2:15" x14ac:dyDescent="0.25">
      <c r="L1" s="14"/>
    </row>
    <row r="2" spans="2:15" x14ac:dyDescent="0.25">
      <c r="L2" s="14"/>
    </row>
    <row r="3" spans="2:15" x14ac:dyDescent="0.25">
      <c r="J3" s="2"/>
      <c r="K3" s="16"/>
      <c r="L3" s="16"/>
      <c r="M3" s="16"/>
      <c r="N3" s="17"/>
      <c r="O3" s="18"/>
    </row>
    <row r="4" spans="2:15" ht="30" customHeight="1" x14ac:dyDescent="0.25">
      <c r="B4" s="224" t="s">
        <v>143</v>
      </c>
      <c r="C4" s="29"/>
      <c r="D4" s="214"/>
      <c r="E4" s="29"/>
      <c r="F4" s="29"/>
      <c r="G4" s="29"/>
      <c r="H4" s="29"/>
      <c r="I4" s="29"/>
      <c r="J4" s="262">
        <f ca="1">TODAY()</f>
        <v>45091</v>
      </c>
      <c r="K4" s="262"/>
      <c r="L4" s="121"/>
      <c r="M4" s="121"/>
      <c r="N4" s="30"/>
      <c r="O4" s="31"/>
    </row>
    <row r="5" spans="2:15" ht="18" customHeight="1" x14ac:dyDescent="0.25">
      <c r="J5" s="2"/>
      <c r="K5" s="16"/>
      <c r="L5" s="16"/>
      <c r="M5" s="16"/>
      <c r="N5" s="17"/>
      <c r="O5" s="18"/>
    </row>
    <row r="6" spans="2:15" s="11" customFormat="1" ht="18" customHeight="1" x14ac:dyDescent="0.25">
      <c r="B6" s="204"/>
      <c r="D6" s="107"/>
      <c r="F6" s="250" t="s">
        <v>102</v>
      </c>
      <c r="G6" s="251"/>
      <c r="H6" s="38">
        <f>SUM($J$11:$J429)*-1</f>
        <v>-180</v>
      </c>
      <c r="I6" s="22"/>
      <c r="J6" s="256" t="s">
        <v>107</v>
      </c>
      <c r="K6" s="257"/>
      <c r="L6" s="111"/>
      <c r="M6" s="111"/>
      <c r="N6" s="243">
        <f>Comptes!I11</f>
        <v>5000</v>
      </c>
      <c r="O6" s="244"/>
    </row>
    <row r="7" spans="2:15" s="11" customFormat="1" ht="18" customHeight="1" x14ac:dyDescent="0.25">
      <c r="B7" s="204"/>
      <c r="D7" s="107"/>
      <c r="F7" s="252" t="s">
        <v>106</v>
      </c>
      <c r="G7" s="253"/>
      <c r="H7" s="39">
        <f>SUM($K$11:$K455)</f>
        <v>230</v>
      </c>
      <c r="I7" s="22"/>
      <c r="J7" s="258" t="s">
        <v>104</v>
      </c>
      <c r="K7" s="259"/>
      <c r="L7" s="112"/>
      <c r="M7" s="112"/>
      <c r="N7" s="245">
        <f>IF(N11="","",LOOKUP(9^9,$N$11:$N500))</f>
        <v>5030</v>
      </c>
      <c r="O7" s="246"/>
    </row>
    <row r="8" spans="2:15" s="11" customFormat="1" ht="18" customHeight="1" x14ac:dyDescent="0.25">
      <c r="B8" s="204"/>
      <c r="D8" s="107"/>
      <c r="F8" s="254" t="s">
        <v>103</v>
      </c>
      <c r="G8" s="255"/>
      <c r="H8" s="40">
        <f>H6+H7</f>
        <v>50</v>
      </c>
      <c r="I8" s="22"/>
      <c r="J8" s="260" t="s">
        <v>105</v>
      </c>
      <c r="K8" s="261"/>
      <c r="L8" s="113"/>
      <c r="M8" s="113"/>
      <c r="N8" s="247">
        <f>IF(O11="","",LOOKUP(9^9,$O$11:$O5000))</f>
        <v>4940</v>
      </c>
      <c r="O8" s="248"/>
    </row>
    <row r="9" spans="2:15" ht="18" customHeight="1" thickBot="1" x14ac:dyDescent="0.3">
      <c r="F9" s="8"/>
      <c r="H9" s="10"/>
      <c r="I9" s="8"/>
      <c r="J9" s="13"/>
      <c r="K9" s="16"/>
      <c r="L9" s="16"/>
      <c r="M9" s="16"/>
      <c r="N9" s="21"/>
      <c r="O9" s="18"/>
    </row>
    <row r="10" spans="2:15" s="11" customFormat="1" ht="30" customHeight="1" x14ac:dyDescent="0.25">
      <c r="B10" s="139" t="s">
        <v>3</v>
      </c>
      <c r="C10" s="140" t="s">
        <v>2</v>
      </c>
      <c r="D10" s="140" t="s">
        <v>137</v>
      </c>
      <c r="E10" s="140" t="s">
        <v>110</v>
      </c>
      <c r="F10" s="140" t="s">
        <v>1</v>
      </c>
      <c r="G10" s="140" t="s">
        <v>8</v>
      </c>
      <c r="H10" s="140" t="s">
        <v>9</v>
      </c>
      <c r="I10" s="140" t="s">
        <v>5</v>
      </c>
      <c r="J10" s="141" t="s">
        <v>6</v>
      </c>
      <c r="K10" s="141" t="s">
        <v>7</v>
      </c>
      <c r="L10" s="141" t="s">
        <v>108</v>
      </c>
      <c r="M10" s="149"/>
      <c r="N10" s="148" t="s">
        <v>111</v>
      </c>
      <c r="O10" s="127" t="s">
        <v>101</v>
      </c>
    </row>
    <row r="11" spans="2:15" ht="15" customHeight="1" x14ac:dyDescent="0.25">
      <c r="B11" s="220">
        <v>45083</v>
      </c>
      <c r="C11" s="128" t="s">
        <v>157</v>
      </c>
      <c r="D11" s="129" t="str">
        <f>IF(C11="","",VLOOKUP(T_AVC[[#This Row],[Mode de paiement]],T_Mode[],2,0))</f>
        <v>Æ</v>
      </c>
      <c r="E11" s="130"/>
      <c r="F11" s="128"/>
      <c r="G11" s="128"/>
      <c r="H11" s="128"/>
      <c r="I11" s="128"/>
      <c r="J11" s="131">
        <v>50</v>
      </c>
      <c r="K11" s="132"/>
      <c r="L11" s="145" t="s">
        <v>109</v>
      </c>
      <c r="M11" s="108"/>
      <c r="N11" s="118">
        <f>IF(AND(J11="",K11=""),"",N6+K11-J11)</f>
        <v>4950</v>
      </c>
      <c r="O11" s="116">
        <f xml:space="preserve"> IF(L11="","",N6-J11+K11)</f>
        <v>4950</v>
      </c>
    </row>
    <row r="12" spans="2:15" ht="15" customHeight="1" x14ac:dyDescent="0.25">
      <c r="B12" s="221">
        <v>45083</v>
      </c>
      <c r="C12" s="133" t="s">
        <v>142</v>
      </c>
      <c r="D12" s="129" t="str">
        <f>IF(C12="","",VLOOKUP(T_AVC[[#This Row],[Mode de paiement]],T_Mode[],2,0))</f>
        <v>ó</v>
      </c>
      <c r="E12" s="135"/>
      <c r="F12" s="133"/>
      <c r="G12" s="133"/>
      <c r="H12" s="133"/>
      <c r="I12" s="133"/>
      <c r="J12" s="136">
        <v>100</v>
      </c>
      <c r="K12" s="137"/>
      <c r="L12" s="146" t="s">
        <v>109</v>
      </c>
      <c r="M12" s="108"/>
      <c r="N12" s="119">
        <f>IF(AND(J12="",K12=""),"",N11+K12-J12)</f>
        <v>4850</v>
      </c>
      <c r="O12" s="117">
        <f>IF(L12="","",LOOKUP(9^9,$O$11:O11)+K12-J12)</f>
        <v>4850</v>
      </c>
    </row>
    <row r="13" spans="2:15" ht="15" customHeight="1" x14ac:dyDescent="0.25">
      <c r="B13" s="220">
        <v>45084</v>
      </c>
      <c r="C13" s="128" t="s">
        <v>133</v>
      </c>
      <c r="D13" s="129" t="str">
        <f>IF(C13="","",VLOOKUP(T_AVC[[#This Row],[Mode de paiement]],T_Mode[],2,0))</f>
        <v>Ê</v>
      </c>
      <c r="E13" s="130"/>
      <c r="F13" s="128"/>
      <c r="G13" s="128"/>
      <c r="H13" s="128"/>
      <c r="I13" s="128"/>
      <c r="J13" s="131">
        <v>10</v>
      </c>
      <c r="K13" s="132"/>
      <c r="L13" s="145" t="s">
        <v>109</v>
      </c>
      <c r="M13" s="108"/>
      <c r="N13" s="119">
        <f t="shared" ref="N13:N18" si="0">IF(AND(J13="",K13=""),"",N12+K13-J13)</f>
        <v>4840</v>
      </c>
      <c r="O13" s="117">
        <f>IF(L13="","",LOOKUP(9^9,$O$11:O12)+K13-J13)</f>
        <v>4840</v>
      </c>
    </row>
    <row r="14" spans="2:15" ht="15" customHeight="1" x14ac:dyDescent="0.25">
      <c r="B14" s="222">
        <v>45085</v>
      </c>
      <c r="C14" s="142" t="s">
        <v>100</v>
      </c>
      <c r="D14" s="129" t="str">
        <f>IF(C14="","",VLOOKUP(T_AVC[[#This Row],[Mode de paiement]],T_Mode[],2,0))</f>
        <v>Ê</v>
      </c>
      <c r="E14" s="144"/>
      <c r="F14" s="142"/>
      <c r="G14" s="142"/>
      <c r="H14" s="142"/>
      <c r="I14" s="142"/>
      <c r="K14" s="14">
        <v>100</v>
      </c>
      <c r="L14" s="212" t="s">
        <v>109</v>
      </c>
      <c r="M14" s="108"/>
      <c r="N14" s="119">
        <f t="shared" si="0"/>
        <v>4940</v>
      </c>
      <c r="O14" s="117">
        <f>IF(L14="","",LOOKUP(9^9,$O$11:O13)+K14-J14)</f>
        <v>4940</v>
      </c>
    </row>
    <row r="15" spans="2:15" x14ac:dyDescent="0.25">
      <c r="B15" s="222">
        <v>45086</v>
      </c>
      <c r="C15" s="142" t="s">
        <v>142</v>
      </c>
      <c r="D15" s="143" t="str">
        <f>IF(C15="","",VLOOKUP(T_AVC[[#This Row],[Mode de paiement]],T_Mode[],2,0))</f>
        <v>ó</v>
      </c>
      <c r="E15" s="144"/>
      <c r="F15" s="142"/>
      <c r="G15" s="142"/>
      <c r="H15" s="142"/>
      <c r="I15" s="142"/>
      <c r="K15" s="14">
        <v>20</v>
      </c>
      <c r="L15" s="212"/>
      <c r="M15" s="108"/>
      <c r="N15" s="119">
        <f t="shared" si="0"/>
        <v>4960</v>
      </c>
      <c r="O15" s="117" t="str">
        <f>IF(L15="","",LOOKUP(9^9,$O$11:O14)+K15-J15)</f>
        <v/>
      </c>
    </row>
    <row r="16" spans="2:15" x14ac:dyDescent="0.25">
      <c r="B16" s="222">
        <v>45084</v>
      </c>
      <c r="C16" s="142" t="s">
        <v>142</v>
      </c>
      <c r="D16" s="143" t="str">
        <f>IF(C16="","",VLOOKUP(T_AVC[[#This Row],[Mode de paiement]],T_Mode[],2,0))</f>
        <v>ó</v>
      </c>
      <c r="E16" s="144"/>
      <c r="F16" s="142"/>
      <c r="G16" s="142"/>
      <c r="H16" s="142"/>
      <c r="I16" s="142"/>
      <c r="K16" s="14">
        <v>40</v>
      </c>
      <c r="L16" s="212"/>
      <c r="M16" s="108"/>
      <c r="N16" s="119">
        <f t="shared" si="0"/>
        <v>5000</v>
      </c>
      <c r="O16" s="117" t="str">
        <f>IF(L16="","",LOOKUP(9^9,$O$11:O15)+K16-J16)</f>
        <v/>
      </c>
    </row>
    <row r="17" spans="2:15" x14ac:dyDescent="0.25">
      <c r="B17" s="222">
        <v>45078</v>
      </c>
      <c r="C17" s="142"/>
      <c r="D17" s="143" t="str">
        <f>IF(C17="","",VLOOKUP(T_AVC[[#This Row],[Mode de paiement]],T_Mode[],2,0))</f>
        <v/>
      </c>
      <c r="E17" s="144"/>
      <c r="F17" s="142"/>
      <c r="G17" s="142"/>
      <c r="H17" s="142"/>
      <c r="I17" s="142"/>
      <c r="J17" s="9">
        <v>20</v>
      </c>
      <c r="L17" s="212"/>
      <c r="N17" s="119">
        <f t="shared" si="0"/>
        <v>4980</v>
      </c>
      <c r="O17" s="117" t="str">
        <f>IF(L17="","",LOOKUP(9^9,$O$11:O16)+K17-J17)</f>
        <v/>
      </c>
    </row>
    <row r="18" spans="2:15" x14ac:dyDescent="0.25">
      <c r="B18" s="222">
        <v>45079</v>
      </c>
      <c r="C18" s="142" t="s">
        <v>100</v>
      </c>
      <c r="D18" s="143" t="str">
        <f>IF(C18="","",VLOOKUP(T_AVC[[#This Row],[Mode de paiement]],T_Mode[],2,0))</f>
        <v>Ê</v>
      </c>
      <c r="E18" s="144"/>
      <c r="F18" s="142"/>
      <c r="G18" s="142"/>
      <c r="H18" s="142"/>
      <c r="I18" s="142"/>
      <c r="K18" s="14">
        <v>50</v>
      </c>
      <c r="L18" s="212"/>
      <c r="N18" s="119">
        <f t="shared" si="0"/>
        <v>5030</v>
      </c>
      <c r="O18" s="117" t="str">
        <f>IF(L18="","",LOOKUP(9^9,$O$11:O17)+K18-J18)</f>
        <v/>
      </c>
    </row>
    <row r="19" spans="2:15" x14ac:dyDescent="0.25">
      <c r="B19" s="222">
        <v>45085</v>
      </c>
      <c r="C19" s="142" t="s">
        <v>142</v>
      </c>
      <c r="D19" s="143" t="str">
        <f>IF(C19="","",VLOOKUP(T_AVC[[#This Row],[Mode de paiement]],T_Mode[],2,0))</f>
        <v>ó</v>
      </c>
      <c r="E19" s="144"/>
      <c r="F19" s="142"/>
      <c r="G19" s="142"/>
      <c r="H19" s="142"/>
      <c r="I19" s="142"/>
      <c r="K19" s="14">
        <v>20</v>
      </c>
      <c r="L19" s="212"/>
      <c r="O19" s="104"/>
    </row>
    <row r="20" spans="2:15" x14ac:dyDescent="0.25">
      <c r="D20" s="232"/>
      <c r="O20" s="104"/>
    </row>
    <row r="21" spans="2:15" x14ac:dyDescent="0.25">
      <c r="D21" s="232"/>
      <c r="O21" s="104"/>
    </row>
    <row r="22" spans="2:15" x14ac:dyDescent="0.25">
      <c r="D22" s="232"/>
      <c r="O22" s="104"/>
    </row>
    <row r="23" spans="2:15" x14ac:dyDescent="0.25">
      <c r="D23" s="232"/>
      <c r="O23" s="104"/>
    </row>
    <row r="24" spans="2:15" ht="15" customHeight="1" x14ac:dyDescent="0.25">
      <c r="D24" s="232"/>
      <c r="O24" s="104"/>
    </row>
    <row r="25" spans="2:15" x14ac:dyDescent="0.25">
      <c r="D25" s="232"/>
      <c r="O25" s="104"/>
    </row>
    <row r="26" spans="2:15" x14ac:dyDescent="0.25">
      <c r="D26" s="232"/>
      <c r="O26" s="104"/>
    </row>
    <row r="27" spans="2:15" x14ac:dyDescent="0.25">
      <c r="D27" s="232"/>
      <c r="O27" s="104"/>
    </row>
    <row r="28" spans="2:15" x14ac:dyDescent="0.25">
      <c r="D28" s="232"/>
      <c r="O28" s="104"/>
    </row>
    <row r="29" spans="2:15" x14ac:dyDescent="0.25">
      <c r="D29" s="232"/>
      <c r="O29" s="104"/>
    </row>
    <row r="30" spans="2:15" x14ac:dyDescent="0.25">
      <c r="D30" s="232"/>
      <c r="O30" s="104"/>
    </row>
    <row r="31" spans="2:15" x14ac:dyDescent="0.25">
      <c r="D31" s="232"/>
      <c r="O31" s="104"/>
    </row>
    <row r="32" spans="2:15" x14ac:dyDescent="0.25">
      <c r="D32" s="232"/>
      <c r="O32" s="104"/>
    </row>
    <row r="33" spans="4:15" x14ac:dyDescent="0.25">
      <c r="D33" s="232"/>
      <c r="O33" s="104"/>
    </row>
    <row r="34" spans="4:15" x14ac:dyDescent="0.25">
      <c r="D34" s="232"/>
      <c r="O34" s="104"/>
    </row>
    <row r="35" spans="4:15" x14ac:dyDescent="0.25">
      <c r="D35" s="232"/>
      <c r="O35" s="104"/>
    </row>
    <row r="36" spans="4:15" x14ac:dyDescent="0.25">
      <c r="D36" s="232"/>
      <c r="O36" s="104"/>
    </row>
    <row r="37" spans="4:15" x14ac:dyDescent="0.25">
      <c r="D37" s="232"/>
      <c r="O37" s="104"/>
    </row>
    <row r="38" spans="4:15" x14ac:dyDescent="0.25">
      <c r="D38" s="232"/>
      <c r="O38" s="104"/>
    </row>
    <row r="39" spans="4:15" x14ac:dyDescent="0.25">
      <c r="D39" s="232"/>
      <c r="O39" s="104"/>
    </row>
    <row r="40" spans="4:15" x14ac:dyDescent="0.25">
      <c r="D40" s="232"/>
      <c r="O40" s="104"/>
    </row>
    <row r="41" spans="4:15" x14ac:dyDescent="0.25">
      <c r="D41" s="232"/>
      <c r="O41" s="104"/>
    </row>
    <row r="42" spans="4:15" x14ac:dyDescent="0.25">
      <c r="D42" s="232"/>
      <c r="O42" s="104"/>
    </row>
    <row r="43" spans="4:15" x14ac:dyDescent="0.25">
      <c r="D43" s="232"/>
      <c r="O43" s="104"/>
    </row>
    <row r="44" spans="4:15" x14ac:dyDescent="0.25">
      <c r="D44" s="232"/>
      <c r="O44" s="104"/>
    </row>
    <row r="45" spans="4:15" x14ac:dyDescent="0.25">
      <c r="D45" s="232"/>
      <c r="O45" s="104"/>
    </row>
    <row r="46" spans="4:15" x14ac:dyDescent="0.25">
      <c r="D46" s="232"/>
      <c r="O46" s="104"/>
    </row>
    <row r="47" spans="4:15" x14ac:dyDescent="0.25">
      <c r="D47" s="232"/>
      <c r="O47" s="104"/>
    </row>
    <row r="48" spans="4:15" x14ac:dyDescent="0.25">
      <c r="D48" s="232"/>
      <c r="O48" s="104"/>
    </row>
    <row r="49" spans="4:15" x14ac:dyDescent="0.25">
      <c r="D49" s="232"/>
      <c r="O49" s="104"/>
    </row>
    <row r="50" spans="4:15" x14ac:dyDescent="0.25">
      <c r="D50" s="232"/>
      <c r="O50" s="104"/>
    </row>
    <row r="51" spans="4:15" x14ac:dyDescent="0.25">
      <c r="D51" s="232"/>
      <c r="O51" s="104"/>
    </row>
    <row r="52" spans="4:15" x14ac:dyDescent="0.25">
      <c r="D52" s="232"/>
      <c r="O52" s="104"/>
    </row>
    <row r="53" spans="4:15" x14ac:dyDescent="0.25">
      <c r="D53" s="232"/>
      <c r="O53" s="104"/>
    </row>
    <row r="54" spans="4:15" x14ac:dyDescent="0.25">
      <c r="D54" s="232"/>
      <c r="O54" s="104"/>
    </row>
    <row r="55" spans="4:15" x14ac:dyDescent="0.25">
      <c r="D55" s="232"/>
      <c r="O55" s="104"/>
    </row>
    <row r="56" spans="4:15" x14ac:dyDescent="0.25">
      <c r="D56" s="232"/>
      <c r="O56" s="104"/>
    </row>
    <row r="57" spans="4:15" x14ac:dyDescent="0.25">
      <c r="D57" s="232"/>
      <c r="O57" s="104"/>
    </row>
    <row r="58" spans="4:15" x14ac:dyDescent="0.25">
      <c r="D58" s="232"/>
      <c r="O58" s="104"/>
    </row>
    <row r="59" spans="4:15" x14ac:dyDescent="0.25">
      <c r="D59" s="232"/>
      <c r="O59" s="104"/>
    </row>
    <row r="60" spans="4:15" x14ac:dyDescent="0.25">
      <c r="D60" s="232"/>
      <c r="O60" s="104"/>
    </row>
    <row r="61" spans="4:15" x14ac:dyDescent="0.25">
      <c r="D61" s="232"/>
      <c r="O61" s="104"/>
    </row>
    <row r="62" spans="4:15" x14ac:dyDescent="0.25">
      <c r="D62" s="232"/>
      <c r="O62" s="104"/>
    </row>
    <row r="63" spans="4:15" x14ac:dyDescent="0.25">
      <c r="D63" s="232"/>
      <c r="O63" s="104"/>
    </row>
    <row r="64" spans="4:15" x14ac:dyDescent="0.25">
      <c r="D64" s="232"/>
      <c r="O64" s="104"/>
    </row>
    <row r="65" spans="4:15" x14ac:dyDescent="0.25">
      <c r="D65" s="232"/>
      <c r="O65" s="104"/>
    </row>
    <row r="66" spans="4:15" x14ac:dyDescent="0.25">
      <c r="D66" s="232"/>
      <c r="O66" s="104"/>
    </row>
    <row r="67" spans="4:15" x14ac:dyDescent="0.25">
      <c r="D67" s="232"/>
      <c r="O67" s="104"/>
    </row>
    <row r="68" spans="4:15" x14ac:dyDescent="0.25">
      <c r="D68" s="232"/>
      <c r="O68" s="104"/>
    </row>
    <row r="69" spans="4:15" x14ac:dyDescent="0.25">
      <c r="D69" s="232"/>
      <c r="O69" s="104"/>
    </row>
    <row r="70" spans="4:15" x14ac:dyDescent="0.25">
      <c r="D70" s="232"/>
      <c r="O70" s="104"/>
    </row>
    <row r="71" spans="4:15" x14ac:dyDescent="0.25">
      <c r="D71" s="232"/>
      <c r="O71" s="104"/>
    </row>
    <row r="72" spans="4:15" x14ac:dyDescent="0.25">
      <c r="D72" s="232"/>
      <c r="O72" s="104"/>
    </row>
    <row r="73" spans="4:15" x14ac:dyDescent="0.25">
      <c r="D73" s="232"/>
      <c r="O73" s="104"/>
    </row>
    <row r="74" spans="4:15" x14ac:dyDescent="0.25">
      <c r="D74" s="232"/>
      <c r="O74" s="104"/>
    </row>
    <row r="75" spans="4:15" x14ac:dyDescent="0.25">
      <c r="D75" s="232"/>
      <c r="O75" s="104"/>
    </row>
    <row r="76" spans="4:15" x14ac:dyDescent="0.25">
      <c r="D76" s="232"/>
      <c r="O76" s="104"/>
    </row>
    <row r="77" spans="4:15" x14ac:dyDescent="0.25">
      <c r="D77" s="232"/>
      <c r="O77" s="104"/>
    </row>
    <row r="78" spans="4:15" x14ac:dyDescent="0.25">
      <c r="D78" s="232"/>
      <c r="O78" s="104"/>
    </row>
    <row r="79" spans="4:15" x14ac:dyDescent="0.25">
      <c r="D79" s="232"/>
      <c r="O79" s="104"/>
    </row>
    <row r="80" spans="4:15" x14ac:dyDescent="0.25">
      <c r="D80" s="232"/>
      <c r="O80" s="104"/>
    </row>
    <row r="81" spans="4:15" x14ac:dyDescent="0.25">
      <c r="D81" s="232"/>
      <c r="O81" s="104"/>
    </row>
    <row r="82" spans="4:15" x14ac:dyDescent="0.25">
      <c r="D82" s="232"/>
      <c r="O82" s="104"/>
    </row>
    <row r="83" spans="4:15" x14ac:dyDescent="0.25">
      <c r="D83" s="232"/>
      <c r="O83" s="104"/>
    </row>
    <row r="84" spans="4:15" x14ac:dyDescent="0.25">
      <c r="D84" s="232"/>
      <c r="O84" s="104"/>
    </row>
    <row r="85" spans="4:15" x14ac:dyDescent="0.25">
      <c r="D85" s="232"/>
      <c r="O85" s="104"/>
    </row>
    <row r="86" spans="4:15" x14ac:dyDescent="0.25">
      <c r="D86" s="232"/>
      <c r="O86" s="104"/>
    </row>
    <row r="87" spans="4:15" x14ac:dyDescent="0.25">
      <c r="D87" s="232"/>
      <c r="O87" s="104"/>
    </row>
    <row r="88" spans="4:15" x14ac:dyDescent="0.25">
      <c r="D88" s="232"/>
      <c r="O88" s="104"/>
    </row>
    <row r="89" spans="4:15" x14ac:dyDescent="0.25">
      <c r="D89" s="232"/>
      <c r="O89" s="104"/>
    </row>
    <row r="90" spans="4:15" x14ac:dyDescent="0.25">
      <c r="O90" s="104"/>
    </row>
    <row r="91" spans="4:15" x14ac:dyDescent="0.25">
      <c r="O91" s="104"/>
    </row>
    <row r="92" spans="4:15" x14ac:dyDescent="0.25">
      <c r="O92" s="104"/>
    </row>
    <row r="93" spans="4:15" x14ac:dyDescent="0.25">
      <c r="O93" s="104"/>
    </row>
    <row r="94" spans="4:15" x14ac:dyDescent="0.25">
      <c r="O94" s="104"/>
    </row>
    <row r="95" spans="4:15" x14ac:dyDescent="0.25">
      <c r="O95" s="104"/>
    </row>
    <row r="96" spans="4:15" x14ac:dyDescent="0.25">
      <c r="O96" s="104"/>
    </row>
    <row r="97" spans="15:15" x14ac:dyDescent="0.25">
      <c r="O97" s="104"/>
    </row>
    <row r="98" spans="15:15" x14ac:dyDescent="0.25">
      <c r="O98" s="104"/>
    </row>
    <row r="99" spans="15:15" x14ac:dyDescent="0.25">
      <c r="O99" s="104"/>
    </row>
    <row r="100" spans="15:15" x14ac:dyDescent="0.25">
      <c r="O100" s="104"/>
    </row>
  </sheetData>
  <mergeCells count="10">
    <mergeCell ref="N6:O6"/>
    <mergeCell ref="N7:O7"/>
    <mergeCell ref="N8:O8"/>
    <mergeCell ref="J4:K4"/>
    <mergeCell ref="F8:G8"/>
    <mergeCell ref="J8:K8"/>
    <mergeCell ref="F6:G6"/>
    <mergeCell ref="J6:K6"/>
    <mergeCell ref="F7:G7"/>
    <mergeCell ref="J7:K7"/>
  </mergeCells>
  <conditionalFormatting sqref="D11:D19">
    <cfRule type="containsText" dxfId="135" priority="2" operator="containsText" text="ó">
      <formula>NOT(ISERROR(SEARCH("ó",D11)))</formula>
    </cfRule>
    <cfRule type="containsText" dxfId="134" priority="3" operator="containsText" text="Ê">
      <formula>NOT(ISERROR(SEARCH("Ê",D11)))</formula>
    </cfRule>
    <cfRule type="containsText" dxfId="133" priority="4" operator="containsText" text="Æ">
      <formula>NOT(ISERROR(SEARCH("Æ",D11)))</formula>
    </cfRule>
    <cfRule type="containsText" dxfId="132" priority="5" operator="containsText" text="Æ">
      <formula>NOT(ISERROR(SEARCH("Æ",D11)))</formula>
    </cfRule>
    <cfRule type="containsText" dxfId="131" priority="6" operator="containsText" text="ó">
      <formula>NOT(ISERROR(SEARCH("ó",D11)))</formula>
    </cfRule>
    <cfRule type="containsText" dxfId="130" priority="7" operator="containsText" text="Æ">
      <formula>NOT(ISERROR(SEARCH("Æ",D11)))</formula>
    </cfRule>
    <cfRule type="containsText" dxfId="129" priority="8" operator="containsText" text="Ê">
      <formula>NOT(ISERROR(SEARCH("Ê",D11)))</formula>
    </cfRule>
    <cfRule type="containsText" dxfId="128" priority="9" operator="containsText" text="Æ">
      <formula>NOT(ISERROR(SEARCH("Æ",D11)))</formula>
    </cfRule>
    <cfRule type="containsText" dxfId="127" priority="10" operator="containsText" text="Æ">
      <formula>NOT(ISERROR(SEARCH("Æ",D11)))</formula>
    </cfRule>
  </conditionalFormatting>
  <conditionalFormatting sqref="N11:O18">
    <cfRule type="expression" dxfId="126" priority="1">
      <formula>MOD(ROW(), 2)=1</formula>
    </cfRule>
  </conditionalFormatting>
  <dataValidations count="1">
    <dataValidation type="list" allowBlank="1" showInputMessage="1" showErrorMessage="1" sqref="H11:H19" xr:uid="{81F132B6-3042-4A3F-B6B6-03E8154A9BAF}">
      <formula1>#REF!</formula1>
    </dataValidation>
  </dataValidations>
  <pageMargins left="0.7" right="0.7" top="0.75" bottom="0.75" header="0.3" footer="0.3"/>
  <pageSetup paperSize="9" orientation="portrait" r:id="rId1"/>
  <ignoredErrors>
    <ignoredError sqref="D11" calculatedColumn="1"/>
  </ignoredErrors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0D662-604F-431B-A430-9C097D724BEB}">
  <sheetPr codeName="Feuil5">
    <tabColor theme="5" tint="-0.249977111117893"/>
  </sheetPr>
  <dimension ref="B1:O93"/>
  <sheetViews>
    <sheetView showGridLines="0" workbookViewId="0">
      <pane ySplit="10" topLeftCell="A11" activePane="bottomLeft" state="frozen"/>
      <selection activeCell="H943" sqref="H943"/>
      <selection pane="bottomLeft" activeCell="E22" sqref="E22"/>
    </sheetView>
  </sheetViews>
  <sheetFormatPr baseColWidth="10" defaultRowHeight="15" x14ac:dyDescent="0.25"/>
  <cols>
    <col min="1" max="1" width="2.85546875" customWidth="1"/>
    <col min="2" max="2" width="12.7109375" style="204" customWidth="1"/>
    <col min="3" max="3" width="20.7109375" customWidth="1"/>
    <col min="4" max="4" width="5.7109375" style="231" customWidth="1"/>
    <col min="5" max="5" width="12.7109375" customWidth="1"/>
    <col min="6" max="8" width="22.7109375" customWidth="1"/>
    <col min="9" max="9" width="42.7109375" customWidth="1"/>
    <col min="10" max="10" width="14.7109375" style="9" customWidth="1"/>
    <col min="11" max="11" width="14.7109375" style="14" customWidth="1"/>
    <col min="12" max="12" width="5.7109375" style="213" customWidth="1"/>
    <col min="13" max="13" width="14.7109375" style="14" hidden="1" customWidth="1"/>
    <col min="14" max="14" width="14.7109375" customWidth="1"/>
    <col min="15" max="15" width="14.7109375" style="15" customWidth="1"/>
  </cols>
  <sheetData>
    <row r="1" spans="2:15" x14ac:dyDescent="0.25">
      <c r="L1" s="191"/>
    </row>
    <row r="2" spans="2:15" x14ac:dyDescent="0.25">
      <c r="L2" s="191"/>
    </row>
    <row r="3" spans="2:15" x14ac:dyDescent="0.25">
      <c r="J3" s="2"/>
      <c r="K3" s="16"/>
      <c r="L3" s="186"/>
      <c r="M3" s="16"/>
      <c r="N3" s="17"/>
      <c r="O3" s="17"/>
    </row>
    <row r="4" spans="2:15" ht="30" customHeight="1" x14ac:dyDescent="0.25">
      <c r="B4" s="226" t="s">
        <v>147</v>
      </c>
      <c r="C4" s="99"/>
      <c r="D4" s="219"/>
      <c r="E4" s="99"/>
      <c r="F4" s="99"/>
      <c r="G4" s="99"/>
      <c r="H4" s="99"/>
      <c r="I4" s="99"/>
      <c r="J4" s="263">
        <f ca="1">TODAY()</f>
        <v>45091</v>
      </c>
      <c r="K4" s="263"/>
      <c r="L4" s="122"/>
      <c r="M4" s="154"/>
      <c r="N4" s="100"/>
      <c r="O4" s="100"/>
    </row>
    <row r="5" spans="2:15" ht="18" customHeight="1" x14ac:dyDescent="0.25">
      <c r="J5" s="2"/>
      <c r="K5" s="16"/>
      <c r="L5" s="186"/>
      <c r="M5" s="16"/>
      <c r="N5" s="17"/>
      <c r="O5" s="17"/>
    </row>
    <row r="6" spans="2:15" s="11" customFormat="1" ht="18" customHeight="1" x14ac:dyDescent="0.25">
      <c r="B6" s="204"/>
      <c r="D6" s="107"/>
      <c r="F6" s="250" t="s">
        <v>102</v>
      </c>
      <c r="G6" s="251"/>
      <c r="H6" s="38">
        <f>SUM($J$11:$J448)*-1</f>
        <v>-160</v>
      </c>
      <c r="I6" s="22"/>
      <c r="J6" s="256" t="s">
        <v>107</v>
      </c>
      <c r="K6" s="257"/>
      <c r="L6" s="188"/>
      <c r="M6" s="112"/>
      <c r="N6" s="243">
        <f>Comptes!I11</f>
        <v>5000</v>
      </c>
      <c r="O6" s="244"/>
    </row>
    <row r="7" spans="2:15" s="11" customFormat="1" ht="18" customHeight="1" x14ac:dyDescent="0.25">
      <c r="B7" s="204"/>
      <c r="D7" s="107"/>
      <c r="F7" s="252" t="s">
        <v>106</v>
      </c>
      <c r="G7" s="253"/>
      <c r="H7" s="39">
        <f>SUM($K$11:$K474)</f>
        <v>460</v>
      </c>
      <c r="I7" s="22"/>
      <c r="J7" s="258" t="s">
        <v>104</v>
      </c>
      <c r="K7" s="259"/>
      <c r="L7" s="189"/>
      <c r="M7" s="112"/>
      <c r="N7" s="245">
        <f>IF(N11="","",LOOKUP(9^9,$N$11:$N500))</f>
        <v>5300</v>
      </c>
      <c r="O7" s="246"/>
    </row>
    <row r="8" spans="2:15" s="11" customFormat="1" ht="18" customHeight="1" x14ac:dyDescent="0.25">
      <c r="B8" s="204"/>
      <c r="D8" s="107"/>
      <c r="F8" s="254" t="s">
        <v>103</v>
      </c>
      <c r="G8" s="255"/>
      <c r="H8" s="40">
        <f>H6+H7</f>
        <v>300</v>
      </c>
      <c r="I8" s="22"/>
      <c r="J8" s="260" t="s">
        <v>105</v>
      </c>
      <c r="K8" s="261"/>
      <c r="L8" s="190"/>
      <c r="M8" s="112"/>
      <c r="N8" s="247">
        <f>IF(O11="","",LOOKUP(9^9,$O$11:$O5000))</f>
        <v>4970</v>
      </c>
      <c r="O8" s="248"/>
    </row>
    <row r="9" spans="2:15" ht="18" customHeight="1" thickBot="1" x14ac:dyDescent="0.3">
      <c r="F9" s="8"/>
      <c r="H9" s="10"/>
      <c r="I9" s="8"/>
      <c r="J9" s="13"/>
      <c r="K9" s="16"/>
      <c r="L9" s="186"/>
      <c r="M9" s="16"/>
      <c r="N9" s="21"/>
      <c r="O9" s="17"/>
    </row>
    <row r="10" spans="2:15" s="11" customFormat="1" ht="30" customHeight="1" x14ac:dyDescent="0.25">
      <c r="B10" s="155" t="s">
        <v>3</v>
      </c>
      <c r="C10" s="156" t="s">
        <v>2</v>
      </c>
      <c r="D10" s="156" t="s">
        <v>137</v>
      </c>
      <c r="E10" s="156" t="s">
        <v>110</v>
      </c>
      <c r="F10" s="156" t="s">
        <v>1</v>
      </c>
      <c r="G10" s="156" t="s">
        <v>8</v>
      </c>
      <c r="H10" s="156" t="s">
        <v>9</v>
      </c>
      <c r="I10" s="156" t="s">
        <v>5</v>
      </c>
      <c r="J10" s="157" t="s">
        <v>6</v>
      </c>
      <c r="K10" s="157" t="s">
        <v>7</v>
      </c>
      <c r="L10" s="157" t="s">
        <v>108</v>
      </c>
      <c r="M10" s="149"/>
      <c r="N10" s="153" t="s">
        <v>111</v>
      </c>
      <c r="O10" s="152" t="s">
        <v>101</v>
      </c>
    </row>
    <row r="11" spans="2:15" x14ac:dyDescent="0.25">
      <c r="B11" s="220">
        <v>45083</v>
      </c>
      <c r="C11" s="128" t="s">
        <v>157</v>
      </c>
      <c r="D11" s="129" t="str">
        <f>IF(C11="","",VLOOKUP(T_AVP[[#This Row],[Mode de paiement]],T_Mode[],2,0))</f>
        <v>Æ</v>
      </c>
      <c r="E11" s="130"/>
      <c r="F11" s="128"/>
      <c r="G11" s="128"/>
      <c r="H11" s="128"/>
      <c r="I11" s="128"/>
      <c r="J11" s="131">
        <v>50</v>
      </c>
      <c r="K11" s="132"/>
      <c r="L11" s="145" t="s">
        <v>109</v>
      </c>
      <c r="M11" s="108"/>
      <c r="N11" s="118">
        <f>IF(AND(J11="",K11=""),"",N6+K11-J11)</f>
        <v>4950</v>
      </c>
      <c r="O11" s="116">
        <f xml:space="preserve"> IF(L11="","",N6-J11+K11)</f>
        <v>4950</v>
      </c>
    </row>
    <row r="12" spans="2:15" ht="15" customHeight="1" x14ac:dyDescent="0.25">
      <c r="B12" s="221">
        <v>45083</v>
      </c>
      <c r="C12" s="133" t="s">
        <v>142</v>
      </c>
      <c r="D12" s="134" t="str">
        <f>IF(C12="","",VLOOKUP(T_AVP[[#This Row],[Mode de paiement]],T_Mode[],2,0))</f>
        <v>ó</v>
      </c>
      <c r="E12" s="135"/>
      <c r="F12" s="133"/>
      <c r="G12" s="133"/>
      <c r="H12" s="133"/>
      <c r="I12" s="133"/>
      <c r="J12" s="136">
        <v>100</v>
      </c>
      <c r="K12" s="137"/>
      <c r="L12" s="146" t="s">
        <v>109</v>
      </c>
      <c r="M12" s="108"/>
      <c r="N12" s="119">
        <f>IF(AND(J12="",K12=""),"",N11+K12-J12)</f>
        <v>4850</v>
      </c>
      <c r="O12" s="117">
        <f>IF(L12="","",LOOKUP(9^9,$O$11:O11)+K12-J12)</f>
        <v>4850</v>
      </c>
    </row>
    <row r="13" spans="2:15" ht="15" customHeight="1" x14ac:dyDescent="0.25">
      <c r="B13" s="220">
        <v>45084</v>
      </c>
      <c r="C13" s="128" t="s">
        <v>133</v>
      </c>
      <c r="D13" s="138" t="str">
        <f>IF(C13="","",VLOOKUP(T_AVP[[#This Row],[Mode de paiement]],T_Mode[],2,0))</f>
        <v>Ê</v>
      </c>
      <c r="E13" s="130"/>
      <c r="F13" s="128"/>
      <c r="G13" s="128"/>
      <c r="H13" s="128"/>
      <c r="I13" s="128"/>
      <c r="J13" s="131">
        <v>10</v>
      </c>
      <c r="K13" s="132"/>
      <c r="L13" s="145" t="s">
        <v>109</v>
      </c>
      <c r="M13" s="108"/>
      <c r="N13" s="119">
        <f t="shared" ref="N13:N22" si="0">IF(AND(J13="",K13=""),"",N12+K13-J13)</f>
        <v>4840</v>
      </c>
      <c r="O13" s="117">
        <f>IF(L13="","",LOOKUP(9^9,$O$11:O12)+K13-J13)</f>
        <v>4840</v>
      </c>
    </row>
    <row r="14" spans="2:15" ht="15" customHeight="1" x14ac:dyDescent="0.25">
      <c r="B14" s="204">
        <v>45078</v>
      </c>
      <c r="C14" t="s">
        <v>145</v>
      </c>
      <c r="D14" s="232" t="str">
        <f>IF(C14="","",VLOOKUP(T_AVP[[#This Row],[Mode de paiement]],T_Mode[],2,0))</f>
        <v>Æ</v>
      </c>
      <c r="K14" s="14">
        <v>30</v>
      </c>
      <c r="L14" s="213" t="s">
        <v>109</v>
      </c>
      <c r="M14" s="108"/>
      <c r="N14" s="119">
        <f t="shared" si="0"/>
        <v>4870</v>
      </c>
      <c r="O14" s="117">
        <f>IF(L14="","",LOOKUP(9^9,$O$11:O13)+K14-J14)</f>
        <v>4870</v>
      </c>
    </row>
    <row r="15" spans="2:15" x14ac:dyDescent="0.25">
      <c r="B15" s="204">
        <v>45078</v>
      </c>
      <c r="C15" t="s">
        <v>142</v>
      </c>
      <c r="D15" s="232" t="str">
        <f>IF(C15="","",VLOOKUP(T_AVP[[#This Row],[Mode de paiement]],T_Mode[],2,0))</f>
        <v>ó</v>
      </c>
      <c r="K15" s="14">
        <v>50</v>
      </c>
      <c r="L15" s="213" t="s">
        <v>109</v>
      </c>
      <c r="N15" s="119">
        <f t="shared" si="0"/>
        <v>4920</v>
      </c>
      <c r="O15" s="117">
        <f>IF(L15="","",LOOKUP(9^9,$O$11:O14)+K15-J15)</f>
        <v>4920</v>
      </c>
    </row>
    <row r="16" spans="2:15" x14ac:dyDescent="0.25">
      <c r="B16" s="204">
        <v>45078</v>
      </c>
      <c r="C16" t="s">
        <v>142</v>
      </c>
      <c r="D16" s="232" t="str">
        <f>IF(C16="","",VLOOKUP(T_AVP[[#This Row],[Mode de paiement]],T_Mode[],2,0))</f>
        <v>ó</v>
      </c>
      <c r="K16" s="14">
        <v>50</v>
      </c>
      <c r="N16" s="119">
        <f t="shared" si="0"/>
        <v>4970</v>
      </c>
      <c r="O16" s="117" t="str">
        <f>IF(L16="","",LOOKUP(9^9,$O$11:O15)+K16-J16)</f>
        <v/>
      </c>
    </row>
    <row r="17" spans="2:15" x14ac:dyDescent="0.25">
      <c r="B17" s="204">
        <v>45078</v>
      </c>
      <c r="C17" t="s">
        <v>142</v>
      </c>
      <c r="D17" s="232" t="str">
        <f>IF(C17="","",VLOOKUP(T_AVP[[#This Row],[Mode de paiement]],T_Mode[],2,0))</f>
        <v>ó</v>
      </c>
      <c r="K17" s="14">
        <v>100</v>
      </c>
      <c r="N17" s="119">
        <f t="shared" si="0"/>
        <v>5070</v>
      </c>
      <c r="O17" s="117" t="str">
        <f>IF(L17="","",LOOKUP(9^9,$O$11:O16)+K17-J17)</f>
        <v/>
      </c>
    </row>
    <row r="18" spans="2:15" x14ac:dyDescent="0.25">
      <c r="B18" s="204">
        <v>45079</v>
      </c>
      <c r="C18" t="s">
        <v>142</v>
      </c>
      <c r="D18" s="232" t="str">
        <f>IF(C18="","",VLOOKUP(T_AVP[[#This Row],[Mode de paiement]],T_Mode[],2,0))</f>
        <v>ó</v>
      </c>
      <c r="K18" s="14">
        <v>80</v>
      </c>
      <c r="N18" s="119">
        <f t="shared" si="0"/>
        <v>5150</v>
      </c>
      <c r="O18" s="117" t="str">
        <f>IF(L18="","",LOOKUP(9^9,$O$11:O17)+K18-J18)</f>
        <v/>
      </c>
    </row>
    <row r="19" spans="2:15" x14ac:dyDescent="0.25">
      <c r="B19" s="204">
        <v>45078</v>
      </c>
      <c r="C19" t="s">
        <v>142</v>
      </c>
      <c r="D19" s="232" t="str">
        <f>IF(C19="","",VLOOKUP(T_AVP[[#This Row],[Mode de paiement]],T_Mode[],2,0))</f>
        <v>ó</v>
      </c>
      <c r="K19" s="14">
        <v>30</v>
      </c>
      <c r="N19" s="119">
        <f t="shared" si="0"/>
        <v>5180</v>
      </c>
      <c r="O19" s="117" t="str">
        <f>IF(L19="","",LOOKUP(9^9,$O$11:O18)+K19-J19)</f>
        <v/>
      </c>
    </row>
    <row r="20" spans="2:15" x14ac:dyDescent="0.25">
      <c r="B20" s="204">
        <v>45085</v>
      </c>
      <c r="C20" t="s">
        <v>142</v>
      </c>
      <c r="D20" s="232" t="str">
        <f>IF(C20="","",VLOOKUP(T_AVP[[#This Row],[Mode de paiement]],T_Mode[],2,0))</f>
        <v>ó</v>
      </c>
      <c r="K20" s="14">
        <v>50</v>
      </c>
      <c r="N20" s="119">
        <f t="shared" si="0"/>
        <v>5230</v>
      </c>
      <c r="O20" s="117" t="str">
        <f>IF(L20="","",LOOKUP(9^9,$O$11:O19)+K20-J20)</f>
        <v/>
      </c>
    </row>
    <row r="21" spans="2:15" x14ac:dyDescent="0.25">
      <c r="B21" s="204">
        <v>45078</v>
      </c>
      <c r="D21" s="232" t="str">
        <f>IF(C21="","",VLOOKUP(T_AVP[[#This Row],[Mode de paiement]],T_Mode[],2,0))</f>
        <v/>
      </c>
      <c r="K21" s="14">
        <v>20</v>
      </c>
      <c r="N21" s="119">
        <f t="shared" si="0"/>
        <v>5250</v>
      </c>
      <c r="O21" s="117" t="str">
        <f>IF(L21="","",LOOKUP(9^9,$O$11:O20)+K21-J21)</f>
        <v/>
      </c>
    </row>
    <row r="22" spans="2:15" x14ac:dyDescent="0.25">
      <c r="B22" s="204">
        <v>45085</v>
      </c>
      <c r="C22" t="s">
        <v>142</v>
      </c>
      <c r="D22" s="232" t="str">
        <f>IF(C22="","",VLOOKUP(T_AVP[[#This Row],[Mode de paiement]],T_Mode[],2,0))</f>
        <v>ó</v>
      </c>
      <c r="K22" s="14">
        <v>50</v>
      </c>
      <c r="L22" s="213" t="s">
        <v>109</v>
      </c>
      <c r="N22" s="119">
        <f t="shared" si="0"/>
        <v>5300</v>
      </c>
      <c r="O22" s="117">
        <f>IF(L22="","",LOOKUP(9^9,$O$11:O21)+K22-J22)</f>
        <v>4970</v>
      </c>
    </row>
    <row r="23" spans="2:15" x14ac:dyDescent="0.25">
      <c r="D23" s="232"/>
    </row>
    <row r="24" spans="2:15" ht="15" customHeight="1" x14ac:dyDescent="0.25">
      <c r="D24" s="232"/>
    </row>
    <row r="25" spans="2:15" x14ac:dyDescent="0.25">
      <c r="D25" s="232"/>
    </row>
    <row r="26" spans="2:15" x14ac:dyDescent="0.25">
      <c r="D26" s="232"/>
    </row>
    <row r="27" spans="2:15" x14ac:dyDescent="0.25">
      <c r="D27" s="232"/>
    </row>
    <row r="28" spans="2:15" x14ac:dyDescent="0.25">
      <c r="D28" s="232"/>
    </row>
    <row r="29" spans="2:15" x14ac:dyDescent="0.25">
      <c r="D29" s="232"/>
    </row>
    <row r="30" spans="2:15" x14ac:dyDescent="0.25">
      <c r="D30" s="232"/>
    </row>
    <row r="31" spans="2:15" x14ac:dyDescent="0.25">
      <c r="D31" s="232"/>
    </row>
    <row r="32" spans="2:15" x14ac:dyDescent="0.25">
      <c r="D32" s="232"/>
    </row>
    <row r="33" spans="4:4" x14ac:dyDescent="0.25">
      <c r="D33" s="232"/>
    </row>
    <row r="34" spans="4:4" x14ac:dyDescent="0.25">
      <c r="D34" s="232"/>
    </row>
    <row r="35" spans="4:4" x14ac:dyDescent="0.25">
      <c r="D35" s="232"/>
    </row>
    <row r="36" spans="4:4" x14ac:dyDescent="0.25">
      <c r="D36" s="232"/>
    </row>
    <row r="37" spans="4:4" x14ac:dyDescent="0.25">
      <c r="D37" s="232"/>
    </row>
    <row r="38" spans="4:4" x14ac:dyDescent="0.25">
      <c r="D38" s="232"/>
    </row>
    <row r="39" spans="4:4" x14ac:dyDescent="0.25">
      <c r="D39" s="232"/>
    </row>
    <row r="40" spans="4:4" x14ac:dyDescent="0.25">
      <c r="D40" s="232"/>
    </row>
    <row r="41" spans="4:4" x14ac:dyDescent="0.25">
      <c r="D41" s="232"/>
    </row>
    <row r="42" spans="4:4" x14ac:dyDescent="0.25">
      <c r="D42" s="232"/>
    </row>
    <row r="43" spans="4:4" x14ac:dyDescent="0.25">
      <c r="D43" s="232"/>
    </row>
    <row r="44" spans="4:4" x14ac:dyDescent="0.25">
      <c r="D44" s="232"/>
    </row>
    <row r="45" spans="4:4" x14ac:dyDescent="0.25">
      <c r="D45" s="232"/>
    </row>
    <row r="46" spans="4:4" x14ac:dyDescent="0.25">
      <c r="D46" s="232"/>
    </row>
    <row r="47" spans="4:4" x14ac:dyDescent="0.25">
      <c r="D47" s="232"/>
    </row>
    <row r="48" spans="4:4" x14ac:dyDescent="0.25">
      <c r="D48" s="232"/>
    </row>
    <row r="49" spans="4:4" x14ac:dyDescent="0.25">
      <c r="D49" s="232"/>
    </row>
    <row r="50" spans="4:4" x14ac:dyDescent="0.25">
      <c r="D50" s="232"/>
    </row>
    <row r="51" spans="4:4" x14ac:dyDescent="0.25">
      <c r="D51" s="232"/>
    </row>
    <row r="52" spans="4:4" x14ac:dyDescent="0.25">
      <c r="D52" s="232"/>
    </row>
    <row r="53" spans="4:4" x14ac:dyDescent="0.25">
      <c r="D53" s="232"/>
    </row>
    <row r="54" spans="4:4" x14ac:dyDescent="0.25">
      <c r="D54" s="232"/>
    </row>
    <row r="55" spans="4:4" x14ac:dyDescent="0.25">
      <c r="D55" s="232"/>
    </row>
    <row r="56" spans="4:4" x14ac:dyDescent="0.25">
      <c r="D56" s="232"/>
    </row>
    <row r="57" spans="4:4" x14ac:dyDescent="0.25">
      <c r="D57" s="232"/>
    </row>
    <row r="58" spans="4:4" x14ac:dyDescent="0.25">
      <c r="D58" s="232"/>
    </row>
    <row r="59" spans="4:4" x14ac:dyDescent="0.25">
      <c r="D59" s="232"/>
    </row>
    <row r="60" spans="4:4" x14ac:dyDescent="0.25">
      <c r="D60" s="232"/>
    </row>
    <row r="61" spans="4:4" x14ac:dyDescent="0.25">
      <c r="D61" s="232"/>
    </row>
    <row r="62" spans="4:4" x14ac:dyDescent="0.25">
      <c r="D62" s="232"/>
    </row>
    <row r="63" spans="4:4" x14ac:dyDescent="0.25">
      <c r="D63" s="232"/>
    </row>
    <row r="64" spans="4:4" x14ac:dyDescent="0.25">
      <c r="D64" s="232"/>
    </row>
    <row r="65" spans="4:4" x14ac:dyDescent="0.25">
      <c r="D65" s="232"/>
    </row>
    <row r="66" spans="4:4" x14ac:dyDescent="0.25">
      <c r="D66" s="232"/>
    </row>
    <row r="67" spans="4:4" x14ac:dyDescent="0.25">
      <c r="D67" s="232"/>
    </row>
    <row r="68" spans="4:4" x14ac:dyDescent="0.25">
      <c r="D68" s="232"/>
    </row>
    <row r="69" spans="4:4" x14ac:dyDescent="0.25">
      <c r="D69" s="232"/>
    </row>
    <row r="70" spans="4:4" x14ac:dyDescent="0.25">
      <c r="D70" s="232"/>
    </row>
    <row r="71" spans="4:4" x14ac:dyDescent="0.25">
      <c r="D71" s="232"/>
    </row>
    <row r="72" spans="4:4" x14ac:dyDescent="0.25">
      <c r="D72" s="232"/>
    </row>
    <row r="73" spans="4:4" x14ac:dyDescent="0.25">
      <c r="D73" s="232"/>
    </row>
    <row r="74" spans="4:4" x14ac:dyDescent="0.25">
      <c r="D74" s="232"/>
    </row>
    <row r="75" spans="4:4" x14ac:dyDescent="0.25">
      <c r="D75" s="232"/>
    </row>
    <row r="76" spans="4:4" x14ac:dyDescent="0.25">
      <c r="D76" s="232"/>
    </row>
    <row r="77" spans="4:4" x14ac:dyDescent="0.25">
      <c r="D77" s="232"/>
    </row>
    <row r="78" spans="4:4" x14ac:dyDescent="0.25">
      <c r="D78" s="232"/>
    </row>
    <row r="79" spans="4:4" x14ac:dyDescent="0.25">
      <c r="D79" s="232"/>
    </row>
    <row r="80" spans="4:4" x14ac:dyDescent="0.25">
      <c r="D80" s="232"/>
    </row>
    <row r="81" spans="4:4" x14ac:dyDescent="0.25">
      <c r="D81" s="232"/>
    </row>
    <row r="82" spans="4:4" x14ac:dyDescent="0.25">
      <c r="D82" s="232"/>
    </row>
    <row r="83" spans="4:4" x14ac:dyDescent="0.25">
      <c r="D83" s="232"/>
    </row>
    <row r="84" spans="4:4" x14ac:dyDescent="0.25">
      <c r="D84" s="232"/>
    </row>
    <row r="85" spans="4:4" x14ac:dyDescent="0.25">
      <c r="D85" s="232"/>
    </row>
    <row r="86" spans="4:4" x14ac:dyDescent="0.25">
      <c r="D86" s="232"/>
    </row>
    <row r="87" spans="4:4" x14ac:dyDescent="0.25">
      <c r="D87" s="232"/>
    </row>
    <row r="88" spans="4:4" x14ac:dyDescent="0.25">
      <c r="D88" s="232"/>
    </row>
    <row r="89" spans="4:4" x14ac:dyDescent="0.25">
      <c r="D89" s="232"/>
    </row>
    <row r="90" spans="4:4" x14ac:dyDescent="0.25">
      <c r="D90" s="232"/>
    </row>
    <row r="91" spans="4:4" x14ac:dyDescent="0.25">
      <c r="D91" s="232"/>
    </row>
    <row r="92" spans="4:4" x14ac:dyDescent="0.25">
      <c r="D92" s="232"/>
    </row>
    <row r="93" spans="4:4" x14ac:dyDescent="0.25">
      <c r="D93" s="232"/>
    </row>
  </sheetData>
  <mergeCells count="10">
    <mergeCell ref="N6:O6"/>
    <mergeCell ref="N7:O7"/>
    <mergeCell ref="N8:O8"/>
    <mergeCell ref="F8:G8"/>
    <mergeCell ref="J8:K8"/>
    <mergeCell ref="J4:K4"/>
    <mergeCell ref="F6:G6"/>
    <mergeCell ref="J6:K6"/>
    <mergeCell ref="F7:G7"/>
    <mergeCell ref="J7:K7"/>
  </mergeCells>
  <conditionalFormatting sqref="D11:D22">
    <cfRule type="containsText" dxfId="114" priority="2" operator="containsText" text="ó">
      <formula>NOT(ISERROR(SEARCH("ó",D11)))</formula>
    </cfRule>
    <cfRule type="containsText" dxfId="113" priority="3" operator="containsText" text="Ê">
      <formula>NOT(ISERROR(SEARCH("Ê",D11)))</formula>
    </cfRule>
    <cfRule type="containsText" dxfId="112" priority="4" operator="containsText" text="Æ">
      <formula>NOT(ISERROR(SEARCH("Æ",D11)))</formula>
    </cfRule>
    <cfRule type="containsText" dxfId="111" priority="5" operator="containsText" text="Æ">
      <formula>NOT(ISERROR(SEARCH("Æ",D11)))</formula>
    </cfRule>
    <cfRule type="containsText" dxfId="110" priority="6" operator="containsText" text="ó">
      <formula>NOT(ISERROR(SEARCH("ó",D11)))</formula>
    </cfRule>
    <cfRule type="containsText" dxfId="109" priority="7" operator="containsText" text="Æ">
      <formula>NOT(ISERROR(SEARCH("Æ",D11)))</formula>
    </cfRule>
    <cfRule type="containsText" dxfId="108" priority="8" operator="containsText" text="Ê">
      <formula>NOT(ISERROR(SEARCH("Ê",D11)))</formula>
    </cfRule>
    <cfRule type="containsText" dxfId="107" priority="9" operator="containsText" text="Æ">
      <formula>NOT(ISERROR(SEARCH("Æ",D11)))</formula>
    </cfRule>
    <cfRule type="containsText" dxfId="106" priority="10" operator="containsText" text="Æ">
      <formula>NOT(ISERROR(SEARCH("Æ",D11)))</formula>
    </cfRule>
  </conditionalFormatting>
  <conditionalFormatting sqref="N11:O22">
    <cfRule type="expression" dxfId="105" priority="1">
      <formula>MOD(ROW(), 2)=1</formula>
    </cfRule>
  </conditionalFormatting>
  <dataValidations count="1">
    <dataValidation type="list" allowBlank="1" showInputMessage="1" showErrorMessage="1" sqref="H11:H22" xr:uid="{2FB11C48-2E8F-414E-BE84-C41A70AD21C0}">
      <formula1>#REF!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C674E-3729-4FB9-947D-9FBC18F48D64}">
  <sheetPr codeName="Feuil6">
    <tabColor theme="8" tint="-0.249977111117893"/>
  </sheetPr>
  <dimension ref="B1:O95"/>
  <sheetViews>
    <sheetView showGridLines="0" tabSelected="1" workbookViewId="0">
      <selection activeCell="I13" sqref="I13"/>
    </sheetView>
  </sheetViews>
  <sheetFormatPr baseColWidth="10" defaultRowHeight="15" x14ac:dyDescent="0.25"/>
  <cols>
    <col min="1" max="1" width="2.85546875" customWidth="1"/>
    <col min="2" max="2" width="12.7109375" style="204" customWidth="1"/>
    <col min="3" max="3" width="20.7109375" customWidth="1"/>
    <col min="4" max="4" width="5.7109375" style="231" customWidth="1"/>
    <col min="5" max="5" width="12.7109375" customWidth="1"/>
    <col min="6" max="8" width="22.7109375" customWidth="1"/>
    <col min="9" max="9" width="42.7109375" customWidth="1"/>
    <col min="10" max="10" width="14.7109375" style="9" customWidth="1"/>
    <col min="11" max="11" width="14.7109375" style="14" customWidth="1"/>
    <col min="12" max="12" width="5.7109375" style="213" customWidth="1"/>
    <col min="13" max="13" width="14.7109375" style="14" hidden="1" customWidth="1"/>
    <col min="14" max="14" width="14.7109375" customWidth="1"/>
    <col min="15" max="15" width="14.7109375" style="15" customWidth="1"/>
  </cols>
  <sheetData>
    <row r="1" spans="2:15" x14ac:dyDescent="0.25">
      <c r="L1" s="191"/>
    </row>
    <row r="2" spans="2:15" x14ac:dyDescent="0.25">
      <c r="L2" s="191"/>
    </row>
    <row r="3" spans="2:15" x14ac:dyDescent="0.25">
      <c r="J3" s="2"/>
      <c r="K3" s="16"/>
      <c r="L3" s="186"/>
      <c r="M3" s="16"/>
      <c r="N3" s="17"/>
      <c r="O3" s="17"/>
    </row>
    <row r="4" spans="2:15" ht="30" customHeight="1" x14ac:dyDescent="0.25">
      <c r="B4" s="227" t="s">
        <v>148</v>
      </c>
      <c r="C4" s="168"/>
      <c r="D4" s="218"/>
      <c r="E4" s="168"/>
      <c r="F4" s="168"/>
      <c r="G4" s="168"/>
      <c r="H4" s="168"/>
      <c r="I4" s="168"/>
      <c r="J4" s="264">
        <f ca="1">TODAY()</f>
        <v>45091</v>
      </c>
      <c r="K4" s="264"/>
      <c r="L4" s="187"/>
      <c r="M4" s="169"/>
      <c r="N4" s="169"/>
      <c r="O4" s="169"/>
    </row>
    <row r="5" spans="2:15" ht="18" customHeight="1" x14ac:dyDescent="0.25">
      <c r="J5" s="2"/>
      <c r="K5" s="16"/>
      <c r="L5" s="186"/>
      <c r="M5" s="16"/>
      <c r="N5" s="17"/>
      <c r="O5" s="17"/>
    </row>
    <row r="6" spans="2:15" s="11" customFormat="1" ht="18" customHeight="1" x14ac:dyDescent="0.25">
      <c r="B6" s="204"/>
      <c r="D6" s="107"/>
      <c r="F6" s="250" t="s">
        <v>102</v>
      </c>
      <c r="G6" s="251"/>
      <c r="H6" s="38">
        <f>SUM($J$11:$J476)*-1</f>
        <v>-150</v>
      </c>
      <c r="I6" s="22"/>
      <c r="J6" s="256" t="s">
        <v>107</v>
      </c>
      <c r="K6" s="257"/>
      <c r="L6" s="188"/>
      <c r="M6" s="112"/>
      <c r="N6" s="243">
        <f>Comptes!I11</f>
        <v>5000</v>
      </c>
      <c r="O6" s="244"/>
    </row>
    <row r="7" spans="2:15" s="11" customFormat="1" ht="18" customHeight="1" x14ac:dyDescent="0.25">
      <c r="B7" s="204"/>
      <c r="D7" s="107"/>
      <c r="F7" s="252" t="s">
        <v>106</v>
      </c>
      <c r="G7" s="253"/>
      <c r="H7" s="39">
        <f>SUM($K$11:$K476)</f>
        <v>50</v>
      </c>
      <c r="I7" s="22"/>
      <c r="J7" s="258" t="s">
        <v>104</v>
      </c>
      <c r="K7" s="259"/>
      <c r="L7" s="189"/>
      <c r="M7" s="112"/>
      <c r="N7" s="245">
        <f>IF(N11="","",LOOKUP(9^9,$N$11:$N500))</f>
        <v>4900</v>
      </c>
      <c r="O7" s="246"/>
    </row>
    <row r="8" spans="2:15" s="11" customFormat="1" ht="18" customHeight="1" x14ac:dyDescent="0.25">
      <c r="B8" s="204"/>
      <c r="D8" s="107"/>
      <c r="F8" s="254" t="s">
        <v>103</v>
      </c>
      <c r="G8" s="255"/>
      <c r="H8" s="40">
        <f>H6+H7</f>
        <v>-100</v>
      </c>
      <c r="I8" s="22"/>
      <c r="J8" s="260" t="s">
        <v>105</v>
      </c>
      <c r="K8" s="261"/>
      <c r="L8" s="190"/>
      <c r="M8" s="112"/>
      <c r="N8" s="247">
        <f>IF(O11="","",LOOKUP(9^9,$O$11:$O5000))</f>
        <v>4850</v>
      </c>
      <c r="O8" s="248"/>
    </row>
    <row r="9" spans="2:15" ht="18" customHeight="1" thickBot="1" x14ac:dyDescent="0.3">
      <c r="F9" s="8"/>
      <c r="H9" s="10"/>
      <c r="I9" s="8"/>
      <c r="J9" s="13"/>
      <c r="K9" s="16"/>
      <c r="L9" s="186"/>
      <c r="M9" s="16"/>
      <c r="N9" s="21"/>
      <c r="O9" s="17"/>
    </row>
    <row r="10" spans="2:15" s="11" customFormat="1" ht="30" customHeight="1" x14ac:dyDescent="0.25">
      <c r="B10" s="170" t="s">
        <v>3</v>
      </c>
      <c r="C10" s="171" t="s">
        <v>2</v>
      </c>
      <c r="D10" s="171" t="s">
        <v>137</v>
      </c>
      <c r="E10" s="171" t="s">
        <v>110</v>
      </c>
      <c r="F10" s="171" t="s">
        <v>1</v>
      </c>
      <c r="G10" s="171" t="s">
        <v>8</v>
      </c>
      <c r="H10" s="171" t="s">
        <v>9</v>
      </c>
      <c r="I10" s="171" t="s">
        <v>5</v>
      </c>
      <c r="J10" s="172" t="s">
        <v>6</v>
      </c>
      <c r="K10" s="172" t="s">
        <v>7</v>
      </c>
      <c r="L10" s="172" t="s">
        <v>108</v>
      </c>
      <c r="M10" s="173"/>
      <c r="N10" s="174" t="s">
        <v>111</v>
      </c>
      <c r="O10" s="175" t="s">
        <v>101</v>
      </c>
    </row>
    <row r="11" spans="2:15" x14ac:dyDescent="0.25">
      <c r="B11" s="220">
        <v>45083</v>
      </c>
      <c r="C11" s="128" t="s">
        <v>157</v>
      </c>
      <c r="D11" s="129" t="str">
        <f>IF(C11="","",VLOOKUP(T_LAC[[#This Row],[Mode de paiement]],T_Mode[],2,0))</f>
        <v>Æ</v>
      </c>
      <c r="E11" s="130"/>
      <c r="F11" s="128"/>
      <c r="G11" s="128"/>
      <c r="H11" s="128"/>
      <c r="I11" s="128"/>
      <c r="J11" s="131">
        <v>50</v>
      </c>
      <c r="K11" s="132"/>
      <c r="L11" s="145" t="s">
        <v>109</v>
      </c>
      <c r="M11" s="108"/>
      <c r="N11" s="118">
        <f>IF(AND(J11="",K11=""),"",N6+K11-J11)</f>
        <v>4950</v>
      </c>
      <c r="O11" s="116">
        <f xml:space="preserve"> IF(L11="","",N6-J11+K11)</f>
        <v>4950</v>
      </c>
    </row>
    <row r="12" spans="2:15" ht="15" customHeight="1" x14ac:dyDescent="0.25">
      <c r="B12" s="222">
        <v>45083</v>
      </c>
      <c r="C12" s="142" t="s">
        <v>142</v>
      </c>
      <c r="D12" s="143" t="str">
        <f>IF(C12="","",VLOOKUP(T_LAC[[#This Row],[Mode de paiement]],T_Mode[],2,0))</f>
        <v>ó</v>
      </c>
      <c r="E12" s="144"/>
      <c r="F12" s="142"/>
      <c r="G12" s="142"/>
      <c r="H12" s="142"/>
      <c r="I12" s="142"/>
      <c r="J12" s="160">
        <v>100</v>
      </c>
      <c r="K12" s="161"/>
      <c r="L12" s="147" t="s">
        <v>109</v>
      </c>
      <c r="M12" s="108"/>
      <c r="N12" s="119">
        <f>IF(AND(J12="",K12=""),"",N11+K12-J12)</f>
        <v>4850</v>
      </c>
      <c r="O12" s="117">
        <f>IF(L12="","",LOOKUP(9^9,$O$11:O11)+K12-J12)</f>
        <v>4850</v>
      </c>
    </row>
    <row r="13" spans="2:15" ht="15" customHeight="1" x14ac:dyDescent="0.25">
      <c r="B13" s="204">
        <v>45085</v>
      </c>
      <c r="C13" t="s">
        <v>142</v>
      </c>
      <c r="D13" s="232" t="str">
        <f>IF(C13="","",VLOOKUP(T_LAC[[#This Row],[Mode de paiement]],T_Mode[],2,0))</f>
        <v>ó</v>
      </c>
      <c r="K13" s="14">
        <v>50</v>
      </c>
      <c r="N13" s="119">
        <f>IF(AND(J13="",K13=""),"",N12+K13-J13)</f>
        <v>4900</v>
      </c>
      <c r="O13" s="117" t="str">
        <f>IF(L13="","",LOOKUP(9^9,$O$11:O12)+K13-J13)</f>
        <v/>
      </c>
    </row>
    <row r="14" spans="2:15" ht="15" customHeight="1" x14ac:dyDescent="0.25">
      <c r="D14" s="232"/>
    </row>
    <row r="15" spans="2:15" x14ac:dyDescent="0.25">
      <c r="D15" s="232"/>
    </row>
    <row r="16" spans="2:15" x14ac:dyDescent="0.25">
      <c r="D16" s="232"/>
    </row>
    <row r="17" spans="4:4" x14ac:dyDescent="0.25">
      <c r="D17" s="232"/>
    </row>
    <row r="18" spans="4:4" x14ac:dyDescent="0.25">
      <c r="D18" s="232"/>
    </row>
    <row r="19" spans="4:4" x14ac:dyDescent="0.25">
      <c r="D19" s="232"/>
    </row>
    <row r="20" spans="4:4" x14ac:dyDescent="0.25">
      <c r="D20" s="232"/>
    </row>
    <row r="21" spans="4:4" x14ac:dyDescent="0.25">
      <c r="D21" s="232"/>
    </row>
    <row r="22" spans="4:4" x14ac:dyDescent="0.25">
      <c r="D22" s="232"/>
    </row>
    <row r="23" spans="4:4" x14ac:dyDescent="0.25">
      <c r="D23" s="232"/>
    </row>
    <row r="24" spans="4:4" ht="15" customHeight="1" x14ac:dyDescent="0.25">
      <c r="D24" s="232"/>
    </row>
    <row r="25" spans="4:4" x14ac:dyDescent="0.25">
      <c r="D25" s="232"/>
    </row>
    <row r="26" spans="4:4" x14ac:dyDescent="0.25">
      <c r="D26" s="232"/>
    </row>
    <row r="27" spans="4:4" x14ac:dyDescent="0.25">
      <c r="D27" s="232"/>
    </row>
    <row r="28" spans="4:4" x14ac:dyDescent="0.25">
      <c r="D28" s="232"/>
    </row>
    <row r="29" spans="4:4" x14ac:dyDescent="0.25">
      <c r="D29" s="232"/>
    </row>
    <row r="30" spans="4:4" x14ac:dyDescent="0.25">
      <c r="D30" s="232"/>
    </row>
    <row r="31" spans="4:4" x14ac:dyDescent="0.25">
      <c r="D31" s="232"/>
    </row>
    <row r="32" spans="4:4" x14ac:dyDescent="0.25">
      <c r="D32" s="232"/>
    </row>
    <row r="33" spans="4:4" x14ac:dyDescent="0.25">
      <c r="D33" s="232"/>
    </row>
    <row r="34" spans="4:4" x14ac:dyDescent="0.25">
      <c r="D34" s="232"/>
    </row>
    <row r="35" spans="4:4" x14ac:dyDescent="0.25">
      <c r="D35" s="232"/>
    </row>
    <row r="36" spans="4:4" x14ac:dyDescent="0.25">
      <c r="D36" s="232"/>
    </row>
    <row r="37" spans="4:4" x14ac:dyDescent="0.25">
      <c r="D37" s="232"/>
    </row>
    <row r="38" spans="4:4" x14ac:dyDescent="0.25">
      <c r="D38" s="232"/>
    </row>
    <row r="39" spans="4:4" x14ac:dyDescent="0.25">
      <c r="D39" s="232"/>
    </row>
    <row r="40" spans="4:4" x14ac:dyDescent="0.25">
      <c r="D40" s="232"/>
    </row>
    <row r="41" spans="4:4" x14ac:dyDescent="0.25">
      <c r="D41" s="232"/>
    </row>
    <row r="42" spans="4:4" x14ac:dyDescent="0.25">
      <c r="D42" s="232"/>
    </row>
    <row r="43" spans="4:4" x14ac:dyDescent="0.25">
      <c r="D43" s="232"/>
    </row>
    <row r="44" spans="4:4" x14ac:dyDescent="0.25">
      <c r="D44" s="232"/>
    </row>
    <row r="45" spans="4:4" x14ac:dyDescent="0.25">
      <c r="D45" s="232"/>
    </row>
    <row r="46" spans="4:4" x14ac:dyDescent="0.25">
      <c r="D46" s="232"/>
    </row>
    <row r="47" spans="4:4" x14ac:dyDescent="0.25">
      <c r="D47" s="232"/>
    </row>
    <row r="48" spans="4:4" x14ac:dyDescent="0.25">
      <c r="D48" s="232"/>
    </row>
    <row r="49" spans="4:4" x14ac:dyDescent="0.25">
      <c r="D49" s="232"/>
    </row>
    <row r="50" spans="4:4" x14ac:dyDescent="0.25">
      <c r="D50" s="232"/>
    </row>
    <row r="51" spans="4:4" x14ac:dyDescent="0.25">
      <c r="D51" s="232"/>
    </row>
    <row r="52" spans="4:4" x14ac:dyDescent="0.25">
      <c r="D52" s="232"/>
    </row>
    <row r="53" spans="4:4" x14ac:dyDescent="0.25">
      <c r="D53" s="232"/>
    </row>
    <row r="54" spans="4:4" x14ac:dyDescent="0.25">
      <c r="D54" s="232"/>
    </row>
    <row r="55" spans="4:4" x14ac:dyDescent="0.25">
      <c r="D55" s="232"/>
    </row>
    <row r="56" spans="4:4" x14ac:dyDescent="0.25">
      <c r="D56" s="232"/>
    </row>
    <row r="57" spans="4:4" x14ac:dyDescent="0.25">
      <c r="D57" s="232"/>
    </row>
    <row r="58" spans="4:4" x14ac:dyDescent="0.25">
      <c r="D58" s="232"/>
    </row>
    <row r="59" spans="4:4" x14ac:dyDescent="0.25">
      <c r="D59" s="232"/>
    </row>
    <row r="60" spans="4:4" x14ac:dyDescent="0.25">
      <c r="D60" s="232"/>
    </row>
    <row r="61" spans="4:4" x14ac:dyDescent="0.25">
      <c r="D61" s="232"/>
    </row>
    <row r="62" spans="4:4" x14ac:dyDescent="0.25">
      <c r="D62" s="232"/>
    </row>
    <row r="63" spans="4:4" x14ac:dyDescent="0.25">
      <c r="D63" s="232"/>
    </row>
    <row r="64" spans="4:4" x14ac:dyDescent="0.25">
      <c r="D64" s="232"/>
    </row>
    <row r="65" spans="4:4" x14ac:dyDescent="0.25">
      <c r="D65" s="232"/>
    </row>
    <row r="66" spans="4:4" x14ac:dyDescent="0.25">
      <c r="D66" s="232"/>
    </row>
    <row r="67" spans="4:4" x14ac:dyDescent="0.25">
      <c r="D67" s="232"/>
    </row>
    <row r="68" spans="4:4" x14ac:dyDescent="0.25">
      <c r="D68" s="232"/>
    </row>
    <row r="69" spans="4:4" x14ac:dyDescent="0.25">
      <c r="D69" s="232"/>
    </row>
    <row r="70" spans="4:4" x14ac:dyDescent="0.25">
      <c r="D70" s="232"/>
    </row>
    <row r="71" spans="4:4" x14ac:dyDescent="0.25">
      <c r="D71" s="232"/>
    </row>
    <row r="72" spans="4:4" x14ac:dyDescent="0.25">
      <c r="D72" s="232"/>
    </row>
    <row r="73" spans="4:4" x14ac:dyDescent="0.25">
      <c r="D73" s="232"/>
    </row>
    <row r="74" spans="4:4" x14ac:dyDescent="0.25">
      <c r="D74" s="232"/>
    </row>
    <row r="75" spans="4:4" x14ac:dyDescent="0.25">
      <c r="D75" s="232"/>
    </row>
    <row r="76" spans="4:4" x14ac:dyDescent="0.25">
      <c r="D76" s="232"/>
    </row>
    <row r="77" spans="4:4" x14ac:dyDescent="0.25">
      <c r="D77" s="232"/>
    </row>
    <row r="78" spans="4:4" x14ac:dyDescent="0.25">
      <c r="D78" s="232"/>
    </row>
    <row r="79" spans="4:4" x14ac:dyDescent="0.25">
      <c r="D79" s="232"/>
    </row>
    <row r="80" spans="4:4" x14ac:dyDescent="0.25">
      <c r="D80" s="232"/>
    </row>
    <row r="81" spans="4:4" x14ac:dyDescent="0.25">
      <c r="D81" s="232"/>
    </row>
    <row r="82" spans="4:4" x14ac:dyDescent="0.25">
      <c r="D82" s="232"/>
    </row>
    <row r="83" spans="4:4" x14ac:dyDescent="0.25">
      <c r="D83" s="232"/>
    </row>
    <row r="84" spans="4:4" x14ac:dyDescent="0.25">
      <c r="D84" s="232"/>
    </row>
    <row r="85" spans="4:4" x14ac:dyDescent="0.25">
      <c r="D85" s="232"/>
    </row>
    <row r="86" spans="4:4" x14ac:dyDescent="0.25">
      <c r="D86" s="232"/>
    </row>
    <row r="87" spans="4:4" x14ac:dyDescent="0.25">
      <c r="D87" s="232"/>
    </row>
    <row r="88" spans="4:4" x14ac:dyDescent="0.25">
      <c r="D88" s="232"/>
    </row>
    <row r="89" spans="4:4" x14ac:dyDescent="0.25">
      <c r="D89" s="232"/>
    </row>
    <row r="90" spans="4:4" x14ac:dyDescent="0.25">
      <c r="D90" s="232"/>
    </row>
    <row r="91" spans="4:4" x14ac:dyDescent="0.25">
      <c r="D91" s="232"/>
    </row>
    <row r="92" spans="4:4" x14ac:dyDescent="0.25">
      <c r="D92" s="232"/>
    </row>
    <row r="93" spans="4:4" x14ac:dyDescent="0.25">
      <c r="D93" s="232"/>
    </row>
    <row r="94" spans="4:4" x14ac:dyDescent="0.25">
      <c r="D94" s="232"/>
    </row>
    <row r="95" spans="4:4" x14ac:dyDescent="0.25">
      <c r="D95" s="232"/>
    </row>
  </sheetData>
  <mergeCells count="10">
    <mergeCell ref="N6:O6"/>
    <mergeCell ref="N7:O7"/>
    <mergeCell ref="N8:O8"/>
    <mergeCell ref="J4:K4"/>
    <mergeCell ref="F8:G8"/>
    <mergeCell ref="J8:K8"/>
    <mergeCell ref="F6:G6"/>
    <mergeCell ref="J6:K6"/>
    <mergeCell ref="F7:G7"/>
    <mergeCell ref="J7:K7"/>
  </mergeCells>
  <conditionalFormatting sqref="D11:D13">
    <cfRule type="containsText" dxfId="99" priority="2" operator="containsText" text="ó">
      <formula>NOT(ISERROR(SEARCH("ó",D11)))</formula>
    </cfRule>
    <cfRule type="containsText" dxfId="98" priority="3" operator="containsText" text="Ê">
      <formula>NOT(ISERROR(SEARCH("Ê",D11)))</formula>
    </cfRule>
    <cfRule type="containsText" dxfId="97" priority="4" operator="containsText" text="Æ">
      <formula>NOT(ISERROR(SEARCH("Æ",D11)))</formula>
    </cfRule>
    <cfRule type="containsText" dxfId="96" priority="5" operator="containsText" text="Æ">
      <formula>NOT(ISERROR(SEARCH("Æ",D11)))</formula>
    </cfRule>
    <cfRule type="containsText" dxfId="95" priority="6" operator="containsText" text="ó">
      <formula>NOT(ISERROR(SEARCH("ó",D11)))</formula>
    </cfRule>
    <cfRule type="containsText" dxfId="94" priority="7" operator="containsText" text="Æ">
      <formula>NOT(ISERROR(SEARCH("Æ",D11)))</formula>
    </cfRule>
    <cfRule type="containsText" dxfId="93" priority="8" operator="containsText" text="Ê">
      <formula>NOT(ISERROR(SEARCH("Ê",D11)))</formula>
    </cfRule>
    <cfRule type="containsText" dxfId="92" priority="9" operator="containsText" text="Æ">
      <formula>NOT(ISERROR(SEARCH("Æ",D11)))</formula>
    </cfRule>
    <cfRule type="containsText" dxfId="91" priority="10" operator="containsText" text="Æ">
      <formula>NOT(ISERROR(SEARCH("Æ",D11)))</formula>
    </cfRule>
  </conditionalFormatting>
  <conditionalFormatting sqref="N11:O13">
    <cfRule type="expression" dxfId="90" priority="1">
      <formula>MOD(ROW(), 2)=1</formula>
    </cfRule>
  </conditionalFormatting>
  <dataValidations count="1">
    <dataValidation type="list" allowBlank="1" showInputMessage="1" showErrorMessage="1" sqref="H11:H13" xr:uid="{668D2577-2D96-4425-8D44-3A55393B190C}">
      <formula1>#REF!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12ACE-5511-45E4-9C41-FFB709FB1AA6}">
  <sheetPr codeName="Feuil8">
    <tabColor theme="9" tint="-0.249977111117893"/>
  </sheetPr>
  <dimension ref="B1:O99"/>
  <sheetViews>
    <sheetView showGridLines="0" workbookViewId="0">
      <pane ySplit="10" topLeftCell="A11" activePane="bottomLeft" state="frozen"/>
      <selection activeCell="H943" sqref="H943"/>
      <selection pane="bottomLeft" activeCell="G33" sqref="G33"/>
    </sheetView>
  </sheetViews>
  <sheetFormatPr baseColWidth="10" defaultRowHeight="15" x14ac:dyDescent="0.25"/>
  <cols>
    <col min="1" max="1" width="2.85546875" customWidth="1"/>
    <col min="2" max="2" width="12.7109375" style="204" customWidth="1"/>
    <col min="3" max="3" width="20.7109375" customWidth="1"/>
    <col min="4" max="4" width="5.7109375" style="231" customWidth="1"/>
    <col min="5" max="5" width="12.7109375" customWidth="1"/>
    <col min="6" max="8" width="22.7109375" customWidth="1"/>
    <col min="9" max="9" width="42.7109375" customWidth="1"/>
    <col min="10" max="10" width="14.7109375" style="9" customWidth="1"/>
    <col min="11" max="11" width="14.7109375" style="14" customWidth="1"/>
    <col min="12" max="12" width="5.7109375" style="213" customWidth="1"/>
    <col min="13" max="13" width="14.7109375" style="14" hidden="1" customWidth="1"/>
    <col min="14" max="14" width="14.7109375" customWidth="1"/>
    <col min="15" max="15" width="14.7109375" style="15" customWidth="1"/>
  </cols>
  <sheetData>
    <row r="1" spans="2:15" x14ac:dyDescent="0.25">
      <c r="L1" s="191"/>
    </row>
    <row r="2" spans="2:15" x14ac:dyDescent="0.25">
      <c r="L2" s="191"/>
    </row>
    <row r="3" spans="2:15" x14ac:dyDescent="0.25">
      <c r="J3" s="2"/>
      <c r="K3" s="16"/>
      <c r="L3" s="186"/>
      <c r="M3" s="16"/>
      <c r="N3" s="17"/>
      <c r="O3" s="17"/>
    </row>
    <row r="4" spans="2:15" ht="30" customHeight="1" x14ac:dyDescent="0.25">
      <c r="B4" s="228" t="s">
        <v>149</v>
      </c>
      <c r="C4" s="32"/>
      <c r="D4" s="217"/>
      <c r="E4" s="32"/>
      <c r="F4" s="32"/>
      <c r="G4" s="32"/>
      <c r="H4" s="32"/>
      <c r="I4" s="32"/>
      <c r="J4" s="265">
        <f ca="1">TODAY()</f>
        <v>45091</v>
      </c>
      <c r="K4" s="265"/>
      <c r="L4" s="123"/>
      <c r="M4" s="154"/>
      <c r="N4" s="33"/>
      <c r="O4" s="33"/>
    </row>
    <row r="5" spans="2:15" ht="18" customHeight="1" x14ac:dyDescent="0.25">
      <c r="J5" s="2"/>
      <c r="K5" s="16"/>
      <c r="L5" s="186"/>
      <c r="M5" s="16"/>
      <c r="N5" s="17"/>
      <c r="O5" s="17"/>
    </row>
    <row r="6" spans="2:15" s="11" customFormat="1" ht="18" customHeight="1" x14ac:dyDescent="0.25">
      <c r="B6" s="204"/>
      <c r="D6" s="107"/>
      <c r="F6" s="250" t="s">
        <v>102</v>
      </c>
      <c r="G6" s="251"/>
      <c r="H6" s="38">
        <f>SUM($J$11:$J453)*-1</f>
        <v>-162</v>
      </c>
      <c r="I6" s="22"/>
      <c r="J6" s="256" t="s">
        <v>107</v>
      </c>
      <c r="K6" s="257"/>
      <c r="L6" s="188"/>
      <c r="M6" s="112"/>
      <c r="N6" s="243">
        <f>Comptes!I11</f>
        <v>5000</v>
      </c>
      <c r="O6" s="244"/>
    </row>
    <row r="7" spans="2:15" s="11" customFormat="1" ht="18" customHeight="1" x14ac:dyDescent="0.25">
      <c r="B7" s="204"/>
      <c r="D7" s="107"/>
      <c r="F7" s="252" t="s">
        <v>106</v>
      </c>
      <c r="G7" s="253"/>
      <c r="H7" s="39">
        <f>SUM($K$11:$K479)</f>
        <v>0</v>
      </c>
      <c r="I7" s="22"/>
      <c r="J7" s="258" t="s">
        <v>104</v>
      </c>
      <c r="K7" s="259"/>
      <c r="L7" s="189"/>
      <c r="M7" s="112"/>
      <c r="N7" s="245">
        <f>IF(N11="","",LOOKUP(9^9,$N$11:$N500))</f>
        <v>4838</v>
      </c>
      <c r="O7" s="246"/>
    </row>
    <row r="8" spans="2:15" s="11" customFormat="1" ht="18" customHeight="1" x14ac:dyDescent="0.25">
      <c r="B8" s="204"/>
      <c r="D8" s="107"/>
      <c r="F8" s="254" t="s">
        <v>103</v>
      </c>
      <c r="G8" s="255"/>
      <c r="H8" s="40">
        <f>H6+H7</f>
        <v>-162</v>
      </c>
      <c r="I8" s="22"/>
      <c r="J8" s="260" t="s">
        <v>105</v>
      </c>
      <c r="K8" s="261"/>
      <c r="L8" s="190"/>
      <c r="M8" s="112"/>
      <c r="N8" s="247">
        <f>IF(O11="","",LOOKUP(9^9,$O$11:$O5000))</f>
        <v>4938</v>
      </c>
      <c r="O8" s="248"/>
    </row>
    <row r="9" spans="2:15" ht="18" customHeight="1" thickBot="1" x14ac:dyDescent="0.3">
      <c r="F9" s="8"/>
      <c r="H9" s="10"/>
      <c r="I9" s="8"/>
      <c r="J9" s="13"/>
      <c r="K9" s="16"/>
      <c r="L9" s="186"/>
      <c r="M9" s="16"/>
      <c r="N9" s="21"/>
      <c r="O9" s="17"/>
    </row>
    <row r="10" spans="2:15" s="11" customFormat="1" ht="30" customHeight="1" x14ac:dyDescent="0.25">
      <c r="B10" s="162" t="s">
        <v>3</v>
      </c>
      <c r="C10" s="163" t="s">
        <v>2</v>
      </c>
      <c r="D10" s="163" t="s">
        <v>137</v>
      </c>
      <c r="E10" s="163" t="s">
        <v>110</v>
      </c>
      <c r="F10" s="163" t="s">
        <v>1</v>
      </c>
      <c r="G10" s="163" t="s">
        <v>8</v>
      </c>
      <c r="H10" s="163" t="s">
        <v>9</v>
      </c>
      <c r="I10" s="163" t="s">
        <v>5</v>
      </c>
      <c r="J10" s="164" t="s">
        <v>6</v>
      </c>
      <c r="K10" s="164" t="s">
        <v>7</v>
      </c>
      <c r="L10" s="164" t="s">
        <v>108</v>
      </c>
      <c r="M10" s="149"/>
      <c r="N10" s="159" t="s">
        <v>111</v>
      </c>
      <c r="O10" s="158" t="s">
        <v>101</v>
      </c>
    </row>
    <row r="11" spans="2:15" x14ac:dyDescent="0.25">
      <c r="B11" s="220">
        <v>45083</v>
      </c>
      <c r="C11" s="128" t="s">
        <v>157</v>
      </c>
      <c r="D11" s="129" t="str">
        <f>IF(C11="","",VLOOKUP(T_LAP[[#This Row],[Mode de paiement]],T_Mode[],2,0))</f>
        <v>Æ</v>
      </c>
      <c r="E11" s="130"/>
      <c r="F11" s="128"/>
      <c r="G11" s="128"/>
      <c r="H11" s="128"/>
      <c r="I11" s="128"/>
      <c r="J11" s="131">
        <v>50</v>
      </c>
      <c r="K11" s="132"/>
      <c r="L11" s="145" t="s">
        <v>109</v>
      </c>
      <c r="M11" s="108"/>
      <c r="N11" s="118">
        <f>IF(AND(J11="",K11=""),"",N6+K11-J11)</f>
        <v>4950</v>
      </c>
      <c r="O11" s="116">
        <f xml:space="preserve"> IF(L11="","",N6-J11+K11)</f>
        <v>4950</v>
      </c>
    </row>
    <row r="12" spans="2:15" ht="15" customHeight="1" x14ac:dyDescent="0.25">
      <c r="B12" s="222">
        <v>45083</v>
      </c>
      <c r="C12" s="142" t="s">
        <v>142</v>
      </c>
      <c r="D12" s="143" t="str">
        <f>IF(C12="","",VLOOKUP(T_LAP[[#This Row],[Mode de paiement]],T_Mode[],2,0))</f>
        <v>ó</v>
      </c>
      <c r="E12" s="144"/>
      <c r="F12" s="142"/>
      <c r="G12" s="142"/>
      <c r="H12" s="142"/>
      <c r="I12" s="142"/>
      <c r="J12" s="160">
        <v>100</v>
      </c>
      <c r="K12" s="161"/>
      <c r="L12" s="147"/>
      <c r="M12" s="108"/>
      <c r="N12" s="119">
        <f>IF(AND(J12="",K12=""),"",N11+K12-J12)</f>
        <v>4850</v>
      </c>
      <c r="O12" s="117" t="str">
        <f>IF(L12="","",LOOKUP(9^9,$O$11:O11)+K12-J12)</f>
        <v/>
      </c>
    </row>
    <row r="13" spans="2:15" ht="15" customHeight="1" x14ac:dyDescent="0.25">
      <c r="B13" s="204">
        <v>45086</v>
      </c>
      <c r="C13" t="s">
        <v>157</v>
      </c>
      <c r="D13" s="88" t="str">
        <f>IF(C13="","",VLOOKUP(T_LAP[[#This Row],[Mode de paiement]],T_Mode[],2,0))</f>
        <v>Æ</v>
      </c>
      <c r="J13" s="9">
        <v>12</v>
      </c>
      <c r="L13" s="213" t="s">
        <v>109</v>
      </c>
      <c r="N13" s="119">
        <f>IF(AND(J13="",K13=""),"",N12+K13-J13)</f>
        <v>4838</v>
      </c>
      <c r="O13" s="117">
        <f>IF(L13="","",LOOKUP(9^9,$O$11:O12)+K13-J13)</f>
        <v>4938</v>
      </c>
    </row>
    <row r="14" spans="2:15" ht="15" customHeight="1" x14ac:dyDescent="0.25">
      <c r="D14" s="232"/>
    </row>
    <row r="15" spans="2:15" x14ac:dyDescent="0.25">
      <c r="D15" s="232"/>
    </row>
    <row r="16" spans="2:15" x14ac:dyDescent="0.25">
      <c r="D16" s="232"/>
    </row>
    <row r="17" spans="4:4" x14ac:dyDescent="0.25">
      <c r="D17" s="232"/>
    </row>
    <row r="18" spans="4:4" x14ac:dyDescent="0.25">
      <c r="D18" s="232"/>
    </row>
    <row r="19" spans="4:4" x14ac:dyDescent="0.25">
      <c r="D19" s="232"/>
    </row>
    <row r="20" spans="4:4" x14ac:dyDescent="0.25">
      <c r="D20" s="232"/>
    </row>
    <row r="21" spans="4:4" x14ac:dyDescent="0.25">
      <c r="D21" s="232"/>
    </row>
    <row r="22" spans="4:4" x14ac:dyDescent="0.25">
      <c r="D22" s="232"/>
    </row>
    <row r="23" spans="4:4" x14ac:dyDescent="0.25">
      <c r="D23" s="232"/>
    </row>
    <row r="24" spans="4:4" ht="15" customHeight="1" x14ac:dyDescent="0.25">
      <c r="D24" s="232"/>
    </row>
    <row r="25" spans="4:4" x14ac:dyDescent="0.25">
      <c r="D25" s="232"/>
    </row>
    <row r="26" spans="4:4" x14ac:dyDescent="0.25">
      <c r="D26" s="232"/>
    </row>
    <row r="27" spans="4:4" x14ac:dyDescent="0.25">
      <c r="D27" s="232"/>
    </row>
    <row r="28" spans="4:4" x14ac:dyDescent="0.25">
      <c r="D28" s="232"/>
    </row>
    <row r="29" spans="4:4" x14ac:dyDescent="0.25">
      <c r="D29" s="232"/>
    </row>
    <row r="30" spans="4:4" x14ac:dyDescent="0.25">
      <c r="D30" s="232"/>
    </row>
    <row r="31" spans="4:4" x14ac:dyDescent="0.25">
      <c r="D31" s="232"/>
    </row>
    <row r="32" spans="4:4" x14ac:dyDescent="0.25">
      <c r="D32" s="232"/>
    </row>
    <row r="33" spans="4:4" x14ac:dyDescent="0.25">
      <c r="D33" s="232"/>
    </row>
    <row r="34" spans="4:4" x14ac:dyDescent="0.25">
      <c r="D34" s="232"/>
    </row>
    <row r="35" spans="4:4" x14ac:dyDescent="0.25">
      <c r="D35" s="232"/>
    </row>
    <row r="36" spans="4:4" x14ac:dyDescent="0.25">
      <c r="D36" s="232"/>
    </row>
    <row r="37" spans="4:4" x14ac:dyDescent="0.25">
      <c r="D37" s="232"/>
    </row>
    <row r="38" spans="4:4" x14ac:dyDescent="0.25">
      <c r="D38" s="232"/>
    </row>
    <row r="39" spans="4:4" x14ac:dyDescent="0.25">
      <c r="D39" s="232"/>
    </row>
    <row r="40" spans="4:4" x14ac:dyDescent="0.25">
      <c r="D40" s="232"/>
    </row>
    <row r="41" spans="4:4" x14ac:dyDescent="0.25">
      <c r="D41" s="232"/>
    </row>
    <row r="42" spans="4:4" x14ac:dyDescent="0.25">
      <c r="D42" s="232"/>
    </row>
    <row r="43" spans="4:4" x14ac:dyDescent="0.25">
      <c r="D43" s="232"/>
    </row>
    <row r="44" spans="4:4" x14ac:dyDescent="0.25">
      <c r="D44" s="232"/>
    </row>
    <row r="45" spans="4:4" x14ac:dyDescent="0.25">
      <c r="D45" s="232"/>
    </row>
    <row r="46" spans="4:4" x14ac:dyDescent="0.25">
      <c r="D46" s="232"/>
    </row>
    <row r="47" spans="4:4" x14ac:dyDescent="0.25">
      <c r="D47" s="232"/>
    </row>
    <row r="48" spans="4:4" x14ac:dyDescent="0.25">
      <c r="D48" s="232"/>
    </row>
    <row r="49" spans="4:4" x14ac:dyDescent="0.25">
      <c r="D49" s="232"/>
    </row>
    <row r="50" spans="4:4" x14ac:dyDescent="0.25">
      <c r="D50" s="232"/>
    </row>
    <row r="51" spans="4:4" x14ac:dyDescent="0.25">
      <c r="D51" s="232"/>
    </row>
    <row r="52" spans="4:4" x14ac:dyDescent="0.25">
      <c r="D52" s="232"/>
    </row>
    <row r="53" spans="4:4" x14ac:dyDescent="0.25">
      <c r="D53" s="232"/>
    </row>
    <row r="54" spans="4:4" x14ac:dyDescent="0.25">
      <c r="D54" s="232"/>
    </row>
    <row r="55" spans="4:4" x14ac:dyDescent="0.25">
      <c r="D55" s="232"/>
    </row>
    <row r="56" spans="4:4" x14ac:dyDescent="0.25">
      <c r="D56" s="232"/>
    </row>
    <row r="57" spans="4:4" x14ac:dyDescent="0.25">
      <c r="D57" s="232"/>
    </row>
    <row r="58" spans="4:4" x14ac:dyDescent="0.25">
      <c r="D58" s="232"/>
    </row>
    <row r="59" spans="4:4" x14ac:dyDescent="0.25">
      <c r="D59" s="232"/>
    </row>
    <row r="60" spans="4:4" x14ac:dyDescent="0.25">
      <c r="D60" s="232"/>
    </row>
    <row r="61" spans="4:4" x14ac:dyDescent="0.25">
      <c r="D61" s="232"/>
    </row>
    <row r="62" spans="4:4" x14ac:dyDescent="0.25">
      <c r="D62" s="232"/>
    </row>
    <row r="63" spans="4:4" x14ac:dyDescent="0.25">
      <c r="D63" s="232"/>
    </row>
    <row r="64" spans="4:4" x14ac:dyDescent="0.25">
      <c r="D64" s="232"/>
    </row>
    <row r="65" spans="4:4" x14ac:dyDescent="0.25">
      <c r="D65" s="232"/>
    </row>
    <row r="66" spans="4:4" x14ac:dyDescent="0.25">
      <c r="D66" s="232"/>
    </row>
    <row r="67" spans="4:4" x14ac:dyDescent="0.25">
      <c r="D67" s="232"/>
    </row>
    <row r="68" spans="4:4" x14ac:dyDescent="0.25">
      <c r="D68" s="232"/>
    </row>
    <row r="69" spans="4:4" x14ac:dyDescent="0.25">
      <c r="D69" s="232"/>
    </row>
    <row r="70" spans="4:4" x14ac:dyDescent="0.25">
      <c r="D70" s="232"/>
    </row>
    <row r="71" spans="4:4" x14ac:dyDescent="0.25">
      <c r="D71" s="232"/>
    </row>
    <row r="72" spans="4:4" x14ac:dyDescent="0.25">
      <c r="D72" s="232"/>
    </row>
    <row r="73" spans="4:4" x14ac:dyDescent="0.25">
      <c r="D73" s="232"/>
    </row>
    <row r="74" spans="4:4" x14ac:dyDescent="0.25">
      <c r="D74" s="232"/>
    </row>
    <row r="75" spans="4:4" x14ac:dyDescent="0.25">
      <c r="D75" s="232"/>
    </row>
    <row r="76" spans="4:4" x14ac:dyDescent="0.25">
      <c r="D76" s="232"/>
    </row>
    <row r="77" spans="4:4" x14ac:dyDescent="0.25">
      <c r="D77" s="232"/>
    </row>
    <row r="78" spans="4:4" x14ac:dyDescent="0.25">
      <c r="D78" s="232"/>
    </row>
    <row r="79" spans="4:4" x14ac:dyDescent="0.25">
      <c r="D79" s="232"/>
    </row>
    <row r="80" spans="4:4" x14ac:dyDescent="0.25">
      <c r="D80" s="232"/>
    </row>
    <row r="81" spans="4:4" x14ac:dyDescent="0.25">
      <c r="D81" s="232"/>
    </row>
    <row r="82" spans="4:4" x14ac:dyDescent="0.25">
      <c r="D82" s="232"/>
    </row>
    <row r="83" spans="4:4" x14ac:dyDescent="0.25">
      <c r="D83" s="232"/>
    </row>
    <row r="84" spans="4:4" x14ac:dyDescent="0.25">
      <c r="D84" s="232"/>
    </row>
    <row r="85" spans="4:4" x14ac:dyDescent="0.25">
      <c r="D85" s="232"/>
    </row>
    <row r="86" spans="4:4" x14ac:dyDescent="0.25">
      <c r="D86" s="232"/>
    </row>
    <row r="87" spans="4:4" x14ac:dyDescent="0.25">
      <c r="D87" s="232"/>
    </row>
    <row r="88" spans="4:4" x14ac:dyDescent="0.25">
      <c r="D88" s="232"/>
    </row>
    <row r="89" spans="4:4" x14ac:dyDescent="0.25">
      <c r="D89" s="232"/>
    </row>
    <row r="90" spans="4:4" x14ac:dyDescent="0.25">
      <c r="D90" s="232"/>
    </row>
    <row r="91" spans="4:4" x14ac:dyDescent="0.25">
      <c r="D91" s="232"/>
    </row>
    <row r="92" spans="4:4" x14ac:dyDescent="0.25">
      <c r="D92" s="232"/>
    </row>
    <row r="93" spans="4:4" x14ac:dyDescent="0.25">
      <c r="D93" s="232"/>
    </row>
    <row r="94" spans="4:4" x14ac:dyDescent="0.25">
      <c r="D94" s="232"/>
    </row>
    <row r="95" spans="4:4" x14ac:dyDescent="0.25">
      <c r="D95" s="232"/>
    </row>
    <row r="96" spans="4:4" x14ac:dyDescent="0.25">
      <c r="D96" s="232"/>
    </row>
    <row r="97" spans="4:4" x14ac:dyDescent="0.25">
      <c r="D97" s="232"/>
    </row>
    <row r="98" spans="4:4" x14ac:dyDescent="0.25">
      <c r="D98" s="232"/>
    </row>
    <row r="99" spans="4:4" x14ac:dyDescent="0.25">
      <c r="D99" s="232"/>
    </row>
  </sheetData>
  <mergeCells count="10">
    <mergeCell ref="N6:O6"/>
    <mergeCell ref="N7:O7"/>
    <mergeCell ref="N8:O8"/>
    <mergeCell ref="F8:G8"/>
    <mergeCell ref="J8:K8"/>
    <mergeCell ref="J4:K4"/>
    <mergeCell ref="F6:G6"/>
    <mergeCell ref="J6:K6"/>
    <mergeCell ref="F7:G7"/>
    <mergeCell ref="J7:K7"/>
  </mergeCells>
  <conditionalFormatting sqref="D13">
    <cfRule type="containsText" dxfId="84" priority="20" operator="containsText" text="ó">
      <formula>NOT(ISERROR(SEARCH("ó",D13)))</formula>
    </cfRule>
    <cfRule type="containsText" dxfId="83" priority="21" operator="containsText" text="Ê">
      <formula>NOT(ISERROR(SEARCH("Ê",D13)))</formula>
    </cfRule>
    <cfRule type="containsText" dxfId="82" priority="22" operator="containsText" text="Æ">
      <formula>NOT(ISERROR(SEARCH("Æ",D13)))</formula>
    </cfRule>
    <cfRule type="containsText" dxfId="81" priority="23" operator="containsText" text="Æ">
      <formula>NOT(ISERROR(SEARCH("Æ",D13)))</formula>
    </cfRule>
    <cfRule type="containsText" dxfId="80" priority="24" operator="containsText" text="ó">
      <formula>NOT(ISERROR(SEARCH("ó",D13)))</formula>
    </cfRule>
    <cfRule type="containsText" dxfId="79" priority="25" operator="containsText" text="Æ">
      <formula>NOT(ISERROR(SEARCH("Æ",D13)))</formula>
    </cfRule>
    <cfRule type="containsText" dxfId="78" priority="26" operator="containsText" text="Ê">
      <formula>NOT(ISERROR(SEARCH("Ê",D13)))</formula>
    </cfRule>
    <cfRule type="containsText" dxfId="77" priority="27" operator="containsText" text="Æ">
      <formula>NOT(ISERROR(SEARCH("Æ",D13)))</formula>
    </cfRule>
    <cfRule type="containsText" dxfId="76" priority="28" operator="containsText" text="Æ">
      <formula>NOT(ISERROR(SEARCH("Æ",D13)))</formula>
    </cfRule>
  </conditionalFormatting>
  <conditionalFormatting sqref="D11:D13">
    <cfRule type="containsText" dxfId="75" priority="2" operator="containsText" text="ó">
      <formula>NOT(ISERROR(SEARCH("ó",D11)))</formula>
    </cfRule>
    <cfRule type="containsText" dxfId="74" priority="3" operator="containsText" text="Ê">
      <formula>NOT(ISERROR(SEARCH("Ê",D11)))</formula>
    </cfRule>
    <cfRule type="containsText" dxfId="73" priority="4" operator="containsText" text="Æ">
      <formula>NOT(ISERROR(SEARCH("Æ",D11)))</formula>
    </cfRule>
    <cfRule type="containsText" dxfId="72" priority="5" operator="containsText" text="Æ">
      <formula>NOT(ISERROR(SEARCH("Æ",D11)))</formula>
    </cfRule>
    <cfRule type="containsText" dxfId="71" priority="6" operator="containsText" text="ó">
      <formula>NOT(ISERROR(SEARCH("ó",D11)))</formula>
    </cfRule>
    <cfRule type="containsText" dxfId="70" priority="7" operator="containsText" text="Æ">
      <formula>NOT(ISERROR(SEARCH("Æ",D11)))</formula>
    </cfRule>
    <cfRule type="containsText" dxfId="69" priority="8" operator="containsText" text="Ê">
      <formula>NOT(ISERROR(SEARCH("Ê",D11)))</formula>
    </cfRule>
    <cfRule type="containsText" dxfId="68" priority="9" operator="containsText" text="Æ">
      <formula>NOT(ISERROR(SEARCH("Æ",D11)))</formula>
    </cfRule>
    <cfRule type="containsText" dxfId="67" priority="10" operator="containsText" text="Æ">
      <formula>NOT(ISERROR(SEARCH("Æ",D11)))</formula>
    </cfRule>
  </conditionalFormatting>
  <conditionalFormatting sqref="N11:O13">
    <cfRule type="expression" dxfId="66" priority="1">
      <formula>MOD(ROW(), 2)=1</formula>
    </cfRule>
  </conditionalFormatting>
  <dataValidations count="1">
    <dataValidation type="list" allowBlank="1" showInputMessage="1" showErrorMessage="1" sqref="H11:H13" xr:uid="{7DE37FB2-7C9E-4377-98BF-482DABA0B5D4}">
      <formula1>#REF!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7F9BB-3C12-4118-9FA2-742D85818193}">
  <sheetPr codeName="Feuil7">
    <tabColor theme="7" tint="-0.499984740745262"/>
  </sheetPr>
  <dimension ref="B1:O98"/>
  <sheetViews>
    <sheetView showGridLines="0" topLeftCell="A7" workbookViewId="0">
      <selection activeCell="B13" sqref="B13:L13"/>
    </sheetView>
  </sheetViews>
  <sheetFormatPr baseColWidth="10" defaultRowHeight="15" x14ac:dyDescent="0.25"/>
  <cols>
    <col min="1" max="1" width="2.85546875" customWidth="1"/>
    <col min="2" max="2" width="12.7109375" style="204" customWidth="1"/>
    <col min="3" max="3" width="20.7109375" customWidth="1"/>
    <col min="4" max="4" width="5.7109375" style="231" customWidth="1"/>
    <col min="5" max="5" width="12.7109375" customWidth="1"/>
    <col min="6" max="8" width="22.7109375" customWidth="1"/>
    <col min="9" max="9" width="42.7109375" customWidth="1"/>
    <col min="10" max="10" width="14.7109375" style="9" customWidth="1"/>
    <col min="11" max="11" width="14.7109375" style="14" customWidth="1"/>
    <col min="12" max="12" width="5.7109375" style="213" customWidth="1"/>
    <col min="13" max="13" width="14.7109375" style="14" hidden="1" customWidth="1"/>
    <col min="14" max="14" width="14.7109375" customWidth="1"/>
    <col min="15" max="15" width="14.7109375" style="15" customWidth="1"/>
  </cols>
  <sheetData>
    <row r="1" spans="2:15" x14ac:dyDescent="0.25">
      <c r="L1" s="191"/>
    </row>
    <row r="2" spans="2:15" x14ac:dyDescent="0.25">
      <c r="L2" s="191"/>
    </row>
    <row r="3" spans="2:15" x14ac:dyDescent="0.25">
      <c r="J3" s="2"/>
      <c r="K3" s="16"/>
      <c r="L3" s="186"/>
      <c r="M3" s="16"/>
      <c r="N3" s="17"/>
      <c r="O3" s="17"/>
    </row>
    <row r="4" spans="2:15" ht="30" customHeight="1" x14ac:dyDescent="0.25">
      <c r="B4" s="229" t="s">
        <v>144</v>
      </c>
      <c r="C4" s="44"/>
      <c r="D4" s="216"/>
      <c r="E4" s="44"/>
      <c r="F4" s="44"/>
      <c r="G4" s="44"/>
      <c r="H4" s="44"/>
      <c r="I4" s="44"/>
      <c r="J4" s="266">
        <f ca="1">TODAY()</f>
        <v>45091</v>
      </c>
      <c r="K4" s="266"/>
      <c r="L4" s="124"/>
      <c r="M4" s="154"/>
      <c r="N4" s="45"/>
      <c r="O4" s="45"/>
    </row>
    <row r="5" spans="2:15" ht="18" customHeight="1" x14ac:dyDescent="0.25">
      <c r="J5" s="2"/>
      <c r="K5" s="16"/>
      <c r="L5" s="186"/>
      <c r="M5" s="16"/>
      <c r="N5" s="17"/>
      <c r="O5" s="17"/>
    </row>
    <row r="6" spans="2:15" s="11" customFormat="1" ht="18" customHeight="1" x14ac:dyDescent="0.25">
      <c r="B6" s="204"/>
      <c r="D6" s="107"/>
      <c r="F6" s="250" t="s">
        <v>102</v>
      </c>
      <c r="G6" s="251"/>
      <c r="H6" s="38">
        <f>SUM($J$11:$J479)*-1</f>
        <v>-150</v>
      </c>
      <c r="I6" s="22"/>
      <c r="J6" s="256" t="s">
        <v>107</v>
      </c>
      <c r="K6" s="257"/>
      <c r="L6" s="188"/>
      <c r="M6" s="112"/>
      <c r="N6" s="243">
        <f>Comptes!I11</f>
        <v>5000</v>
      </c>
      <c r="O6" s="244"/>
    </row>
    <row r="7" spans="2:15" s="11" customFormat="1" ht="18" customHeight="1" x14ac:dyDescent="0.25">
      <c r="B7" s="204"/>
      <c r="D7" s="107"/>
      <c r="F7" s="252" t="s">
        <v>106</v>
      </c>
      <c r="G7" s="253"/>
      <c r="H7" s="39">
        <f>SUM($K11:$K479)</f>
        <v>0</v>
      </c>
      <c r="I7" s="22"/>
      <c r="J7" s="258" t="s">
        <v>104</v>
      </c>
      <c r="K7" s="259"/>
      <c r="L7" s="189"/>
      <c r="M7" s="112"/>
      <c r="N7" s="245">
        <f>IF(N11="","",LOOKUP(9^9,$N$11:$N500))</f>
        <v>4850</v>
      </c>
      <c r="O7" s="246"/>
    </row>
    <row r="8" spans="2:15" s="11" customFormat="1" ht="18" customHeight="1" x14ac:dyDescent="0.25">
      <c r="B8" s="204"/>
      <c r="D8" s="107"/>
      <c r="F8" s="254" t="s">
        <v>103</v>
      </c>
      <c r="G8" s="255"/>
      <c r="H8" s="40">
        <f>H6+H7</f>
        <v>-150</v>
      </c>
      <c r="I8" s="22"/>
      <c r="J8" s="260" t="s">
        <v>105</v>
      </c>
      <c r="K8" s="261"/>
      <c r="L8" s="190"/>
      <c r="M8" s="112"/>
      <c r="N8" s="247">
        <f>IF(O11="","",LOOKUP(9^9,$O$11:$O5000))</f>
        <v>4850</v>
      </c>
      <c r="O8" s="248"/>
    </row>
    <row r="9" spans="2:15" ht="18" customHeight="1" thickBot="1" x14ac:dyDescent="0.3">
      <c r="F9" s="8"/>
      <c r="H9" s="10"/>
      <c r="I9" s="8"/>
      <c r="J9" s="13"/>
      <c r="K9" s="16"/>
      <c r="L9" s="186"/>
      <c r="M9" s="16"/>
      <c r="N9" s="21"/>
      <c r="O9" s="17"/>
    </row>
    <row r="10" spans="2:15" s="11" customFormat="1" ht="30" customHeight="1" x14ac:dyDescent="0.25">
      <c r="B10" s="180" t="s">
        <v>3</v>
      </c>
      <c r="C10" s="181" t="s">
        <v>2</v>
      </c>
      <c r="D10" s="181" t="s">
        <v>137</v>
      </c>
      <c r="E10" s="181" t="s">
        <v>110</v>
      </c>
      <c r="F10" s="181" t="s">
        <v>1</v>
      </c>
      <c r="G10" s="181" t="s">
        <v>8</v>
      </c>
      <c r="H10" s="181" t="s">
        <v>9</v>
      </c>
      <c r="I10" s="181" t="s">
        <v>5</v>
      </c>
      <c r="J10" s="182" t="s">
        <v>6</v>
      </c>
      <c r="K10" s="182" t="s">
        <v>7</v>
      </c>
      <c r="L10" s="182" t="s">
        <v>108</v>
      </c>
      <c r="M10" s="149"/>
      <c r="N10" s="178" t="s">
        <v>111</v>
      </c>
      <c r="O10" s="176" t="s">
        <v>101</v>
      </c>
    </row>
    <row r="11" spans="2:15" x14ac:dyDescent="0.25">
      <c r="B11" s="220">
        <v>45083</v>
      </c>
      <c r="C11" s="128" t="s">
        <v>157</v>
      </c>
      <c r="D11" s="129" t="str">
        <f>IF(C11="","",VLOOKUP(T_LEPC[[#This Row],[Mode de paiement]],T_Mode[],2,0))</f>
        <v>Æ</v>
      </c>
      <c r="E11" s="130"/>
      <c r="F11" s="128"/>
      <c r="G11" s="128"/>
      <c r="H11" s="128"/>
      <c r="I11" s="128"/>
      <c r="J11" s="131">
        <v>50</v>
      </c>
      <c r="K11" s="132"/>
      <c r="L11" s="145" t="s">
        <v>109</v>
      </c>
      <c r="M11" s="108"/>
      <c r="N11" s="118">
        <f>IF(AND(J11="",K11=""),"",N6+K11-J11)</f>
        <v>4950</v>
      </c>
      <c r="O11" s="116">
        <f xml:space="preserve"> IF(L11="","",N6-J11+K11)</f>
        <v>4950</v>
      </c>
    </row>
    <row r="12" spans="2:15" ht="15" customHeight="1" x14ac:dyDescent="0.25">
      <c r="B12" s="222">
        <v>45083</v>
      </c>
      <c r="C12" s="142" t="s">
        <v>142</v>
      </c>
      <c r="D12" s="143" t="str">
        <f>IF(C12="","",VLOOKUP(T_LEPC[[#This Row],[Mode de paiement]],T_Mode[],2,0))</f>
        <v>ó</v>
      </c>
      <c r="E12" s="144"/>
      <c r="F12" s="142"/>
      <c r="G12" s="142"/>
      <c r="H12" s="142"/>
      <c r="I12" s="142"/>
      <c r="J12" s="160">
        <v>100</v>
      </c>
      <c r="K12" s="161"/>
      <c r="L12" s="147" t="s">
        <v>109</v>
      </c>
      <c r="M12" s="108"/>
      <c r="N12" s="119">
        <f>IF(AND(J12="",K12=""),"",N11+K12-J12)</f>
        <v>4850</v>
      </c>
      <c r="O12" s="117">
        <f>IF(L12="","",LOOKUP(9^9,$O$11:O11)+K12-J12)</f>
        <v>4850</v>
      </c>
    </row>
    <row r="13" spans="2:15" ht="15" customHeight="1" x14ac:dyDescent="0.25">
      <c r="D13" s="232"/>
    </row>
    <row r="14" spans="2:15" ht="15" customHeight="1" x14ac:dyDescent="0.25">
      <c r="D14" s="232"/>
    </row>
    <row r="15" spans="2:15" x14ac:dyDescent="0.25">
      <c r="D15" s="232"/>
    </row>
    <row r="16" spans="2:15" x14ac:dyDescent="0.25">
      <c r="D16" s="232"/>
    </row>
    <row r="17" spans="4:4" x14ac:dyDescent="0.25">
      <c r="D17" s="232"/>
    </row>
    <row r="18" spans="4:4" x14ac:dyDescent="0.25">
      <c r="D18" s="232"/>
    </row>
    <row r="19" spans="4:4" x14ac:dyDescent="0.25">
      <c r="D19" s="232"/>
    </row>
    <row r="20" spans="4:4" x14ac:dyDescent="0.25">
      <c r="D20" s="232"/>
    </row>
    <row r="21" spans="4:4" x14ac:dyDescent="0.25">
      <c r="D21" s="232"/>
    </row>
    <row r="22" spans="4:4" x14ac:dyDescent="0.25">
      <c r="D22" s="232"/>
    </row>
    <row r="23" spans="4:4" x14ac:dyDescent="0.25">
      <c r="D23" s="232"/>
    </row>
    <row r="24" spans="4:4" ht="15" customHeight="1" x14ac:dyDescent="0.25">
      <c r="D24" s="232"/>
    </row>
    <row r="25" spans="4:4" x14ac:dyDescent="0.25">
      <c r="D25" s="232"/>
    </row>
    <row r="26" spans="4:4" x14ac:dyDescent="0.25">
      <c r="D26" s="232"/>
    </row>
    <row r="27" spans="4:4" x14ac:dyDescent="0.25">
      <c r="D27" s="232"/>
    </row>
    <row r="28" spans="4:4" x14ac:dyDescent="0.25">
      <c r="D28" s="232"/>
    </row>
    <row r="29" spans="4:4" x14ac:dyDescent="0.25">
      <c r="D29" s="232"/>
    </row>
    <row r="30" spans="4:4" x14ac:dyDescent="0.25">
      <c r="D30" s="232"/>
    </row>
    <row r="31" spans="4:4" x14ac:dyDescent="0.25">
      <c r="D31" s="232"/>
    </row>
    <row r="32" spans="4:4" x14ac:dyDescent="0.25">
      <c r="D32" s="232"/>
    </row>
    <row r="33" spans="4:4" x14ac:dyDescent="0.25">
      <c r="D33" s="232"/>
    </row>
    <row r="34" spans="4:4" x14ac:dyDescent="0.25">
      <c r="D34" s="232"/>
    </row>
    <row r="35" spans="4:4" x14ac:dyDescent="0.25">
      <c r="D35" s="232"/>
    </row>
    <row r="36" spans="4:4" x14ac:dyDescent="0.25">
      <c r="D36" s="232"/>
    </row>
    <row r="37" spans="4:4" x14ac:dyDescent="0.25">
      <c r="D37" s="232"/>
    </row>
    <row r="38" spans="4:4" x14ac:dyDescent="0.25">
      <c r="D38" s="232"/>
    </row>
    <row r="39" spans="4:4" x14ac:dyDescent="0.25">
      <c r="D39" s="232"/>
    </row>
    <row r="40" spans="4:4" x14ac:dyDescent="0.25">
      <c r="D40" s="232"/>
    </row>
    <row r="41" spans="4:4" x14ac:dyDescent="0.25">
      <c r="D41" s="232"/>
    </row>
    <row r="42" spans="4:4" x14ac:dyDescent="0.25">
      <c r="D42" s="232"/>
    </row>
    <row r="43" spans="4:4" x14ac:dyDescent="0.25">
      <c r="D43" s="232"/>
    </row>
    <row r="44" spans="4:4" x14ac:dyDescent="0.25">
      <c r="D44" s="232"/>
    </row>
    <row r="45" spans="4:4" x14ac:dyDescent="0.25">
      <c r="D45" s="232"/>
    </row>
    <row r="46" spans="4:4" x14ac:dyDescent="0.25">
      <c r="D46" s="232"/>
    </row>
    <row r="47" spans="4:4" x14ac:dyDescent="0.25">
      <c r="D47" s="232"/>
    </row>
    <row r="48" spans="4:4" x14ac:dyDescent="0.25">
      <c r="D48" s="232"/>
    </row>
    <row r="49" spans="4:4" x14ac:dyDescent="0.25">
      <c r="D49" s="232"/>
    </row>
    <row r="50" spans="4:4" x14ac:dyDescent="0.25">
      <c r="D50" s="232"/>
    </row>
    <row r="51" spans="4:4" x14ac:dyDescent="0.25">
      <c r="D51" s="232"/>
    </row>
    <row r="52" spans="4:4" x14ac:dyDescent="0.25">
      <c r="D52" s="232"/>
    </row>
    <row r="53" spans="4:4" x14ac:dyDescent="0.25">
      <c r="D53" s="232"/>
    </row>
    <row r="54" spans="4:4" x14ac:dyDescent="0.25">
      <c r="D54" s="232"/>
    </row>
    <row r="55" spans="4:4" x14ac:dyDescent="0.25">
      <c r="D55" s="232"/>
    </row>
    <row r="56" spans="4:4" x14ac:dyDescent="0.25">
      <c r="D56" s="232"/>
    </row>
    <row r="57" spans="4:4" x14ac:dyDescent="0.25">
      <c r="D57" s="232"/>
    </row>
    <row r="58" spans="4:4" x14ac:dyDescent="0.25">
      <c r="D58" s="232"/>
    </row>
    <row r="59" spans="4:4" x14ac:dyDescent="0.25">
      <c r="D59" s="232"/>
    </row>
    <row r="60" spans="4:4" x14ac:dyDescent="0.25">
      <c r="D60" s="232"/>
    </row>
    <row r="61" spans="4:4" x14ac:dyDescent="0.25">
      <c r="D61" s="232"/>
    </row>
    <row r="62" spans="4:4" x14ac:dyDescent="0.25">
      <c r="D62" s="232"/>
    </row>
    <row r="63" spans="4:4" x14ac:dyDescent="0.25">
      <c r="D63" s="232"/>
    </row>
    <row r="64" spans="4:4" x14ac:dyDescent="0.25">
      <c r="D64" s="232"/>
    </row>
    <row r="65" spans="4:4" x14ac:dyDescent="0.25">
      <c r="D65" s="232"/>
    </row>
    <row r="66" spans="4:4" x14ac:dyDescent="0.25">
      <c r="D66" s="232"/>
    </row>
    <row r="67" spans="4:4" x14ac:dyDescent="0.25">
      <c r="D67" s="232"/>
    </row>
    <row r="68" spans="4:4" x14ac:dyDescent="0.25">
      <c r="D68" s="232"/>
    </row>
    <row r="69" spans="4:4" x14ac:dyDescent="0.25">
      <c r="D69" s="232"/>
    </row>
    <row r="70" spans="4:4" x14ac:dyDescent="0.25">
      <c r="D70" s="232"/>
    </row>
    <row r="71" spans="4:4" x14ac:dyDescent="0.25">
      <c r="D71" s="232"/>
    </row>
    <row r="72" spans="4:4" x14ac:dyDescent="0.25">
      <c r="D72" s="232"/>
    </row>
    <row r="73" spans="4:4" x14ac:dyDescent="0.25">
      <c r="D73" s="232"/>
    </row>
    <row r="74" spans="4:4" x14ac:dyDescent="0.25">
      <c r="D74" s="232"/>
    </row>
    <row r="75" spans="4:4" x14ac:dyDescent="0.25">
      <c r="D75" s="232"/>
    </row>
    <row r="76" spans="4:4" x14ac:dyDescent="0.25">
      <c r="D76" s="232"/>
    </row>
    <row r="77" spans="4:4" x14ac:dyDescent="0.25">
      <c r="D77" s="232"/>
    </row>
    <row r="78" spans="4:4" x14ac:dyDescent="0.25">
      <c r="D78" s="232"/>
    </row>
    <row r="79" spans="4:4" x14ac:dyDescent="0.25">
      <c r="D79" s="232"/>
    </row>
    <row r="80" spans="4:4" x14ac:dyDescent="0.25">
      <c r="D80" s="232"/>
    </row>
    <row r="81" spans="4:4" x14ac:dyDescent="0.25">
      <c r="D81" s="232"/>
    </row>
    <row r="82" spans="4:4" x14ac:dyDescent="0.25">
      <c r="D82" s="232"/>
    </row>
    <row r="83" spans="4:4" x14ac:dyDescent="0.25">
      <c r="D83" s="232"/>
    </row>
    <row r="84" spans="4:4" x14ac:dyDescent="0.25">
      <c r="D84" s="232"/>
    </row>
    <row r="85" spans="4:4" x14ac:dyDescent="0.25">
      <c r="D85" s="232"/>
    </row>
    <row r="86" spans="4:4" x14ac:dyDescent="0.25">
      <c r="D86" s="232"/>
    </row>
    <row r="87" spans="4:4" x14ac:dyDescent="0.25">
      <c r="D87" s="232"/>
    </row>
    <row r="88" spans="4:4" x14ac:dyDescent="0.25">
      <c r="D88" s="232"/>
    </row>
    <row r="89" spans="4:4" x14ac:dyDescent="0.25">
      <c r="D89" s="232"/>
    </row>
    <row r="90" spans="4:4" x14ac:dyDescent="0.25">
      <c r="D90" s="232"/>
    </row>
    <row r="91" spans="4:4" x14ac:dyDescent="0.25">
      <c r="D91" s="232"/>
    </row>
    <row r="92" spans="4:4" x14ac:dyDescent="0.25">
      <c r="D92" s="232"/>
    </row>
    <row r="93" spans="4:4" x14ac:dyDescent="0.25">
      <c r="D93" s="232"/>
    </row>
    <row r="94" spans="4:4" x14ac:dyDescent="0.25">
      <c r="D94" s="232"/>
    </row>
    <row r="95" spans="4:4" x14ac:dyDescent="0.25">
      <c r="D95" s="232"/>
    </row>
    <row r="96" spans="4:4" x14ac:dyDescent="0.25">
      <c r="D96" s="232"/>
    </row>
    <row r="97" spans="4:4" x14ac:dyDescent="0.25">
      <c r="D97" s="232"/>
    </row>
    <row r="98" spans="4:4" x14ac:dyDescent="0.25">
      <c r="D98" s="232"/>
    </row>
  </sheetData>
  <mergeCells count="10">
    <mergeCell ref="N6:O6"/>
    <mergeCell ref="N7:O7"/>
    <mergeCell ref="N8:O8"/>
    <mergeCell ref="J4:K4"/>
    <mergeCell ref="F8:G8"/>
    <mergeCell ref="J8:K8"/>
    <mergeCell ref="F6:G6"/>
    <mergeCell ref="J6:K6"/>
    <mergeCell ref="F7:G7"/>
    <mergeCell ref="J7:K7"/>
  </mergeCells>
  <conditionalFormatting sqref="D11:D12">
    <cfRule type="containsText" dxfId="60" priority="2" operator="containsText" text="ó">
      <formula>NOT(ISERROR(SEARCH("ó",D11)))</formula>
    </cfRule>
    <cfRule type="containsText" dxfId="59" priority="3" operator="containsText" text="Ê">
      <formula>NOT(ISERROR(SEARCH("Ê",D11)))</formula>
    </cfRule>
    <cfRule type="containsText" dxfId="58" priority="4" operator="containsText" text="Æ">
      <formula>NOT(ISERROR(SEARCH("Æ",D11)))</formula>
    </cfRule>
    <cfRule type="containsText" dxfId="57" priority="5" operator="containsText" text="Æ">
      <formula>NOT(ISERROR(SEARCH("Æ",D11)))</formula>
    </cfRule>
    <cfRule type="containsText" dxfId="56" priority="6" operator="containsText" text="ó">
      <formula>NOT(ISERROR(SEARCH("ó",D11)))</formula>
    </cfRule>
    <cfRule type="containsText" dxfId="55" priority="7" operator="containsText" text="Æ">
      <formula>NOT(ISERROR(SEARCH("Æ",D11)))</formula>
    </cfRule>
    <cfRule type="containsText" dxfId="54" priority="8" operator="containsText" text="Ê">
      <formula>NOT(ISERROR(SEARCH("Ê",D11)))</formula>
    </cfRule>
    <cfRule type="containsText" dxfId="53" priority="9" operator="containsText" text="Æ">
      <formula>NOT(ISERROR(SEARCH("Æ",D11)))</formula>
    </cfRule>
    <cfRule type="containsText" dxfId="52" priority="10" operator="containsText" text="Æ">
      <formula>NOT(ISERROR(SEARCH("Æ",D11)))</formula>
    </cfRule>
  </conditionalFormatting>
  <conditionalFormatting sqref="N11:O12">
    <cfRule type="expression" dxfId="51" priority="1">
      <formula>MOD(ROW(), 2)=1</formula>
    </cfRule>
  </conditionalFormatting>
  <dataValidations count="1">
    <dataValidation type="list" allowBlank="1" showInputMessage="1" showErrorMessage="1" sqref="H11:H12" xr:uid="{92DD2FA7-26BD-46E2-880E-13A3F6E9064D}">
      <formula1>#REF!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1C4FC-94DA-4B71-83A3-6D18E83C266A}">
  <sheetPr codeName="Feuil9">
    <tabColor theme="7" tint="-0.249977111117893"/>
  </sheetPr>
  <dimension ref="B1:O97"/>
  <sheetViews>
    <sheetView showGridLines="0" workbookViewId="0">
      <pane ySplit="10" topLeftCell="A11" activePane="bottomLeft" state="frozen"/>
      <selection activeCell="D1" sqref="D1:D1048576"/>
      <selection pane="bottomLeft" activeCell="H29" sqref="H29"/>
    </sheetView>
  </sheetViews>
  <sheetFormatPr baseColWidth="10" defaultRowHeight="15" x14ac:dyDescent="0.25"/>
  <cols>
    <col min="1" max="1" width="2.85546875" customWidth="1"/>
    <col min="2" max="2" width="12.7109375" style="204" customWidth="1"/>
    <col min="3" max="3" width="20.7109375" style="234" customWidth="1"/>
    <col min="4" max="4" width="5.7109375" style="231" customWidth="1"/>
    <col min="5" max="5" width="12.7109375" customWidth="1"/>
    <col min="6" max="8" width="22.7109375" customWidth="1"/>
    <col min="9" max="9" width="42.7109375" customWidth="1"/>
    <col min="10" max="10" width="14.7109375" style="9" customWidth="1"/>
    <col min="11" max="11" width="14.7109375" style="14" customWidth="1"/>
    <col min="12" max="12" width="5.7109375" style="213" customWidth="1"/>
    <col min="13" max="13" width="14.7109375" style="14" hidden="1" customWidth="1"/>
    <col min="14" max="14" width="14.7109375" customWidth="1"/>
    <col min="15" max="15" width="14.7109375" style="15" customWidth="1"/>
  </cols>
  <sheetData>
    <row r="1" spans="2:15" x14ac:dyDescent="0.25">
      <c r="L1" s="191"/>
    </row>
    <row r="2" spans="2:15" x14ac:dyDescent="0.25">
      <c r="L2" s="191"/>
    </row>
    <row r="3" spans="2:15" x14ac:dyDescent="0.25">
      <c r="J3" s="2"/>
      <c r="K3" s="16"/>
      <c r="L3" s="186"/>
      <c r="M3" s="16"/>
      <c r="N3" s="17"/>
      <c r="O3" s="17"/>
    </row>
    <row r="4" spans="2:15" ht="30" customHeight="1" x14ac:dyDescent="0.25">
      <c r="B4" s="230" t="s">
        <v>183</v>
      </c>
      <c r="C4" s="101"/>
      <c r="D4" s="215"/>
      <c r="E4" s="101"/>
      <c r="F4" s="101"/>
      <c r="G4" s="101"/>
      <c r="H4" s="101"/>
      <c r="I4" s="101"/>
      <c r="J4" s="267">
        <f ca="1">TODAY()</f>
        <v>45091</v>
      </c>
      <c r="K4" s="267"/>
      <c r="L4" s="125"/>
      <c r="M4" s="154"/>
      <c r="N4" s="102"/>
      <c r="O4" s="102"/>
    </row>
    <row r="5" spans="2:15" ht="18" customHeight="1" x14ac:dyDescent="0.25">
      <c r="J5" s="2"/>
      <c r="K5" s="16"/>
      <c r="L5" s="186"/>
      <c r="M5" s="16"/>
      <c r="N5" s="17"/>
      <c r="O5" s="17"/>
    </row>
    <row r="6" spans="2:15" s="11" customFormat="1" ht="18" customHeight="1" x14ac:dyDescent="0.25">
      <c r="B6" s="204"/>
      <c r="C6" s="3"/>
      <c r="D6" s="107"/>
      <c r="F6" s="250" t="s">
        <v>102</v>
      </c>
      <c r="G6" s="251"/>
      <c r="H6" s="38">
        <f>SUM($J$11:$J452)*-1</f>
        <v>-150</v>
      </c>
      <c r="I6" s="22"/>
      <c r="J6" s="256" t="s">
        <v>107</v>
      </c>
      <c r="K6" s="257"/>
      <c r="L6" s="188"/>
      <c r="M6" s="112"/>
      <c r="N6" s="243">
        <f>Comptes!I11</f>
        <v>5000</v>
      </c>
      <c r="O6" s="244"/>
    </row>
    <row r="7" spans="2:15" s="11" customFormat="1" ht="18" customHeight="1" x14ac:dyDescent="0.25">
      <c r="B7" s="204"/>
      <c r="C7" s="3"/>
      <c r="D7" s="107"/>
      <c r="F7" s="252" t="s">
        <v>106</v>
      </c>
      <c r="G7" s="253"/>
      <c r="H7" s="39">
        <f>SUM($K$11:$K478)</f>
        <v>100</v>
      </c>
      <c r="I7" s="22"/>
      <c r="J7" s="258" t="s">
        <v>104</v>
      </c>
      <c r="K7" s="259"/>
      <c r="L7" s="189"/>
      <c r="M7" s="112"/>
      <c r="N7" s="245">
        <f>IF(N11="","",LOOKUP(9^9,$N$11:$N500))</f>
        <v>4950</v>
      </c>
      <c r="O7" s="246"/>
    </row>
    <row r="8" spans="2:15" s="11" customFormat="1" ht="18" customHeight="1" x14ac:dyDescent="0.25">
      <c r="B8" s="204"/>
      <c r="C8" s="3"/>
      <c r="D8" s="107"/>
      <c r="F8" s="254" t="s">
        <v>103</v>
      </c>
      <c r="G8" s="255"/>
      <c r="H8" s="40">
        <f>H6+H7</f>
        <v>-50</v>
      </c>
      <c r="I8" s="22"/>
      <c r="J8" s="260" t="s">
        <v>105</v>
      </c>
      <c r="K8" s="261"/>
      <c r="L8" s="190"/>
      <c r="M8" s="112"/>
      <c r="N8" s="247">
        <f>IF(O11="","",LOOKUP(9^9,$O$11:$O5000))</f>
        <v>4850</v>
      </c>
      <c r="O8" s="248"/>
    </row>
    <row r="9" spans="2:15" ht="18" customHeight="1" thickBot="1" x14ac:dyDescent="0.3">
      <c r="F9" s="8"/>
      <c r="H9" s="10"/>
      <c r="I9" s="8"/>
      <c r="J9" s="13"/>
      <c r="K9" s="16"/>
      <c r="L9" s="186"/>
      <c r="M9" s="16"/>
      <c r="N9" s="21"/>
      <c r="O9" s="17"/>
    </row>
    <row r="10" spans="2:15" s="11" customFormat="1" ht="30" customHeight="1" x14ac:dyDescent="0.25">
      <c r="B10" s="183" t="s">
        <v>3</v>
      </c>
      <c r="C10" s="235" t="s">
        <v>2</v>
      </c>
      <c r="D10" s="184" t="s">
        <v>137</v>
      </c>
      <c r="E10" s="184" t="s">
        <v>110</v>
      </c>
      <c r="F10" s="184" t="s">
        <v>1</v>
      </c>
      <c r="G10" s="184" t="s">
        <v>8</v>
      </c>
      <c r="H10" s="184" t="s">
        <v>9</v>
      </c>
      <c r="I10" s="184" t="s">
        <v>5</v>
      </c>
      <c r="J10" s="185" t="s">
        <v>6</v>
      </c>
      <c r="K10" s="185" t="s">
        <v>7</v>
      </c>
      <c r="L10" s="185" t="s">
        <v>108</v>
      </c>
      <c r="M10" s="149"/>
      <c r="N10" s="179" t="s">
        <v>111</v>
      </c>
      <c r="O10" s="177" t="s">
        <v>101</v>
      </c>
    </row>
    <row r="11" spans="2:15" x14ac:dyDescent="0.25">
      <c r="B11" s="220">
        <v>45083</v>
      </c>
      <c r="C11" s="128" t="s">
        <v>157</v>
      </c>
      <c r="D11" s="129" t="str">
        <f>IF(C11="","",VLOOKUP(T_LEPP[[#This Row],[Mode de paiement]],T_Mode[],2,0))</f>
        <v>Æ</v>
      </c>
      <c r="E11" s="130"/>
      <c r="F11" s="128"/>
      <c r="G11" s="128"/>
      <c r="H11" s="128"/>
      <c r="I11" s="128"/>
      <c r="J11" s="131">
        <v>50</v>
      </c>
      <c r="K11" s="132"/>
      <c r="L11" s="145" t="s">
        <v>109</v>
      </c>
      <c r="M11" s="108"/>
      <c r="N11" s="118">
        <f>IF(AND(J11="",K11=""),"",N6+K11-J11)</f>
        <v>4950</v>
      </c>
      <c r="O11" s="116">
        <f xml:space="preserve"> IF(L11="","",N6-J11+K11)</f>
        <v>4950</v>
      </c>
    </row>
    <row r="12" spans="2:15" ht="15" customHeight="1" x14ac:dyDescent="0.25">
      <c r="B12" s="222">
        <v>45083</v>
      </c>
      <c r="C12" s="142" t="s">
        <v>142</v>
      </c>
      <c r="D12" s="143" t="str">
        <f>IF(C12="","",VLOOKUP(T_LEPP[[#This Row],[Mode de paiement]],T_Mode[],2,0))</f>
        <v>ó</v>
      </c>
      <c r="E12" s="144"/>
      <c r="F12" s="142"/>
      <c r="G12" s="142"/>
      <c r="H12" s="142"/>
      <c r="I12" s="142"/>
      <c r="J12" s="160">
        <v>100</v>
      </c>
      <c r="K12" s="161"/>
      <c r="L12" s="147" t="s">
        <v>109</v>
      </c>
      <c r="M12" s="108"/>
      <c r="N12" s="119">
        <f>IF(AND(J12="",K12=""),"",N11+K12-J12)</f>
        <v>4850</v>
      </c>
      <c r="O12" s="117">
        <f>IF(L12="","",LOOKUP(9^9,$O$11:O11)+K12-J12)</f>
        <v>4850</v>
      </c>
    </row>
    <row r="13" spans="2:15" ht="15" customHeight="1" x14ac:dyDescent="0.25">
      <c r="B13" s="204">
        <v>45091</v>
      </c>
      <c r="C13" s="234" t="s">
        <v>133</v>
      </c>
      <c r="D13" s="232" t="str">
        <f>IF(C13="","",VLOOKUP(T_LEPP[[#This Row],[Mode de paiement]],T_Mode[],2,0))</f>
        <v>Ê</v>
      </c>
      <c r="K13" s="14">
        <v>100</v>
      </c>
      <c r="N13" s="119">
        <f>IF(AND(J13="",K13=""),"",N12+K13-J13)</f>
        <v>4950</v>
      </c>
      <c r="O13" s="117" t="str">
        <f>IF(L13="","",LOOKUP(9^9,$O$11:O12)+K13-J13)</f>
        <v/>
      </c>
    </row>
    <row r="14" spans="2:15" ht="15" customHeight="1" x14ac:dyDescent="0.25">
      <c r="D14" s="232"/>
    </row>
    <row r="15" spans="2:15" x14ac:dyDescent="0.25">
      <c r="D15" s="232"/>
    </row>
    <row r="16" spans="2:15" x14ac:dyDescent="0.25">
      <c r="D16" s="232"/>
    </row>
    <row r="17" spans="4:4" x14ac:dyDescent="0.25">
      <c r="D17" s="232"/>
    </row>
    <row r="18" spans="4:4" x14ac:dyDescent="0.25">
      <c r="D18" s="232"/>
    </row>
    <row r="19" spans="4:4" x14ac:dyDescent="0.25">
      <c r="D19" s="232"/>
    </row>
    <row r="20" spans="4:4" x14ac:dyDescent="0.25">
      <c r="D20" s="232"/>
    </row>
    <row r="21" spans="4:4" x14ac:dyDescent="0.25">
      <c r="D21" s="232"/>
    </row>
    <row r="22" spans="4:4" x14ac:dyDescent="0.25">
      <c r="D22" s="232"/>
    </row>
    <row r="23" spans="4:4" x14ac:dyDescent="0.25">
      <c r="D23" s="232"/>
    </row>
    <row r="24" spans="4:4" ht="15" customHeight="1" x14ac:dyDescent="0.25">
      <c r="D24" s="232"/>
    </row>
    <row r="25" spans="4:4" x14ac:dyDescent="0.25">
      <c r="D25" s="232"/>
    </row>
    <row r="26" spans="4:4" x14ac:dyDescent="0.25">
      <c r="D26" s="232"/>
    </row>
    <row r="27" spans="4:4" x14ac:dyDescent="0.25">
      <c r="D27" s="232"/>
    </row>
    <row r="28" spans="4:4" x14ac:dyDescent="0.25">
      <c r="D28" s="232"/>
    </row>
    <row r="29" spans="4:4" x14ac:dyDescent="0.25">
      <c r="D29" s="232"/>
    </row>
    <row r="30" spans="4:4" x14ac:dyDescent="0.25">
      <c r="D30" s="232"/>
    </row>
    <row r="31" spans="4:4" x14ac:dyDescent="0.25">
      <c r="D31" s="232"/>
    </row>
    <row r="32" spans="4:4" x14ac:dyDescent="0.25">
      <c r="D32" s="232"/>
    </row>
    <row r="33" spans="4:4" x14ac:dyDescent="0.25">
      <c r="D33" s="232"/>
    </row>
    <row r="34" spans="4:4" x14ac:dyDescent="0.25">
      <c r="D34" s="232"/>
    </row>
    <row r="35" spans="4:4" x14ac:dyDescent="0.25">
      <c r="D35" s="232"/>
    </row>
    <row r="36" spans="4:4" x14ac:dyDescent="0.25">
      <c r="D36" s="232"/>
    </row>
    <row r="37" spans="4:4" x14ac:dyDescent="0.25">
      <c r="D37" s="232"/>
    </row>
    <row r="38" spans="4:4" x14ac:dyDescent="0.25">
      <c r="D38" s="232"/>
    </row>
    <row r="39" spans="4:4" x14ac:dyDescent="0.25">
      <c r="D39" s="232"/>
    </row>
    <row r="40" spans="4:4" x14ac:dyDescent="0.25">
      <c r="D40" s="232"/>
    </row>
    <row r="41" spans="4:4" x14ac:dyDescent="0.25">
      <c r="D41" s="232"/>
    </row>
    <row r="42" spans="4:4" x14ac:dyDescent="0.25">
      <c r="D42" s="232"/>
    </row>
    <row r="43" spans="4:4" x14ac:dyDescent="0.25">
      <c r="D43" s="232"/>
    </row>
    <row r="44" spans="4:4" x14ac:dyDescent="0.25">
      <c r="D44" s="232"/>
    </row>
    <row r="45" spans="4:4" x14ac:dyDescent="0.25">
      <c r="D45" s="232"/>
    </row>
    <row r="46" spans="4:4" x14ac:dyDescent="0.25">
      <c r="D46" s="232"/>
    </row>
    <row r="47" spans="4:4" x14ac:dyDescent="0.25">
      <c r="D47" s="232"/>
    </row>
    <row r="48" spans="4:4" x14ac:dyDescent="0.25">
      <c r="D48" s="232"/>
    </row>
    <row r="49" spans="4:4" x14ac:dyDescent="0.25">
      <c r="D49" s="232"/>
    </row>
    <row r="50" spans="4:4" x14ac:dyDescent="0.25">
      <c r="D50" s="232"/>
    </row>
    <row r="51" spans="4:4" x14ac:dyDescent="0.25">
      <c r="D51" s="232"/>
    </row>
    <row r="52" spans="4:4" x14ac:dyDescent="0.25">
      <c r="D52" s="232"/>
    </row>
    <row r="53" spans="4:4" x14ac:dyDescent="0.25">
      <c r="D53" s="232"/>
    </row>
    <row r="54" spans="4:4" x14ac:dyDescent="0.25">
      <c r="D54" s="232"/>
    </row>
    <row r="55" spans="4:4" x14ac:dyDescent="0.25">
      <c r="D55" s="232"/>
    </row>
    <row r="56" spans="4:4" x14ac:dyDescent="0.25">
      <c r="D56" s="232"/>
    </row>
    <row r="57" spans="4:4" x14ac:dyDescent="0.25">
      <c r="D57" s="232"/>
    </row>
    <row r="58" spans="4:4" x14ac:dyDescent="0.25">
      <c r="D58" s="232"/>
    </row>
    <row r="59" spans="4:4" x14ac:dyDescent="0.25">
      <c r="D59" s="232"/>
    </row>
    <row r="60" spans="4:4" x14ac:dyDescent="0.25">
      <c r="D60" s="232"/>
    </row>
    <row r="61" spans="4:4" x14ac:dyDescent="0.25">
      <c r="D61" s="232"/>
    </row>
    <row r="62" spans="4:4" x14ac:dyDescent="0.25">
      <c r="D62" s="232"/>
    </row>
    <row r="63" spans="4:4" x14ac:dyDescent="0.25">
      <c r="D63" s="232"/>
    </row>
    <row r="64" spans="4:4" x14ac:dyDescent="0.25">
      <c r="D64" s="232"/>
    </row>
    <row r="65" spans="4:4" x14ac:dyDescent="0.25">
      <c r="D65" s="232"/>
    </row>
    <row r="66" spans="4:4" x14ac:dyDescent="0.25">
      <c r="D66" s="232"/>
    </row>
    <row r="67" spans="4:4" x14ac:dyDescent="0.25">
      <c r="D67" s="232"/>
    </row>
    <row r="68" spans="4:4" x14ac:dyDescent="0.25">
      <c r="D68" s="232"/>
    </row>
    <row r="69" spans="4:4" x14ac:dyDescent="0.25">
      <c r="D69" s="232"/>
    </row>
    <row r="70" spans="4:4" x14ac:dyDescent="0.25">
      <c r="D70" s="232"/>
    </row>
    <row r="71" spans="4:4" x14ac:dyDescent="0.25">
      <c r="D71" s="232"/>
    </row>
    <row r="72" spans="4:4" x14ac:dyDescent="0.25">
      <c r="D72" s="232"/>
    </row>
    <row r="73" spans="4:4" x14ac:dyDescent="0.25">
      <c r="D73" s="232"/>
    </row>
    <row r="74" spans="4:4" x14ac:dyDescent="0.25">
      <c r="D74" s="232"/>
    </row>
    <row r="75" spans="4:4" x14ac:dyDescent="0.25">
      <c r="D75" s="232"/>
    </row>
    <row r="76" spans="4:4" x14ac:dyDescent="0.25">
      <c r="D76" s="232"/>
    </row>
    <row r="77" spans="4:4" x14ac:dyDescent="0.25">
      <c r="D77" s="232"/>
    </row>
    <row r="78" spans="4:4" x14ac:dyDescent="0.25">
      <c r="D78" s="232"/>
    </row>
    <row r="79" spans="4:4" x14ac:dyDescent="0.25">
      <c r="D79" s="232"/>
    </row>
    <row r="80" spans="4:4" x14ac:dyDescent="0.25">
      <c r="D80" s="232"/>
    </row>
    <row r="81" spans="4:4" x14ac:dyDescent="0.25">
      <c r="D81" s="232"/>
    </row>
    <row r="82" spans="4:4" x14ac:dyDescent="0.25">
      <c r="D82" s="232"/>
    </row>
    <row r="83" spans="4:4" x14ac:dyDescent="0.25">
      <c r="D83" s="232"/>
    </row>
    <row r="84" spans="4:4" x14ac:dyDescent="0.25">
      <c r="D84" s="232"/>
    </row>
    <row r="85" spans="4:4" x14ac:dyDescent="0.25">
      <c r="D85" s="232"/>
    </row>
    <row r="86" spans="4:4" x14ac:dyDescent="0.25">
      <c r="D86" s="232"/>
    </row>
    <row r="87" spans="4:4" x14ac:dyDescent="0.25">
      <c r="D87" s="232"/>
    </row>
    <row r="88" spans="4:4" x14ac:dyDescent="0.25">
      <c r="D88" s="232"/>
    </row>
    <row r="89" spans="4:4" x14ac:dyDescent="0.25">
      <c r="D89" s="232"/>
    </row>
    <row r="90" spans="4:4" x14ac:dyDescent="0.25">
      <c r="D90" s="232"/>
    </row>
    <row r="91" spans="4:4" x14ac:dyDescent="0.25">
      <c r="D91" s="232"/>
    </row>
    <row r="92" spans="4:4" x14ac:dyDescent="0.25">
      <c r="D92" s="232"/>
    </row>
    <row r="93" spans="4:4" x14ac:dyDescent="0.25">
      <c r="D93" s="232"/>
    </row>
    <row r="94" spans="4:4" x14ac:dyDescent="0.25">
      <c r="D94" s="232"/>
    </row>
    <row r="95" spans="4:4" x14ac:dyDescent="0.25">
      <c r="D95" s="232"/>
    </row>
    <row r="96" spans="4:4" x14ac:dyDescent="0.25">
      <c r="D96" s="232"/>
    </row>
    <row r="97" spans="4:4" x14ac:dyDescent="0.25">
      <c r="D97" s="232"/>
    </row>
  </sheetData>
  <mergeCells count="10">
    <mergeCell ref="J4:K4"/>
    <mergeCell ref="F6:G6"/>
    <mergeCell ref="J6:K6"/>
    <mergeCell ref="F7:G7"/>
    <mergeCell ref="J7:K7"/>
    <mergeCell ref="N6:O6"/>
    <mergeCell ref="N7:O7"/>
    <mergeCell ref="N8:O8"/>
    <mergeCell ref="F8:G8"/>
    <mergeCell ref="J8:K8"/>
  </mergeCells>
  <conditionalFormatting sqref="D11:D13">
    <cfRule type="containsText" dxfId="45" priority="2" operator="containsText" text="ó">
      <formula>NOT(ISERROR(SEARCH("ó",D11)))</formula>
    </cfRule>
    <cfRule type="containsText" dxfId="44" priority="3" operator="containsText" text="Ê">
      <formula>NOT(ISERROR(SEARCH("Ê",D11)))</formula>
    </cfRule>
    <cfRule type="containsText" dxfId="43" priority="4" operator="containsText" text="Æ">
      <formula>NOT(ISERROR(SEARCH("Æ",D11)))</formula>
    </cfRule>
    <cfRule type="containsText" dxfId="42" priority="5" operator="containsText" text="Æ">
      <formula>NOT(ISERROR(SEARCH("Æ",D11)))</formula>
    </cfRule>
    <cfRule type="containsText" dxfId="41" priority="6" operator="containsText" text="ó">
      <formula>NOT(ISERROR(SEARCH("ó",D11)))</formula>
    </cfRule>
    <cfRule type="containsText" dxfId="40" priority="7" operator="containsText" text="Æ">
      <formula>NOT(ISERROR(SEARCH("Æ",D11)))</formula>
    </cfRule>
    <cfRule type="containsText" dxfId="39" priority="8" operator="containsText" text="Ê">
      <formula>NOT(ISERROR(SEARCH("Ê",D11)))</formula>
    </cfRule>
    <cfRule type="containsText" dxfId="38" priority="9" operator="containsText" text="Æ">
      <formula>NOT(ISERROR(SEARCH("Æ",D11)))</formula>
    </cfRule>
    <cfRule type="containsText" dxfId="37" priority="10" operator="containsText" text="Æ">
      <formula>NOT(ISERROR(SEARCH("Æ",D11)))</formula>
    </cfRule>
  </conditionalFormatting>
  <conditionalFormatting sqref="N11:O13">
    <cfRule type="expression" dxfId="36" priority="1">
      <formula>MOD(ROW(), 2)=1</formula>
    </cfRule>
  </conditionalFormatting>
  <dataValidations count="1">
    <dataValidation type="list" allowBlank="1" showInputMessage="1" showErrorMessage="1" sqref="H11:H13" xr:uid="{EB2F3836-E151-4ECA-8C62-AB35F39DDCCB}">
      <formula1>#REF!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3935D-FFA5-4A32-B6A0-C79ABCDE792A}">
  <sheetPr codeName="Feuil10">
    <tabColor rgb="FFD13111"/>
  </sheetPr>
  <dimension ref="A4:N32"/>
  <sheetViews>
    <sheetView showGridLines="0" workbookViewId="0">
      <selection activeCell="E12" sqref="E12"/>
    </sheetView>
  </sheetViews>
  <sheetFormatPr baseColWidth="10" defaultRowHeight="15" x14ac:dyDescent="0.25"/>
  <cols>
    <col min="1" max="1" width="11.85546875" customWidth="1"/>
    <col min="2" max="2" width="12.28515625" customWidth="1"/>
    <col min="3" max="3" width="12.7109375" style="1" customWidth="1"/>
    <col min="4" max="4" width="22.7109375" style="1" customWidth="1"/>
    <col min="5" max="5" width="3.85546875" style="1" customWidth="1"/>
    <col min="6" max="8" width="17.7109375" customWidth="1"/>
    <col min="9" max="9" width="44.7109375" customWidth="1"/>
    <col min="10" max="11" width="10.7109375" customWidth="1"/>
    <col min="12" max="13" width="17.7109375" customWidth="1"/>
    <col min="14" max="14" width="13" customWidth="1"/>
  </cols>
  <sheetData>
    <row r="4" spans="1:14" ht="30" customHeight="1" x14ac:dyDescent="0.25">
      <c r="C4" s="192" t="s">
        <v>187</v>
      </c>
      <c r="D4" s="192"/>
      <c r="E4" s="192"/>
      <c r="F4" s="193"/>
      <c r="G4" s="193"/>
      <c r="H4" s="193"/>
      <c r="I4" s="193"/>
      <c r="J4" s="193"/>
      <c r="K4" s="193"/>
      <c r="L4" s="194">
        <f ca="1">TODAY()</f>
        <v>45091</v>
      </c>
      <c r="M4" s="195"/>
      <c r="N4" s="193"/>
    </row>
    <row r="5" spans="1:14" ht="18" customHeight="1" x14ac:dyDescent="0.25"/>
    <row r="6" spans="1:14" s="11" customFormat="1" ht="18" customHeight="1" x14ac:dyDescent="0.25">
      <c r="C6" s="24"/>
      <c r="D6" s="24"/>
      <c r="E6" s="24"/>
      <c r="I6" s="165" t="s">
        <v>188</v>
      </c>
      <c r="J6" s="196">
        <f>COUNTIF(N12:N32,"1 mois")</f>
        <v>13</v>
      </c>
      <c r="L6" s="253"/>
      <c r="M6" s="253"/>
      <c r="N6" s="197"/>
    </row>
    <row r="7" spans="1:14" s="11" customFormat="1" ht="18" customHeight="1" x14ac:dyDescent="0.25">
      <c r="B7" s="24"/>
      <c r="C7" s="24"/>
      <c r="D7" s="24"/>
      <c r="E7" s="24"/>
      <c r="I7" s="166" t="s">
        <v>189</v>
      </c>
      <c r="J7" s="198">
        <f>COUNTIF(N13:N33,"3 mois")</f>
        <v>1</v>
      </c>
      <c r="L7" s="253"/>
      <c r="M7" s="253"/>
      <c r="N7" s="197"/>
    </row>
    <row r="8" spans="1:14" s="11" customFormat="1" ht="18" customHeight="1" x14ac:dyDescent="0.25">
      <c r="C8" s="24"/>
      <c r="D8" s="24"/>
      <c r="E8" s="24"/>
      <c r="I8" s="167" t="s">
        <v>190</v>
      </c>
      <c r="J8" s="199">
        <f>COUNTIF(N14:N34,"1 an")</f>
        <v>7</v>
      </c>
      <c r="L8" s="253"/>
      <c r="M8" s="253"/>
      <c r="N8" s="197"/>
    </row>
    <row r="9" spans="1:14" ht="18" customHeight="1" x14ac:dyDescent="0.25">
      <c r="L9" s="8"/>
      <c r="N9" s="10"/>
    </row>
    <row r="10" spans="1:14" s="11" customFormat="1" ht="30" customHeight="1" x14ac:dyDescent="0.25">
      <c r="B10" s="11" t="s">
        <v>191</v>
      </c>
      <c r="C10" s="200" t="s">
        <v>3</v>
      </c>
      <c r="D10" s="201" t="s">
        <v>192</v>
      </c>
      <c r="E10" s="201" t="s">
        <v>110</v>
      </c>
      <c r="F10" s="201" t="s">
        <v>1</v>
      </c>
      <c r="G10" s="201" t="s">
        <v>8</v>
      </c>
      <c r="H10" s="201" t="s">
        <v>9</v>
      </c>
      <c r="I10" s="201" t="s">
        <v>5</v>
      </c>
      <c r="J10" s="202" t="s">
        <v>6</v>
      </c>
      <c r="K10" s="202" t="s">
        <v>7</v>
      </c>
      <c r="L10" s="201" t="s">
        <v>193</v>
      </c>
      <c r="M10" s="201" t="s">
        <v>194</v>
      </c>
      <c r="N10" s="201" t="s">
        <v>10</v>
      </c>
    </row>
    <row r="11" spans="1:14" ht="15" hidden="1" customHeight="1" x14ac:dyDescent="0.25">
      <c r="C11" s="23"/>
      <c r="D11" s="3"/>
      <c r="E11" s="3"/>
      <c r="F11" s="3"/>
      <c r="G11" s="3"/>
      <c r="H11" s="203"/>
      <c r="I11" s="3"/>
      <c r="J11" s="9"/>
      <c r="K11" s="14"/>
      <c r="L11" s="3"/>
      <c r="M11" s="3"/>
      <c r="N11" s="203"/>
    </row>
    <row r="12" spans="1:14" ht="16.5" x14ac:dyDescent="0.25">
      <c r="A12" s="204">
        <v>45046</v>
      </c>
      <c r="B12" s="1">
        <f>EDATE(A12,1)</f>
        <v>45076</v>
      </c>
      <c r="C12" s="23">
        <f>B12</f>
        <v>45076</v>
      </c>
      <c r="D12" s="3" t="s">
        <v>98</v>
      </c>
      <c r="E12" s="205" t="s">
        <v>114</v>
      </c>
      <c r="F12" s="3" t="s">
        <v>87</v>
      </c>
      <c r="G12" s="3" t="s">
        <v>49</v>
      </c>
      <c r="H12" s="3" t="s">
        <v>44</v>
      </c>
      <c r="I12" s="3" t="s">
        <v>49</v>
      </c>
      <c r="J12" s="206">
        <v>72</v>
      </c>
      <c r="K12" s="207"/>
      <c r="L12" s="3" t="s">
        <v>195</v>
      </c>
      <c r="M12" s="3"/>
      <c r="N12" s="3" t="s">
        <v>120</v>
      </c>
    </row>
    <row r="13" spans="1:14" ht="16.5" x14ac:dyDescent="0.25">
      <c r="A13" s="204">
        <v>45047</v>
      </c>
      <c r="B13" s="1">
        <f t="shared" ref="B13:B23" si="0">EDATE(A13,1)</f>
        <v>45078</v>
      </c>
      <c r="C13" s="23">
        <f t="shared" ref="C13:C32" si="1">B13</f>
        <v>45078</v>
      </c>
      <c r="D13" s="3" t="s">
        <v>196</v>
      </c>
      <c r="E13" s="46" t="s">
        <v>124</v>
      </c>
      <c r="F13" s="3" t="s">
        <v>80</v>
      </c>
      <c r="G13" s="3" t="s">
        <v>181</v>
      </c>
      <c r="H13" s="3" t="s">
        <v>60</v>
      </c>
      <c r="I13" s="3" t="s">
        <v>197</v>
      </c>
      <c r="J13" s="206"/>
      <c r="K13" s="207">
        <v>49.7</v>
      </c>
      <c r="L13" s="3"/>
      <c r="M13" s="3" t="s">
        <v>195</v>
      </c>
      <c r="N13" s="3" t="s">
        <v>120</v>
      </c>
    </row>
    <row r="14" spans="1:14" ht="16.5" x14ac:dyDescent="0.25">
      <c r="A14" s="204">
        <v>45047</v>
      </c>
      <c r="B14" s="1">
        <f t="shared" si="0"/>
        <v>45078</v>
      </c>
      <c r="C14" s="23">
        <f t="shared" si="1"/>
        <v>45078</v>
      </c>
      <c r="D14" s="3" t="s">
        <v>196</v>
      </c>
      <c r="E14" s="46" t="s">
        <v>124</v>
      </c>
      <c r="F14" s="3" t="s">
        <v>77</v>
      </c>
      <c r="G14" s="3" t="s">
        <v>181</v>
      </c>
      <c r="H14" s="3" t="s">
        <v>60</v>
      </c>
      <c r="I14" s="3" t="s">
        <v>198</v>
      </c>
      <c r="J14" s="206"/>
      <c r="K14" s="207">
        <v>45.72</v>
      </c>
      <c r="L14" s="3"/>
      <c r="M14" s="3" t="s">
        <v>195</v>
      </c>
      <c r="N14" s="3" t="s">
        <v>120</v>
      </c>
    </row>
    <row r="15" spans="1:14" ht="16.5" x14ac:dyDescent="0.25">
      <c r="A15" s="204">
        <v>45047</v>
      </c>
      <c r="B15" s="1">
        <f t="shared" si="0"/>
        <v>45078</v>
      </c>
      <c r="C15" s="23">
        <f t="shared" si="1"/>
        <v>45078</v>
      </c>
      <c r="D15" s="3" t="s">
        <v>196</v>
      </c>
      <c r="E15" s="46" t="s">
        <v>124</v>
      </c>
      <c r="F15" s="3" t="s">
        <v>94</v>
      </c>
      <c r="G15" s="3" t="s">
        <v>182</v>
      </c>
      <c r="H15" s="3" t="s">
        <v>60</v>
      </c>
      <c r="I15" s="3" t="s">
        <v>199</v>
      </c>
      <c r="J15" s="206"/>
      <c r="K15" s="207">
        <v>2418</v>
      </c>
      <c r="L15" s="3"/>
      <c r="M15" s="3" t="s">
        <v>195</v>
      </c>
      <c r="N15" s="3" t="s">
        <v>120</v>
      </c>
    </row>
    <row r="16" spans="1:14" ht="16.5" x14ac:dyDescent="0.25">
      <c r="A16" s="204">
        <v>45048</v>
      </c>
      <c r="B16" s="1">
        <f t="shared" si="0"/>
        <v>45079</v>
      </c>
      <c r="C16" s="23">
        <f t="shared" si="1"/>
        <v>45079</v>
      </c>
      <c r="D16" s="3" t="s">
        <v>196</v>
      </c>
      <c r="E16" s="46" t="s">
        <v>124</v>
      </c>
      <c r="F16" s="3" t="s">
        <v>77</v>
      </c>
      <c r="G16" s="3" t="s">
        <v>182</v>
      </c>
      <c r="H16" s="3" t="s">
        <v>60</v>
      </c>
      <c r="I16" s="3" t="s">
        <v>200</v>
      </c>
      <c r="J16" s="206"/>
      <c r="K16" s="207">
        <v>22.85</v>
      </c>
      <c r="L16" s="3"/>
      <c r="M16" s="3" t="s">
        <v>195</v>
      </c>
      <c r="N16" s="3" t="s">
        <v>120</v>
      </c>
    </row>
    <row r="17" spans="1:14" ht="16.5" x14ac:dyDescent="0.25">
      <c r="A17" s="204">
        <v>45051</v>
      </c>
      <c r="B17" s="1">
        <f t="shared" si="0"/>
        <v>45082</v>
      </c>
      <c r="C17" s="23">
        <f t="shared" si="1"/>
        <v>45082</v>
      </c>
      <c r="D17" s="3" t="s">
        <v>201</v>
      </c>
      <c r="E17" s="47" t="s">
        <v>113</v>
      </c>
      <c r="F17" s="3"/>
      <c r="G17" s="3"/>
      <c r="H17" s="3"/>
      <c r="I17" s="3" t="s">
        <v>202</v>
      </c>
      <c r="J17" s="206">
        <v>200</v>
      </c>
      <c r="K17" s="208"/>
      <c r="L17" s="3" t="s">
        <v>195</v>
      </c>
      <c r="M17" s="3"/>
      <c r="N17" s="3" t="s">
        <v>120</v>
      </c>
    </row>
    <row r="18" spans="1:14" ht="16.5" x14ac:dyDescent="0.25">
      <c r="A18" s="204">
        <v>45051</v>
      </c>
      <c r="B18" s="1">
        <f t="shared" si="0"/>
        <v>45082</v>
      </c>
      <c r="C18" s="23">
        <f t="shared" si="1"/>
        <v>45082</v>
      </c>
      <c r="D18" s="3" t="s">
        <v>201</v>
      </c>
      <c r="E18" s="47" t="s">
        <v>113</v>
      </c>
      <c r="F18" s="3"/>
      <c r="G18" s="3"/>
      <c r="H18" s="3"/>
      <c r="I18" s="3" t="s">
        <v>202</v>
      </c>
      <c r="J18" s="206"/>
      <c r="K18" s="208">
        <v>200</v>
      </c>
      <c r="L18" s="3"/>
      <c r="M18" s="3" t="s">
        <v>203</v>
      </c>
      <c r="N18" s="3" t="s">
        <v>120</v>
      </c>
    </row>
    <row r="19" spans="1:14" ht="16.5" x14ac:dyDescent="0.25">
      <c r="A19" s="204">
        <v>45051</v>
      </c>
      <c r="B19" s="1">
        <f t="shared" si="0"/>
        <v>45082</v>
      </c>
      <c r="C19" s="23">
        <f t="shared" si="1"/>
        <v>45082</v>
      </c>
      <c r="D19" s="3" t="s">
        <v>201</v>
      </c>
      <c r="E19" s="47" t="s">
        <v>113</v>
      </c>
      <c r="F19" s="3"/>
      <c r="G19" s="3"/>
      <c r="H19" s="3"/>
      <c r="I19" s="3" t="s">
        <v>204</v>
      </c>
      <c r="J19" s="206">
        <v>200</v>
      </c>
      <c r="K19" s="208"/>
      <c r="L19" s="3" t="s">
        <v>195</v>
      </c>
      <c r="M19" s="3"/>
      <c r="N19" s="3" t="s">
        <v>120</v>
      </c>
    </row>
    <row r="20" spans="1:14" ht="16.5" x14ac:dyDescent="0.25">
      <c r="A20" s="204">
        <v>45051</v>
      </c>
      <c r="B20" s="1">
        <f t="shared" si="0"/>
        <v>45082</v>
      </c>
      <c r="C20" s="23">
        <f t="shared" si="1"/>
        <v>45082</v>
      </c>
      <c r="D20" s="3" t="s">
        <v>201</v>
      </c>
      <c r="E20" s="47" t="s">
        <v>113</v>
      </c>
      <c r="F20" s="3"/>
      <c r="G20" s="3"/>
      <c r="H20" s="3"/>
      <c r="I20" s="3" t="s">
        <v>204</v>
      </c>
      <c r="J20" s="206"/>
      <c r="K20" s="208">
        <v>200</v>
      </c>
      <c r="L20" s="3"/>
      <c r="M20" s="3" t="s">
        <v>205</v>
      </c>
      <c r="N20" s="3" t="s">
        <v>120</v>
      </c>
    </row>
    <row r="21" spans="1:14" ht="16.5" x14ac:dyDescent="0.25">
      <c r="A21" s="204">
        <v>45054</v>
      </c>
      <c r="B21" s="1">
        <f t="shared" si="0"/>
        <v>45085</v>
      </c>
      <c r="C21" s="23">
        <f t="shared" si="1"/>
        <v>45085</v>
      </c>
      <c r="D21" s="3" t="s">
        <v>196</v>
      </c>
      <c r="E21" s="46" t="s">
        <v>124</v>
      </c>
      <c r="F21" s="3" t="s">
        <v>125</v>
      </c>
      <c r="G21" s="3" t="s">
        <v>181</v>
      </c>
      <c r="H21" s="3" t="s">
        <v>60</v>
      </c>
      <c r="I21" s="3" t="s">
        <v>206</v>
      </c>
      <c r="J21" s="206"/>
      <c r="K21" s="207">
        <v>359.76</v>
      </c>
      <c r="L21" s="3"/>
      <c r="M21" s="3" t="s">
        <v>195</v>
      </c>
      <c r="N21" s="3" t="s">
        <v>120</v>
      </c>
    </row>
    <row r="22" spans="1:14" ht="16.5" x14ac:dyDescent="0.25">
      <c r="A22" s="204">
        <v>45054</v>
      </c>
      <c r="B22" s="1">
        <f t="shared" si="0"/>
        <v>45085</v>
      </c>
      <c r="C22" s="23">
        <f t="shared" si="1"/>
        <v>45085</v>
      </c>
      <c r="D22" s="3" t="s">
        <v>98</v>
      </c>
      <c r="E22" s="205" t="s">
        <v>114</v>
      </c>
      <c r="F22" s="3" t="s">
        <v>174</v>
      </c>
      <c r="G22" s="3" t="s">
        <v>65</v>
      </c>
      <c r="H22" s="3"/>
      <c r="I22" s="3" t="s">
        <v>207</v>
      </c>
      <c r="J22" s="206">
        <v>9.99</v>
      </c>
      <c r="K22" s="207"/>
      <c r="L22" s="3" t="s">
        <v>195</v>
      </c>
      <c r="M22" s="209"/>
      <c r="N22" s="3" t="s">
        <v>120</v>
      </c>
    </row>
    <row r="23" spans="1:14" ht="15" customHeight="1" x14ac:dyDescent="0.25">
      <c r="A23" s="204">
        <v>45054</v>
      </c>
      <c r="B23" s="1">
        <f t="shared" si="0"/>
        <v>45085</v>
      </c>
      <c r="C23" s="23">
        <f t="shared" si="1"/>
        <v>45085</v>
      </c>
      <c r="D23" s="3" t="s">
        <v>98</v>
      </c>
      <c r="E23" s="205" t="s">
        <v>114</v>
      </c>
      <c r="F23" s="3" t="s">
        <v>174</v>
      </c>
      <c r="G23" s="3" t="s">
        <v>65</v>
      </c>
      <c r="H23" s="3"/>
      <c r="I23" s="3" t="s">
        <v>208</v>
      </c>
      <c r="J23" s="206">
        <v>9.99</v>
      </c>
      <c r="K23" s="207"/>
      <c r="L23" s="3" t="s">
        <v>195</v>
      </c>
      <c r="M23" s="3"/>
      <c r="N23" s="3" t="s">
        <v>120</v>
      </c>
    </row>
    <row r="24" spans="1:14" ht="15" customHeight="1" x14ac:dyDescent="0.25">
      <c r="A24" s="204">
        <v>45047</v>
      </c>
      <c r="B24" s="1">
        <f>EDATE(A24,3)</f>
        <v>45139</v>
      </c>
      <c r="C24" s="23">
        <f>B24</f>
        <v>45139</v>
      </c>
      <c r="D24" s="3" t="s">
        <v>98</v>
      </c>
      <c r="E24" s="46" t="s">
        <v>124</v>
      </c>
      <c r="F24" s="3" t="s">
        <v>94</v>
      </c>
      <c r="G24" s="3" t="s">
        <v>182</v>
      </c>
      <c r="H24" s="3" t="s">
        <v>60</v>
      </c>
      <c r="I24" s="3" t="s">
        <v>209</v>
      </c>
      <c r="J24" s="206"/>
      <c r="K24" s="207">
        <v>2372.2800000000002</v>
      </c>
      <c r="L24" s="3"/>
      <c r="M24" s="3" t="s">
        <v>195</v>
      </c>
      <c r="N24" s="3" t="s">
        <v>122</v>
      </c>
    </row>
    <row r="25" spans="1:14" ht="15" customHeight="1" x14ac:dyDescent="0.25">
      <c r="A25" s="204">
        <v>44829</v>
      </c>
      <c r="B25" s="1">
        <f>EDATE(A25,12)</f>
        <v>45194</v>
      </c>
      <c r="C25" s="23">
        <f t="shared" si="1"/>
        <v>45194</v>
      </c>
      <c r="D25" s="3" t="s">
        <v>98</v>
      </c>
      <c r="E25" s="205" t="s">
        <v>114</v>
      </c>
      <c r="F25" s="3" t="s">
        <v>97</v>
      </c>
      <c r="G25" s="3" t="s">
        <v>55</v>
      </c>
      <c r="H25" s="3" t="s">
        <v>54</v>
      </c>
      <c r="I25" s="3" t="s">
        <v>210</v>
      </c>
      <c r="J25" s="206">
        <v>43</v>
      </c>
      <c r="K25" s="207"/>
      <c r="L25" s="3" t="s">
        <v>195</v>
      </c>
      <c r="M25" s="3"/>
      <c r="N25" s="3" t="s">
        <v>211</v>
      </c>
    </row>
    <row r="26" spans="1:14" ht="16.5" x14ac:dyDescent="0.25">
      <c r="A26" s="204">
        <v>44833</v>
      </c>
      <c r="B26" s="1">
        <f t="shared" ref="B26:B32" si="2">EDATE(A26,12)</f>
        <v>45198</v>
      </c>
      <c r="C26" s="23">
        <f t="shared" si="1"/>
        <v>45198</v>
      </c>
      <c r="D26" s="3" t="s">
        <v>98</v>
      </c>
      <c r="E26" s="205" t="s">
        <v>114</v>
      </c>
      <c r="F26" s="3" t="s">
        <v>97</v>
      </c>
      <c r="G26" s="3"/>
      <c r="H26" s="3" t="s">
        <v>44</v>
      </c>
      <c r="I26" s="3" t="s">
        <v>212</v>
      </c>
      <c r="J26" s="206">
        <v>252.39</v>
      </c>
      <c r="K26" s="207"/>
      <c r="L26" s="3" t="s">
        <v>195</v>
      </c>
      <c r="M26" s="3"/>
      <c r="N26" s="3" t="s">
        <v>211</v>
      </c>
    </row>
    <row r="27" spans="1:14" ht="16.5" x14ac:dyDescent="0.25">
      <c r="A27" s="204">
        <v>44849</v>
      </c>
      <c r="B27" s="1">
        <f t="shared" si="2"/>
        <v>45214</v>
      </c>
      <c r="C27" s="23">
        <f t="shared" si="1"/>
        <v>45214</v>
      </c>
      <c r="D27" s="3" t="s">
        <v>98</v>
      </c>
      <c r="E27" s="205" t="s">
        <v>114</v>
      </c>
      <c r="F27" s="3" t="s">
        <v>97</v>
      </c>
      <c r="G27" s="3" t="s">
        <v>56</v>
      </c>
      <c r="H27" s="3" t="s">
        <v>54</v>
      </c>
      <c r="I27" s="3" t="s">
        <v>56</v>
      </c>
      <c r="J27" s="206">
        <v>1773</v>
      </c>
      <c r="K27" s="207"/>
      <c r="L27" s="3" t="s">
        <v>195</v>
      </c>
      <c r="M27" s="3"/>
      <c r="N27" s="3" t="s">
        <v>211</v>
      </c>
    </row>
    <row r="28" spans="1:14" ht="16.5" x14ac:dyDescent="0.25">
      <c r="A28" s="204">
        <v>44915</v>
      </c>
      <c r="B28" s="1">
        <f t="shared" si="2"/>
        <v>45280</v>
      </c>
      <c r="C28" s="23">
        <f t="shared" si="1"/>
        <v>45280</v>
      </c>
      <c r="D28" s="3" t="s">
        <v>196</v>
      </c>
      <c r="E28" s="46" t="s">
        <v>124</v>
      </c>
      <c r="F28" s="3" t="s">
        <v>89</v>
      </c>
      <c r="G28" s="3" t="s">
        <v>181</v>
      </c>
      <c r="H28" s="3" t="s">
        <v>60</v>
      </c>
      <c r="I28" s="3" t="s">
        <v>213</v>
      </c>
      <c r="J28" s="206"/>
      <c r="K28" s="207">
        <v>280.18</v>
      </c>
      <c r="L28" s="3"/>
      <c r="M28" s="3" t="s">
        <v>195</v>
      </c>
      <c r="N28" s="3" t="s">
        <v>211</v>
      </c>
    </row>
    <row r="29" spans="1:14" ht="16.5" x14ac:dyDescent="0.25">
      <c r="A29" s="204">
        <v>44933</v>
      </c>
      <c r="B29" s="1">
        <f t="shared" si="2"/>
        <v>45298</v>
      </c>
      <c r="C29" s="23">
        <f t="shared" si="1"/>
        <v>45298</v>
      </c>
      <c r="D29" s="3" t="s">
        <v>98</v>
      </c>
      <c r="E29" s="205" t="s">
        <v>114</v>
      </c>
      <c r="F29" s="3" t="s">
        <v>91</v>
      </c>
      <c r="G29" s="3" t="s">
        <v>32</v>
      </c>
      <c r="H29" s="3" t="s">
        <v>39</v>
      </c>
      <c r="I29" s="3"/>
      <c r="J29" s="206">
        <v>501.12</v>
      </c>
      <c r="K29" s="207"/>
      <c r="L29" s="3" t="s">
        <v>195</v>
      </c>
      <c r="M29" s="3"/>
      <c r="N29" s="3" t="s">
        <v>211</v>
      </c>
    </row>
    <row r="30" spans="1:14" ht="16.5" x14ac:dyDescent="0.25">
      <c r="A30" s="204">
        <v>45021</v>
      </c>
      <c r="B30" s="1">
        <f t="shared" si="2"/>
        <v>45387</v>
      </c>
      <c r="C30" s="23">
        <f t="shared" si="1"/>
        <v>45387</v>
      </c>
      <c r="D30" s="3" t="s">
        <v>98</v>
      </c>
      <c r="E30" s="205" t="s">
        <v>114</v>
      </c>
      <c r="F30" s="3" t="s">
        <v>155</v>
      </c>
      <c r="G30" s="3" t="s">
        <v>32</v>
      </c>
      <c r="H30" s="3" t="s">
        <v>40</v>
      </c>
      <c r="I30" s="3"/>
      <c r="J30" s="206">
        <v>396.29</v>
      </c>
      <c r="K30" s="207"/>
      <c r="L30" s="3" t="s">
        <v>195</v>
      </c>
      <c r="M30" s="3"/>
      <c r="N30" s="3" t="s">
        <v>211</v>
      </c>
    </row>
    <row r="31" spans="1:14" ht="16.5" x14ac:dyDescent="0.25">
      <c r="A31" s="204">
        <v>45061</v>
      </c>
      <c r="B31" s="1">
        <f>EDATE(A31,1)</f>
        <v>45092</v>
      </c>
      <c r="C31" s="23">
        <f t="shared" si="1"/>
        <v>45092</v>
      </c>
      <c r="D31" s="3" t="s">
        <v>98</v>
      </c>
      <c r="E31" s="205" t="s">
        <v>114</v>
      </c>
      <c r="F31" s="3" t="s">
        <v>126</v>
      </c>
      <c r="G31" s="3" t="s">
        <v>32</v>
      </c>
      <c r="H31" s="3" t="s">
        <v>44</v>
      </c>
      <c r="I31" s="3" t="s">
        <v>214</v>
      </c>
      <c r="J31" s="206">
        <v>28.17</v>
      </c>
      <c r="K31" s="207"/>
      <c r="L31" s="3" t="s">
        <v>195</v>
      </c>
      <c r="M31" s="3"/>
      <c r="N31" s="3" t="s">
        <v>120</v>
      </c>
    </row>
    <row r="32" spans="1:14" ht="16.5" x14ac:dyDescent="0.25">
      <c r="A32" s="204">
        <v>45044</v>
      </c>
      <c r="B32" s="1">
        <f t="shared" si="2"/>
        <v>45410</v>
      </c>
      <c r="C32" s="23">
        <f t="shared" si="1"/>
        <v>45410</v>
      </c>
      <c r="D32" s="3" t="s">
        <v>98</v>
      </c>
      <c r="E32" s="205" t="s">
        <v>114</v>
      </c>
      <c r="F32" s="3" t="s">
        <v>97</v>
      </c>
      <c r="G32" s="3" t="s">
        <v>48</v>
      </c>
      <c r="H32" s="3" t="s">
        <v>44</v>
      </c>
      <c r="I32" s="3" t="s">
        <v>215</v>
      </c>
      <c r="J32" s="206">
        <v>255.16</v>
      </c>
      <c r="K32" s="207"/>
      <c r="L32" s="3" t="s">
        <v>195</v>
      </c>
      <c r="M32" s="3"/>
      <c r="N32" s="3" t="s">
        <v>211</v>
      </c>
    </row>
  </sheetData>
  <mergeCells count="3">
    <mergeCell ref="L6:M6"/>
    <mergeCell ref="L7:M7"/>
    <mergeCell ref="L8:M8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A2E0B-4AEB-43F7-8BB4-28BA19407B17}">
  <sheetPr codeName="Feuil11">
    <tabColor rgb="FFFFC000"/>
  </sheetPr>
  <dimension ref="B2:U58"/>
  <sheetViews>
    <sheetView topLeftCell="A4" workbookViewId="0">
      <selection activeCell="F16" sqref="F16"/>
    </sheetView>
  </sheetViews>
  <sheetFormatPr baseColWidth="10" defaultRowHeight="15" x14ac:dyDescent="0.25"/>
  <cols>
    <col min="1" max="1" width="3.7109375" customWidth="1"/>
    <col min="2" max="2" width="12.85546875" style="53" customWidth="1"/>
    <col min="3" max="3" width="3.7109375" customWidth="1"/>
    <col min="4" max="4" width="23.85546875" style="3" customWidth="1"/>
    <col min="5" max="5" width="3.7109375" style="3" customWidth="1"/>
    <col min="6" max="6" width="37.7109375" style="3" customWidth="1"/>
    <col min="7" max="7" width="3.7109375" customWidth="1"/>
    <col min="8" max="8" width="18.28515625" customWidth="1"/>
    <col min="9" max="9" width="3.7109375" customWidth="1"/>
    <col min="10" max="10" width="21.7109375" style="3" customWidth="1"/>
    <col min="11" max="11" width="7" customWidth="1"/>
    <col min="12" max="12" width="3.7109375" customWidth="1"/>
    <col min="13" max="14" width="30.42578125" style="3" customWidth="1"/>
    <col min="15" max="15" width="3.7109375" customWidth="1"/>
    <col min="16" max="16" width="12.5703125" style="3" customWidth="1"/>
    <col min="17" max="17" width="11.5703125" style="3"/>
  </cols>
  <sheetData>
    <row r="2" spans="2:21" x14ac:dyDescent="0.25">
      <c r="B2" s="109" t="s">
        <v>4</v>
      </c>
      <c r="C2" s="110"/>
      <c r="D2" s="210" t="s">
        <v>136</v>
      </c>
      <c r="E2" s="110"/>
      <c r="F2" s="210" t="s">
        <v>0</v>
      </c>
      <c r="G2" s="110"/>
      <c r="H2" s="210" t="s">
        <v>1</v>
      </c>
      <c r="I2" s="110"/>
      <c r="J2" s="210" t="s">
        <v>2</v>
      </c>
      <c r="K2" s="210" t="s">
        <v>137</v>
      </c>
      <c r="L2" s="110"/>
      <c r="M2" s="210" t="s">
        <v>132</v>
      </c>
      <c r="N2" s="210" t="s">
        <v>153</v>
      </c>
      <c r="O2" s="110"/>
      <c r="P2" s="109" t="s">
        <v>10</v>
      </c>
    </row>
    <row r="3" spans="2:21" ht="18" x14ac:dyDescent="0.4">
      <c r="B3" s="53">
        <v>3315241</v>
      </c>
      <c r="C3" s="83" t="s">
        <v>139</v>
      </c>
      <c r="D3" s="3" t="s">
        <v>154</v>
      </c>
      <c r="F3" s="3" t="s">
        <v>36</v>
      </c>
      <c r="H3" s="6" t="s">
        <v>155</v>
      </c>
      <c r="J3" s="3" t="s">
        <v>156</v>
      </c>
      <c r="K3" s="105" t="s">
        <v>114</v>
      </c>
      <c r="M3" s="3" t="s">
        <v>138</v>
      </c>
      <c r="N3" s="3" t="s">
        <v>138</v>
      </c>
      <c r="P3" s="3" t="s">
        <v>120</v>
      </c>
      <c r="Q3" s="3" t="s">
        <v>115</v>
      </c>
    </row>
    <row r="4" spans="2:21" ht="18" x14ac:dyDescent="0.4">
      <c r="B4" s="53">
        <v>3315242</v>
      </c>
      <c r="C4" s="84" t="s">
        <v>140</v>
      </c>
      <c r="D4" s="3" t="s">
        <v>29</v>
      </c>
      <c r="F4" s="3" t="s">
        <v>44</v>
      </c>
      <c r="H4" s="6" t="s">
        <v>77</v>
      </c>
      <c r="J4" s="3" t="s">
        <v>157</v>
      </c>
      <c r="K4" s="105" t="s">
        <v>114</v>
      </c>
      <c r="M4" s="3" t="s">
        <v>158</v>
      </c>
      <c r="N4" s="3" t="s">
        <v>186</v>
      </c>
      <c r="P4" s="3" t="s">
        <v>121</v>
      </c>
      <c r="Q4" s="3" t="s">
        <v>116</v>
      </c>
    </row>
    <row r="5" spans="2:21" ht="18" x14ac:dyDescent="0.4">
      <c r="B5" s="53">
        <v>3315243</v>
      </c>
      <c r="C5" s="84" t="s">
        <v>140</v>
      </c>
      <c r="D5" s="3" t="s">
        <v>76</v>
      </c>
      <c r="F5" s="3" t="s">
        <v>54</v>
      </c>
      <c r="H5" s="6" t="s">
        <v>78</v>
      </c>
      <c r="J5" s="3" t="s">
        <v>99</v>
      </c>
      <c r="K5" s="105" t="s">
        <v>114</v>
      </c>
      <c r="M5" s="3" t="s">
        <v>147</v>
      </c>
      <c r="N5" s="3" t="s">
        <v>216</v>
      </c>
      <c r="P5" s="3" t="s">
        <v>122</v>
      </c>
      <c r="Q5" s="3" t="s">
        <v>117</v>
      </c>
    </row>
    <row r="6" spans="2:21" ht="18" x14ac:dyDescent="0.4">
      <c r="B6" s="53">
        <v>3315244</v>
      </c>
      <c r="C6" s="84" t="s">
        <v>140</v>
      </c>
      <c r="D6" s="3" t="s">
        <v>30</v>
      </c>
      <c r="F6" s="3" t="s">
        <v>58</v>
      </c>
      <c r="H6" s="6" t="s">
        <v>79</v>
      </c>
      <c r="J6" s="3" t="s">
        <v>98</v>
      </c>
      <c r="K6" s="105" t="s">
        <v>114</v>
      </c>
      <c r="M6" s="3" t="s">
        <v>148</v>
      </c>
      <c r="N6" s="3" t="s">
        <v>159</v>
      </c>
      <c r="P6" s="3" t="s">
        <v>123</v>
      </c>
      <c r="Q6" s="3" t="s">
        <v>118</v>
      </c>
    </row>
    <row r="7" spans="2:21" ht="18" x14ac:dyDescent="0.4">
      <c r="B7" s="53">
        <v>3315245</v>
      </c>
      <c r="C7" s="84" t="s">
        <v>140</v>
      </c>
      <c r="D7" s="3" t="s">
        <v>31</v>
      </c>
      <c r="F7" s="3" t="s">
        <v>59</v>
      </c>
      <c r="H7" s="6" t="s">
        <v>95</v>
      </c>
      <c r="J7" s="3" t="s">
        <v>133</v>
      </c>
      <c r="K7" s="106" t="s">
        <v>124</v>
      </c>
      <c r="M7" s="3" t="s">
        <v>149</v>
      </c>
      <c r="N7" s="3" t="s">
        <v>160</v>
      </c>
      <c r="P7" s="3" t="s">
        <v>135</v>
      </c>
      <c r="Q7" s="3" t="s">
        <v>119</v>
      </c>
    </row>
    <row r="8" spans="2:21" ht="18" x14ac:dyDescent="0.4">
      <c r="B8" s="53">
        <v>3315246</v>
      </c>
      <c r="C8" s="84" t="s">
        <v>140</v>
      </c>
      <c r="D8" s="3" t="s">
        <v>45</v>
      </c>
      <c r="F8" s="3" t="s">
        <v>60</v>
      </c>
      <c r="H8" s="6" t="s">
        <v>80</v>
      </c>
      <c r="J8" s="3" t="s">
        <v>100</v>
      </c>
      <c r="K8" s="106" t="s">
        <v>124</v>
      </c>
      <c r="M8" s="3" t="s">
        <v>161</v>
      </c>
      <c r="N8" s="3" t="s">
        <v>161</v>
      </c>
    </row>
    <row r="9" spans="2:21" ht="18" x14ac:dyDescent="0.4">
      <c r="B9" s="53">
        <v>3315247</v>
      </c>
      <c r="C9" s="84" t="s">
        <v>140</v>
      </c>
      <c r="D9" s="3" t="s">
        <v>162</v>
      </c>
      <c r="F9" s="3" t="s">
        <v>61</v>
      </c>
      <c r="H9" s="6" t="s">
        <v>81</v>
      </c>
      <c r="J9" s="3" t="s">
        <v>145</v>
      </c>
      <c r="K9" s="105" t="s">
        <v>114</v>
      </c>
      <c r="M9" s="3" t="s">
        <v>163</v>
      </c>
      <c r="N9" s="3" t="s">
        <v>163</v>
      </c>
    </row>
    <row r="10" spans="2:21" ht="18" x14ac:dyDescent="0.4">
      <c r="B10" s="53">
        <v>3315248</v>
      </c>
      <c r="C10" s="84" t="s">
        <v>140</v>
      </c>
      <c r="D10" s="3" t="s">
        <v>32</v>
      </c>
      <c r="F10" s="3" t="s">
        <v>62</v>
      </c>
      <c r="H10" s="6" t="s">
        <v>126</v>
      </c>
      <c r="J10" s="3" t="s">
        <v>142</v>
      </c>
      <c r="K10" s="47" t="s">
        <v>113</v>
      </c>
      <c r="U10">
        <v>10</v>
      </c>
    </row>
    <row r="11" spans="2:21" ht="18" x14ac:dyDescent="0.4">
      <c r="B11" s="53">
        <v>3315249</v>
      </c>
      <c r="C11" s="84" t="s">
        <v>140</v>
      </c>
      <c r="D11" s="3" t="s">
        <v>164</v>
      </c>
      <c r="F11" s="3" t="s">
        <v>39</v>
      </c>
      <c r="H11" s="6" t="s">
        <v>82</v>
      </c>
    </row>
    <row r="12" spans="2:21" ht="18" x14ac:dyDescent="0.4">
      <c r="B12" s="53">
        <v>3315250</v>
      </c>
      <c r="C12" s="84" t="s">
        <v>140</v>
      </c>
      <c r="D12" s="3" t="s">
        <v>165</v>
      </c>
      <c r="F12" s="3" t="s">
        <v>40</v>
      </c>
      <c r="H12" s="6" t="s">
        <v>83</v>
      </c>
    </row>
    <row r="13" spans="2:21" ht="18" x14ac:dyDescent="0.4">
      <c r="B13" s="53">
        <v>3315251</v>
      </c>
      <c r="C13" s="84" t="s">
        <v>140</v>
      </c>
      <c r="D13" s="3" t="s">
        <v>166</v>
      </c>
      <c r="H13" s="6" t="s">
        <v>84</v>
      </c>
    </row>
    <row r="14" spans="2:21" ht="18" x14ac:dyDescent="0.4">
      <c r="B14" s="53">
        <v>3315252</v>
      </c>
      <c r="C14" s="84" t="s">
        <v>140</v>
      </c>
      <c r="D14" s="3" t="s">
        <v>167</v>
      </c>
      <c r="H14" s="6" t="s">
        <v>125</v>
      </c>
    </row>
    <row r="15" spans="2:21" ht="18" x14ac:dyDescent="0.4">
      <c r="B15" s="53">
        <v>3315253</v>
      </c>
      <c r="C15" s="84" t="s">
        <v>140</v>
      </c>
      <c r="D15" s="3" t="s">
        <v>168</v>
      </c>
      <c r="H15" s="6" t="s">
        <v>85</v>
      </c>
    </row>
    <row r="16" spans="2:21" ht="18" x14ac:dyDescent="0.4">
      <c r="B16" s="53">
        <v>3315254</v>
      </c>
      <c r="C16" s="84" t="s">
        <v>140</v>
      </c>
      <c r="D16" s="3" t="s">
        <v>46</v>
      </c>
      <c r="H16" s="6" t="s">
        <v>86</v>
      </c>
    </row>
    <row r="17" spans="2:12" ht="18" x14ac:dyDescent="0.4">
      <c r="B17" s="53">
        <v>3315255</v>
      </c>
      <c r="C17" s="84" t="s">
        <v>140</v>
      </c>
      <c r="D17" s="3" t="s">
        <v>35</v>
      </c>
      <c r="H17" s="6" t="s">
        <v>87</v>
      </c>
    </row>
    <row r="18" spans="2:12" ht="18" x14ac:dyDescent="0.4">
      <c r="B18" s="53">
        <v>3315256</v>
      </c>
      <c r="C18" s="84" t="s">
        <v>140</v>
      </c>
      <c r="D18" s="3" t="s">
        <v>33</v>
      </c>
      <c r="H18" s="6" t="s">
        <v>88</v>
      </c>
      <c r="K18" s="211" t="s">
        <v>108</v>
      </c>
      <c r="L18" s="211"/>
    </row>
    <row r="19" spans="2:12" ht="18" x14ac:dyDescent="0.4">
      <c r="B19" s="53">
        <v>3315257</v>
      </c>
      <c r="C19" s="84" t="s">
        <v>140</v>
      </c>
      <c r="D19" s="3" t="s">
        <v>34</v>
      </c>
      <c r="H19" s="6" t="s">
        <v>169</v>
      </c>
      <c r="K19" s="88" t="s">
        <v>109</v>
      </c>
      <c r="L19" s="46"/>
    </row>
    <row r="20" spans="2:12" ht="18" x14ac:dyDescent="0.4">
      <c r="B20" s="53">
        <v>3315258</v>
      </c>
      <c r="C20" s="84" t="s">
        <v>140</v>
      </c>
      <c r="D20" s="3" t="s">
        <v>67</v>
      </c>
      <c r="H20" s="6" t="s">
        <v>170</v>
      </c>
      <c r="L20" s="46"/>
    </row>
    <row r="21" spans="2:12" ht="18" x14ac:dyDescent="0.4">
      <c r="B21" s="53">
        <v>3315259</v>
      </c>
      <c r="C21" s="84" t="s">
        <v>140</v>
      </c>
      <c r="D21" s="3" t="s">
        <v>43</v>
      </c>
      <c r="H21" s="6" t="s">
        <v>89</v>
      </c>
      <c r="L21" s="46"/>
    </row>
    <row r="22" spans="2:12" ht="18" x14ac:dyDescent="0.4">
      <c r="B22" s="53">
        <v>3315260</v>
      </c>
      <c r="C22" s="84" t="s">
        <v>140</v>
      </c>
      <c r="D22" s="3" t="s">
        <v>171</v>
      </c>
      <c r="H22" s="6" t="s">
        <v>90</v>
      </c>
    </row>
    <row r="23" spans="2:12" ht="18" x14ac:dyDescent="0.4">
      <c r="B23" s="53">
        <v>3315261</v>
      </c>
      <c r="C23" s="84" t="s">
        <v>140</v>
      </c>
      <c r="D23" s="3" t="s">
        <v>47</v>
      </c>
      <c r="H23" s="6" t="s">
        <v>91</v>
      </c>
    </row>
    <row r="24" spans="2:12" ht="18" x14ac:dyDescent="0.4">
      <c r="B24" s="53">
        <v>3315262</v>
      </c>
      <c r="C24" s="84" t="s">
        <v>140</v>
      </c>
      <c r="D24" s="3" t="s">
        <v>36</v>
      </c>
      <c r="H24" s="6" t="s">
        <v>92</v>
      </c>
    </row>
    <row r="25" spans="2:12" ht="18" x14ac:dyDescent="0.4">
      <c r="B25" s="53">
        <v>3315263</v>
      </c>
      <c r="C25" s="84" t="s">
        <v>140</v>
      </c>
      <c r="D25" s="3" t="s">
        <v>37</v>
      </c>
      <c r="H25" s="6" t="s">
        <v>93</v>
      </c>
    </row>
    <row r="26" spans="2:12" ht="18" x14ac:dyDescent="0.4">
      <c r="B26" s="53">
        <v>3315264</v>
      </c>
      <c r="C26" s="84" t="s">
        <v>140</v>
      </c>
      <c r="D26" s="3" t="s">
        <v>48</v>
      </c>
      <c r="H26" s="6" t="s">
        <v>94</v>
      </c>
    </row>
    <row r="27" spans="2:12" ht="18" x14ac:dyDescent="0.4">
      <c r="B27" s="53">
        <v>3315265</v>
      </c>
      <c r="C27" s="84" t="s">
        <v>140</v>
      </c>
      <c r="D27" s="3" t="s">
        <v>49</v>
      </c>
      <c r="H27" s="6" t="s">
        <v>172</v>
      </c>
    </row>
    <row r="28" spans="2:12" ht="18" x14ac:dyDescent="0.4">
      <c r="B28" s="53">
        <v>3315266</v>
      </c>
      <c r="C28" s="84" t="s">
        <v>140</v>
      </c>
      <c r="D28" s="3" t="s">
        <v>38</v>
      </c>
      <c r="H28" s="6" t="s">
        <v>173</v>
      </c>
    </row>
    <row r="29" spans="2:12" ht="18" x14ac:dyDescent="0.4">
      <c r="B29" s="53">
        <v>3315267</v>
      </c>
      <c r="C29" s="84" t="s">
        <v>140</v>
      </c>
      <c r="D29" s="3" t="s">
        <v>141</v>
      </c>
      <c r="H29" s="6" t="s">
        <v>96</v>
      </c>
    </row>
    <row r="30" spans="2:12" ht="18" x14ac:dyDescent="0.4">
      <c r="B30" s="53">
        <v>3315268</v>
      </c>
      <c r="C30" s="84" t="s">
        <v>140</v>
      </c>
      <c r="D30" s="3" t="s">
        <v>41</v>
      </c>
      <c r="H30" s="6" t="s">
        <v>97</v>
      </c>
    </row>
    <row r="31" spans="2:12" ht="18" x14ac:dyDescent="0.4">
      <c r="B31" s="53">
        <v>3315269</v>
      </c>
      <c r="C31" s="84" t="s">
        <v>140</v>
      </c>
      <c r="D31" s="3" t="s">
        <v>50</v>
      </c>
      <c r="H31" s="6" t="s">
        <v>174</v>
      </c>
    </row>
    <row r="32" spans="2:12" ht="18" x14ac:dyDescent="0.4">
      <c r="B32" s="53">
        <v>3315270</v>
      </c>
      <c r="C32" s="84" t="s">
        <v>140</v>
      </c>
      <c r="D32" s="3" t="s">
        <v>42</v>
      </c>
      <c r="H32" s="6"/>
    </row>
    <row r="33" spans="2:8" ht="18" x14ac:dyDescent="0.4">
      <c r="B33" s="97"/>
      <c r="C33" s="84" t="s">
        <v>140</v>
      </c>
      <c r="D33" s="3" t="s">
        <v>73</v>
      </c>
      <c r="H33" s="6"/>
    </row>
    <row r="34" spans="2:8" ht="18" x14ac:dyDescent="0.4">
      <c r="B34" s="97"/>
      <c r="C34" s="84" t="s">
        <v>140</v>
      </c>
      <c r="D34" s="3" t="s">
        <v>69</v>
      </c>
      <c r="H34" s="6"/>
    </row>
    <row r="35" spans="2:8" ht="18" x14ac:dyDescent="0.4">
      <c r="B35" s="97"/>
      <c r="C35" s="84" t="s">
        <v>140</v>
      </c>
      <c r="D35" s="3" t="s">
        <v>63</v>
      </c>
      <c r="H35" s="6"/>
    </row>
    <row r="36" spans="2:8" ht="18" x14ac:dyDescent="0.4">
      <c r="C36" s="84" t="s">
        <v>140</v>
      </c>
      <c r="D36" s="3" t="s">
        <v>66</v>
      </c>
      <c r="H36" s="6"/>
    </row>
    <row r="37" spans="2:8" ht="18" x14ac:dyDescent="0.4">
      <c r="C37" s="84" t="s">
        <v>140</v>
      </c>
      <c r="D37" s="3" t="s">
        <v>51</v>
      </c>
      <c r="H37" s="6"/>
    </row>
    <row r="38" spans="2:8" ht="18" x14ac:dyDescent="0.4">
      <c r="C38" s="84" t="s">
        <v>140</v>
      </c>
      <c r="D38" s="3" t="s">
        <v>70</v>
      </c>
      <c r="H38" s="6"/>
    </row>
    <row r="39" spans="2:8" ht="18" x14ac:dyDescent="0.4">
      <c r="C39" s="84" t="s">
        <v>140</v>
      </c>
      <c r="D39" s="3" t="s">
        <v>52</v>
      </c>
      <c r="H39" s="6"/>
    </row>
    <row r="40" spans="2:8" ht="18" x14ac:dyDescent="0.4">
      <c r="C40" s="84" t="s">
        <v>140</v>
      </c>
      <c r="D40" s="3" t="s">
        <v>74</v>
      </c>
    </row>
    <row r="41" spans="2:8" ht="18" x14ac:dyDescent="0.4">
      <c r="C41" s="84" t="s">
        <v>140</v>
      </c>
      <c r="D41" s="3" t="s">
        <v>68</v>
      </c>
    </row>
    <row r="42" spans="2:8" ht="18" x14ac:dyDescent="0.4">
      <c r="C42" s="84" t="s">
        <v>140</v>
      </c>
      <c r="D42" s="3" t="s">
        <v>75</v>
      </c>
    </row>
    <row r="43" spans="2:8" ht="18" x14ac:dyDescent="0.4">
      <c r="C43" s="84" t="s">
        <v>140</v>
      </c>
      <c r="D43" s="3" t="s">
        <v>65</v>
      </c>
    </row>
    <row r="44" spans="2:8" ht="18" x14ac:dyDescent="0.4">
      <c r="C44" s="83" t="s">
        <v>139</v>
      </c>
      <c r="D44" s="3" t="s">
        <v>64</v>
      </c>
    </row>
    <row r="45" spans="2:8" ht="18" x14ac:dyDescent="0.4">
      <c r="C45" s="84" t="s">
        <v>140</v>
      </c>
      <c r="D45" s="3" t="s">
        <v>53</v>
      </c>
    </row>
    <row r="46" spans="2:8" ht="18" x14ac:dyDescent="0.4">
      <c r="C46" s="83" t="s">
        <v>139</v>
      </c>
      <c r="D46" s="3" t="s">
        <v>175</v>
      </c>
    </row>
    <row r="47" spans="2:8" ht="18" x14ac:dyDescent="0.4">
      <c r="C47" s="83" t="s">
        <v>139</v>
      </c>
      <c r="D47" s="3" t="s">
        <v>176</v>
      </c>
    </row>
    <row r="48" spans="2:8" ht="18" x14ac:dyDescent="0.4">
      <c r="C48" s="83" t="s">
        <v>139</v>
      </c>
      <c r="D48" s="3" t="s">
        <v>177</v>
      </c>
    </row>
    <row r="49" spans="3:4" ht="18" x14ac:dyDescent="0.4">
      <c r="C49" s="83" t="s">
        <v>139</v>
      </c>
      <c r="D49" s="3" t="s">
        <v>178</v>
      </c>
    </row>
    <row r="50" spans="3:4" ht="18" x14ac:dyDescent="0.4">
      <c r="C50" s="83" t="s">
        <v>139</v>
      </c>
      <c r="D50" s="3" t="s">
        <v>179</v>
      </c>
    </row>
    <row r="51" spans="3:4" ht="18" x14ac:dyDescent="0.4">
      <c r="C51" s="84" t="s">
        <v>140</v>
      </c>
      <c r="D51" s="3" t="s">
        <v>180</v>
      </c>
    </row>
    <row r="52" spans="3:4" ht="18" x14ac:dyDescent="0.4">
      <c r="C52" s="83" t="s">
        <v>139</v>
      </c>
      <c r="D52" s="3" t="s">
        <v>181</v>
      </c>
    </row>
    <row r="53" spans="3:4" ht="18" x14ac:dyDescent="0.4">
      <c r="C53" s="83" t="s">
        <v>139</v>
      </c>
      <c r="D53" s="3" t="s">
        <v>182</v>
      </c>
    </row>
    <row r="54" spans="3:4" ht="18" x14ac:dyDescent="0.4">
      <c r="C54" s="84" t="s">
        <v>140</v>
      </c>
      <c r="D54" s="3" t="s">
        <v>71</v>
      </c>
    </row>
    <row r="55" spans="3:4" ht="18" x14ac:dyDescent="0.4">
      <c r="C55" s="84" t="s">
        <v>140</v>
      </c>
      <c r="D55" s="3" t="s">
        <v>55</v>
      </c>
    </row>
    <row r="56" spans="3:4" ht="18" x14ac:dyDescent="0.4">
      <c r="C56" s="84" t="s">
        <v>140</v>
      </c>
      <c r="D56" s="3" t="s">
        <v>56</v>
      </c>
    </row>
    <row r="57" spans="3:4" ht="18" x14ac:dyDescent="0.4">
      <c r="C57" s="84" t="s">
        <v>140</v>
      </c>
      <c r="D57" s="3" t="s">
        <v>57</v>
      </c>
    </row>
    <row r="58" spans="3:4" ht="18" x14ac:dyDescent="0.4">
      <c r="C58" s="84" t="s">
        <v>140</v>
      </c>
      <c r="D58" s="3" t="s">
        <v>72</v>
      </c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692961B-5E26-4B93-9D1C-7BB47596ADA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Accueil</vt:lpstr>
      <vt:lpstr>Comptes</vt:lpstr>
      <vt:lpstr>Compte Courant</vt:lpstr>
      <vt:lpstr>AsVie Carme</vt:lpstr>
      <vt:lpstr>AsVie Pierre</vt:lpstr>
      <vt:lpstr>LiA Carme</vt:lpstr>
      <vt:lpstr>LiA Pierre</vt:lpstr>
      <vt:lpstr>LEP Carme</vt:lpstr>
      <vt:lpstr>LEP Pierre</vt:lpstr>
      <vt:lpstr>Echéances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Peter</cp:lastModifiedBy>
  <dcterms:created xsi:type="dcterms:W3CDTF">2023-04-05T17:54:58Z</dcterms:created>
  <dcterms:modified xsi:type="dcterms:W3CDTF">2023-06-14T09:37:56Z</dcterms:modified>
</cp:coreProperties>
</file>