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2229D72-0D78-4140-8732-F37B010B0BB8}" xr6:coauthVersionLast="47" xr6:coauthVersionMax="47" xr10:uidLastSave="{00000000-0000-0000-0000-000000000000}"/>
  <bookViews>
    <workbookView xWindow="-120" yWindow="-120" windowWidth="25440" windowHeight="15990" tabRatio="745" activeTab="2" xr2:uid="{8FD6BD02-F0EC-42EE-96B0-B7CA60229513}"/>
  </bookViews>
  <sheets>
    <sheet name="Accueil" sheetId="1" r:id="rId1"/>
    <sheet name="Comptes" sheetId="2" r:id="rId2"/>
    <sheet name="Compte Courant" sheetId="6" r:id="rId3"/>
    <sheet name="AsVie " sheetId="7" r:id="rId4"/>
    <sheet name="LiA " sheetId="9" r:id="rId5"/>
    <sheet name="LEP" sheetId="11" r:id="rId6"/>
    <sheet name="Listes" sheetId="4" r:id="rId7"/>
  </sheets>
  <functionGroups builtInGroupCount="19"/>
  <definedNames>
    <definedName name="ET_Cheque">Listes!$B$3:$B$32</definedName>
    <definedName name="ET_Classe">Listes!$F$3:$F$19</definedName>
    <definedName name="ET_Compte">Listes!$M$3:$M$6</definedName>
    <definedName name="ET_ModPaie">Listes!$J$3:$J$9</definedName>
    <definedName name="ET_Periodicite">Listes!$P$3:$P$7</definedName>
    <definedName name="ET_Rubrique">Listes!$D$3:$D$43</definedName>
    <definedName name="ET_Tiers">Listes!$H$3:$H$25</definedName>
    <definedName name="ET_TypePaie">Listes!#REF!</definedName>
    <definedName name="Solde_Ini" localSheetId="3">'AsVie '!#REF!</definedName>
    <definedName name="Solde_Ini" localSheetId="5">LEP!#REF!</definedName>
    <definedName name="Solde_Ini" localSheetId="4">'LiA '!#REF!</definedName>
    <definedName name="Solde_Ini">'Compte Courant'!#REF!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9" l="1"/>
  <c r="N15" i="6"/>
  <c r="D12" i="9"/>
  <c r="D13" i="9"/>
  <c r="D14" i="7"/>
  <c r="L14" i="7"/>
  <c r="L12" i="9" l="1"/>
  <c r="L13" i="9" s="1"/>
  <c r="N14" i="6"/>
  <c r="D13" i="7"/>
  <c r="D13" i="6"/>
  <c r="N13" i="6"/>
  <c r="H7" i="11" l="1"/>
  <c r="H6" i="11"/>
  <c r="H7" i="9"/>
  <c r="H6" i="9"/>
  <c r="H7" i="7"/>
  <c r="H6" i="7"/>
  <c r="H7" i="6"/>
  <c r="E11" i="1" s="1"/>
  <c r="H6" i="6"/>
  <c r="D11" i="11"/>
  <c r="D11" i="9"/>
  <c r="D12" i="7"/>
  <c r="D11" i="7"/>
  <c r="D11" i="6"/>
  <c r="D12" i="6"/>
  <c r="L12" i="2" l="1"/>
  <c r="L11" i="2"/>
  <c r="L13" i="2"/>
  <c r="L14" i="2"/>
  <c r="L6" i="6" l="1"/>
  <c r="L6" i="7"/>
  <c r="L6" i="11"/>
  <c r="L6" i="9"/>
  <c r="L11" i="11" l="1"/>
  <c r="N11" i="11"/>
  <c r="L11" i="9"/>
  <c r="N11" i="9"/>
  <c r="L11" i="7"/>
  <c r="L12" i="7" s="1"/>
  <c r="L13" i="7" s="1"/>
  <c r="N11" i="7"/>
  <c r="N12" i="7" s="1"/>
  <c r="N11" i="6"/>
  <c r="N12" i="6" s="1"/>
  <c r="L11" i="6"/>
  <c r="J4" i="6"/>
  <c r="J4" i="11"/>
  <c r="J4" i="9"/>
  <c r="J4" i="7"/>
  <c r="J4" i="2"/>
  <c r="H14" i="1"/>
  <c r="H13" i="1"/>
  <c r="H12" i="1"/>
  <c r="E14" i="1"/>
  <c r="E13" i="1"/>
  <c r="E12" i="1"/>
  <c r="L12" i="6" l="1"/>
  <c r="E15" i="1"/>
  <c r="H11" i="1"/>
  <c r="H15" i="1" s="1"/>
  <c r="H8" i="11"/>
  <c r="H8" i="7"/>
  <c r="D12" i="1"/>
  <c r="D14" i="1"/>
  <c r="H8" i="9"/>
  <c r="D13" i="1"/>
  <c r="L7" i="9" l="1"/>
  <c r="L7" i="7"/>
  <c r="L8" i="7" s="1"/>
  <c r="J12" i="2" l="1"/>
  <c r="L8" i="9"/>
  <c r="K13" i="2" s="1"/>
  <c r="J13" i="2"/>
  <c r="L7" i="11"/>
  <c r="F13" i="1"/>
  <c r="F12" i="1"/>
  <c r="D11" i="1"/>
  <c r="D15" i="1" s="1"/>
  <c r="G13" i="1" l="1"/>
  <c r="L8" i="11"/>
  <c r="K14" i="2" s="1"/>
  <c r="J14" i="2"/>
  <c r="G12" i="1"/>
  <c r="K12" i="2"/>
  <c r="F14" i="1"/>
  <c r="H8" i="6"/>
  <c r="G14" i="1" l="1"/>
  <c r="J7" i="2" l="1"/>
  <c r="L8" i="6"/>
  <c r="L13" i="6" l="1"/>
  <c r="L7" i="6" s="1"/>
  <c r="K11" i="2"/>
  <c r="G11" i="1"/>
  <c r="G15" i="1" s="1"/>
  <c r="K7" i="2"/>
  <c r="F11" i="1" l="1"/>
  <c r="F15" i="1" s="1"/>
  <c r="J11" i="2"/>
  <c r="J8" i="2" s="1"/>
  <c r="K8" i="2"/>
</calcChain>
</file>

<file path=xl/sharedStrings.xml><?xml version="1.0" encoding="utf-8"?>
<sst xmlns="http://schemas.openxmlformats.org/spreadsheetml/2006/main" count="302" uniqueCount="162">
  <si>
    <t>Classes</t>
  </si>
  <si>
    <t>Tiers</t>
  </si>
  <si>
    <t>Mode de paiement</t>
  </si>
  <si>
    <t>Date</t>
  </si>
  <si>
    <t>N° chèque</t>
  </si>
  <si>
    <t>Commentaire</t>
  </si>
  <si>
    <t>Débit</t>
  </si>
  <si>
    <t>Crédit</t>
  </si>
  <si>
    <t xml:space="preserve">Rubrique </t>
  </si>
  <si>
    <t>Classe</t>
  </si>
  <si>
    <t>Périodicité</t>
  </si>
  <si>
    <t>Libellé du compte</t>
  </si>
  <si>
    <t>Solde réel</t>
  </si>
  <si>
    <t xml:space="preserve">Solde pointé </t>
  </si>
  <si>
    <t>Tableau de bord</t>
  </si>
  <si>
    <t>Dépenses</t>
  </si>
  <si>
    <t>Recettes</t>
  </si>
  <si>
    <t>Compte courant Boursorama</t>
  </si>
  <si>
    <t>Nb. Opér.</t>
  </si>
  <si>
    <t>Numéro de compte</t>
  </si>
  <si>
    <t>IBAN</t>
  </si>
  <si>
    <t>Devise</t>
  </si>
  <si>
    <t>Boursorama Banque</t>
  </si>
  <si>
    <t>Organisme bancaire</t>
  </si>
  <si>
    <t>Caisse d'Epargne</t>
  </si>
  <si>
    <t>Groupe GENERALI</t>
  </si>
  <si>
    <t>BIC</t>
  </si>
  <si>
    <t>Gestionnaire de comptes</t>
  </si>
  <si>
    <t>Euros</t>
  </si>
  <si>
    <t xml:space="preserve">Alimentation </t>
  </si>
  <si>
    <t>Animalerie</t>
  </si>
  <si>
    <t>Argent de poche</t>
  </si>
  <si>
    <t>Assurances</t>
  </si>
  <si>
    <t>Carburant</t>
  </si>
  <si>
    <t>Cave</t>
  </si>
  <si>
    <t>Cadeaux</t>
  </si>
  <si>
    <t>Divers</t>
  </si>
  <si>
    <t>Dons œuvres</t>
  </si>
  <si>
    <t>Entretien</t>
  </si>
  <si>
    <t xml:space="preserve">Van </t>
  </si>
  <si>
    <t>Voiture</t>
  </si>
  <si>
    <t>Frais bancaires</t>
  </si>
  <si>
    <t>Habillement</t>
  </si>
  <si>
    <t>Coiffeur</t>
  </si>
  <si>
    <t>Habitation</t>
  </si>
  <si>
    <t>Articles ménager</t>
  </si>
  <si>
    <t>Bricolage</t>
  </si>
  <si>
    <t>Décoration</t>
  </si>
  <si>
    <t>Eau</t>
  </si>
  <si>
    <t>Electricité</t>
  </si>
  <si>
    <t>Gaz</t>
  </si>
  <si>
    <t>Jardin</t>
  </si>
  <si>
    <t>Linge de maison</t>
  </si>
  <si>
    <t>Produits d'entretien</t>
  </si>
  <si>
    <t>Impôts</t>
  </si>
  <si>
    <t>Sur le revenu</t>
  </si>
  <si>
    <t>Taxe foncière</t>
  </si>
  <si>
    <t>Taxe habitation</t>
  </si>
  <si>
    <t>Loisirs</t>
  </si>
  <si>
    <t>Recettes autres</t>
  </si>
  <si>
    <t>Revenus</t>
  </si>
  <si>
    <t>Santé</t>
  </si>
  <si>
    <t>Téléphonie</t>
  </si>
  <si>
    <t>Intérêts</t>
  </si>
  <si>
    <t>Prime d'épargne</t>
  </si>
  <si>
    <t>Portables</t>
  </si>
  <si>
    <t>Internet, téléphone fixe</t>
  </si>
  <si>
    <t>Cinéma</t>
  </si>
  <si>
    <t>Multimédia</t>
  </si>
  <si>
    <t>Informatique</t>
  </si>
  <si>
    <t>Librairie</t>
  </si>
  <si>
    <t>Sport</t>
  </si>
  <si>
    <t>Vacances</t>
  </si>
  <si>
    <t>Hôtels</t>
  </si>
  <si>
    <t>Médecin</t>
  </si>
  <si>
    <t>Pharmacie</t>
  </si>
  <si>
    <t>Analyse, radios</t>
  </si>
  <si>
    <t>AGIRC</t>
  </si>
  <si>
    <t>Aldi</t>
  </si>
  <si>
    <t>Amazon</t>
  </si>
  <si>
    <t>ARRCO</t>
  </si>
  <si>
    <t>ASF</t>
  </si>
  <si>
    <t>Brico Dépôt</t>
  </si>
  <si>
    <t>Briconaute</t>
  </si>
  <si>
    <t>Camping Car Park</t>
  </si>
  <si>
    <t>CDiscount</t>
  </si>
  <si>
    <t>CPR</t>
  </si>
  <si>
    <t>EDF</t>
  </si>
  <si>
    <t>Etape auto</t>
  </si>
  <si>
    <t>Ircantec</t>
  </si>
  <si>
    <t>Lery Merlin</t>
  </si>
  <si>
    <t>Maif</t>
  </si>
  <si>
    <t>MSA Grand Sud</t>
  </si>
  <si>
    <t>Orange</t>
  </si>
  <si>
    <t>SNCF</t>
  </si>
  <si>
    <t>Antargaz</t>
  </si>
  <si>
    <t>Super U</t>
  </si>
  <si>
    <t>Trésor Public</t>
  </si>
  <si>
    <t>Prélèvement</t>
  </si>
  <si>
    <t>Chèque</t>
  </si>
  <si>
    <t>Versement</t>
  </si>
  <si>
    <t>Solde rapproché</t>
  </si>
  <si>
    <t xml:space="preserve">Mouvements au débit : </t>
  </si>
  <si>
    <t xml:space="preserve">Evolutions : </t>
  </si>
  <si>
    <t xml:space="preserve">Solde réel : </t>
  </si>
  <si>
    <t xml:space="preserve">Solde rapproché : </t>
  </si>
  <si>
    <t xml:space="preserve">Mouvements au crédit : </t>
  </si>
  <si>
    <t xml:space="preserve">Solde initial : </t>
  </si>
  <si>
    <t>Pointage</t>
  </si>
  <si>
    <t>ü</t>
  </si>
  <si>
    <t>Mode de
paiement</t>
  </si>
  <si>
    <t>N°
chèque</t>
  </si>
  <si>
    <t>Solde</t>
  </si>
  <si>
    <t>Les comptes</t>
  </si>
  <si>
    <t>ó</t>
  </si>
  <si>
    <t>Æ</t>
  </si>
  <si>
    <t>Mensuelle</t>
  </si>
  <si>
    <t>Bimensuelle</t>
  </si>
  <si>
    <t>Trimestrielle</t>
  </si>
  <si>
    <t>Semestrielle</t>
  </si>
  <si>
    <t>Annuelle</t>
  </si>
  <si>
    <t>1 mois</t>
  </si>
  <si>
    <t>2 mois</t>
  </si>
  <si>
    <t>3 mois</t>
  </si>
  <si>
    <t>6 mois</t>
  </si>
  <si>
    <t>Ê</t>
  </si>
  <si>
    <t>CARSAT LR</t>
  </si>
  <si>
    <t>Boursorama</t>
  </si>
  <si>
    <t xml:space="preserve">Encours tous comptes : </t>
  </si>
  <si>
    <t>Réel</t>
  </si>
  <si>
    <t>Rapproché</t>
  </si>
  <si>
    <t xml:space="preserve">Encours épargne : </t>
  </si>
  <si>
    <t>Trésorerie</t>
  </si>
  <si>
    <t xml:space="preserve">Comptes </t>
  </si>
  <si>
    <t>Remise chèques</t>
  </si>
  <si>
    <t>Solde Initial</t>
  </si>
  <si>
    <t>12 mois</t>
  </si>
  <si>
    <t xml:space="preserve">Rubriques </t>
  </si>
  <si>
    <t>Type</t>
  </si>
  <si>
    <t>Compte Courant</t>
  </si>
  <si>
    <t>+</t>
  </si>
  <si>
    <t>-</t>
  </si>
  <si>
    <t>Epargne</t>
  </si>
  <si>
    <t>Virement interne</t>
  </si>
  <si>
    <t xml:space="preserve">Livret A </t>
  </si>
  <si>
    <t xml:space="preserve">LEP </t>
  </si>
  <si>
    <t>Retraite 1</t>
  </si>
  <si>
    <t>Retraite 2</t>
  </si>
  <si>
    <t xml:space="preserve">Assurance Vie </t>
  </si>
  <si>
    <t>Compte courant</t>
  </si>
  <si>
    <t>Livret d'Epargne Populaire</t>
  </si>
  <si>
    <t xml:space="preserve">Carte </t>
  </si>
  <si>
    <t xml:space="preserve">Livret Epargne Populaire </t>
  </si>
  <si>
    <t xml:space="preserve">Assurance Vie  </t>
  </si>
  <si>
    <t xml:space="preserve">Livret d'Epargne Populaire </t>
  </si>
  <si>
    <t>Virement externe</t>
  </si>
  <si>
    <t>essai</t>
  </si>
  <si>
    <t>feuille</t>
  </si>
  <si>
    <t>LEP</t>
  </si>
  <si>
    <t xml:space="preserve">AsVie </t>
  </si>
  <si>
    <t xml:space="preserve">LiA </t>
  </si>
  <si>
    <t xml:space="preserve">200,00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</si>
</sst>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-* #,##0.00\ _€_-;\-* #,##0.00\ _€_-;_-* &quot;-&quot;??\ _€_-;_-@_-"/>
    <numFmt numFmtId="165" formatCode="#,##0.00\ _€"/>
    <numFmt numFmtId="166" formatCode="#,##0.00\ _€;[Red]#,##0.00\ _€"/>
    <numFmt numFmtId="167" formatCode="#,##0.00\ &quot;€&quot;"/>
    <numFmt numFmtId="168" formatCode="[$-F800]dddd\,\ mmmm\ dd\,\ yyyy"/>
    <numFmt numFmtId="169" formatCode="m/d/yyyy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sz val="11"/>
      <color theme="8" tint="-0.499984740745262"/>
      <name val="Wingdings"/>
      <charset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rgb="FF00206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rgb="FF00B050"/>
      <name val="Wingdings"/>
      <charset val="2"/>
    </font>
    <font>
      <b/>
      <sz val="13"/>
      <color rgb="FF094BDD"/>
      <name val="Wingdings"/>
      <charset val="2"/>
    </font>
    <font>
      <b/>
      <sz val="18"/>
      <color theme="1"/>
      <name val="Calibri"/>
      <family val="2"/>
      <scheme val="minor"/>
    </font>
    <font>
      <sz val="11"/>
      <color rgb="FF00B050"/>
      <name val="Wingdings"/>
      <charset val="2"/>
    </font>
    <font>
      <b/>
      <sz val="13"/>
      <color rgb="FFFF0000"/>
      <name val="Wingdings"/>
      <charset val="2"/>
    </font>
    <font>
      <b/>
      <sz val="13"/>
      <color rgb="FF00B050"/>
      <name val="Wingdings"/>
      <charset val="2"/>
    </font>
    <font>
      <b/>
      <sz val="12"/>
      <color rgb="FF00B050"/>
      <name val="Gill Sans Ultra Bold"/>
      <family val="2"/>
    </font>
    <font>
      <b/>
      <sz val="12"/>
      <color rgb="FFFF0000"/>
      <name val="Gill Sans Ultra Bold"/>
      <family val="2"/>
    </font>
    <font>
      <sz val="11"/>
      <color theme="1"/>
      <name val="Wingdings"/>
      <charset val="2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873AC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theme="8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499984740745262"/>
        <bgColor theme="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theme="8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499984740745262"/>
        <bgColor theme="8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0" borderId="0"/>
    <xf numFmtId="0" fontId="16" fillId="0" borderId="0" applyNumberFormat="0" applyFill="0" applyBorder="0" applyAlignment="0" applyProtection="0"/>
  </cellStyleXfs>
  <cellXfs count="165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 vertical="center" indent="1"/>
    </xf>
    <xf numFmtId="0" fontId="1" fillId="4" borderId="1" xfId="3" applyBorder="1" applyAlignment="1">
      <alignment horizontal="left" vertical="center" indent="1"/>
    </xf>
    <xf numFmtId="0" fontId="1" fillId="3" borderId="1" xfId="2" applyBorder="1" applyAlignment="1">
      <alignment horizontal="left" vertical="center" indent="1"/>
    </xf>
    <xf numFmtId="49" fontId="0" fillId="0" borderId="0" xfId="0" applyNumberFormat="1"/>
    <xf numFmtId="0" fontId="4" fillId="8" borderId="0" xfId="0" applyFont="1" applyFill="1" applyAlignment="1">
      <alignment horizontal="left" vertical="center" indent="1"/>
    </xf>
    <xf numFmtId="0" fontId="0" fillId="0" borderId="0" xfId="0" applyAlignment="1">
      <alignment horizontal="left"/>
    </xf>
    <xf numFmtId="165" fontId="5" fillId="0" borderId="0" xfId="0" applyNumberFormat="1" applyFont="1"/>
    <xf numFmtId="167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164" fontId="0" fillId="0" borderId="0" xfId="0" applyNumberFormat="1"/>
    <xf numFmtId="165" fontId="0" fillId="0" borderId="0" xfId="0" applyNumberFormat="1" applyAlignment="1">
      <alignment horizontal="left"/>
    </xf>
    <xf numFmtId="165" fontId="7" fillId="0" borderId="0" xfId="0" applyNumberFormat="1" applyFont="1"/>
    <xf numFmtId="0" fontId="6" fillId="0" borderId="0" xfId="0" applyFont="1"/>
    <xf numFmtId="165" fontId="9" fillId="0" borderId="0" xfId="0" applyNumberFormat="1" applyFont="1"/>
    <xf numFmtId="0" fontId="9" fillId="0" borderId="0" xfId="0" applyFont="1"/>
    <xf numFmtId="164" fontId="9" fillId="0" borderId="0" xfId="0" applyNumberFormat="1" applyFont="1"/>
    <xf numFmtId="0" fontId="9" fillId="8" borderId="0" xfId="0" applyFont="1" applyFill="1"/>
    <xf numFmtId="164" fontId="9" fillId="8" borderId="0" xfId="0" applyNumberFormat="1" applyFont="1" applyFill="1"/>
    <xf numFmtId="167" fontId="9" fillId="0" borderId="0" xfId="0" applyNumberFormat="1" applyFont="1"/>
    <xf numFmtId="164" fontId="10" fillId="0" borderId="0" xfId="0" applyNumberFormat="1" applyFont="1" applyAlignment="1">
      <alignment horizontal="center"/>
    </xf>
    <xf numFmtId="0" fontId="0" fillId="0" borderId="0" xfId="0" applyAlignment="1">
      <alignment horizontal="left" vertical="center"/>
    </xf>
    <xf numFmtId="165" fontId="6" fillId="0" borderId="0" xfId="0" applyNumberFormat="1" applyFont="1"/>
    <xf numFmtId="14" fontId="0" fillId="0" borderId="0" xfId="0" applyNumberFormat="1" applyAlignment="1">
      <alignment horizontal="center"/>
    </xf>
    <xf numFmtId="167" fontId="0" fillId="0" borderId="0" xfId="0" applyNumberFormat="1" applyAlignment="1">
      <alignment horizontal="left" vertical="center" indent="1"/>
    </xf>
    <xf numFmtId="14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14" fontId="2" fillId="9" borderId="0" xfId="0" applyNumberFormat="1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165" fontId="2" fillId="9" borderId="0" xfId="0" applyNumberFormat="1" applyFont="1" applyFill="1" applyAlignment="1">
      <alignment horizontal="center" vertical="center" wrapText="1"/>
    </xf>
    <xf numFmtId="164" fontId="2" fillId="9" borderId="0" xfId="0" applyNumberFormat="1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8" borderId="0" xfId="0" applyFont="1" applyFill="1" applyAlignment="1">
      <alignment horizontal="left" vertical="center" indent="4"/>
    </xf>
    <xf numFmtId="0" fontId="4" fillId="10" borderId="0" xfId="0" applyFont="1" applyFill="1" applyAlignment="1">
      <alignment horizontal="left" vertical="center" indent="4"/>
    </xf>
    <xf numFmtId="0" fontId="4" fillId="10" borderId="0" xfId="0" applyFont="1" applyFill="1" applyAlignment="1">
      <alignment horizontal="left" vertical="center" indent="1"/>
    </xf>
    <xf numFmtId="0" fontId="9" fillId="10" borderId="0" xfId="0" applyFont="1" applyFill="1"/>
    <xf numFmtId="164" fontId="9" fillId="10" borderId="0" xfId="0" applyNumberFormat="1" applyFont="1" applyFill="1"/>
    <xf numFmtId="14" fontId="2" fillId="11" borderId="0" xfId="0" applyNumberFormat="1" applyFont="1" applyFill="1" applyAlignment="1">
      <alignment horizontal="center" vertical="center" wrapText="1"/>
    </xf>
    <xf numFmtId="0" fontId="2" fillId="11" borderId="0" xfId="0" applyFont="1" applyFill="1" applyAlignment="1">
      <alignment horizontal="center" vertical="center" wrapText="1"/>
    </xf>
    <xf numFmtId="165" fontId="2" fillId="11" borderId="0" xfId="0" applyNumberFormat="1" applyFont="1" applyFill="1" applyAlignment="1">
      <alignment horizontal="center" vertical="center" wrapText="1"/>
    </xf>
    <xf numFmtId="164" fontId="2" fillId="11" borderId="0" xfId="0" applyNumberFormat="1" applyFont="1" applyFill="1" applyAlignment="1">
      <alignment horizontal="center" vertical="center" wrapText="1"/>
    </xf>
    <xf numFmtId="0" fontId="4" fillId="12" borderId="0" xfId="0" applyFont="1" applyFill="1" applyAlignment="1">
      <alignment horizontal="left" vertical="center" indent="4"/>
    </xf>
    <xf numFmtId="0" fontId="4" fillId="12" borderId="0" xfId="0" applyFont="1" applyFill="1" applyAlignment="1">
      <alignment horizontal="left" vertical="center" indent="1"/>
    </xf>
    <xf numFmtId="0" fontId="9" fillId="12" borderId="0" xfId="0" applyFont="1" applyFill="1"/>
    <xf numFmtId="164" fontId="9" fillId="12" borderId="0" xfId="0" applyNumberFormat="1" applyFont="1" applyFill="1"/>
    <xf numFmtId="14" fontId="2" fillId="13" borderId="0" xfId="0" applyNumberFormat="1" applyFont="1" applyFill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165" fontId="2" fillId="13" borderId="0" xfId="0" applyNumberFormat="1" applyFont="1" applyFill="1" applyAlignment="1">
      <alignment horizontal="center" vertical="center" wrapText="1"/>
    </xf>
    <xf numFmtId="164" fontId="2" fillId="13" borderId="0" xfId="0" applyNumberFormat="1" applyFont="1" applyFill="1" applyAlignment="1">
      <alignment horizontal="center" vertical="center" wrapText="1"/>
    </xf>
    <xf numFmtId="0" fontId="2" fillId="14" borderId="1" xfId="1" applyFont="1" applyFill="1" applyBorder="1" applyAlignment="1">
      <alignment horizontal="center" vertical="center" wrapText="1"/>
    </xf>
    <xf numFmtId="0" fontId="2" fillId="14" borderId="2" xfId="1" applyFont="1" applyFill="1" applyBorder="1" applyAlignment="1">
      <alignment horizontal="center" vertical="center" wrapText="1"/>
    </xf>
    <xf numFmtId="0" fontId="4" fillId="14" borderId="0" xfId="0" applyFont="1" applyFill="1" applyAlignment="1">
      <alignment horizontal="left" vertical="center" indent="4"/>
    </xf>
    <xf numFmtId="0" fontId="4" fillId="14" borderId="0" xfId="0" applyFont="1" applyFill="1" applyAlignment="1">
      <alignment horizontal="left" vertical="center" indent="1"/>
    </xf>
    <xf numFmtId="167" fontId="11" fillId="0" borderId="5" xfId="0" applyNumberFormat="1" applyFont="1" applyBorder="1" applyAlignment="1">
      <alignment vertical="center"/>
    </xf>
    <xf numFmtId="167" fontId="11" fillId="0" borderId="6" xfId="0" applyNumberFormat="1" applyFont="1" applyBorder="1" applyAlignment="1">
      <alignment vertical="center"/>
    </xf>
    <xf numFmtId="167" fontId="11" fillId="0" borderId="0" xfId="0" applyNumberFormat="1" applyFont="1" applyAlignment="1">
      <alignment vertical="center"/>
    </xf>
    <xf numFmtId="167" fontId="11" fillId="0" borderId="8" xfId="0" applyNumberFormat="1" applyFont="1" applyBorder="1" applyAlignment="1">
      <alignment vertical="center"/>
    </xf>
    <xf numFmtId="167" fontId="8" fillId="0" borderId="10" xfId="0" applyNumberFormat="1" applyFont="1" applyBorder="1" applyAlignment="1">
      <alignment vertical="center"/>
    </xf>
    <xf numFmtId="167" fontId="8" fillId="0" borderId="11" xfId="0" applyNumberFormat="1" applyFont="1" applyBorder="1" applyAlignment="1">
      <alignment vertical="center"/>
    </xf>
    <xf numFmtId="167" fontId="12" fillId="0" borderId="6" xfId="0" applyNumberFormat="1" applyFont="1" applyBorder="1" applyAlignment="1">
      <alignment horizontal="right" vertical="center" indent="3"/>
    </xf>
    <xf numFmtId="167" fontId="12" fillId="0" borderId="8" xfId="0" applyNumberFormat="1" applyFont="1" applyBorder="1" applyAlignment="1">
      <alignment horizontal="right" vertical="center" indent="3"/>
    </xf>
    <xf numFmtId="167" fontId="12" fillId="0" borderId="11" xfId="0" applyNumberFormat="1" applyFont="1" applyBorder="1" applyAlignment="1">
      <alignment horizontal="right" vertical="center" indent="3"/>
    </xf>
    <xf numFmtId="167" fontId="1" fillId="4" borderId="2" xfId="3" applyNumberFormat="1" applyBorder="1" applyAlignment="1">
      <alignment horizontal="right" vertical="center" indent="3"/>
    </xf>
    <xf numFmtId="167" fontId="1" fillId="3" borderId="2" xfId="2" applyNumberFormat="1" applyBorder="1" applyAlignment="1">
      <alignment horizontal="right" vertical="center" indent="3"/>
    </xf>
    <xf numFmtId="0" fontId="13" fillId="0" borderId="0" xfId="0" applyFont="1" applyAlignment="1">
      <alignment horizontal="left" vertical="center" indent="3"/>
    </xf>
    <xf numFmtId="0" fontId="4" fillId="15" borderId="0" xfId="0" applyFont="1" applyFill="1" applyAlignment="1">
      <alignment horizontal="left" vertical="center" indent="4"/>
    </xf>
    <xf numFmtId="0" fontId="4" fillId="15" borderId="0" xfId="0" applyFont="1" applyFill="1" applyAlignment="1">
      <alignment horizontal="left" vertical="center" indent="1"/>
    </xf>
    <xf numFmtId="0" fontId="9" fillId="15" borderId="0" xfId="0" applyFont="1" applyFill="1"/>
    <xf numFmtId="164" fontId="9" fillId="15" borderId="0" xfId="0" applyNumberFormat="1" applyFont="1" applyFill="1"/>
    <xf numFmtId="14" fontId="2" fillId="16" borderId="0" xfId="0" applyNumberFormat="1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 wrapText="1"/>
    </xf>
    <xf numFmtId="165" fontId="2" fillId="16" borderId="0" xfId="0" applyNumberFormat="1" applyFont="1" applyFill="1" applyAlignment="1">
      <alignment horizontal="center" vertical="center" wrapText="1"/>
    </xf>
    <xf numFmtId="164" fontId="2" fillId="16" borderId="0" xfId="0" applyNumberFormat="1" applyFont="1" applyFill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167" fontId="2" fillId="14" borderId="2" xfId="1" applyNumberFormat="1" applyFont="1" applyFill="1" applyBorder="1" applyAlignment="1">
      <alignment horizontal="right" vertical="center" wrapText="1" indent="3"/>
    </xf>
    <xf numFmtId="0" fontId="1" fillId="4" borderId="2" xfId="3" applyNumberFormat="1" applyBorder="1" applyAlignment="1">
      <alignment horizontal="right" vertical="center" indent="3"/>
    </xf>
    <xf numFmtId="0" fontId="1" fillId="3" borderId="2" xfId="2" applyNumberFormat="1" applyBorder="1" applyAlignment="1">
      <alignment horizontal="right" vertical="center" indent="3"/>
    </xf>
    <xf numFmtId="0" fontId="2" fillId="14" borderId="2" xfId="1" applyNumberFormat="1" applyFont="1" applyFill="1" applyBorder="1" applyAlignment="1">
      <alignment horizontal="right" vertical="center" wrapText="1" indent="3"/>
    </xf>
    <xf numFmtId="0" fontId="13" fillId="0" borderId="0" xfId="0" applyFont="1" applyAlignment="1">
      <alignment horizontal="left" indent="4"/>
    </xf>
    <xf numFmtId="0" fontId="12" fillId="0" borderId="0" xfId="0" applyFont="1"/>
    <xf numFmtId="0" fontId="0" fillId="0" borderId="0" xfId="0" applyAlignment="1">
      <alignment horizontal="right" vertical="center" indent="2"/>
    </xf>
    <xf numFmtId="0" fontId="4" fillId="8" borderId="0" xfId="0" applyFont="1" applyFill="1" applyAlignment="1">
      <alignment horizontal="left" vertical="center"/>
    </xf>
    <xf numFmtId="0" fontId="2" fillId="9" borderId="0" xfId="0" applyFont="1" applyFill="1" applyAlignment="1">
      <alignment horizontal="left" vertical="center" wrapText="1"/>
    </xf>
    <xf numFmtId="0" fontId="12" fillId="17" borderId="0" xfId="0" applyFont="1" applyFill="1" applyAlignment="1">
      <alignment horizontal="left" vertical="center" indent="1"/>
    </xf>
    <xf numFmtId="0" fontId="12" fillId="17" borderId="0" xfId="0" applyFont="1" applyFill="1"/>
    <xf numFmtId="0" fontId="12" fillId="0" borderId="0" xfId="0" applyFont="1" applyAlignment="1">
      <alignment horizontal="left" vertical="center" indent="1"/>
    </xf>
    <xf numFmtId="0" fontId="0" fillId="0" borderId="0" xfId="0" applyProtection="1">
      <protection locked="0"/>
    </xf>
    <xf numFmtId="0" fontId="19" fillId="0" borderId="0" xfId="0" applyFont="1" applyAlignment="1" applyProtection="1">
      <alignment vertical="center"/>
      <protection locked="0"/>
    </xf>
    <xf numFmtId="0" fontId="4" fillId="6" borderId="0" xfId="0" applyFont="1" applyFill="1" applyAlignment="1" applyProtection="1">
      <alignment horizontal="left" vertical="center" indent="1"/>
      <protection locked="0"/>
    </xf>
    <xf numFmtId="14" fontId="4" fillId="6" borderId="0" xfId="0" applyNumberFormat="1" applyFont="1" applyFill="1" applyAlignment="1" applyProtection="1">
      <alignment horizontal="left" vertical="center" indent="1"/>
      <protection locked="0"/>
    </xf>
    <xf numFmtId="0" fontId="0" fillId="5" borderId="0" xfId="0" applyFill="1" applyProtection="1">
      <protection locked="0"/>
    </xf>
    <xf numFmtId="165" fontId="9" fillId="0" borderId="5" xfId="0" applyNumberFormat="1" applyFont="1" applyBorder="1" applyAlignment="1" applyProtection="1">
      <alignment horizontal="right" vertical="center"/>
      <protection locked="0"/>
    </xf>
    <xf numFmtId="165" fontId="9" fillId="0" borderId="0" xfId="0" applyNumberFormat="1" applyFont="1" applyAlignment="1" applyProtection="1">
      <alignment horizontal="right" vertical="center"/>
      <protection locked="0"/>
    </xf>
    <xf numFmtId="165" fontId="9" fillId="0" borderId="10" xfId="0" applyNumberFormat="1" applyFont="1" applyBorder="1" applyAlignment="1" applyProtection="1">
      <alignment horizontal="right" vertical="center"/>
      <protection locked="0"/>
    </xf>
    <xf numFmtId="0" fontId="2" fillId="7" borderId="3" xfId="1" applyFont="1" applyFill="1" applyBorder="1" applyAlignment="1" applyProtection="1">
      <alignment horizontal="center" vertical="center" wrapText="1"/>
      <protection locked="0"/>
    </xf>
    <xf numFmtId="0" fontId="16" fillId="0" borderId="0" xfId="5" applyProtection="1">
      <protection locked="0"/>
    </xf>
    <xf numFmtId="0" fontId="1" fillId="5" borderId="3" xfId="3" applyFill="1" applyBorder="1" applyAlignment="1" applyProtection="1">
      <alignment horizontal="left" vertical="center" indent="1"/>
      <protection locked="0"/>
    </xf>
    <xf numFmtId="49" fontId="1" fillId="5" borderId="3" xfId="3" applyNumberFormat="1" applyFill="1" applyBorder="1" applyAlignment="1" applyProtection="1">
      <alignment horizontal="left" vertical="center" indent="1"/>
      <protection locked="0"/>
    </xf>
    <xf numFmtId="166" fontId="1" fillId="5" borderId="3" xfId="3" applyNumberFormat="1" applyFill="1" applyBorder="1" applyAlignment="1" applyProtection="1">
      <alignment horizontal="left" vertical="center" indent="1"/>
      <protection locked="0"/>
    </xf>
    <xf numFmtId="167" fontId="1" fillId="5" borderId="3" xfId="3" applyNumberFormat="1" applyFill="1" applyBorder="1" applyAlignment="1" applyProtection="1">
      <alignment horizontal="right" vertical="center" indent="1"/>
      <protection locked="0"/>
    </xf>
    <xf numFmtId="0" fontId="1" fillId="3" borderId="3" xfId="2" applyBorder="1" applyAlignment="1" applyProtection="1">
      <alignment horizontal="left" vertical="center" indent="1"/>
      <protection locked="0"/>
    </xf>
    <xf numFmtId="49" fontId="1" fillId="3" borderId="3" xfId="2" applyNumberFormat="1" applyBorder="1" applyAlignment="1" applyProtection="1">
      <alignment horizontal="left" vertical="center" indent="1"/>
      <protection locked="0"/>
    </xf>
    <xf numFmtId="166" fontId="1" fillId="3" borderId="3" xfId="2" applyNumberFormat="1" applyBorder="1" applyAlignment="1" applyProtection="1">
      <alignment horizontal="left" vertical="center" indent="1"/>
      <protection locked="0"/>
    </xf>
    <xf numFmtId="167" fontId="1" fillId="3" borderId="3" xfId="2" applyNumberFormat="1" applyBorder="1" applyAlignment="1" applyProtection="1">
      <alignment horizontal="right" vertical="center" indent="1"/>
      <protection locked="0"/>
    </xf>
    <xf numFmtId="0" fontId="4" fillId="6" borderId="0" xfId="0" applyFont="1" applyFill="1" applyAlignment="1">
      <alignment horizontal="left" vertical="center" indent="1"/>
    </xf>
    <xf numFmtId="0" fontId="0" fillId="5" borderId="0" xfId="0" applyFill="1"/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167" fontId="11" fillId="0" borderId="0" xfId="0" applyNumberFormat="1" applyFont="1" applyAlignment="1">
      <alignment horizontal="right" vertical="center" indent="1"/>
    </xf>
    <xf numFmtId="167" fontId="11" fillId="0" borderId="8" xfId="0" applyNumberFormat="1" applyFont="1" applyBorder="1" applyAlignment="1">
      <alignment horizontal="right" vertical="center" indent="1"/>
    </xf>
    <xf numFmtId="167" fontId="8" fillId="0" borderId="10" xfId="0" applyNumberFormat="1" applyFont="1" applyBorder="1" applyAlignment="1">
      <alignment horizontal="right" vertical="center" indent="1"/>
    </xf>
    <xf numFmtId="167" fontId="8" fillId="0" borderId="11" xfId="0" applyNumberFormat="1" applyFont="1" applyBorder="1" applyAlignment="1">
      <alignment horizontal="right" vertical="center" indent="1"/>
    </xf>
    <xf numFmtId="0" fontId="2" fillId="7" borderId="3" xfId="1" applyFont="1" applyFill="1" applyBorder="1" applyAlignment="1" applyProtection="1">
      <alignment horizontal="center" vertical="center" wrapText="1"/>
    </xf>
    <xf numFmtId="167" fontId="1" fillId="5" borderId="3" xfId="3" applyNumberFormat="1" applyFill="1" applyBorder="1" applyAlignment="1" applyProtection="1">
      <alignment horizontal="right" vertical="center" indent="1"/>
    </xf>
    <xf numFmtId="167" fontId="1" fillId="3" borderId="3" xfId="2" applyNumberFormat="1" applyBorder="1" applyAlignment="1" applyProtection="1">
      <alignment horizontal="right" vertical="center" indent="1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14" fontId="0" fillId="0" borderId="0" xfId="0" applyNumberFormat="1" applyAlignment="1">
      <alignment horizontal="left" vertical="center" indent="1"/>
    </xf>
    <xf numFmtId="0" fontId="23" fillId="0" borderId="0" xfId="0" quotePrefix="1" applyFont="1" applyAlignment="1">
      <alignment horizontal="center"/>
    </xf>
    <xf numFmtId="0" fontId="24" fillId="0" borderId="0" xfId="0" quotePrefix="1" applyFont="1" applyAlignment="1">
      <alignment horizontal="center"/>
    </xf>
    <xf numFmtId="14" fontId="0" fillId="0" borderId="0" xfId="0" applyNumberFormat="1" applyAlignment="1">
      <alignment horizontal="right" vertical="center" indent="2"/>
    </xf>
    <xf numFmtId="0" fontId="2" fillId="7" borderId="12" xfId="1" applyFont="1" applyFill="1" applyBorder="1" applyAlignment="1" applyProtection="1">
      <alignment horizontal="center" vertical="center" wrapText="1"/>
      <protection locked="0"/>
    </xf>
    <xf numFmtId="0" fontId="1" fillId="5" borderId="12" xfId="3" applyFill="1" applyBorder="1" applyAlignment="1" applyProtection="1">
      <alignment horizontal="left" vertical="center" indent="1"/>
      <protection locked="0"/>
    </xf>
    <xf numFmtId="0" fontId="1" fillId="3" borderId="12" xfId="2" applyBorder="1" applyAlignment="1" applyProtection="1">
      <alignment horizontal="left" vertical="center" indent="1"/>
      <protection locked="0"/>
    </xf>
    <xf numFmtId="0" fontId="2" fillId="7" borderId="13" xfId="1" applyFont="1" applyFill="1" applyBorder="1" applyAlignment="1" applyProtection="1">
      <alignment horizontal="center" vertical="center" wrapText="1"/>
    </xf>
    <xf numFmtId="0" fontId="1" fillId="5" borderId="13" xfId="3" applyFill="1" applyBorder="1" applyAlignment="1" applyProtection="1">
      <alignment horizontal="right" vertical="center" indent="3"/>
    </xf>
    <xf numFmtId="0" fontId="1" fillId="3" borderId="13" xfId="2" applyBorder="1" applyAlignment="1" applyProtection="1">
      <alignment horizontal="right" vertical="center" indent="3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horizontal="center"/>
    </xf>
    <xf numFmtId="0" fontId="25" fillId="0" borderId="0" xfId="0" applyFont="1" applyAlignment="1">
      <alignment horizontal="left" vertical="center" indent="1"/>
    </xf>
    <xf numFmtId="165" fontId="9" fillId="0" borderId="4" xfId="0" applyNumberFormat="1" applyFont="1" applyBorder="1" applyAlignment="1" applyProtection="1">
      <alignment horizontal="right" vertical="center"/>
      <protection locked="0"/>
    </xf>
    <xf numFmtId="165" fontId="9" fillId="0" borderId="5" xfId="0" applyNumberFormat="1" applyFont="1" applyBorder="1" applyAlignment="1" applyProtection="1">
      <alignment horizontal="right" vertical="center"/>
      <protection locked="0"/>
    </xf>
    <xf numFmtId="165" fontId="9" fillId="0" borderId="7" xfId="0" applyNumberFormat="1" applyFont="1" applyBorder="1" applyAlignment="1" applyProtection="1">
      <alignment horizontal="right" vertical="center"/>
      <protection locked="0"/>
    </xf>
    <xf numFmtId="165" fontId="9" fillId="0" borderId="0" xfId="0" applyNumberFormat="1" applyFont="1" applyAlignment="1" applyProtection="1">
      <alignment horizontal="right" vertical="center"/>
      <protection locked="0"/>
    </xf>
    <xf numFmtId="165" fontId="9" fillId="0" borderId="9" xfId="0" applyNumberFormat="1" applyFont="1" applyBorder="1" applyAlignment="1" applyProtection="1">
      <alignment horizontal="right" vertical="center"/>
      <protection locked="0"/>
    </xf>
    <xf numFmtId="165" fontId="9" fillId="0" borderId="10" xfId="0" applyNumberFormat="1" applyFont="1" applyBorder="1" applyAlignment="1" applyProtection="1">
      <alignment horizontal="right" vertical="center"/>
      <protection locked="0"/>
    </xf>
    <xf numFmtId="168" fontId="14" fillId="6" borderId="0" xfId="0" applyNumberFormat="1" applyFont="1" applyFill="1" applyAlignment="1">
      <alignment horizontal="center" vertical="center"/>
    </xf>
    <xf numFmtId="168" fontId="14" fillId="8" borderId="0" xfId="0" applyNumberFormat="1" applyFont="1" applyFill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165" fontId="9" fillId="0" borderId="4" xfId="0" applyNumberFormat="1" applyFont="1" applyBorder="1" applyAlignment="1">
      <alignment horizontal="right" vertical="center"/>
    </xf>
    <xf numFmtId="165" fontId="9" fillId="0" borderId="5" xfId="0" applyNumberFormat="1" applyFont="1" applyBorder="1" applyAlignment="1">
      <alignment horizontal="right" vertical="center"/>
    </xf>
    <xf numFmtId="165" fontId="9" fillId="0" borderId="7" xfId="0" applyNumberFormat="1" applyFont="1" applyBorder="1" applyAlignment="1">
      <alignment horizontal="right" vertical="center"/>
    </xf>
    <xf numFmtId="165" fontId="9" fillId="0" borderId="0" xfId="0" applyNumberFormat="1" applyFont="1" applyAlignment="1">
      <alignment horizontal="right" vertical="center"/>
    </xf>
    <xf numFmtId="165" fontId="9" fillId="0" borderId="9" xfId="0" applyNumberFormat="1" applyFont="1" applyBorder="1" applyAlignment="1">
      <alignment horizontal="right" vertical="center"/>
    </xf>
    <xf numFmtId="165" fontId="9" fillId="0" borderId="10" xfId="0" applyNumberFormat="1" applyFont="1" applyBorder="1" applyAlignment="1">
      <alignment horizontal="right" vertical="center"/>
    </xf>
    <xf numFmtId="168" fontId="14" fillId="10" borderId="0" xfId="0" applyNumberFormat="1" applyFont="1" applyFill="1" applyAlignment="1">
      <alignment horizontal="center" vertical="center"/>
    </xf>
    <xf numFmtId="168" fontId="14" fillId="12" borderId="0" xfId="0" applyNumberFormat="1" applyFont="1" applyFill="1" applyAlignment="1">
      <alignment horizontal="center" vertical="center"/>
    </xf>
    <xf numFmtId="168" fontId="14" fillId="15" borderId="0" xfId="0" applyNumberFormat="1" applyFont="1" applyFill="1" applyAlignment="1">
      <alignment horizontal="center" vertical="center"/>
    </xf>
    <xf numFmtId="1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 vertical="center" indent="1"/>
    </xf>
    <xf numFmtId="0" fontId="0" fillId="0" borderId="0" xfId="0" applyFont="1" applyAlignment="1">
      <alignment horizontal="left" vertical="center"/>
    </xf>
    <xf numFmtId="165" fontId="5" fillId="0" borderId="0" xfId="0" applyNumberFormat="1" applyFont="1" applyAlignment="1"/>
    <xf numFmtId="165" fontId="7" fillId="0" borderId="0" xfId="0" applyNumberFormat="1" applyFont="1" applyAlignment="1"/>
    <xf numFmtId="164" fontId="0" fillId="0" borderId="0" xfId="0" applyNumberFormat="1" applyFont="1" applyAlignment="1"/>
    <xf numFmtId="165" fontId="6" fillId="0" borderId="0" xfId="0" applyNumberFormat="1" applyFont="1" applyAlignment="1"/>
    <xf numFmtId="169" fontId="0" fillId="0" borderId="0" xfId="0" applyNumberFormat="1" applyFont="1" applyAlignment="1">
      <alignment horizontal="center"/>
    </xf>
  </cellXfs>
  <cellStyles count="6">
    <cellStyle name="20 % - Accent3" xfId="2" builtinId="38"/>
    <cellStyle name="40 % - Accent3" xfId="3" builtinId="39"/>
    <cellStyle name="Accent1" xfId="1" builtinId="29"/>
    <cellStyle name="Lien hypertexte" xfId="5" builtinId="8"/>
    <cellStyle name="Normal" xfId="0" builtinId="0"/>
    <cellStyle name="Normal 9" xfId="4" xr:uid="{AC8B3652-C29E-42D5-92C8-CA8C9411DED2}"/>
  </cellStyles>
  <dxfs count="121"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left" vertical="center" textRotation="0" wrapText="0" indent="1" justifyLastLine="0" shrinkToFit="0" readingOrder="0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Wingdings"/>
        <charset val="2"/>
        <scheme val="none"/>
      </font>
      <numFmt numFmtId="164" formatCode="_-* #,##0.00\ _€_-;\-* #,##0.00\ _€_-;_-* &quot;-&quot;??\ _€_-;_-@_-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4" formatCode="_-* #,##0.00\ _€_-;\-* #,##0.00\ _€_-;_-* &quot;-&quot;??\ _€_-;_-@_-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9" formatCode="m/d/yyyy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bottom" textRotation="0" wrapText="0" indent="0" justifyLastLine="0" shrinkToFit="0" readingOrder="0"/>
    </dxf>
    <dxf>
      <fill>
        <patternFill patternType="solid">
          <fgColor theme="8"/>
          <bgColor theme="7" tint="-0.499984740745262"/>
        </patternFill>
      </fill>
      <alignment horizontal="center" vertical="center" textRotation="0" wrapText="1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Wingdings"/>
        <charset val="2"/>
        <scheme val="none"/>
      </font>
      <numFmt numFmtId="164" formatCode="_-* #,##0.00\ _€_-;\-* #,##0.00\ _€_-;_-* &quot;-&quot;??\ _€_-;_-@_-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4" formatCode="_-* #,##0.00\ _€_-;\-* #,##0.00\ _€_-;_-* &quot;-&quot;??\ _€_-;_-@_-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9" formatCode="m/d/yyyy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bottom" textRotation="0" wrapText="0" indent="0" justifyLastLine="0" shrinkToFit="0" readingOrder="0"/>
    </dxf>
    <dxf>
      <fill>
        <patternFill patternType="solid">
          <fgColor theme="8"/>
          <bgColor theme="9" tint="-0.249977111117893"/>
        </patternFill>
      </fill>
      <alignment horizontal="center" vertical="center" textRotation="0" wrapText="1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Wingdings"/>
        <charset val="2"/>
        <scheme val="none"/>
      </font>
      <numFmt numFmtId="164" formatCode="_-* #,##0.00\ _€_-;\-* #,##0.00\ _€_-;_-* &quot;-&quot;??\ _€_-;_-@_-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4" formatCode="_-* #,##0.00\ _€_-;\-* #,##0.00\ _€_-;_-* &quot;-&quot;??\ _€_-;_-@_-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9" formatCode="m/d/yyyy"/>
      <alignment horizontal="center" vertical="bottom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bottom" textRotation="0" wrapText="0" indent="0" justifyLastLine="0" shrinkToFit="0" readingOrder="0"/>
    </dxf>
    <dxf>
      <fill>
        <patternFill patternType="solid">
          <fgColor theme="8"/>
          <bgColor theme="5" tint="-0.499984740745262"/>
        </patternFill>
      </fill>
      <alignment horizontal="center" vertical="center" textRotation="0" wrapText="1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499984740745262"/>
        <name val="Wingdings"/>
        <charset val="2"/>
        <scheme val="none"/>
      </font>
      <numFmt numFmtId="164" formatCode="_-* #,##0.00\ _€_-;\-* #,##0.00\ _€_-;_-* &quot;-&quot;??\ _€_-;_-@_-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4" formatCode="_-* #,##0.00\ _€_-;\-* #,##0.00\ _€_-;_-* &quot;-&quot;??\ _€_-;_-@_-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9" tint="-0.499984740745262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#,##0.00\ _€"/>
      <alignment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theme="1"/>
        </top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vertical="bottom" textRotation="0" wrapText="0" indent="0" justifyLastLine="0" shrinkToFit="0" readingOrder="0"/>
    </dxf>
    <dxf>
      <fill>
        <patternFill patternType="solid">
          <fgColor theme="8"/>
          <bgColor rgb="FF0070C0"/>
        </patternFill>
      </fill>
      <alignment horizontal="center" vertical="center" textRotation="0" wrapText="1" indent="0" justifyLastLine="0" shrinkToFit="0" readingOrder="0"/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C00000"/>
      </font>
    </dxf>
    <dxf>
      <font>
        <b/>
        <i val="0"/>
        <color rgb="FF094BDD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94BDD"/>
      </font>
    </dxf>
    <dxf>
      <border outline="0">
        <left style="thin">
          <color theme="0" tint="-0.24994659260841701"/>
        </left>
        <right style="thin">
          <color theme="0" tint="-0.24994659260841701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73AC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  <protection locked="1" hidden="0"/>
    </dxf>
    <dxf>
      <border>
        <horizontal/>
      </border>
    </dxf>
    <dxf>
      <border>
        <horizontal/>
      </border>
    </dxf>
    <dxf>
      <fill>
        <patternFill>
          <bgColor rgb="FF0070C0"/>
        </patternFill>
      </fill>
    </dxf>
    <dxf>
      <fill>
        <patternFill>
          <bgColor theme="2" tint="-0.24994659260841701"/>
        </patternFill>
      </fill>
    </dxf>
  </dxfs>
  <tableStyles count="2" defaultTableStyle="TableStyleMedium2" defaultPivotStyle="PivotStyleLight16">
    <tableStyle name="Style de tableau 1" pivot="0" count="2" xr9:uid="{84091625-0528-43D1-A39C-D2E862391DB9}">
      <tableStyleElement type="headerRow" dxfId="120"/>
      <tableStyleElement type="firstColumnStripe" dxfId="119"/>
    </tableStyle>
    <tableStyle name="Style de tableau 2" pivot="0" count="2" xr9:uid="{266FC2F1-F248-4AAF-B771-ADCE2E8A858B}">
      <tableStyleElement type="firstRowStripe" dxfId="118"/>
      <tableStyleElement type="secondRowStripe" dxfId="117"/>
    </tableStyle>
  </tableStyles>
  <colors>
    <mruColors>
      <color rgb="FFCC3399"/>
      <color rgb="FF873AC0"/>
      <color rgb="FF094BDD"/>
      <color rgb="FFD13111"/>
      <color rgb="FFFFFF00"/>
      <color rgb="FFF74515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718A-45A8-A071-89FFB11E3AA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718A-45A8-A071-89FFB11E3AA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718A-45A8-A071-89FFB11E3AA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718A-45A8-A071-89FFB11E3AA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Accueil!$C$11:$C$14</c:f>
              <c:strCache>
                <c:ptCount val="4"/>
                <c:pt idx="0">
                  <c:v>Compte courant</c:v>
                </c:pt>
                <c:pt idx="1">
                  <c:v>Assurance Vie </c:v>
                </c:pt>
                <c:pt idx="2">
                  <c:v>Livret A </c:v>
                </c:pt>
                <c:pt idx="3">
                  <c:v>Livret d'Epargne Populaire</c:v>
                </c:pt>
              </c:strCache>
            </c:strRef>
          </c:cat>
          <c:val>
            <c:numRef>
              <c:f>Accueil!$G$11:$G$14</c:f>
              <c:numCache>
                <c:formatCode>#,##0.00\ "€"</c:formatCode>
                <c:ptCount val="4"/>
                <c:pt idx="0">
                  <c:v>4950</c:v>
                </c:pt>
                <c:pt idx="1">
                  <c:v>10300</c:v>
                </c:pt>
                <c:pt idx="2">
                  <c:v>3100</c:v>
                </c:pt>
                <c:pt idx="3">
                  <c:v>4200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8A-4B1F-BB09-3AF341C255A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7" Type="http://schemas.openxmlformats.org/officeDocument/2006/relationships/chart" Target="../charts/chart1.xml"/><Relationship Id="rId2" Type="http://schemas.openxmlformats.org/officeDocument/2006/relationships/hyperlink" Target="#'Compte Courant'!A1"/><Relationship Id="rId1" Type="http://schemas.openxmlformats.org/officeDocument/2006/relationships/image" Target="../media/image1.png"/><Relationship Id="rId6" Type="http://schemas.openxmlformats.org/officeDocument/2006/relationships/hyperlink" Target="#LEP!A1"/><Relationship Id="rId5" Type="http://schemas.openxmlformats.org/officeDocument/2006/relationships/hyperlink" Target="#'LiA '!A1"/><Relationship Id="rId4" Type="http://schemas.openxmlformats.org/officeDocument/2006/relationships/hyperlink" Target="#'AsVie 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Compte Courant'!A1"/><Relationship Id="rId3" Type="http://schemas.openxmlformats.org/officeDocument/2006/relationships/image" Target="../media/image5.png"/><Relationship Id="rId7" Type="http://schemas.openxmlformats.org/officeDocument/2006/relationships/hyperlink" Target="#'LiA '!A1"/><Relationship Id="rId12" Type="http://schemas.openxmlformats.org/officeDocument/2006/relationships/image" Target="../media/image8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hyperlink" Target="#'AsVie '!A1"/><Relationship Id="rId11" Type="http://schemas.openxmlformats.org/officeDocument/2006/relationships/hyperlink" Target="#Accueil!A1"/><Relationship Id="rId5" Type="http://schemas.openxmlformats.org/officeDocument/2006/relationships/image" Target="../media/image2.png"/><Relationship Id="rId10" Type="http://schemas.openxmlformats.org/officeDocument/2006/relationships/image" Target="../media/image7.png"/><Relationship Id="rId4" Type="http://schemas.openxmlformats.org/officeDocument/2006/relationships/hyperlink" Target="#LEP!A1"/><Relationship Id="rId9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Accueil!A1"/><Relationship Id="rId1" Type="http://schemas.openxmlformats.org/officeDocument/2006/relationships/image" Target="../media/image3.png"/><Relationship Id="rId5" Type="http://schemas.openxmlformats.org/officeDocument/2006/relationships/image" Target="../media/image9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8.png"/><Relationship Id="rId1" Type="http://schemas.openxmlformats.org/officeDocument/2006/relationships/hyperlink" Target="#Accueil!A1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8.png"/><Relationship Id="rId1" Type="http://schemas.openxmlformats.org/officeDocument/2006/relationships/hyperlink" Target="#Accueil!A1"/><Relationship Id="rId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8.png"/><Relationship Id="rId1" Type="http://schemas.openxmlformats.org/officeDocument/2006/relationships/hyperlink" Target="#Accueil!A1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2</xdr:row>
      <xdr:rowOff>66675</xdr:rowOff>
    </xdr:from>
    <xdr:to>
      <xdr:col>1</xdr:col>
      <xdr:colOff>703238</xdr:colOff>
      <xdr:row>8</xdr:row>
      <xdr:rowOff>114300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91C104E2-CB20-5872-3D27-8B45B9943F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6" y="590550"/>
          <a:ext cx="1227112" cy="1266825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10</xdr:row>
      <xdr:rowOff>85725</xdr:rowOff>
    </xdr:from>
    <xdr:to>
      <xdr:col>1</xdr:col>
      <xdr:colOff>714525</xdr:colOff>
      <xdr:row>10</xdr:row>
      <xdr:rowOff>409725</xdr:rowOff>
    </xdr:to>
    <xdr:pic>
      <xdr:nvPicPr>
        <xdr:cNvPr id="5" name="Imag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004C3C2-670F-48F6-A04A-313FEE373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00125" y="256222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11</xdr:row>
      <xdr:rowOff>85725</xdr:rowOff>
    </xdr:from>
    <xdr:to>
      <xdr:col>1</xdr:col>
      <xdr:colOff>714525</xdr:colOff>
      <xdr:row>11</xdr:row>
      <xdr:rowOff>409725</xdr:rowOff>
    </xdr:to>
    <xdr:pic>
      <xdr:nvPicPr>
        <xdr:cNvPr id="11" name="Imag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2C4D4E9-D954-4F03-8206-C1D2C71F6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00125" y="306705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12</xdr:row>
      <xdr:rowOff>85725</xdr:rowOff>
    </xdr:from>
    <xdr:to>
      <xdr:col>1</xdr:col>
      <xdr:colOff>714525</xdr:colOff>
      <xdr:row>12</xdr:row>
      <xdr:rowOff>409725</xdr:rowOff>
    </xdr:to>
    <xdr:pic>
      <xdr:nvPicPr>
        <xdr:cNvPr id="12" name="Image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A6AAC81-E277-4771-A2A9-93236C9D9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00125" y="357187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13</xdr:row>
      <xdr:rowOff>85725</xdr:rowOff>
    </xdr:from>
    <xdr:to>
      <xdr:col>1</xdr:col>
      <xdr:colOff>714525</xdr:colOff>
      <xdr:row>13</xdr:row>
      <xdr:rowOff>409725</xdr:rowOff>
    </xdr:to>
    <xdr:pic>
      <xdr:nvPicPr>
        <xdr:cNvPr id="13" name="Imag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9D27149-F7A0-4A24-842F-BC6FC3423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00125" y="4076700"/>
          <a:ext cx="324000" cy="324000"/>
        </a:xfrm>
        <a:prstGeom prst="rect">
          <a:avLst/>
        </a:prstGeom>
      </xdr:spPr>
    </xdr:pic>
    <xdr:clientData/>
  </xdr:twoCellAnchor>
  <xdr:twoCellAnchor>
    <xdr:from>
      <xdr:col>9</xdr:col>
      <xdr:colOff>171450</xdr:colOff>
      <xdr:row>3</xdr:row>
      <xdr:rowOff>76200</xdr:rowOff>
    </xdr:from>
    <xdr:to>
      <xdr:col>14</xdr:col>
      <xdr:colOff>681450</xdr:colOff>
      <xdr:row>11</xdr:row>
      <xdr:rowOff>401250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D01FFDE-EE55-23A5-82A9-3213BE1374F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1409700</xdr:colOff>
      <xdr:row>12</xdr:row>
      <xdr:rowOff>85725</xdr:rowOff>
    </xdr:from>
    <xdr:to>
      <xdr:col>2</xdr:col>
      <xdr:colOff>2731622</xdr:colOff>
      <xdr:row>12</xdr:row>
      <xdr:rowOff>409725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4DCB33A-6E6A-1EC7-A16A-153D873FE9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3543300"/>
          <a:ext cx="1321922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13</xdr:row>
      <xdr:rowOff>73801</xdr:rowOff>
    </xdr:from>
    <xdr:to>
      <xdr:col>2</xdr:col>
      <xdr:colOff>2724486</xdr:colOff>
      <xdr:row>13</xdr:row>
      <xdr:rowOff>433801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DB67A9A3-9DE1-D17C-5F93-4947681F3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0" y="2540776"/>
          <a:ext cx="1314786" cy="36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1716863</xdr:colOff>
      <xdr:row>11</xdr:row>
      <xdr:rowOff>61875</xdr:rowOff>
    </xdr:from>
    <xdr:to>
      <xdr:col>2</xdr:col>
      <xdr:colOff>2192062</xdr:colOff>
      <xdr:row>11</xdr:row>
      <xdr:rowOff>457875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E1974451-161F-C63B-5778-8A7F5F55C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0863" y="3538500"/>
          <a:ext cx="475199" cy="396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1409700</xdr:colOff>
      <xdr:row>10</xdr:row>
      <xdr:rowOff>85725</xdr:rowOff>
    </xdr:from>
    <xdr:to>
      <xdr:col>2</xdr:col>
      <xdr:colOff>2731622</xdr:colOff>
      <xdr:row>10</xdr:row>
      <xdr:rowOff>409725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3E564815-D0AA-4EB3-BA1A-25AA068AB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0" y="1038225"/>
          <a:ext cx="1321922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13</xdr:row>
      <xdr:rowOff>95250</xdr:rowOff>
    </xdr:from>
    <xdr:to>
      <xdr:col>1</xdr:col>
      <xdr:colOff>483825</xdr:colOff>
      <xdr:row>13</xdr:row>
      <xdr:rowOff>419250</xdr:rowOff>
    </xdr:to>
    <xdr:pic>
      <xdr:nvPicPr>
        <xdr:cNvPr id="8" name="Image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7F9820E-A38B-4E1B-BC54-0B97820C1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3650" y="405765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11</xdr:row>
      <xdr:rowOff>95250</xdr:rowOff>
    </xdr:from>
    <xdr:to>
      <xdr:col>1</xdr:col>
      <xdr:colOff>483825</xdr:colOff>
      <xdr:row>11</xdr:row>
      <xdr:rowOff>419250</xdr:rowOff>
    </xdr:to>
    <xdr:pic>
      <xdr:nvPicPr>
        <xdr:cNvPr id="17" name="Image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2382A13-C535-4B61-B7D5-209D55C21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3650" y="3048000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12</xdr:row>
      <xdr:rowOff>95250</xdr:rowOff>
    </xdr:from>
    <xdr:to>
      <xdr:col>1</xdr:col>
      <xdr:colOff>483825</xdr:colOff>
      <xdr:row>12</xdr:row>
      <xdr:rowOff>419250</xdr:rowOff>
    </xdr:to>
    <xdr:pic>
      <xdr:nvPicPr>
        <xdr:cNvPr id="18" name="Image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BDE4ABE-2552-4972-B8E6-04BE72227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3650" y="355282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159825</xdr:colOff>
      <xdr:row>10</xdr:row>
      <xdr:rowOff>95250</xdr:rowOff>
    </xdr:from>
    <xdr:to>
      <xdr:col>1</xdr:col>
      <xdr:colOff>483825</xdr:colOff>
      <xdr:row>10</xdr:row>
      <xdr:rowOff>419250</xdr:rowOff>
    </xdr:to>
    <xdr:pic>
      <xdr:nvPicPr>
        <xdr:cNvPr id="19" name="Image 1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B1A64AE5-E55A-4C9E-985C-D1AF3D69F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83650" y="2543175"/>
          <a:ext cx="324000" cy="3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1110090</xdr:colOff>
      <xdr:row>0</xdr:row>
      <xdr:rowOff>119063</xdr:rowOff>
    </xdr:from>
    <xdr:to>
      <xdr:col>2</xdr:col>
      <xdr:colOff>1616102</xdr:colOff>
      <xdr:row>2</xdr:row>
      <xdr:rowOff>102721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74FE691A-6F3B-B7C8-B81F-E1843B327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995915" y="119063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1574375</xdr:colOff>
      <xdr:row>0</xdr:row>
      <xdr:rowOff>119063</xdr:rowOff>
    </xdr:from>
    <xdr:to>
      <xdr:col>2</xdr:col>
      <xdr:colOff>2305958</xdr:colOff>
      <xdr:row>2</xdr:row>
      <xdr:rowOff>102721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8582B67B-1065-01D3-FCCB-E9255E2AA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60200" y="119063"/>
          <a:ext cx="731583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0</xdr:row>
      <xdr:rowOff>119063</xdr:rowOff>
    </xdr:from>
    <xdr:to>
      <xdr:col>2</xdr:col>
      <xdr:colOff>1151817</xdr:colOff>
      <xdr:row>2</xdr:row>
      <xdr:rowOff>102721</xdr:rowOff>
    </xdr:to>
    <xdr:pic>
      <xdr:nvPicPr>
        <xdr:cNvPr id="39" name="Image 3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141A79B7-5B31-1C8C-A24F-F2AE91A797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409700" y="119063"/>
          <a:ext cx="627942" cy="4694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5</xdr:row>
      <xdr:rowOff>47625</xdr:rowOff>
    </xdr:from>
    <xdr:to>
      <xdr:col>3</xdr:col>
      <xdr:colOff>66298</xdr:colOff>
      <xdr:row>7</xdr:row>
      <xdr:rowOff>180975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D7D2F4E-E9BF-4B22-A27E-5DE8A7B0D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228725"/>
          <a:ext cx="2409448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0</xdr:row>
      <xdr:rowOff>114300</xdr:rowOff>
    </xdr:from>
    <xdr:to>
      <xdr:col>2</xdr:col>
      <xdr:colOff>218367</xdr:colOff>
      <xdr:row>3</xdr:row>
      <xdr:rowOff>12233</xdr:rowOff>
    </xdr:to>
    <xdr:pic>
      <xdr:nvPicPr>
        <xdr:cNvPr id="25" name="Image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830942F-3444-4274-BF1D-C658FB5E4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5325" y="11430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198599</xdr:colOff>
      <xdr:row>0</xdr:row>
      <xdr:rowOff>114300</xdr:rowOff>
    </xdr:from>
    <xdr:to>
      <xdr:col>2</xdr:col>
      <xdr:colOff>704611</xdr:colOff>
      <xdr:row>3</xdr:row>
      <xdr:rowOff>12233</xdr:rowOff>
    </xdr:to>
    <xdr:pic macro="[0]!ShowUF_Ecritures">
      <xdr:nvPicPr>
        <xdr:cNvPr id="27" name="Image 26">
          <a:extLst>
            <a:ext uri="{FF2B5EF4-FFF2-40B4-BE49-F238E27FC236}">
              <a16:creationId xmlns:a16="http://schemas.microsoft.com/office/drawing/2014/main" id="{F619FE02-CB05-4829-B89F-D9826F32D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03499" y="114300"/>
          <a:ext cx="506012" cy="469433"/>
        </a:xfrm>
        <a:prstGeom prst="rect">
          <a:avLst/>
        </a:prstGeom>
      </xdr:spPr>
    </xdr:pic>
    <xdr:clientData/>
  </xdr:twoCellAnchor>
  <xdr:twoCellAnchor editAs="oneCell">
    <xdr:from>
      <xdr:col>2</xdr:col>
      <xdr:colOff>710953</xdr:colOff>
      <xdr:row>0</xdr:row>
      <xdr:rowOff>22472</xdr:rowOff>
    </xdr:from>
    <xdr:to>
      <xdr:col>2</xdr:col>
      <xdr:colOff>1180386</xdr:colOff>
      <xdr:row>3</xdr:row>
      <xdr:rowOff>85011</xdr:rowOff>
    </xdr:to>
    <xdr:pic macro="[0]!ShowUF_Virement">
      <xdr:nvPicPr>
        <xdr:cNvPr id="4" name="Image 3">
          <a:extLst>
            <a:ext uri="{FF2B5EF4-FFF2-40B4-BE49-F238E27FC236}">
              <a16:creationId xmlns:a16="http://schemas.microsoft.com/office/drawing/2014/main" id="{2E2399B6-F8E4-4BFD-A770-51580A1BE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733550" y="104775"/>
          <a:ext cx="634039" cy="4694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85725</xdr:rowOff>
    </xdr:from>
    <xdr:to>
      <xdr:col>1</xdr:col>
      <xdr:colOff>847017</xdr:colOff>
      <xdr:row>2</xdr:row>
      <xdr:rowOff>174158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62F71F-8C7E-440B-8412-950C3054C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400" y="85725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581025</xdr:colOff>
      <xdr:row>4</xdr:row>
      <xdr:rowOff>219075</xdr:rowOff>
    </xdr:from>
    <xdr:to>
      <xdr:col>2</xdr:col>
      <xdr:colOff>487424</xdr:colOff>
      <xdr:row>7</xdr:row>
      <xdr:rowOff>217275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DA326DF-8E2F-4F96-81CF-D1E0F7685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1171575"/>
          <a:ext cx="820799" cy="684000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838200</xdr:colOff>
      <xdr:row>0</xdr:row>
      <xdr:rowOff>95250</xdr:rowOff>
    </xdr:from>
    <xdr:to>
      <xdr:col>2</xdr:col>
      <xdr:colOff>429812</xdr:colOff>
      <xdr:row>3</xdr:row>
      <xdr:rowOff>803</xdr:rowOff>
    </xdr:to>
    <xdr:pic macro="[0]!ShowUF_Ecritures">
      <xdr:nvPicPr>
        <xdr:cNvPr id="5" name="Image 4">
          <a:extLst>
            <a:ext uri="{FF2B5EF4-FFF2-40B4-BE49-F238E27FC236}">
              <a16:creationId xmlns:a16="http://schemas.microsoft.com/office/drawing/2014/main" id="{15C636DB-9642-4E4B-A035-27444DE59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8700" y="95250"/>
          <a:ext cx="506012" cy="46943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76200</xdr:rowOff>
    </xdr:from>
    <xdr:to>
      <xdr:col>2</xdr:col>
      <xdr:colOff>27867</xdr:colOff>
      <xdr:row>2</xdr:row>
      <xdr:rowOff>164633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3BE3AA-1225-4938-9FDB-D0CA47167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8650" y="7620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5</xdr:row>
      <xdr:rowOff>57150</xdr:rowOff>
    </xdr:from>
    <xdr:to>
      <xdr:col>3</xdr:col>
      <xdr:colOff>104398</xdr:colOff>
      <xdr:row>7</xdr:row>
      <xdr:rowOff>190500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14F44C-F9F7-43E3-934A-F380153F5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1238250"/>
          <a:ext cx="2409448" cy="5905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85725</xdr:rowOff>
    </xdr:from>
    <xdr:to>
      <xdr:col>2</xdr:col>
      <xdr:colOff>506012</xdr:colOff>
      <xdr:row>2</xdr:row>
      <xdr:rowOff>174158</xdr:rowOff>
    </xdr:to>
    <xdr:pic macro="[0]!ShowUF_Ecritures">
      <xdr:nvPicPr>
        <xdr:cNvPr id="5" name="Image 4">
          <a:extLst>
            <a:ext uri="{FF2B5EF4-FFF2-40B4-BE49-F238E27FC236}">
              <a16:creationId xmlns:a16="http://schemas.microsoft.com/office/drawing/2014/main" id="{D993E6C3-1850-4148-BDD8-83E2B1FAC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04900" y="85725"/>
          <a:ext cx="506012" cy="46943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0</xdr:row>
      <xdr:rowOff>95250</xdr:rowOff>
    </xdr:from>
    <xdr:to>
      <xdr:col>2</xdr:col>
      <xdr:colOff>170742</xdr:colOff>
      <xdr:row>3</xdr:row>
      <xdr:rowOff>803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029397-37F0-40AD-8A52-22C60E444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1525" y="95250"/>
          <a:ext cx="627942" cy="469433"/>
        </a:xfrm>
        <a:prstGeom prst="rect">
          <a:avLst/>
        </a:prstGeom>
      </xdr:spPr>
    </xdr:pic>
    <xdr:clientData/>
  </xdr:twoCellAnchor>
  <xdr:twoCellAnchor editAs="oneCell">
    <xdr:from>
      <xdr:col>1</xdr:col>
      <xdr:colOff>47622</xdr:colOff>
      <xdr:row>5</xdr:row>
      <xdr:rowOff>28575</xdr:rowOff>
    </xdr:from>
    <xdr:to>
      <xdr:col>2</xdr:col>
      <xdr:colOff>1368361</xdr:colOff>
      <xdr:row>7</xdr:row>
      <xdr:rowOff>183375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548B3DB-ACA3-4CEA-B7E3-9938A5302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47" y="1209675"/>
          <a:ext cx="2235139" cy="612000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</xdr:colOff>
      <xdr:row>0</xdr:row>
      <xdr:rowOff>95250</xdr:rowOff>
    </xdr:from>
    <xdr:to>
      <xdr:col>2</xdr:col>
      <xdr:colOff>610787</xdr:colOff>
      <xdr:row>3</xdr:row>
      <xdr:rowOff>803</xdr:rowOff>
    </xdr:to>
    <xdr:pic macro="[0]!ShowUF_Ecritures">
      <xdr:nvPicPr>
        <xdr:cNvPr id="5" name="Image 4">
          <a:extLst>
            <a:ext uri="{FF2B5EF4-FFF2-40B4-BE49-F238E27FC236}">
              <a16:creationId xmlns:a16="http://schemas.microsoft.com/office/drawing/2014/main" id="{AF18406E-4AA0-415F-8D57-7B0E3C31C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9675" y="95250"/>
          <a:ext cx="506012" cy="46943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4B3BE4-EA13-4EEB-806F-FC3C1C4CDEAE}" name="T_comptes" displayName="T_comptes" ref="C10:L14" totalsRowShown="0" headerRowDxfId="116" tableBorderDxfId="115" headerRowCellStyle="Accent1">
  <tableColumns count="10">
    <tableColumn id="1" xr3:uid="{834DE7A0-C402-49E1-965D-7263E88C353A}" name="Organisme bancaire"/>
    <tableColumn id="2" xr3:uid="{5028FF15-1516-444C-BDD3-1BDC50EC871A}" name="Libellé du compte"/>
    <tableColumn id="3" xr3:uid="{8AC40B55-8DC6-40DE-A199-EF7B58AAD63D}" name="Numéro de compte"/>
    <tableColumn id="4" xr3:uid="{1FA184BC-B4C9-4B93-A675-ADAE8DF0F39F}" name="IBAN"/>
    <tableColumn id="5" xr3:uid="{92583807-766F-4308-8145-7E358E2C7CA7}" name="BIC"/>
    <tableColumn id="6" xr3:uid="{82E966A0-1216-4C2F-BBD5-E2C9A8E5E081}" name="Devise"/>
    <tableColumn id="7" xr3:uid="{DE3584FC-34CA-4B03-951C-8F0C8A0AC34F}" name="Solde Initial"/>
    <tableColumn id="8" xr3:uid="{1D51B353-9896-453D-BC6B-309C79D5B9C4}" name="Solde réel"/>
    <tableColumn id="9" xr3:uid="{55EA9228-904E-4389-A881-FF70C32E6879}" name="Solde pointé "/>
    <tableColumn id="10" xr3:uid="{604BF3DE-6B79-43B7-B500-AC3F3E506F26}" name="Nb. Opér.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D85F59-26DD-4610-9FD1-FD8BF0A207DA}" name="T_courant" displayName="T_courant" ref="B10:N15" totalsRowShown="0" headerRowDxfId="105" dataDxfId="104" tableBorderDxfId="103">
  <tableColumns count="13">
    <tableColumn id="1" xr3:uid="{51803405-6C24-4C6F-AF77-4E69ED26BE60}" name="Date" dataDxfId="102"/>
    <tableColumn id="2" xr3:uid="{3C568925-6EDB-44CF-9523-2FA093C9C813}" name="Mode de_x000a_paiement" dataDxfId="101"/>
    <tableColumn id="14" xr3:uid="{6462A39D-3CC1-45B5-B9AC-2DC957EAFB2D}" name="Type" dataDxfId="100">
      <calculatedColumnFormula>IF(C11="","",VLOOKUP(C11,Listes!$J$3:$K$10,2,0))</calculatedColumnFormula>
    </tableColumn>
    <tableColumn id="3" xr3:uid="{D8B4F596-AEF5-4A60-92D2-24A191AC34E8}" name="N°_x000a_chèque" dataDxfId="99"/>
    <tableColumn id="4" xr3:uid="{4D09173F-796E-42BF-9F11-5A949E5CC6D0}" name="Tiers" dataDxfId="98"/>
    <tableColumn id="5" xr3:uid="{ACC31537-4A42-4781-8E0E-58CC85E98972}" name="Rubrique " dataDxfId="97"/>
    <tableColumn id="6" xr3:uid="{4E605135-84CF-4785-AA67-7F3EF575C809}" name="Classe" dataDxfId="96"/>
    <tableColumn id="7" xr3:uid="{27052DA7-04B2-4B72-BF45-30C532D7320B}" name="Commentaire" dataDxfId="95"/>
    <tableColumn id="8" xr3:uid="{A31C24A7-82BE-4D8E-A1BE-12B2269692F2}" name="Débit" dataDxfId="94"/>
    <tableColumn id="9" xr3:uid="{C065772D-9EA6-47E5-8C4F-86644CBEBBD8}" name="Crédit" dataDxfId="93"/>
    <tableColumn id="11" xr3:uid="{B374A3F7-CB9B-49F4-9B49-9E0C7DACD5E6}" name="Solde" dataDxfId="92">
      <calculatedColumnFormula>L6</calculatedColumnFormula>
    </tableColumn>
    <tableColumn id="10" xr3:uid="{AE9BE9D0-CDE4-4934-AAC4-B27C9CDFFFB3}" name="Pointage" dataDxfId="91"/>
    <tableColumn id="12" xr3:uid="{568DF461-D181-466E-BFAF-663A292C5FFB}" name="Solde rapproché" dataDxfId="90">
      <calculatedColumnFormula>IF(M11="","",L11-J11+K11)</calculatedColumnFormula>
    </tableColumn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B727D2-BAF7-4C0A-BFE5-9B32BD7C10A3}" name="T_asVie" displayName="T_asVie" ref="B10:N14" totalsRowShown="0" headerRowDxfId="80" dataDxfId="79" tableBorderDxfId="78">
  <tableColumns count="13">
    <tableColumn id="1" xr3:uid="{2EB0277E-3FAC-4F9A-84F2-6935646DD3B0}" name="Date" dataDxfId="77"/>
    <tableColumn id="2" xr3:uid="{87B30E64-1216-4FA6-8E71-0A26CC990E10}" name="Mode de_x000a_paiement" dataDxfId="76"/>
    <tableColumn id="13" xr3:uid="{C378763B-C157-4550-977A-7539DF0A645D}" name="Type" dataDxfId="75">
      <calculatedColumnFormula>IF(C11="","",VLOOKUP(C11,Listes!$J$3:$K$10,2,0))</calculatedColumnFormula>
    </tableColumn>
    <tableColumn id="3" xr3:uid="{637B2DA8-6273-4BCD-9CB4-CBACDDF2150C}" name="N°_x000a_chèque" dataDxfId="74"/>
    <tableColumn id="4" xr3:uid="{07A562A4-6C94-4988-AFF0-0B380A0868BA}" name="Tiers" dataDxfId="73"/>
    <tableColumn id="5" xr3:uid="{B46C5D49-83F6-4739-9E5F-C908CE152FB6}" name="Rubrique " dataDxfId="72"/>
    <tableColumn id="6" xr3:uid="{15469208-BFA6-4C1C-B773-C618C8D3D714}" name="Classe" dataDxfId="71"/>
    <tableColumn id="7" xr3:uid="{0259E092-F602-4A9F-A3E1-35D221074216}" name="Commentaire" dataDxfId="70"/>
    <tableColumn id="8" xr3:uid="{A0B00305-C3E0-4DB1-8F05-42537E9B4A35}" name="Débit" dataDxfId="69"/>
    <tableColumn id="9" xr3:uid="{40FC0468-FCFB-4D19-AB2F-36B32359B524}" name="Crédit" dataDxfId="68"/>
    <tableColumn id="11" xr3:uid="{3062DCAB-8C12-403C-99B0-56CE9214B4D1}" name="Solde" dataDxfId="67">
      <calculatedColumnFormula>IF(AND(J11="",K11=""),"",L10-J11+K11)</calculatedColumnFormula>
    </tableColumn>
    <tableColumn id="10" xr3:uid="{ADD099B7-D18A-407B-87B7-660D961A1DF4}" name="Pointage" dataDxfId="66"/>
    <tableColumn id="12" xr3:uid="{79AE4AC8-F5DD-44CC-8D2C-53BF85E5409F}" name="Solde rapproché" dataDxfId="65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A6DDBBE-EE26-4DD7-9254-6659F796C96A}" name="T_LiA" displayName="T_LiA" ref="B10:N14" totalsRowShown="0" headerRowDxfId="55" dataDxfId="54" tableBorderDxfId="53">
  <tableColumns count="13">
    <tableColumn id="1" xr3:uid="{024CDE62-11DB-44FF-B8A4-C8E36D8E5B82}" name="Date" dataDxfId="52"/>
    <tableColumn id="2" xr3:uid="{899B639E-0A43-4670-A781-8816EDF78F67}" name="Mode de_x000a_paiement" dataDxfId="51"/>
    <tableColumn id="13" xr3:uid="{FDCC48E3-D984-4DD0-90DD-057323E685C5}" name="Type" dataDxfId="50">
      <calculatedColumnFormula>IF(C11="","",VLOOKUP(C11,Listes!$J$3:$K$10,2,0))</calculatedColumnFormula>
    </tableColumn>
    <tableColumn id="3" xr3:uid="{32AA5C8D-74E3-4DD5-8BA8-5473D49E162D}" name="N°_x000a_chèque" dataDxfId="49"/>
    <tableColumn id="4" xr3:uid="{737C8522-61CD-4C61-8E35-DD90DF7C7F69}" name="Tiers" dataDxfId="48"/>
    <tableColumn id="5" xr3:uid="{9FC5D268-1710-441B-A3A7-2BA8AFA6F1EE}" name="Rubrique " dataDxfId="47"/>
    <tableColumn id="6" xr3:uid="{66938209-DF87-4898-98C6-49583A7FF8EB}" name="Classe" dataDxfId="46"/>
    <tableColumn id="7" xr3:uid="{327BA354-B9B5-4991-B61A-2F74729FAB3A}" name="Commentaire" dataDxfId="45"/>
    <tableColumn id="8" xr3:uid="{6D86AE42-44F0-4529-B77D-EEC7B9969838}" name="Débit" dataDxfId="44"/>
    <tableColumn id="9" xr3:uid="{102BBB31-4A9E-4D0E-B4DD-94B619AF8FF4}" name="Crédit" dataDxfId="43"/>
    <tableColumn id="11" xr3:uid="{A243D6B4-4A7E-47BC-A5FA-97D4C31A44E5}" name="Solde" dataDxfId="42">
      <calculatedColumnFormula>IF(AND(J11="",K11=""),"",L10-J11+K11)</calculatedColumnFormula>
    </tableColumn>
    <tableColumn id="10" xr3:uid="{AABA5D59-DE9C-4CF7-9A8D-D9C3DE91D0D1}" name="Pointage" dataDxfId="41"/>
    <tableColumn id="12" xr3:uid="{0A85B9D9-572A-4D46-8AA6-CC878403F12D}" name="Solde rapproché" dataDxfId="40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CE56AF9-3BF3-4101-B260-253B24D7B29A}" name="T_LEP" displayName="T_LEP" ref="B10:N11" totalsRowShown="0" headerRowDxfId="30" dataDxfId="29" tableBorderDxfId="28">
  <autoFilter ref="B10:N11" xr:uid="{D9D85F59-26DD-4610-9FD1-FD8BF0A207DA}"/>
  <tableColumns count="13">
    <tableColumn id="1" xr3:uid="{80DA5B45-18BD-48BA-9FD8-7DB1AF439A51}" name="Date" dataDxfId="27"/>
    <tableColumn id="2" xr3:uid="{FACCED3C-47F1-4644-933E-968997AA50A9}" name="Mode de_x000a_paiement" dataDxfId="26"/>
    <tableColumn id="13" xr3:uid="{486FB1CD-6D24-475E-8DA6-0CAEAB759DB6}" name="Type" dataDxfId="25">
      <calculatedColumnFormula>IF(C11="","",VLOOKUP(C11,Listes!$J$3:$K$10,2,0))</calculatedColumnFormula>
    </tableColumn>
    <tableColumn id="3" xr3:uid="{7A711866-4518-4A81-82E1-2F1A78FF96EF}" name="N°_x000a_chèque" dataDxfId="24"/>
    <tableColumn id="4" xr3:uid="{F76F76C5-D12C-49A2-AA1C-C03C42D226FB}" name="Tiers" dataDxfId="23"/>
    <tableColumn id="5" xr3:uid="{E7A6C258-18D2-401D-820C-E97C166F2E72}" name="Rubrique " dataDxfId="22"/>
    <tableColumn id="6" xr3:uid="{372CEBE9-97A9-486F-B4B6-7B8D138D5171}" name="Classe" dataDxfId="21"/>
    <tableColumn id="7" xr3:uid="{5E160BC3-C95A-4D56-BF5F-703ACF61550A}" name="Commentaire" dataDxfId="20"/>
    <tableColumn id="8" xr3:uid="{E5E0F00E-3D6F-4D4B-8324-AD860CB34713}" name="Débit" dataDxfId="19"/>
    <tableColumn id="9" xr3:uid="{AC48747C-DDF9-456E-B67B-45060D9EED99}" name="Crédit" dataDxfId="18"/>
    <tableColumn id="11" xr3:uid="{B5859D50-8350-4030-89E7-544736F265B9}" name="Solde" dataDxfId="17">
      <calculatedColumnFormula>IF(AND(J11="",K11=""),"",L10-J11+K11)</calculatedColumnFormula>
    </tableColumn>
    <tableColumn id="10" xr3:uid="{03A5A369-FBDE-4F39-962E-9866D7A09D48}" name="Pointage" dataDxfId="16"/>
    <tableColumn id="12" xr3:uid="{21F95954-C67C-45C6-B3A5-37EC9BEFE8CB}" name="Solde rapproché" dataDxfId="15"/>
  </tableColumns>
  <tableStyleInfo name="TableStyleLight1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270BDF6-2E88-41B3-9374-B79EBA9C05C4}" name="T_rubrique" displayName="T_rubrique" ref="D2:D43" totalsRowShown="0" headerRowDxfId="14" dataDxfId="13">
  <autoFilter ref="D2:D43" xr:uid="{05088567-D831-4134-8955-20BA82191300}"/>
  <tableColumns count="1">
    <tableColumn id="1" xr3:uid="{C92E8615-E92D-4730-A7C5-F698BA6F026D}" name="Rubriques " dataDxfId="1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D0C613D-312C-439F-AD62-42BFFFA03A37}" name="T_Classes" displayName="T_Classes" ref="F2:F12" totalsRowShown="0" headerRowDxfId="11" dataDxfId="10">
  <autoFilter ref="F2:F12" xr:uid="{A774119E-8355-42DC-BB1C-26C4BB08ED49}"/>
  <tableColumns count="1">
    <tableColumn id="1" xr3:uid="{3E1802E7-33D4-4FA8-B9C1-B2301C5D50FF}" name="Classes" dataDxfId="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98A4342-5192-4E73-BF54-22367C901486}" name="T_tiers" displayName="T_tiers" ref="H2:H25" totalsRowShown="0" headerRowDxfId="8">
  <autoFilter ref="H2:H25" xr:uid="{47E384C7-474C-46E7-9199-4420B8A50A75}"/>
  <tableColumns count="1">
    <tableColumn id="1" xr3:uid="{9C53F4FB-0C32-4D82-9F9E-419659FF69DA}" name="Tiers" dataDxfId="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608BAB7-7675-4BD5-A9BC-FF56AC0B4928}" name="Tableau9" displayName="Tableau9" ref="J2:J9" totalsRowShown="0" headerRowDxfId="6" dataDxfId="5">
  <autoFilter ref="J2:J9" xr:uid="{162C906C-DC77-4DA4-AB25-0DEDB9EEDE4D}"/>
  <tableColumns count="1">
    <tableColumn id="1" xr3:uid="{B13BC898-9A99-4A2B-8047-CADAFF797ABC}" name="Mode de paiement" dataDxfId="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E9BC28C-A869-4853-B030-853FBF0965A8}" name="Tableau10" displayName="Tableau10" ref="M2:N6" totalsRowShown="0" headerRowDxfId="3" dataDxfId="2">
  <tableColumns count="2">
    <tableColumn id="1" xr3:uid="{4CA5D530-8B5A-495D-9BC4-EC641E15E24F}" name="Comptes " dataDxfId="1"/>
    <tableColumn id="2" xr3:uid="{881C6AD7-38EA-4240-BBA9-D9817C557B20}" name="feu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10.xml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87FC8-29AB-4379-BF0C-6A5137F0AB71}">
  <sheetPr codeName="Feuil01">
    <tabColor theme="4" tint="-0.499984740745262"/>
  </sheetPr>
  <dimension ref="B2:J32"/>
  <sheetViews>
    <sheetView showGridLines="0" workbookViewId="0"/>
  </sheetViews>
  <sheetFormatPr baseColWidth="10" defaultRowHeight="15" x14ac:dyDescent="0.25"/>
  <cols>
    <col min="1" max="1" width="9.140625" customWidth="1"/>
    <col min="2" max="2" width="10.85546875" customWidth="1"/>
    <col min="3" max="3" width="35.85546875" customWidth="1"/>
    <col min="4" max="7" width="18.7109375" customWidth="1"/>
  </cols>
  <sheetData>
    <row r="2" spans="2:10" ht="26.25" x14ac:dyDescent="0.25">
      <c r="C2" s="53" t="s">
        <v>14</v>
      </c>
      <c r="D2" s="54"/>
      <c r="E2" s="54"/>
      <c r="F2" s="54"/>
      <c r="G2" s="54"/>
      <c r="H2" s="54"/>
    </row>
    <row r="3" spans="2:10" ht="21" x14ac:dyDescent="0.35">
      <c r="J3" s="81" t="s">
        <v>132</v>
      </c>
    </row>
    <row r="9" spans="2:10" ht="19.5" customHeight="1" x14ac:dyDescent="0.25">
      <c r="C9" s="66" t="s">
        <v>113</v>
      </c>
    </row>
    <row r="10" spans="2:10" ht="44.25" customHeight="1" x14ac:dyDescent="0.25">
      <c r="C10" s="51" t="s">
        <v>11</v>
      </c>
      <c r="D10" s="52" t="s">
        <v>15</v>
      </c>
      <c r="E10" s="52" t="s">
        <v>16</v>
      </c>
      <c r="F10" s="52" t="s">
        <v>12</v>
      </c>
      <c r="G10" s="52" t="s">
        <v>101</v>
      </c>
      <c r="H10" s="52" t="s">
        <v>101</v>
      </c>
    </row>
    <row r="11" spans="2:10" s="3" customFormat="1" ht="39.75" customHeight="1" x14ac:dyDescent="0.25">
      <c r="B11" s="121"/>
      <c r="C11" s="4" t="s">
        <v>149</v>
      </c>
      <c r="D11" s="64">
        <f>'Compte Courant'!H6</f>
        <v>-173.45</v>
      </c>
      <c r="E11" s="64">
        <f>'Compte Courant'!H7</f>
        <v>200</v>
      </c>
      <c r="F11" s="64">
        <f>'Compte Courant'!L7</f>
        <v>4950</v>
      </c>
      <c r="G11" s="64">
        <f>'Compte Courant'!L8</f>
        <v>4950</v>
      </c>
      <c r="H11" s="78">
        <f>COUNTA('Compte Courant'!J13:K941)</f>
        <v>1</v>
      </c>
    </row>
    <row r="12" spans="2:10" s="3" customFormat="1" ht="39.75" customHeight="1" x14ac:dyDescent="0.25">
      <c r="C12" s="5" t="s">
        <v>148</v>
      </c>
      <c r="D12" s="65">
        <f>'AsVie '!H6</f>
        <v>0</v>
      </c>
      <c r="E12" s="65">
        <f>'AsVie '!H7</f>
        <v>443.45</v>
      </c>
      <c r="F12" s="65">
        <f>'AsVie '!L7</f>
        <v>10243.450000000001</v>
      </c>
      <c r="G12" s="65">
        <f>'AsVie '!L8</f>
        <v>10300</v>
      </c>
      <c r="H12" s="79">
        <f>COUNTA('AsVie '!J12:K970)</f>
        <v>3</v>
      </c>
    </row>
    <row r="13" spans="2:10" s="3" customFormat="1" ht="39.75" customHeight="1" x14ac:dyDescent="0.25">
      <c r="C13" s="4" t="s">
        <v>144</v>
      </c>
      <c r="D13" s="64">
        <f>'LiA '!H6</f>
        <v>0</v>
      </c>
      <c r="E13" s="64">
        <f>'LiA '!H7</f>
        <v>100</v>
      </c>
      <c r="F13" s="64">
        <f>'LiA '!L7</f>
        <v>3100</v>
      </c>
      <c r="G13" s="64">
        <f>'LiA '!L8</f>
        <v>3100</v>
      </c>
      <c r="H13" s="78">
        <f>COUNTA('LiA '!J12:K985)</f>
        <v>0</v>
      </c>
    </row>
    <row r="14" spans="2:10" s="3" customFormat="1" ht="39.75" customHeight="1" x14ac:dyDescent="0.25">
      <c r="C14" s="5" t="s">
        <v>150</v>
      </c>
      <c r="D14" s="65">
        <f>LEP!H6</f>
        <v>0</v>
      </c>
      <c r="E14" s="65">
        <f>LEP!H7</f>
        <v>200</v>
      </c>
      <c r="F14" s="65">
        <f>LEP!L7</f>
        <v>4200</v>
      </c>
      <c r="G14" s="65">
        <f>LEP!L8</f>
        <v>4200</v>
      </c>
      <c r="H14" s="79">
        <f>COUNTA(LEP!J12:K985)</f>
        <v>0</v>
      </c>
    </row>
    <row r="15" spans="2:10" s="3" customFormat="1" ht="39.75" customHeight="1" x14ac:dyDescent="0.25">
      <c r="C15" s="51"/>
      <c r="D15" s="77">
        <f>SUM(D11:D14)</f>
        <v>-173.45</v>
      </c>
      <c r="E15" s="77">
        <f>SUM(E11:E14)</f>
        <v>943.45</v>
      </c>
      <c r="F15" s="77">
        <f>SUM(F11:F14)</f>
        <v>22493.45</v>
      </c>
      <c r="G15" s="77">
        <f>SUM(G11:G14)</f>
        <v>22550</v>
      </c>
      <c r="H15" s="80">
        <f>SUM(H11:H14)</f>
        <v>4</v>
      </c>
    </row>
    <row r="16" spans="2:10" s="3" customFormat="1" ht="39.75" customHeight="1" x14ac:dyDescent="0.25">
      <c r="C16"/>
      <c r="D16" s="2"/>
      <c r="E16" s="2"/>
      <c r="F16" s="2"/>
      <c r="G16" s="2"/>
      <c r="H16"/>
    </row>
    <row r="17" spans="3:8" s="3" customFormat="1" ht="39.75" customHeight="1" x14ac:dyDescent="0.25">
      <c r="C17"/>
      <c r="D17"/>
      <c r="E17"/>
      <c r="F17"/>
      <c r="G17"/>
      <c r="H17"/>
    </row>
    <row r="18" spans="3:8" ht="39.75" customHeight="1" x14ac:dyDescent="0.25">
      <c r="D18" s="2"/>
      <c r="E18" s="2"/>
      <c r="F18" s="2"/>
      <c r="G18" s="2"/>
    </row>
    <row r="19" spans="3:8" x14ac:dyDescent="0.25">
      <c r="D19" s="2"/>
      <c r="E19" s="2"/>
      <c r="F19" s="2"/>
      <c r="G19" s="2"/>
    </row>
    <row r="20" spans="3:8" x14ac:dyDescent="0.25">
      <c r="D20" s="2"/>
      <c r="E20" s="2"/>
      <c r="F20" s="2"/>
      <c r="G20" s="2"/>
    </row>
    <row r="21" spans="3:8" x14ac:dyDescent="0.25">
      <c r="D21" s="2"/>
      <c r="E21" s="2"/>
      <c r="F21" s="2"/>
      <c r="G21" s="2"/>
    </row>
    <row r="22" spans="3:8" x14ac:dyDescent="0.25">
      <c r="D22" s="2"/>
      <c r="E22" s="2"/>
      <c r="F22" s="2"/>
      <c r="G22" s="2"/>
    </row>
    <row r="23" spans="3:8" x14ac:dyDescent="0.25">
      <c r="D23" s="2"/>
      <c r="E23" s="2"/>
      <c r="F23" s="2"/>
      <c r="G23" s="2"/>
    </row>
    <row r="24" spans="3:8" x14ac:dyDescent="0.25">
      <c r="D24" s="2"/>
      <c r="E24" s="2"/>
      <c r="F24" s="2"/>
      <c r="G24" s="2"/>
    </row>
    <row r="25" spans="3:8" x14ac:dyDescent="0.25">
      <c r="D25" s="2"/>
      <c r="E25" s="2"/>
      <c r="F25" s="2"/>
      <c r="G25" s="2"/>
    </row>
    <row r="26" spans="3:8" x14ac:dyDescent="0.25">
      <c r="D26" s="2"/>
      <c r="E26" s="2"/>
      <c r="F26" s="2"/>
      <c r="G26" s="2"/>
    </row>
    <row r="27" spans="3:8" x14ac:dyDescent="0.25">
      <c r="D27" s="2"/>
      <c r="E27" s="2"/>
      <c r="F27" s="2"/>
      <c r="G27" s="2"/>
    </row>
    <row r="28" spans="3:8" x14ac:dyDescent="0.25">
      <c r="D28" s="2"/>
      <c r="E28" s="2"/>
      <c r="F28" s="2"/>
      <c r="G28" s="2"/>
    </row>
    <row r="29" spans="3:8" x14ac:dyDescent="0.25">
      <c r="D29" s="2"/>
      <c r="E29" s="2"/>
      <c r="F29" s="2"/>
      <c r="G29" s="2"/>
    </row>
    <row r="30" spans="3:8" x14ac:dyDescent="0.25">
      <c r="D30" s="2"/>
      <c r="E30" s="2"/>
      <c r="F30" s="2"/>
      <c r="G30" s="2"/>
    </row>
    <row r="31" spans="3:8" x14ac:dyDescent="0.25">
      <c r="D31" s="2"/>
      <c r="E31" s="2"/>
      <c r="F31" s="2"/>
      <c r="G31" s="2"/>
    </row>
    <row r="32" spans="3:8" x14ac:dyDescent="0.25">
      <c r="D32" s="2"/>
      <c r="E32" s="2"/>
      <c r="F32" s="2"/>
      <c r="G32" s="2"/>
    </row>
  </sheetData>
  <sortState xmlns:xlrd2="http://schemas.microsoft.com/office/spreadsheetml/2017/richdata2" ref="C13:C14">
    <sortCondition ref="C12:C14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38754-59C3-4651-B0F2-833B737A26CC}">
  <sheetPr codeName="Feuil02">
    <tabColor rgb="FF7030A0"/>
  </sheetPr>
  <dimension ref="B2:L17"/>
  <sheetViews>
    <sheetView showGridLines="0" topLeftCell="A4" workbookViewId="0">
      <selection activeCell="D11" sqref="D11"/>
    </sheetView>
  </sheetViews>
  <sheetFormatPr baseColWidth="10" defaultColWidth="11.42578125" defaultRowHeight="15" x14ac:dyDescent="0.25"/>
  <cols>
    <col min="1" max="1" width="2.5703125" style="89" customWidth="1"/>
    <col min="2" max="2" width="8.85546875" style="89" customWidth="1"/>
    <col min="3" max="3" width="43" style="89" customWidth="1"/>
    <col min="4" max="4" width="37" style="89" customWidth="1"/>
    <col min="5" max="5" width="19.7109375" style="89" customWidth="1"/>
    <col min="6" max="6" width="32.7109375" style="89" customWidth="1"/>
    <col min="7" max="7" width="16.140625" style="89" customWidth="1"/>
    <col min="8" max="8" width="10.85546875" style="89" customWidth="1"/>
    <col min="9" max="9" width="15.7109375" style="89" customWidth="1"/>
    <col min="10" max="11" width="15.7109375" customWidth="1"/>
    <col min="12" max="12" width="13.7109375" customWidth="1"/>
    <col min="13" max="16384" width="11.42578125" style="89"/>
  </cols>
  <sheetData>
    <row r="2" spans="2:12" ht="23.25" x14ac:dyDescent="0.25">
      <c r="C2" s="90"/>
    </row>
    <row r="4" spans="2:12" ht="30" customHeight="1" x14ac:dyDescent="0.25">
      <c r="C4" s="91" t="s">
        <v>27</v>
      </c>
      <c r="D4" s="91"/>
      <c r="E4" s="91"/>
      <c r="F4" s="91"/>
      <c r="G4" s="91"/>
      <c r="H4" s="92"/>
      <c r="I4" s="92"/>
      <c r="J4" s="140">
        <f ca="1">TODAY()</f>
        <v>45084</v>
      </c>
      <c r="K4" s="140"/>
      <c r="L4" s="107"/>
    </row>
    <row r="5" spans="2:12" ht="18" customHeight="1" x14ac:dyDescent="0.25">
      <c r="C5" s="93"/>
      <c r="D5" s="93"/>
      <c r="E5" s="93"/>
      <c r="F5" s="93"/>
      <c r="G5" s="93"/>
      <c r="H5" s="93"/>
      <c r="I5" s="93"/>
      <c r="L5" s="108"/>
    </row>
    <row r="6" spans="2:12" ht="18" customHeight="1" x14ac:dyDescent="0.25">
      <c r="C6" s="93"/>
      <c r="D6" s="93"/>
      <c r="E6" s="93"/>
      <c r="F6" s="93"/>
      <c r="G6" s="134"/>
      <c r="H6" s="135"/>
      <c r="I6" s="94"/>
      <c r="J6" s="109" t="s">
        <v>129</v>
      </c>
      <c r="K6" s="110" t="s">
        <v>130</v>
      </c>
      <c r="L6" s="108"/>
    </row>
    <row r="7" spans="2:12" ht="18" customHeight="1" x14ac:dyDescent="0.25">
      <c r="C7" s="93"/>
      <c r="D7" s="93"/>
      <c r="E7" s="93"/>
      <c r="F7" s="93"/>
      <c r="G7" s="136" t="s">
        <v>131</v>
      </c>
      <c r="H7" s="137"/>
      <c r="I7" s="95"/>
      <c r="J7" s="111">
        <f>SUM(J12:J14)</f>
        <v>17543.45</v>
      </c>
      <c r="K7" s="112">
        <f>SUM(K12:K14)</f>
        <v>17600</v>
      </c>
      <c r="L7" s="108"/>
    </row>
    <row r="8" spans="2:12" ht="18" customHeight="1" x14ac:dyDescent="0.25">
      <c r="C8" s="93"/>
      <c r="D8" s="93"/>
      <c r="E8" s="93"/>
      <c r="F8" s="93"/>
      <c r="G8" s="138" t="s">
        <v>128</v>
      </c>
      <c r="H8" s="139"/>
      <c r="I8" s="96"/>
      <c r="J8" s="113">
        <f>SUM(J11:J14)</f>
        <v>22493.45</v>
      </c>
      <c r="K8" s="114">
        <f>SUM(K11:K14)</f>
        <v>22550</v>
      </c>
      <c r="L8" s="108"/>
    </row>
    <row r="9" spans="2:12" ht="18" customHeight="1" x14ac:dyDescent="0.25">
      <c r="C9" s="93"/>
      <c r="D9" s="93"/>
      <c r="E9" s="93"/>
      <c r="F9" s="93"/>
      <c r="G9" s="93"/>
      <c r="H9" s="93"/>
      <c r="I9" s="93"/>
      <c r="J9" s="108"/>
      <c r="K9" s="108"/>
      <c r="L9" s="108"/>
    </row>
    <row r="10" spans="2:12" ht="20.100000000000001" customHeight="1" x14ac:dyDescent="0.25">
      <c r="C10" s="125" t="s">
        <v>23</v>
      </c>
      <c r="D10" s="97" t="s">
        <v>11</v>
      </c>
      <c r="E10" s="97" t="s">
        <v>19</v>
      </c>
      <c r="F10" s="97" t="s">
        <v>20</v>
      </c>
      <c r="G10" s="97" t="s">
        <v>26</v>
      </c>
      <c r="H10" s="97" t="s">
        <v>21</v>
      </c>
      <c r="I10" s="97" t="s">
        <v>135</v>
      </c>
      <c r="J10" s="115" t="s">
        <v>12</v>
      </c>
      <c r="K10" s="115" t="s">
        <v>13</v>
      </c>
      <c r="L10" s="128" t="s">
        <v>18</v>
      </c>
    </row>
    <row r="11" spans="2:12" ht="39.950000000000003" customHeight="1" x14ac:dyDescent="0.25">
      <c r="B11" s="98"/>
      <c r="C11" s="126" t="s">
        <v>22</v>
      </c>
      <c r="D11" s="99" t="s">
        <v>149</v>
      </c>
      <c r="E11" s="100"/>
      <c r="F11" s="100"/>
      <c r="G11" s="100"/>
      <c r="H11" s="101" t="s">
        <v>28</v>
      </c>
      <c r="I11" s="102">
        <v>5000</v>
      </c>
      <c r="J11" s="116">
        <f>'Compte Courant'!L7</f>
        <v>4950</v>
      </c>
      <c r="K11" s="116">
        <f>'Compte Courant'!L8</f>
        <v>4950</v>
      </c>
      <c r="L11" s="129">
        <f>COUNTA('Compte Courant'!J11:K976)</f>
        <v>3</v>
      </c>
    </row>
    <row r="12" spans="2:12" ht="39.950000000000003" customHeight="1" x14ac:dyDescent="0.25">
      <c r="C12" s="127" t="s">
        <v>25</v>
      </c>
      <c r="D12" s="103" t="s">
        <v>153</v>
      </c>
      <c r="E12" s="104"/>
      <c r="F12" s="104"/>
      <c r="G12" s="104"/>
      <c r="H12" s="105" t="s">
        <v>28</v>
      </c>
      <c r="I12" s="106">
        <v>10000</v>
      </c>
      <c r="J12" s="117">
        <f>'AsVie '!L7</f>
        <v>10243.450000000001</v>
      </c>
      <c r="K12" s="117">
        <f>'AsVie '!L8</f>
        <v>10300</v>
      </c>
      <c r="L12" s="130">
        <f>COUNTA('AsVie '!J11:K970)</f>
        <v>4</v>
      </c>
    </row>
    <row r="13" spans="2:12" ht="39.950000000000003" customHeight="1" x14ac:dyDescent="0.25">
      <c r="C13" s="126" t="s">
        <v>22</v>
      </c>
      <c r="D13" s="99" t="s">
        <v>144</v>
      </c>
      <c r="E13" s="100"/>
      <c r="F13" s="100"/>
      <c r="G13" s="100"/>
      <c r="H13" s="101" t="s">
        <v>28</v>
      </c>
      <c r="I13" s="102">
        <v>3000</v>
      </c>
      <c r="J13" s="116">
        <f>'LiA '!L7</f>
        <v>3100</v>
      </c>
      <c r="K13" s="116">
        <f>'LiA '!L8</f>
        <v>3100</v>
      </c>
      <c r="L13" s="129">
        <f>COUNTA('LiA '!J11:K985)</f>
        <v>1</v>
      </c>
    </row>
    <row r="14" spans="2:12" ht="39.950000000000003" customHeight="1" x14ac:dyDescent="0.25">
      <c r="C14" s="127" t="s">
        <v>24</v>
      </c>
      <c r="D14" s="103" t="s">
        <v>154</v>
      </c>
      <c r="E14" s="104"/>
      <c r="F14" s="104"/>
      <c r="G14" s="104"/>
      <c r="H14" s="105" t="s">
        <v>28</v>
      </c>
      <c r="I14" s="106">
        <v>4000</v>
      </c>
      <c r="J14" s="117">
        <f>LEP!L7</f>
        <v>4200</v>
      </c>
      <c r="K14" s="117">
        <f>LEP!L8</f>
        <v>4200</v>
      </c>
      <c r="L14" s="130">
        <f>COUNTA(LEP!J11:K985)</f>
        <v>1</v>
      </c>
    </row>
    <row r="15" spans="2:12" ht="39.950000000000003" customHeight="1" x14ac:dyDescent="0.25"/>
    <row r="16" spans="2:12" ht="39.950000000000003" customHeight="1" x14ac:dyDescent="0.25"/>
    <row r="17" ht="39.950000000000003" customHeight="1" x14ac:dyDescent="0.25"/>
  </sheetData>
  <sortState xmlns:xlrd2="http://schemas.microsoft.com/office/spreadsheetml/2017/richdata2" ref="B11:L13">
    <sortCondition descending="1" ref="D11:D13"/>
  </sortState>
  <mergeCells count="4">
    <mergeCell ref="G6:H6"/>
    <mergeCell ref="G7:H7"/>
    <mergeCell ref="G8:H8"/>
    <mergeCell ref="J4:K4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8371F-FDD4-4002-A45E-15A80F94DA18}">
  <sheetPr codeName="Feuil03">
    <tabColor rgb="FF0070C0"/>
  </sheetPr>
  <dimension ref="A3:N19"/>
  <sheetViews>
    <sheetView showGridLines="0" tabSelected="1" workbookViewId="0">
      <pane ySplit="10" topLeftCell="A11" activePane="bottomLeft" state="frozen"/>
      <selection pane="bottomLeft" activeCell="I18" sqref="I18"/>
    </sheetView>
  </sheetViews>
  <sheetFormatPr baseColWidth="10" defaultRowHeight="15" x14ac:dyDescent="0.25"/>
  <cols>
    <col min="1" max="1" width="2.85546875" customWidth="1"/>
    <col min="2" max="2" width="13.7109375" style="1" customWidth="1"/>
    <col min="3" max="3" width="21.7109375" customWidth="1"/>
    <col min="4" max="4" width="5.7109375" customWidth="1"/>
    <col min="5" max="5" width="12.7109375" style="23" customWidth="1"/>
    <col min="6" max="8" width="22.7109375" customWidth="1"/>
    <col min="9" max="9" width="41.85546875" customWidth="1"/>
    <col min="10" max="10" width="14.7109375" style="9" customWidth="1"/>
    <col min="11" max="11" width="14.7109375" style="14" customWidth="1"/>
    <col min="12" max="12" width="14.7109375" customWidth="1"/>
    <col min="13" max="13" width="6.7109375" style="12" customWidth="1"/>
    <col min="14" max="14" width="14.7109375" style="15" customWidth="1"/>
  </cols>
  <sheetData>
    <row r="3" spans="1:14" x14ac:dyDescent="0.25">
      <c r="J3" s="2"/>
      <c r="K3" s="16"/>
      <c r="L3" s="17"/>
      <c r="M3" s="18"/>
      <c r="N3" s="17"/>
    </row>
    <row r="4" spans="1:14" ht="30" customHeight="1" x14ac:dyDescent="0.25">
      <c r="B4" s="34" t="s">
        <v>17</v>
      </c>
      <c r="C4" s="7"/>
      <c r="D4" s="7"/>
      <c r="E4" s="84"/>
      <c r="F4" s="7"/>
      <c r="G4" s="7"/>
      <c r="H4" s="7"/>
      <c r="I4" s="7"/>
      <c r="J4" s="141">
        <f ca="1">TODAY()</f>
        <v>45084</v>
      </c>
      <c r="K4" s="141"/>
      <c r="L4" s="19"/>
      <c r="M4" s="20"/>
      <c r="N4" s="19"/>
    </row>
    <row r="5" spans="1:14" ht="18" customHeight="1" x14ac:dyDescent="0.25">
      <c r="J5" s="2"/>
      <c r="K5" s="16"/>
      <c r="L5" s="17"/>
      <c r="M5" s="18"/>
      <c r="N5" s="17"/>
    </row>
    <row r="6" spans="1:14" s="11" customFormat="1" ht="18" customHeight="1" x14ac:dyDescent="0.25">
      <c r="B6" s="27"/>
      <c r="E6" s="23"/>
      <c r="F6" s="142" t="s">
        <v>102</v>
      </c>
      <c r="G6" s="143"/>
      <c r="H6" s="61">
        <f>SUM($J$11:$J437)*-1</f>
        <v>-173.45</v>
      </c>
      <c r="I6" s="23"/>
      <c r="J6" s="148" t="s">
        <v>107</v>
      </c>
      <c r="K6" s="149"/>
      <c r="L6" s="55">
        <f>Comptes!I11</f>
        <v>5000</v>
      </c>
      <c r="M6" s="56"/>
      <c r="N6" s="28"/>
    </row>
    <row r="7" spans="1:14" s="11" customFormat="1" ht="18" customHeight="1" x14ac:dyDescent="0.25">
      <c r="B7" s="27"/>
      <c r="E7" s="23"/>
      <c r="F7" s="144" t="s">
        <v>106</v>
      </c>
      <c r="G7" s="145"/>
      <c r="H7" s="62">
        <f>SUM($K$11:$K437)</f>
        <v>200</v>
      </c>
      <c r="I7" s="23"/>
      <c r="J7" s="150" t="s">
        <v>104</v>
      </c>
      <c r="K7" s="151"/>
      <c r="L7" s="57">
        <f>IF(L11="","",LOOKUP(9^9,L11:L1992))</f>
        <v>4950</v>
      </c>
      <c r="M7" s="58"/>
      <c r="N7" s="28"/>
    </row>
    <row r="8" spans="1:14" s="11" customFormat="1" ht="18" customHeight="1" x14ac:dyDescent="0.25">
      <c r="B8" s="27"/>
      <c r="E8" s="23"/>
      <c r="F8" s="146" t="s">
        <v>103</v>
      </c>
      <c r="G8" s="147"/>
      <c r="H8" s="63">
        <f>H6+H7</f>
        <v>26.550000000000011</v>
      </c>
      <c r="I8" s="23"/>
      <c r="J8" s="152" t="s">
        <v>105</v>
      </c>
      <c r="K8" s="153"/>
      <c r="L8" s="59">
        <f>IF(N11="","",LOOKUP(9^9,N11:N1992))</f>
        <v>4950</v>
      </c>
      <c r="M8" s="60"/>
      <c r="N8" s="28"/>
    </row>
    <row r="9" spans="1:14" ht="18" customHeight="1" x14ac:dyDescent="0.25">
      <c r="F9" s="8"/>
      <c r="H9" s="10"/>
      <c r="I9" s="8"/>
      <c r="J9" s="13"/>
      <c r="K9" s="16"/>
      <c r="L9" s="21"/>
      <c r="M9" s="18"/>
      <c r="N9" s="17"/>
    </row>
    <row r="10" spans="1:14" s="11" customFormat="1" ht="30" customHeight="1" x14ac:dyDescent="0.25">
      <c r="B10" s="29" t="s">
        <v>3</v>
      </c>
      <c r="C10" s="30" t="s">
        <v>110</v>
      </c>
      <c r="D10" s="30" t="s">
        <v>138</v>
      </c>
      <c r="E10" s="85" t="s">
        <v>111</v>
      </c>
      <c r="F10" s="30" t="s">
        <v>1</v>
      </c>
      <c r="G10" s="30" t="s">
        <v>8</v>
      </c>
      <c r="H10" s="30" t="s">
        <v>9</v>
      </c>
      <c r="I10" s="30" t="s">
        <v>5</v>
      </c>
      <c r="J10" s="31" t="s">
        <v>6</v>
      </c>
      <c r="K10" s="31" t="s">
        <v>7</v>
      </c>
      <c r="L10" s="32" t="s">
        <v>112</v>
      </c>
      <c r="M10" s="30" t="s">
        <v>108</v>
      </c>
      <c r="N10" s="30" t="s">
        <v>101</v>
      </c>
    </row>
    <row r="11" spans="1:14" x14ac:dyDescent="0.25">
      <c r="A11" s="17"/>
      <c r="B11" s="25">
        <v>45078</v>
      </c>
      <c r="C11" s="3" t="s">
        <v>151</v>
      </c>
      <c r="D11" s="120" t="str">
        <f>IF(C11="","",VLOOKUP(C11,Listes!$J$3:$K$10,2,0))</f>
        <v>Æ</v>
      </c>
      <c r="F11" s="3" t="s">
        <v>78</v>
      </c>
      <c r="G11" s="3" t="s">
        <v>29</v>
      </c>
      <c r="H11" s="26"/>
      <c r="I11" s="3"/>
      <c r="J11" s="9">
        <v>50</v>
      </c>
      <c r="L11" s="12">
        <f>IF(AND(J11="",K11=""),"",L6+K11-J11)</f>
        <v>4950</v>
      </c>
      <c r="M11" s="33" t="s">
        <v>109</v>
      </c>
      <c r="N11" s="24">
        <f>IF(M11="","",L6-J11+K11)</f>
        <v>4950</v>
      </c>
    </row>
    <row r="12" spans="1:14" x14ac:dyDescent="0.25">
      <c r="A12" s="17"/>
      <c r="B12" s="25">
        <v>45078</v>
      </c>
      <c r="C12" s="3" t="s">
        <v>100</v>
      </c>
      <c r="D12" s="120" t="str">
        <f>IF(C12="","",VLOOKUP(C12,Listes!$J$3:$K$10,2,0))</f>
        <v>Ê</v>
      </c>
      <c r="F12" s="3"/>
      <c r="G12" s="3" t="s">
        <v>36</v>
      </c>
      <c r="H12" s="26"/>
      <c r="I12" s="3"/>
      <c r="K12" s="14">
        <v>200</v>
      </c>
      <c r="L12" s="12">
        <f>IF(AND(J12="",K12=""),"",L11+K12-J12)</f>
        <v>5150</v>
      </c>
      <c r="M12" s="33"/>
      <c r="N12" s="24" t="str">
        <f>IF(M12="","",LOOKUP(9^9,$N$11:N11)+K12-J12)</f>
        <v/>
      </c>
    </row>
    <row r="13" spans="1:14" x14ac:dyDescent="0.25">
      <c r="A13" s="17"/>
      <c r="B13" s="25">
        <v>45084</v>
      </c>
      <c r="C13" s="3" t="s">
        <v>99</v>
      </c>
      <c r="D13" s="131" t="str">
        <f>IF(C13="","",VLOOKUP(C13,Listes!$J$3:$K$10,2,0))</f>
        <v>Æ</v>
      </c>
      <c r="E13" s="23">
        <v>1111113</v>
      </c>
      <c r="F13" s="3"/>
      <c r="G13" s="3" t="s">
        <v>32</v>
      </c>
      <c r="H13" s="3"/>
      <c r="I13" s="3" t="s">
        <v>156</v>
      </c>
      <c r="J13" s="9">
        <v>123.45</v>
      </c>
      <c r="L13" s="12">
        <f>L8</f>
        <v>4950</v>
      </c>
      <c r="M13" s="22"/>
      <c r="N13" s="24" t="str">
        <f>IF(M13="","",L13-J13+K13)</f>
        <v/>
      </c>
    </row>
    <row r="14" spans="1:14" x14ac:dyDescent="0.25">
      <c r="A14" s="17"/>
      <c r="B14" s="157"/>
      <c r="C14" s="158"/>
      <c r="D14" s="131"/>
      <c r="E14" s="159"/>
      <c r="F14" s="158"/>
      <c r="G14" s="158"/>
      <c r="H14" s="158"/>
      <c r="I14" s="158"/>
      <c r="J14" s="160"/>
      <c r="K14" s="161"/>
      <c r="L14" s="12"/>
      <c r="M14" s="22"/>
      <c r="N14" s="163" t="str">
        <f>IF(M14="","",L14-J14+K14)</f>
        <v/>
      </c>
    </row>
    <row r="15" spans="1:14" x14ac:dyDescent="0.25">
      <c r="A15" s="17"/>
      <c r="B15" s="157"/>
      <c r="C15" s="158"/>
      <c r="D15" s="131"/>
      <c r="E15" s="159"/>
      <c r="F15" s="158"/>
      <c r="G15" s="158"/>
      <c r="H15" s="158"/>
      <c r="I15" s="158"/>
      <c r="J15" s="160"/>
      <c r="K15" s="161"/>
      <c r="L15" s="12"/>
      <c r="M15" s="22"/>
      <c r="N15" s="163" t="str">
        <f>IF(M15="","",L15-J15+K15)</f>
        <v/>
      </c>
    </row>
    <row r="16" spans="1:14" x14ac:dyDescent="0.25">
      <c r="A16" s="17"/>
    </row>
    <row r="17" spans="1:1" x14ac:dyDescent="0.25">
      <c r="A17" s="17"/>
    </row>
    <row r="18" spans="1:1" x14ac:dyDescent="0.25">
      <c r="A18" s="17"/>
    </row>
    <row r="19" spans="1:1" x14ac:dyDescent="0.25">
      <c r="A19" s="17"/>
    </row>
  </sheetData>
  <sheetProtection sort="0" autoFilter="0" pivotTables="0"/>
  <mergeCells count="7">
    <mergeCell ref="J4:K4"/>
    <mergeCell ref="F6:G6"/>
    <mergeCell ref="F7:G7"/>
    <mergeCell ref="F8:G8"/>
    <mergeCell ref="J6:K6"/>
    <mergeCell ref="J7:K7"/>
    <mergeCell ref="J8:K8"/>
  </mergeCells>
  <conditionalFormatting sqref="D11:D15">
    <cfRule type="containsText" dxfId="114" priority="1" operator="containsText" text="ó">
      <formula>NOT(ISERROR(SEARCH("ó",D11)))</formula>
    </cfRule>
    <cfRule type="containsText" dxfId="113" priority="2" operator="containsText" text="Ê">
      <formula>NOT(ISERROR(SEARCH("Ê",D11)))</formula>
    </cfRule>
    <cfRule type="containsText" dxfId="112" priority="3" operator="containsText" text="Æ">
      <formula>NOT(ISERROR(SEARCH("Æ",D11)))</formula>
    </cfRule>
    <cfRule type="containsText" dxfId="111" priority="4" operator="containsText" text="Æ">
      <formula>NOT(ISERROR(SEARCH("Æ",D11)))</formula>
    </cfRule>
    <cfRule type="containsText" dxfId="110" priority="5" operator="containsText" text="ó">
      <formula>NOT(ISERROR(SEARCH("ó",D11)))</formula>
    </cfRule>
    <cfRule type="containsText" dxfId="109" priority="6" operator="containsText" text="Æ">
      <formula>NOT(ISERROR(SEARCH("Æ",D11)))</formula>
    </cfRule>
    <cfRule type="containsText" dxfId="108" priority="7" operator="containsText" text="Ê">
      <formula>NOT(ISERROR(SEARCH("Ê",D11)))</formula>
    </cfRule>
    <cfRule type="containsText" dxfId="107" priority="8" operator="containsText" text="Æ">
      <formula>NOT(ISERROR(SEARCH("Æ",D11)))</formula>
    </cfRule>
    <cfRule type="containsText" dxfId="106" priority="9" operator="containsText" text="Æ">
      <formula>NOT(ISERROR(SEARCH("Æ",D11)))</formula>
    </cfRule>
  </conditionalFormatting>
  <dataValidations count="3">
    <dataValidation type="list" allowBlank="1" showInputMessage="1" showErrorMessage="1" sqref="C11:C15" xr:uid="{3DAB5E0D-5BBB-43B7-9AC0-A993D5306D6C}">
      <formula1>ET_ModPaie</formula1>
    </dataValidation>
    <dataValidation type="list" allowBlank="1" showInputMessage="1" showErrorMessage="1" sqref="F11:F15" xr:uid="{9950C0F5-E7DF-40EB-AFAC-18CB147DD8BB}">
      <formula1>ET_Tiers</formula1>
    </dataValidation>
    <dataValidation type="list" allowBlank="1" showInputMessage="1" showErrorMessage="1" sqref="G11:G15" xr:uid="{4C74354F-E75F-405D-A237-285B6584DB61}">
      <formula1>ET_Rubriques</formula1>
    </dataValidation>
  </dataValidations>
  <pageMargins left="0.7" right="0.7" top="0.75" bottom="0.75" header="0.3" footer="0.3"/>
  <pageSetup paperSize="9" orientation="portrait" r:id="rId1"/>
  <ignoredErrors>
    <ignoredError sqref="N11:N12 L11:L12" calculatedColumn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A1C05D2-0530-4CE0-8A05-A2864D1B8E3B}">
          <x14:formula1>
            <xm:f>Listes!$B$3:$B$32</xm:f>
          </x14:formula1>
          <xm:sqref>E11:E15</xm:sqref>
        </x14:dataValidation>
        <x14:dataValidation type="list" allowBlank="1" showInputMessage="1" showErrorMessage="1" xr:uid="{1DD56A62-66B3-4284-8912-24C741497E23}">
          <x14:formula1>
            <xm:f>Listes!$F$3:$F$17</xm:f>
          </x14:formula1>
          <xm:sqref>H11:H15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2BB48-9743-4084-9370-CE8C2704E681}">
  <sheetPr codeName="Feuil04">
    <tabColor theme="5" tint="-0.499984740745262"/>
  </sheetPr>
  <dimension ref="B3:N24"/>
  <sheetViews>
    <sheetView showGridLines="0" workbookViewId="0">
      <selection activeCell="D13" sqref="D13"/>
    </sheetView>
  </sheetViews>
  <sheetFormatPr baseColWidth="10" defaultRowHeight="15" x14ac:dyDescent="0.25"/>
  <cols>
    <col min="1" max="1" width="2.85546875" customWidth="1"/>
    <col min="2" max="2" width="13.7109375" style="1" customWidth="1"/>
    <col min="3" max="3" width="21.7109375" customWidth="1"/>
    <col min="4" max="4" width="5.7109375" customWidth="1"/>
    <col min="5" max="5" width="12.7109375" customWidth="1"/>
    <col min="6" max="8" width="22.7109375" customWidth="1"/>
    <col min="9" max="9" width="41.85546875" customWidth="1"/>
    <col min="10" max="10" width="14.7109375" style="9" customWidth="1"/>
    <col min="11" max="11" width="14.7109375" style="14" customWidth="1"/>
    <col min="12" max="12" width="14.7109375" customWidth="1"/>
    <col min="13" max="13" width="6.7109375" style="12" customWidth="1"/>
    <col min="14" max="14" width="14.7109375" style="15" customWidth="1"/>
  </cols>
  <sheetData>
    <row r="3" spans="2:14" x14ac:dyDescent="0.25">
      <c r="J3" s="2"/>
      <c r="K3" s="16"/>
      <c r="L3" s="17"/>
      <c r="M3" s="18"/>
      <c r="N3" s="17"/>
    </row>
    <row r="4" spans="2:14" ht="30" customHeight="1" x14ac:dyDescent="0.25">
      <c r="B4" s="35" t="s">
        <v>148</v>
      </c>
      <c r="C4" s="36"/>
      <c r="D4" s="36"/>
      <c r="E4" s="36"/>
      <c r="F4" s="36"/>
      <c r="G4" s="36"/>
      <c r="H4" s="36"/>
      <c r="I4" s="36"/>
      <c r="J4" s="154">
        <f ca="1">TODAY()</f>
        <v>45084</v>
      </c>
      <c r="K4" s="154"/>
      <c r="L4" s="37"/>
      <c r="M4" s="38"/>
      <c r="N4" s="37"/>
    </row>
    <row r="5" spans="2:14" ht="18" customHeight="1" x14ac:dyDescent="0.25">
      <c r="J5" s="2"/>
      <c r="K5" s="16"/>
      <c r="L5" s="17"/>
      <c r="M5" s="18"/>
      <c r="N5" s="17"/>
    </row>
    <row r="6" spans="2:14" s="11" customFormat="1" ht="18" customHeight="1" x14ac:dyDescent="0.25">
      <c r="B6" s="27"/>
      <c r="F6" s="142" t="s">
        <v>102</v>
      </c>
      <c r="G6" s="143"/>
      <c r="H6" s="61">
        <f>SUM($J$11:$J440)*-1</f>
        <v>0</v>
      </c>
      <c r="I6" s="23"/>
      <c r="J6" s="148" t="s">
        <v>107</v>
      </c>
      <c r="K6" s="149"/>
      <c r="L6" s="55">
        <f>Comptes!I12</f>
        <v>10000</v>
      </c>
      <c r="M6" s="56"/>
      <c r="N6" s="28"/>
    </row>
    <row r="7" spans="2:14" s="11" customFormat="1" ht="18" customHeight="1" x14ac:dyDescent="0.25">
      <c r="B7" s="27"/>
      <c r="F7" s="144" t="s">
        <v>106</v>
      </c>
      <c r="G7" s="145"/>
      <c r="H7" s="62">
        <f>SUM($K$11:$K466)</f>
        <v>443.45</v>
      </c>
      <c r="I7" s="23"/>
      <c r="J7" s="150" t="s">
        <v>104</v>
      </c>
      <c r="K7" s="151"/>
      <c r="L7" s="57">
        <f>IF(L6="","",LOOKUP(9^9,L11:L1970))</f>
        <v>10243.450000000001</v>
      </c>
      <c r="M7" s="58"/>
      <c r="N7" s="28"/>
    </row>
    <row r="8" spans="2:14" s="11" customFormat="1" ht="18" customHeight="1" x14ac:dyDescent="0.25">
      <c r="B8" s="27"/>
      <c r="F8" s="146" t="s">
        <v>103</v>
      </c>
      <c r="G8" s="147"/>
      <c r="H8" s="63">
        <f>H6+H7</f>
        <v>443.45</v>
      </c>
      <c r="I8" s="23"/>
      <c r="J8" s="152" t="s">
        <v>105</v>
      </c>
      <c r="K8" s="153"/>
      <c r="L8" s="59">
        <f>IF(L7="","",LOOKUP(9^9,N11:N1970))</f>
        <v>10300</v>
      </c>
      <c r="M8" s="60"/>
      <c r="N8" s="28"/>
    </row>
    <row r="9" spans="2:14" ht="18" customHeight="1" x14ac:dyDescent="0.25">
      <c r="F9" s="8"/>
      <c r="H9" s="10"/>
      <c r="I9" s="8"/>
      <c r="J9" s="13"/>
      <c r="K9" s="16"/>
      <c r="L9" s="21"/>
      <c r="M9" s="18"/>
      <c r="N9" s="17"/>
    </row>
    <row r="10" spans="2:14" s="11" customFormat="1" ht="30" customHeight="1" x14ac:dyDescent="0.25">
      <c r="B10" s="39" t="s">
        <v>3</v>
      </c>
      <c r="C10" s="40" t="s">
        <v>110</v>
      </c>
      <c r="D10" s="40" t="s">
        <v>138</v>
      </c>
      <c r="E10" s="40" t="s">
        <v>111</v>
      </c>
      <c r="F10" s="40" t="s">
        <v>1</v>
      </c>
      <c r="G10" s="40" t="s">
        <v>8</v>
      </c>
      <c r="H10" s="40" t="s">
        <v>9</v>
      </c>
      <c r="I10" s="40" t="s">
        <v>5</v>
      </c>
      <c r="J10" s="41" t="s">
        <v>6</v>
      </c>
      <c r="K10" s="41" t="s">
        <v>7</v>
      </c>
      <c r="L10" s="42" t="s">
        <v>112</v>
      </c>
      <c r="M10" s="40" t="s">
        <v>108</v>
      </c>
      <c r="N10" s="40" t="s">
        <v>101</v>
      </c>
    </row>
    <row r="11" spans="2:14" ht="15" customHeight="1" x14ac:dyDescent="0.25">
      <c r="B11" s="25">
        <v>44927</v>
      </c>
      <c r="C11" s="3" t="s">
        <v>100</v>
      </c>
      <c r="D11" s="120" t="str">
        <f>IF(C11="","",VLOOKUP(C11,Listes!$J$3:$K$10,2,0))</f>
        <v>Ê</v>
      </c>
      <c r="E11" s="3"/>
      <c r="F11" s="3"/>
      <c r="G11" s="3" t="s">
        <v>63</v>
      </c>
      <c r="H11" s="26" t="s">
        <v>59</v>
      </c>
      <c r="I11" s="3"/>
      <c r="K11" s="14">
        <v>300</v>
      </c>
      <c r="L11" s="12">
        <f>IF(AND(J11="",K11=""),"",L6+K11-J11)</f>
        <v>10300</v>
      </c>
      <c r="M11" s="33" t="s">
        <v>109</v>
      </c>
      <c r="N11" s="24">
        <f>IF(M11="","",L6-J11+K11)</f>
        <v>10300</v>
      </c>
    </row>
    <row r="12" spans="2:14" ht="15" customHeight="1" x14ac:dyDescent="0.25">
      <c r="B12" s="25">
        <v>45078</v>
      </c>
      <c r="C12" s="3" t="s">
        <v>100</v>
      </c>
      <c r="D12" s="120" t="str">
        <f>IF(C12="","",VLOOKUP(C12,Listes!$J$3:$K$10,2,0))</f>
        <v>Ê</v>
      </c>
      <c r="E12" s="3"/>
      <c r="F12" s="3"/>
      <c r="G12" s="3" t="s">
        <v>63</v>
      </c>
      <c r="H12" s="3"/>
      <c r="I12" s="3"/>
      <c r="K12" s="14">
        <v>20</v>
      </c>
      <c r="L12" s="12">
        <f>IF(AND(J12="",K12=""),"",L11+K12-J12)</f>
        <v>10320</v>
      </c>
      <c r="M12" s="33"/>
      <c r="N12" s="24" t="str">
        <f>IF(M12="","",LOOKUP(9^9,$N$11:N11)+K12-J12)</f>
        <v/>
      </c>
    </row>
    <row r="13" spans="2:14" ht="15" customHeight="1" x14ac:dyDescent="0.25">
      <c r="B13" s="132">
        <v>45084</v>
      </c>
      <c r="C13" s="3" t="s">
        <v>99</v>
      </c>
      <c r="D13" s="133" t="str">
        <f>IF(C13="","",VLOOKUP(C13,Listes!$J$3:$K$10,2,0))</f>
        <v>Æ</v>
      </c>
      <c r="E13" s="3">
        <v>1111113</v>
      </c>
      <c r="F13" s="3"/>
      <c r="G13" s="3" t="s">
        <v>32</v>
      </c>
      <c r="H13" s="3"/>
      <c r="I13" s="3" t="s">
        <v>156</v>
      </c>
      <c r="K13" s="14">
        <v>123.45</v>
      </c>
      <c r="L13" s="12">
        <f>IF(AND(J13="",K13=""),"",L12-J13+K13)</f>
        <v>10443.450000000001</v>
      </c>
      <c r="M13" s="22"/>
      <c r="N13" s="24"/>
    </row>
    <row r="14" spans="2:14" ht="15" customHeight="1" x14ac:dyDescent="0.25">
      <c r="B14" s="164">
        <v>45083</v>
      </c>
      <c r="C14" s="158" t="s">
        <v>143</v>
      </c>
      <c r="D14" s="3" t="str">
        <f>IF(C14="","",VLOOKUP(C14,Listes!$J$3:$K$10,2,0))</f>
        <v>ó</v>
      </c>
      <c r="E14" s="158"/>
      <c r="F14" s="158"/>
      <c r="G14" s="158"/>
      <c r="H14" s="158"/>
      <c r="I14" s="158"/>
      <c r="J14" s="160" t="s">
        <v>161</v>
      </c>
      <c r="K14" s="161"/>
      <c r="L14" s="162">
        <f>IF(AND(J14="",K14=""),"",L13-J14+K14)</f>
        <v>10243.450000000001</v>
      </c>
      <c r="M14" s="22"/>
      <c r="N14" s="163"/>
    </row>
    <row r="24" ht="15" customHeight="1" x14ac:dyDescent="0.25"/>
  </sheetData>
  <mergeCells count="7">
    <mergeCell ref="J4:K4"/>
    <mergeCell ref="F8:G8"/>
    <mergeCell ref="J8:K8"/>
    <mergeCell ref="F6:G6"/>
    <mergeCell ref="J6:K6"/>
    <mergeCell ref="F7:G7"/>
    <mergeCell ref="J7:K7"/>
  </mergeCells>
  <conditionalFormatting sqref="D11:D14">
    <cfRule type="containsText" dxfId="89" priority="1" operator="containsText" text="ó">
      <formula>NOT(ISERROR(SEARCH("ó",D11)))</formula>
    </cfRule>
    <cfRule type="containsText" dxfId="88" priority="2" operator="containsText" text="Ê">
      <formula>NOT(ISERROR(SEARCH("Ê",D11)))</formula>
    </cfRule>
    <cfRule type="containsText" dxfId="87" priority="3" operator="containsText" text="Æ">
      <formula>NOT(ISERROR(SEARCH("Æ",D11)))</formula>
    </cfRule>
    <cfRule type="containsText" dxfId="86" priority="4" operator="containsText" text="Æ">
      <formula>NOT(ISERROR(SEARCH("Æ",D11)))</formula>
    </cfRule>
    <cfRule type="containsText" dxfId="85" priority="5" operator="containsText" text="ó">
      <formula>NOT(ISERROR(SEARCH("ó",D11)))</formula>
    </cfRule>
    <cfRule type="containsText" dxfId="84" priority="6" operator="containsText" text="Æ">
      <formula>NOT(ISERROR(SEARCH("Æ",D11)))</formula>
    </cfRule>
    <cfRule type="containsText" dxfId="83" priority="7" operator="containsText" text="Ê">
      <formula>NOT(ISERROR(SEARCH("Ê",D11)))</formula>
    </cfRule>
    <cfRule type="containsText" dxfId="82" priority="8" operator="containsText" text="Æ">
      <formula>NOT(ISERROR(SEARCH("Æ",D11)))</formula>
    </cfRule>
    <cfRule type="containsText" dxfId="81" priority="9" operator="containsText" text="Æ">
      <formula>NOT(ISERROR(SEARCH("Æ",D11)))</formula>
    </cfRule>
  </conditionalFormatting>
  <dataValidations count="1">
    <dataValidation type="list" allowBlank="1" showInputMessage="1" showErrorMessage="1" sqref="G11:G14" xr:uid="{2FE507F0-ECBB-4D27-A39E-A655A6C6AFAF}">
      <formula1>ET_Rubriques</formula1>
    </dataValidation>
  </dataValidations>
  <pageMargins left="0.7" right="0.7" top="0.75" bottom="0.75" header="0.3" footer="0.3"/>
  <pageSetup paperSize="9" orientation="portrait" r:id="rId1"/>
  <ignoredErrors>
    <ignoredError sqref="L11:L12" calculatedColumn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88EEAAF-D132-4E78-BE66-8B733B6461C1}">
          <x14:formula1>
            <xm:f>Listes!$B$3:$B$32</xm:f>
          </x14:formula1>
          <xm:sqref>E11:E14</xm:sqref>
        </x14:dataValidation>
        <x14:dataValidation type="list" allowBlank="1" showInputMessage="1" showErrorMessage="1" xr:uid="{5380BF1D-24D6-473B-ABF8-A0B4518517E0}">
          <x14:formula1>
            <xm:f>Listes!$F$3:$F$17</xm:f>
          </x14:formula1>
          <xm:sqref>H11:H14</xm:sqref>
        </x14:dataValidation>
        <x14:dataValidation type="list" allowBlank="1" showInputMessage="1" showErrorMessage="1" xr:uid="{055AAFA0-8262-4650-8FE0-286A9FFC33DD}">
          <x14:formula1>
            <xm:f>Listes!$H$3:$H$25</xm:f>
          </x14:formula1>
          <xm:sqref>F11:F14</xm:sqref>
        </x14:dataValidation>
        <x14:dataValidation type="list" allowBlank="1" showInputMessage="1" showErrorMessage="1" xr:uid="{D9295D44-C31F-49CB-AAC7-27F6567D820F}">
          <x14:formula1>
            <xm:f>Listes!$J$3:$J$9</xm:f>
          </x14:formula1>
          <xm:sqref>C11:C14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C674E-3729-4FB9-947D-9FBC18F48D64}">
  <sheetPr codeName="Feuil07">
    <tabColor theme="9" tint="-0.249977111117893"/>
  </sheetPr>
  <dimension ref="B3:N24"/>
  <sheetViews>
    <sheetView showGridLines="0" workbookViewId="0">
      <selection activeCell="B14" sqref="B14:D14"/>
    </sheetView>
  </sheetViews>
  <sheetFormatPr baseColWidth="10" defaultRowHeight="15" x14ac:dyDescent="0.25"/>
  <cols>
    <col min="1" max="1" width="2.85546875" customWidth="1"/>
    <col min="2" max="2" width="13.7109375" style="1" customWidth="1"/>
    <col min="3" max="3" width="21.7109375" customWidth="1"/>
    <col min="4" max="4" width="5.7109375" customWidth="1"/>
    <col min="5" max="5" width="12.7109375" customWidth="1"/>
    <col min="6" max="8" width="22.7109375" customWidth="1"/>
    <col min="9" max="9" width="41.85546875" customWidth="1"/>
    <col min="10" max="10" width="14.7109375" style="9" customWidth="1"/>
    <col min="11" max="11" width="14.7109375" style="14" customWidth="1"/>
    <col min="12" max="12" width="14.7109375" customWidth="1"/>
    <col min="13" max="13" width="6.7109375" style="12" customWidth="1"/>
    <col min="14" max="14" width="14.7109375" style="15" customWidth="1"/>
  </cols>
  <sheetData>
    <row r="3" spans="2:14" x14ac:dyDescent="0.25">
      <c r="J3" s="2"/>
      <c r="K3" s="16"/>
      <c r="L3" s="17"/>
      <c r="M3" s="18"/>
      <c r="N3" s="17"/>
    </row>
    <row r="4" spans="2:14" ht="30" customHeight="1" x14ac:dyDescent="0.25">
      <c r="B4" s="43" t="s">
        <v>144</v>
      </c>
      <c r="C4" s="44"/>
      <c r="D4" s="44"/>
      <c r="E4" s="44"/>
      <c r="F4" s="44"/>
      <c r="G4" s="44"/>
      <c r="H4" s="44"/>
      <c r="I4" s="44"/>
      <c r="J4" s="155">
        <f ca="1">TODAY()</f>
        <v>45084</v>
      </c>
      <c r="K4" s="155"/>
      <c r="L4" s="45"/>
      <c r="M4" s="46"/>
      <c r="N4" s="45"/>
    </row>
    <row r="5" spans="2:14" ht="18" customHeight="1" x14ac:dyDescent="0.25">
      <c r="J5" s="2"/>
      <c r="K5" s="16"/>
      <c r="L5" s="17"/>
      <c r="M5" s="18"/>
      <c r="N5" s="17"/>
    </row>
    <row r="6" spans="2:14" s="11" customFormat="1" ht="18" customHeight="1" x14ac:dyDescent="0.25">
      <c r="B6" s="27"/>
      <c r="F6" s="142" t="s">
        <v>102</v>
      </c>
      <c r="G6" s="143"/>
      <c r="H6" s="61">
        <f>SUM($J$11:$J481)*-1</f>
        <v>0</v>
      </c>
      <c r="I6" s="23"/>
      <c r="J6" s="148" t="s">
        <v>107</v>
      </c>
      <c r="K6" s="149"/>
      <c r="L6" s="55">
        <f>Comptes!I13</f>
        <v>3000</v>
      </c>
      <c r="M6" s="56"/>
      <c r="N6" s="28"/>
    </row>
    <row r="7" spans="2:14" s="11" customFormat="1" ht="18" customHeight="1" x14ac:dyDescent="0.25">
      <c r="B7" s="27"/>
      <c r="F7" s="144" t="s">
        <v>106</v>
      </c>
      <c r="G7" s="145"/>
      <c r="H7" s="62">
        <f>SUM($K$11:$K481)</f>
        <v>100</v>
      </c>
      <c r="I7" s="23"/>
      <c r="J7" s="150" t="s">
        <v>104</v>
      </c>
      <c r="K7" s="151"/>
      <c r="L7" s="57">
        <f>IF(L6="","",LOOKUP(9^9,L11:L1985))</f>
        <v>3100</v>
      </c>
      <c r="M7" s="58"/>
      <c r="N7" s="28"/>
    </row>
    <row r="8" spans="2:14" s="11" customFormat="1" ht="18" customHeight="1" x14ac:dyDescent="0.25">
      <c r="B8" s="27"/>
      <c r="F8" s="146" t="s">
        <v>103</v>
      </c>
      <c r="G8" s="147"/>
      <c r="H8" s="63">
        <f>H6+H7</f>
        <v>100</v>
      </c>
      <c r="I8" s="23"/>
      <c r="J8" s="152" t="s">
        <v>105</v>
      </c>
      <c r="K8" s="153"/>
      <c r="L8" s="59">
        <f>IF(L7="","",LOOKUP(9^9,N11:N1985))</f>
        <v>3100</v>
      </c>
      <c r="M8" s="60"/>
      <c r="N8" s="28"/>
    </row>
    <row r="9" spans="2:14" ht="18" customHeight="1" x14ac:dyDescent="0.25">
      <c r="F9" s="8"/>
      <c r="H9" s="10"/>
      <c r="I9" s="8"/>
      <c r="J9" s="13"/>
      <c r="K9" s="16"/>
      <c r="L9" s="21"/>
      <c r="M9" s="18"/>
      <c r="N9" s="17"/>
    </row>
    <row r="10" spans="2:14" s="11" customFormat="1" ht="30" customHeight="1" x14ac:dyDescent="0.25">
      <c r="B10" s="47" t="s">
        <v>3</v>
      </c>
      <c r="C10" s="48" t="s">
        <v>110</v>
      </c>
      <c r="D10" s="48" t="s">
        <v>138</v>
      </c>
      <c r="E10" s="48" t="s">
        <v>111</v>
      </c>
      <c r="F10" s="48" t="s">
        <v>1</v>
      </c>
      <c r="G10" s="48" t="s">
        <v>8</v>
      </c>
      <c r="H10" s="48" t="s">
        <v>9</v>
      </c>
      <c r="I10" s="48" t="s">
        <v>5</v>
      </c>
      <c r="J10" s="49" t="s">
        <v>6</v>
      </c>
      <c r="K10" s="49" t="s">
        <v>7</v>
      </c>
      <c r="L10" s="50" t="s">
        <v>112</v>
      </c>
      <c r="M10" s="48" t="s">
        <v>108</v>
      </c>
      <c r="N10" s="48" t="s">
        <v>101</v>
      </c>
    </row>
    <row r="11" spans="2:14" x14ac:dyDescent="0.25">
      <c r="B11" s="25">
        <v>45078</v>
      </c>
      <c r="C11" s="3" t="s">
        <v>100</v>
      </c>
      <c r="D11" s="120" t="str">
        <f>IF(C11="","",VLOOKUP(C11,Listes!$J$3:$K$10,2,0))</f>
        <v>Ê</v>
      </c>
      <c r="E11" s="3"/>
      <c r="F11" s="3"/>
      <c r="G11" s="3" t="s">
        <v>64</v>
      </c>
      <c r="H11" s="26"/>
      <c r="I11" s="3"/>
      <c r="K11" s="14">
        <v>100</v>
      </c>
      <c r="L11" s="12">
        <f>IF(AND(J11="",K11=""),"",L6+K11-J11)</f>
        <v>3100</v>
      </c>
      <c r="M11" s="33" t="s">
        <v>109</v>
      </c>
      <c r="N11" s="24">
        <f>IF(M11="","",L6-J11+K11)</f>
        <v>3100</v>
      </c>
    </row>
    <row r="12" spans="2:14" ht="15" customHeight="1" x14ac:dyDescent="0.25">
      <c r="B12" s="164"/>
      <c r="C12" s="158"/>
      <c r="D12" s="120" t="str">
        <f>IF(C12="","",VLOOKUP(C12,Listes!$J$3:$K$10,2,0))</f>
        <v/>
      </c>
      <c r="E12" s="158"/>
      <c r="F12" s="158"/>
      <c r="G12" s="158"/>
      <c r="H12" s="158"/>
      <c r="I12" s="158"/>
      <c r="L12" s="162" t="str">
        <f>IF(AND(J12="",K12=""),"",L11-J12+K12)</f>
        <v/>
      </c>
      <c r="M12" s="22"/>
      <c r="N12" s="163"/>
    </row>
    <row r="13" spans="2:14" ht="15" customHeight="1" x14ac:dyDescent="0.25">
      <c r="B13" s="164"/>
      <c r="C13" s="158"/>
      <c r="D13" s="120" t="str">
        <f>IF(C13="","",VLOOKUP(C13,Listes!$J$3:$K$10,2,0))</f>
        <v/>
      </c>
      <c r="E13" s="158"/>
      <c r="F13" s="158"/>
      <c r="G13" s="158"/>
      <c r="H13" s="158"/>
      <c r="I13" s="158"/>
      <c r="L13" s="162" t="str">
        <f>IF(AND(J13="",K13=""),"",L12-J13+K13)</f>
        <v/>
      </c>
      <c r="M13" s="22"/>
      <c r="N13" s="163"/>
    </row>
    <row r="14" spans="2:14" ht="15" customHeight="1" x14ac:dyDescent="0.25">
      <c r="B14" s="164"/>
      <c r="C14" s="158"/>
      <c r="D14" s="3"/>
      <c r="E14" s="158"/>
      <c r="F14" s="158"/>
      <c r="G14" s="158"/>
      <c r="H14" s="158"/>
      <c r="I14" s="158"/>
      <c r="J14" s="160"/>
      <c r="K14" s="161"/>
      <c r="L14" s="162" t="str">
        <f>IF(AND(J14="",K14=""),"",L13-J14+K14)</f>
        <v/>
      </c>
      <c r="M14" s="22"/>
      <c r="N14" s="163"/>
    </row>
    <row r="24" ht="15" customHeight="1" x14ac:dyDescent="0.25"/>
  </sheetData>
  <mergeCells count="7">
    <mergeCell ref="J4:K4"/>
    <mergeCell ref="F8:G8"/>
    <mergeCell ref="J8:K8"/>
    <mergeCell ref="F6:G6"/>
    <mergeCell ref="J6:K6"/>
    <mergeCell ref="F7:G7"/>
    <mergeCell ref="J7:K7"/>
  </mergeCells>
  <conditionalFormatting sqref="D11:D14">
    <cfRule type="containsText" dxfId="64" priority="1" operator="containsText" text="ó">
      <formula>NOT(ISERROR(SEARCH("ó",D11)))</formula>
    </cfRule>
    <cfRule type="containsText" dxfId="63" priority="2" operator="containsText" text="Ê">
      <formula>NOT(ISERROR(SEARCH("Ê",D11)))</formula>
    </cfRule>
    <cfRule type="containsText" dxfId="62" priority="3" operator="containsText" text="Æ">
      <formula>NOT(ISERROR(SEARCH("Æ",D11)))</formula>
    </cfRule>
    <cfRule type="containsText" dxfId="61" priority="4" operator="containsText" text="Æ">
      <formula>NOT(ISERROR(SEARCH("Æ",D11)))</formula>
    </cfRule>
    <cfRule type="containsText" dxfId="60" priority="5" operator="containsText" text="ó">
      <formula>NOT(ISERROR(SEARCH("ó",D11)))</formula>
    </cfRule>
    <cfRule type="containsText" dxfId="59" priority="6" operator="containsText" text="Æ">
      <formula>NOT(ISERROR(SEARCH("Æ",D11)))</formula>
    </cfRule>
    <cfRule type="containsText" dxfId="58" priority="7" operator="containsText" text="Ê">
      <formula>NOT(ISERROR(SEARCH("Ê",D11)))</formula>
    </cfRule>
    <cfRule type="containsText" dxfId="57" priority="8" operator="containsText" text="Æ">
      <formula>NOT(ISERROR(SEARCH("Æ",D11)))</formula>
    </cfRule>
    <cfRule type="containsText" dxfId="56" priority="9" operator="containsText" text="Æ">
      <formula>NOT(ISERROR(SEARCH("Æ",D11)))</formula>
    </cfRule>
  </conditionalFormatting>
  <dataValidations count="1">
    <dataValidation type="list" allowBlank="1" showInputMessage="1" showErrorMessage="1" sqref="G11:G14" xr:uid="{AB4572A0-5269-48D8-A06F-30EC4BAE894B}">
      <formula1>ET_Rubriques</formula1>
    </dataValidation>
  </dataValidations>
  <pageMargins left="0.7" right="0.7" top="0.75" bottom="0.75" header="0.3" footer="0.3"/>
  <pageSetup paperSize="9" orientation="portrait" r:id="rId1"/>
  <ignoredErrors>
    <ignoredError sqref="L11" calculatedColumn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48A0212-5976-4BAB-8A5D-06FBFDA834E0}">
          <x14:formula1>
            <xm:f>Listes!$B$3:$B$32</xm:f>
          </x14:formula1>
          <xm:sqref>E11:E14</xm:sqref>
        </x14:dataValidation>
        <x14:dataValidation type="list" allowBlank="1" showInputMessage="1" showErrorMessage="1" xr:uid="{4D40C7BE-9393-4F0E-B3B9-6D691DDC289C}">
          <x14:formula1>
            <xm:f>Listes!$F$3:$F$17</xm:f>
          </x14:formula1>
          <xm:sqref>H11:H14</xm:sqref>
        </x14:dataValidation>
        <x14:dataValidation type="list" allowBlank="1" showInputMessage="1" showErrorMessage="1" xr:uid="{C0B60A46-4C5D-4EBE-879B-4DB909605923}">
          <x14:formula1>
            <xm:f>Listes!$H$3:$H$25</xm:f>
          </x14:formula1>
          <xm:sqref>F11:F14</xm:sqref>
        </x14:dataValidation>
        <x14:dataValidation type="list" allowBlank="1" showInputMessage="1" showErrorMessage="1" xr:uid="{963B43B7-3A0A-48FA-827B-7196727E0374}">
          <x14:formula1>
            <xm:f>Listes!$J$3:$J$9</xm:f>
          </x14:formula1>
          <xm:sqref>C11:C14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7F9BB-3C12-4118-9FA2-742D85818193}">
  <sheetPr codeName="Feuil08">
    <tabColor theme="7" tint="-0.499984740745262"/>
  </sheetPr>
  <dimension ref="B3:N24"/>
  <sheetViews>
    <sheetView showGridLines="0" workbookViewId="0">
      <selection activeCell="H22" sqref="H22"/>
    </sheetView>
  </sheetViews>
  <sheetFormatPr baseColWidth="10" defaultRowHeight="15" x14ac:dyDescent="0.25"/>
  <cols>
    <col min="1" max="1" width="2.85546875" customWidth="1"/>
    <col min="2" max="2" width="13.7109375" style="1" customWidth="1"/>
    <col min="3" max="3" width="21.7109375" customWidth="1"/>
    <col min="4" max="4" width="5.7109375" customWidth="1"/>
    <col min="5" max="5" width="12.7109375" customWidth="1"/>
    <col min="6" max="8" width="22.7109375" customWidth="1"/>
    <col min="9" max="9" width="41.85546875" customWidth="1"/>
    <col min="10" max="10" width="14.7109375" style="9" customWidth="1"/>
    <col min="11" max="11" width="14.7109375" style="14" customWidth="1"/>
    <col min="12" max="12" width="14.7109375" customWidth="1"/>
    <col min="13" max="13" width="6.7109375" style="12" customWidth="1"/>
    <col min="14" max="14" width="14.7109375" style="15" customWidth="1"/>
  </cols>
  <sheetData>
    <row r="3" spans="2:14" x14ac:dyDescent="0.25">
      <c r="J3" s="2"/>
      <c r="K3" s="16"/>
      <c r="L3" s="17"/>
      <c r="M3" s="18"/>
      <c r="N3" s="17"/>
    </row>
    <row r="4" spans="2:14" ht="30" customHeight="1" x14ac:dyDescent="0.25">
      <c r="B4" s="67" t="s">
        <v>152</v>
      </c>
      <c r="C4" s="68"/>
      <c r="D4" s="68"/>
      <c r="E4" s="68"/>
      <c r="F4" s="68"/>
      <c r="G4" s="68"/>
      <c r="H4" s="68"/>
      <c r="I4" s="68"/>
      <c r="J4" s="156">
        <f ca="1">TODAY()</f>
        <v>45084</v>
      </c>
      <c r="K4" s="156"/>
      <c r="L4" s="69"/>
      <c r="M4" s="70"/>
      <c r="N4" s="69"/>
    </row>
    <row r="5" spans="2:14" ht="18" customHeight="1" x14ac:dyDescent="0.25">
      <c r="J5" s="2"/>
      <c r="K5" s="16"/>
      <c r="L5" s="17"/>
      <c r="M5" s="18"/>
      <c r="N5" s="17"/>
    </row>
    <row r="6" spans="2:14" s="11" customFormat="1" ht="18" customHeight="1" x14ac:dyDescent="0.25">
      <c r="B6" s="27"/>
      <c r="F6" s="142" t="s">
        <v>102</v>
      </c>
      <c r="G6" s="143"/>
      <c r="H6" s="61">
        <f>SUM($J$11:$J481)*-1</f>
        <v>0</v>
      </c>
      <c r="I6" s="23"/>
      <c r="J6" s="148" t="s">
        <v>107</v>
      </c>
      <c r="K6" s="149"/>
      <c r="L6" s="55">
        <f>Comptes!I14</f>
        <v>4000</v>
      </c>
      <c r="M6" s="56"/>
      <c r="N6" s="28"/>
    </row>
    <row r="7" spans="2:14" s="11" customFormat="1" ht="18" customHeight="1" x14ac:dyDescent="0.25">
      <c r="B7" s="27"/>
      <c r="F7" s="144" t="s">
        <v>106</v>
      </c>
      <c r="G7" s="145"/>
      <c r="H7" s="62">
        <f>SUM($K11:$K481)</f>
        <v>200</v>
      </c>
      <c r="I7" s="23"/>
      <c r="J7" s="150" t="s">
        <v>104</v>
      </c>
      <c r="K7" s="151"/>
      <c r="L7" s="57">
        <f>IF(L6="","",LOOKUP(9^9,L11:L1985))</f>
        <v>4200</v>
      </c>
      <c r="M7" s="58"/>
      <c r="N7" s="28"/>
    </row>
    <row r="8" spans="2:14" s="11" customFormat="1" ht="18" customHeight="1" x14ac:dyDescent="0.25">
      <c r="B8" s="27"/>
      <c r="F8" s="146" t="s">
        <v>103</v>
      </c>
      <c r="G8" s="147"/>
      <c r="H8" s="63">
        <f>H6+H7</f>
        <v>200</v>
      </c>
      <c r="I8" s="23"/>
      <c r="J8" s="152" t="s">
        <v>105</v>
      </c>
      <c r="K8" s="153"/>
      <c r="L8" s="59">
        <f>IF(L7="","",LOOKUP(9^9,N11:N1985))</f>
        <v>4200</v>
      </c>
      <c r="M8" s="60"/>
      <c r="N8" s="28"/>
    </row>
    <row r="9" spans="2:14" ht="18" customHeight="1" x14ac:dyDescent="0.25">
      <c r="F9" s="8"/>
      <c r="H9" s="10"/>
      <c r="I9" s="8"/>
      <c r="J9" s="13"/>
      <c r="K9" s="16"/>
      <c r="L9" s="21"/>
      <c r="M9" s="18"/>
      <c r="N9" s="17"/>
    </row>
    <row r="10" spans="2:14" s="11" customFormat="1" ht="30" customHeight="1" x14ac:dyDescent="0.25">
      <c r="B10" s="71" t="s">
        <v>3</v>
      </c>
      <c r="C10" s="72" t="s">
        <v>110</v>
      </c>
      <c r="D10" s="72" t="s">
        <v>138</v>
      </c>
      <c r="E10" s="72" t="s">
        <v>111</v>
      </c>
      <c r="F10" s="72" t="s">
        <v>1</v>
      </c>
      <c r="G10" s="72" t="s">
        <v>8</v>
      </c>
      <c r="H10" s="72" t="s">
        <v>9</v>
      </c>
      <c r="I10" s="72" t="s">
        <v>5</v>
      </c>
      <c r="J10" s="73" t="s">
        <v>6</v>
      </c>
      <c r="K10" s="73" t="s">
        <v>7</v>
      </c>
      <c r="L10" s="74" t="s">
        <v>112</v>
      </c>
      <c r="M10" s="72" t="s">
        <v>108</v>
      </c>
      <c r="N10" s="72" t="s">
        <v>101</v>
      </c>
    </row>
    <row r="11" spans="2:14" x14ac:dyDescent="0.25">
      <c r="B11" s="25">
        <v>44927</v>
      </c>
      <c r="C11" s="3" t="s">
        <v>100</v>
      </c>
      <c r="D11" s="120" t="str">
        <f>IF(C11="","",VLOOKUP(C11,Listes!$J$3:$K$10,2,0))</f>
        <v>Ê</v>
      </c>
      <c r="E11" s="3"/>
      <c r="F11" s="3"/>
      <c r="G11" s="3" t="s">
        <v>63</v>
      </c>
      <c r="H11" s="26" t="s">
        <v>59</v>
      </c>
      <c r="I11" s="3"/>
      <c r="K11" s="14">
        <v>200</v>
      </c>
      <c r="L11" s="12">
        <f>IF(AND(J11="",K11=""),"",L6+K11-J11)</f>
        <v>4200</v>
      </c>
      <c r="M11" s="33" t="s">
        <v>109</v>
      </c>
      <c r="N11" s="24">
        <f>IF(M11="","",L6-J11+K11)</f>
        <v>4200</v>
      </c>
    </row>
    <row r="12" spans="2:14" ht="15" customHeight="1" x14ac:dyDescent="0.25"/>
    <row r="13" spans="2:14" ht="15" customHeight="1" x14ac:dyDescent="0.25"/>
    <row r="14" spans="2:14" ht="15" customHeight="1" x14ac:dyDescent="0.25"/>
    <row r="24" ht="15" customHeight="1" x14ac:dyDescent="0.25"/>
  </sheetData>
  <mergeCells count="7">
    <mergeCell ref="J4:K4"/>
    <mergeCell ref="F8:G8"/>
    <mergeCell ref="J8:K8"/>
    <mergeCell ref="F6:G6"/>
    <mergeCell ref="J6:K6"/>
    <mergeCell ref="F7:G7"/>
    <mergeCell ref="J7:K7"/>
  </mergeCells>
  <conditionalFormatting sqref="D11">
    <cfRule type="containsText" dxfId="39" priority="1" operator="containsText" text="ó">
      <formula>NOT(ISERROR(SEARCH("ó",D11)))</formula>
    </cfRule>
    <cfRule type="containsText" dxfId="38" priority="2" operator="containsText" text="Ê">
      <formula>NOT(ISERROR(SEARCH("Ê",D11)))</formula>
    </cfRule>
    <cfRule type="containsText" dxfId="37" priority="3" operator="containsText" text="Æ">
      <formula>NOT(ISERROR(SEARCH("Æ",D11)))</formula>
    </cfRule>
    <cfRule type="containsText" dxfId="36" priority="4" operator="containsText" text="Æ">
      <formula>NOT(ISERROR(SEARCH("Æ",D11)))</formula>
    </cfRule>
    <cfRule type="containsText" dxfId="35" priority="5" operator="containsText" text="ó">
      <formula>NOT(ISERROR(SEARCH("ó",D11)))</formula>
    </cfRule>
    <cfRule type="containsText" dxfId="34" priority="6" operator="containsText" text="Æ">
      <formula>NOT(ISERROR(SEARCH("Æ",D11)))</formula>
    </cfRule>
    <cfRule type="containsText" dxfId="33" priority="7" operator="containsText" text="Ê">
      <formula>NOT(ISERROR(SEARCH("Ê",D11)))</formula>
    </cfRule>
    <cfRule type="containsText" dxfId="32" priority="8" operator="containsText" text="Æ">
      <formula>NOT(ISERROR(SEARCH("Æ",D11)))</formula>
    </cfRule>
    <cfRule type="containsText" dxfId="31" priority="9" operator="containsText" text="Æ">
      <formula>NOT(ISERROR(SEARCH("Æ",D11)))</formula>
    </cfRule>
  </conditionalFormatting>
  <dataValidations count="1">
    <dataValidation type="list" allowBlank="1" showInputMessage="1" showErrorMessage="1" sqref="G11" xr:uid="{78684B54-7508-433E-A8ED-78AF57D151F5}">
      <formula1>ET_Rubriques</formula1>
    </dataValidation>
  </dataValidations>
  <pageMargins left="0.7" right="0.7" top="0.75" bottom="0.75" header="0.3" footer="0.3"/>
  <pageSetup paperSize="9" orientation="portrait" r:id="rId1"/>
  <ignoredErrors>
    <ignoredError sqref="L11" calculatedColumn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E1FC4C1-E7F8-425C-A33F-D79CE7B10016}">
          <x14:formula1>
            <xm:f>Listes!$B$3:$B$32</xm:f>
          </x14:formula1>
          <xm:sqref>E11</xm:sqref>
        </x14:dataValidation>
        <x14:dataValidation type="list" allowBlank="1" showInputMessage="1" showErrorMessage="1" xr:uid="{3209FCC5-8316-4A18-ACC0-886A9616D0C8}">
          <x14:formula1>
            <xm:f>Listes!$F$3:$F$17</xm:f>
          </x14:formula1>
          <xm:sqref>H11</xm:sqref>
        </x14:dataValidation>
        <x14:dataValidation type="list" allowBlank="1" showInputMessage="1" showErrorMessage="1" xr:uid="{043B96CC-CBE4-44D3-87DD-6E93BFFE2DE1}">
          <x14:formula1>
            <xm:f>Listes!$H$3:$H$25</xm:f>
          </x14:formula1>
          <xm:sqref>F11</xm:sqref>
        </x14:dataValidation>
        <x14:dataValidation type="list" allowBlank="1" showInputMessage="1" showErrorMessage="1" xr:uid="{140BEF9E-CB82-4744-ABC2-CA2D3C297D69}">
          <x14:formula1>
            <xm:f>Listes!$J$3:$J$9</xm:f>
          </x14:formula1>
          <xm:sqref>C11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B9015-A518-41B0-8D21-69E01611639E}">
  <sheetPr codeName="Feuil11">
    <tabColor rgb="FFFFC000"/>
  </sheetPr>
  <dimension ref="B2:Q43"/>
  <sheetViews>
    <sheetView topLeftCell="A4" workbookViewId="0">
      <selection activeCell="D18" sqref="D18"/>
    </sheetView>
  </sheetViews>
  <sheetFormatPr baseColWidth="10" defaultRowHeight="15" x14ac:dyDescent="0.25"/>
  <cols>
    <col min="1" max="1" width="3.7109375" customWidth="1"/>
    <col min="2" max="2" width="12.85546875" style="83" customWidth="1"/>
    <col min="3" max="3" width="3.7109375" customWidth="1"/>
    <col min="4" max="4" width="23.85546875" style="3" customWidth="1"/>
    <col min="5" max="5" width="3.7109375" style="3" customWidth="1"/>
    <col min="6" max="6" width="37.7109375" style="3" customWidth="1"/>
    <col min="7" max="7" width="3.7109375" customWidth="1"/>
    <col min="8" max="8" width="18.28515625" customWidth="1"/>
    <col min="9" max="9" width="3.7109375" customWidth="1"/>
    <col min="10" max="10" width="21.7109375" style="3" customWidth="1"/>
    <col min="11" max="12" width="3.7109375" customWidth="1"/>
    <col min="13" max="13" width="30.42578125" style="3" customWidth="1"/>
    <col min="14" max="14" width="18.140625" style="3" customWidth="1"/>
    <col min="15" max="15" width="3.7109375" customWidth="1"/>
    <col min="16" max="16" width="12.5703125" style="3" customWidth="1"/>
    <col min="17" max="17" width="11.42578125" style="3"/>
  </cols>
  <sheetData>
    <row r="2" spans="2:17" x14ac:dyDescent="0.25">
      <c r="B2" s="86" t="s">
        <v>4</v>
      </c>
      <c r="C2" s="82"/>
      <c r="D2" s="86" t="s">
        <v>137</v>
      </c>
      <c r="E2" s="88"/>
      <c r="F2" s="86" t="s">
        <v>0</v>
      </c>
      <c r="G2" s="82"/>
      <c r="H2" s="87" t="s">
        <v>1</v>
      </c>
      <c r="I2" s="82"/>
      <c r="J2" s="86" t="s">
        <v>2</v>
      </c>
      <c r="K2" s="82"/>
      <c r="L2" s="82"/>
      <c r="M2" s="86" t="s">
        <v>133</v>
      </c>
      <c r="N2" s="86" t="s">
        <v>157</v>
      </c>
      <c r="O2" s="82"/>
      <c r="P2" s="86" t="s">
        <v>10</v>
      </c>
    </row>
    <row r="3" spans="2:17" ht="18" x14ac:dyDescent="0.4">
      <c r="B3" s="83">
        <v>1111111</v>
      </c>
      <c r="C3" s="123" t="s">
        <v>141</v>
      </c>
      <c r="D3" s="3" t="s">
        <v>29</v>
      </c>
      <c r="F3" s="3" t="s">
        <v>36</v>
      </c>
      <c r="H3" s="6" t="s">
        <v>77</v>
      </c>
      <c r="J3" s="3" t="s">
        <v>151</v>
      </c>
      <c r="K3" s="118" t="s">
        <v>115</v>
      </c>
      <c r="M3" s="3" t="s">
        <v>139</v>
      </c>
      <c r="N3" s="3" t="s">
        <v>139</v>
      </c>
      <c r="P3" s="3" t="s">
        <v>121</v>
      </c>
      <c r="Q3" s="3" t="s">
        <v>116</v>
      </c>
    </row>
    <row r="4" spans="2:17" ht="18" x14ac:dyDescent="0.4">
      <c r="B4" s="83">
        <v>1111112</v>
      </c>
      <c r="C4" s="123" t="s">
        <v>141</v>
      </c>
      <c r="D4" s="3" t="s">
        <v>76</v>
      </c>
      <c r="F4" s="3" t="s">
        <v>44</v>
      </c>
      <c r="H4" s="6" t="s">
        <v>78</v>
      </c>
      <c r="J4" s="3" t="s">
        <v>99</v>
      </c>
      <c r="K4" s="118" t="s">
        <v>115</v>
      </c>
      <c r="M4" s="3" t="s">
        <v>148</v>
      </c>
      <c r="N4" s="3" t="s">
        <v>159</v>
      </c>
      <c r="P4" s="3" t="s">
        <v>122</v>
      </c>
      <c r="Q4" s="3" t="s">
        <v>117</v>
      </c>
    </row>
    <row r="5" spans="2:17" ht="18" x14ac:dyDescent="0.4">
      <c r="B5" s="83">
        <v>1111113</v>
      </c>
      <c r="C5" s="123" t="s">
        <v>141</v>
      </c>
      <c r="D5" s="3" t="s">
        <v>30</v>
      </c>
      <c r="F5" s="3" t="s">
        <v>54</v>
      </c>
      <c r="H5" s="6" t="s">
        <v>79</v>
      </c>
      <c r="J5" s="3" t="s">
        <v>98</v>
      </c>
      <c r="K5" s="118" t="s">
        <v>115</v>
      </c>
      <c r="M5" s="3" t="s">
        <v>144</v>
      </c>
      <c r="N5" s="3" t="s">
        <v>160</v>
      </c>
      <c r="P5" s="3" t="s">
        <v>123</v>
      </c>
      <c r="Q5" s="3" t="s">
        <v>118</v>
      </c>
    </row>
    <row r="6" spans="2:17" ht="18" x14ac:dyDescent="0.4">
      <c r="B6" s="83">
        <v>1111114</v>
      </c>
      <c r="C6" s="123" t="s">
        <v>141</v>
      </c>
      <c r="D6" s="3" t="s">
        <v>31</v>
      </c>
      <c r="F6" s="3" t="s">
        <v>58</v>
      </c>
      <c r="H6" s="6" t="s">
        <v>95</v>
      </c>
      <c r="J6" s="3" t="s">
        <v>134</v>
      </c>
      <c r="K6" s="119" t="s">
        <v>125</v>
      </c>
      <c r="M6" s="3" t="s">
        <v>145</v>
      </c>
      <c r="N6" s="3" t="s">
        <v>158</v>
      </c>
      <c r="P6" s="3" t="s">
        <v>124</v>
      </c>
      <c r="Q6" s="3" t="s">
        <v>119</v>
      </c>
    </row>
    <row r="7" spans="2:17" ht="18" x14ac:dyDescent="0.4">
      <c r="B7" s="83">
        <v>1111115</v>
      </c>
      <c r="C7" s="123" t="s">
        <v>141</v>
      </c>
      <c r="D7" s="3" t="s">
        <v>45</v>
      </c>
      <c r="F7" s="3" t="s">
        <v>59</v>
      </c>
      <c r="H7" s="6" t="s">
        <v>80</v>
      </c>
      <c r="J7" s="3" t="s">
        <v>100</v>
      </c>
      <c r="K7" s="119" t="s">
        <v>125</v>
      </c>
      <c r="P7" s="3" t="s">
        <v>136</v>
      </c>
      <c r="Q7" s="3" t="s">
        <v>120</v>
      </c>
    </row>
    <row r="8" spans="2:17" ht="18" x14ac:dyDescent="0.4">
      <c r="B8" s="83">
        <v>1111116</v>
      </c>
      <c r="C8" s="123" t="s">
        <v>141</v>
      </c>
      <c r="D8" s="3" t="s">
        <v>32</v>
      </c>
      <c r="F8" s="3" t="s">
        <v>60</v>
      </c>
      <c r="H8" s="6" t="s">
        <v>81</v>
      </c>
      <c r="J8" s="3" t="s">
        <v>155</v>
      </c>
      <c r="K8" s="118" t="s">
        <v>115</v>
      </c>
    </row>
    <row r="9" spans="2:17" ht="18" x14ac:dyDescent="0.4">
      <c r="B9" s="83">
        <v>1111117</v>
      </c>
      <c r="C9" s="123" t="s">
        <v>141</v>
      </c>
      <c r="D9" s="3" t="s">
        <v>46</v>
      </c>
      <c r="F9" s="3" t="s">
        <v>61</v>
      </c>
      <c r="H9" s="6" t="s">
        <v>127</v>
      </c>
      <c r="J9" s="3" t="s">
        <v>143</v>
      </c>
      <c r="K9" s="76" t="s">
        <v>114</v>
      </c>
    </row>
    <row r="10" spans="2:17" ht="18" x14ac:dyDescent="0.4">
      <c r="B10" s="83">
        <v>1111118</v>
      </c>
      <c r="C10" s="123" t="s">
        <v>141</v>
      </c>
      <c r="D10" s="3" t="s">
        <v>35</v>
      </c>
      <c r="F10" s="3" t="s">
        <v>62</v>
      </c>
      <c r="H10" s="6" t="s">
        <v>82</v>
      </c>
    </row>
    <row r="11" spans="2:17" ht="18" x14ac:dyDescent="0.4">
      <c r="B11" s="83">
        <v>1111119</v>
      </c>
      <c r="C11" s="123" t="s">
        <v>141</v>
      </c>
      <c r="D11" s="3" t="s">
        <v>33</v>
      </c>
      <c r="F11" s="3" t="s">
        <v>39</v>
      </c>
      <c r="H11" s="6" t="s">
        <v>83</v>
      </c>
    </row>
    <row r="12" spans="2:17" ht="18" x14ac:dyDescent="0.4">
      <c r="B12" s="83">
        <v>1111120</v>
      </c>
      <c r="C12" s="123" t="s">
        <v>141</v>
      </c>
      <c r="D12" s="3" t="s">
        <v>34</v>
      </c>
      <c r="F12" s="3" t="s">
        <v>40</v>
      </c>
      <c r="H12" s="6" t="s">
        <v>84</v>
      </c>
    </row>
    <row r="13" spans="2:17" ht="18" x14ac:dyDescent="0.4">
      <c r="B13" s="83">
        <v>1111121</v>
      </c>
      <c r="C13" s="123" t="s">
        <v>141</v>
      </c>
      <c r="D13" s="3" t="s">
        <v>67</v>
      </c>
      <c r="H13" s="6" t="s">
        <v>126</v>
      </c>
    </row>
    <row r="14" spans="2:17" ht="18" x14ac:dyDescent="0.4">
      <c r="B14" s="83">
        <v>1111122</v>
      </c>
      <c r="C14" s="123" t="s">
        <v>141</v>
      </c>
      <c r="D14" s="3" t="s">
        <v>43</v>
      </c>
      <c r="H14" s="6" t="s">
        <v>85</v>
      </c>
    </row>
    <row r="15" spans="2:17" ht="18" x14ac:dyDescent="0.4">
      <c r="B15" s="83">
        <v>1111123</v>
      </c>
      <c r="C15" s="123" t="s">
        <v>141</v>
      </c>
      <c r="D15" s="3" t="s">
        <v>47</v>
      </c>
      <c r="H15" s="6" t="s">
        <v>86</v>
      </c>
    </row>
    <row r="16" spans="2:17" ht="18" x14ac:dyDescent="0.4">
      <c r="B16" s="83">
        <v>1111124</v>
      </c>
      <c r="C16" s="123" t="s">
        <v>141</v>
      </c>
      <c r="D16" s="3" t="s">
        <v>36</v>
      </c>
      <c r="H16" s="6" t="s">
        <v>87</v>
      </c>
    </row>
    <row r="17" spans="2:12" ht="18" x14ac:dyDescent="0.4">
      <c r="B17" s="83">
        <v>1111125</v>
      </c>
      <c r="C17" s="123" t="s">
        <v>141</v>
      </c>
      <c r="D17" s="3" t="s">
        <v>37</v>
      </c>
      <c r="H17" s="6" t="s">
        <v>88</v>
      </c>
    </row>
    <row r="18" spans="2:12" ht="18" x14ac:dyDescent="0.4">
      <c r="B18" s="83">
        <v>1111126</v>
      </c>
      <c r="C18" s="123" t="s">
        <v>141</v>
      </c>
      <c r="D18" s="3" t="s">
        <v>48</v>
      </c>
      <c r="H18" s="6" t="s">
        <v>89</v>
      </c>
    </row>
    <row r="19" spans="2:12" ht="18" x14ac:dyDescent="0.4">
      <c r="B19" s="83">
        <v>1111127</v>
      </c>
      <c r="C19" s="123" t="s">
        <v>141</v>
      </c>
      <c r="D19" s="3" t="s">
        <v>49</v>
      </c>
      <c r="H19" s="6" t="s">
        <v>90</v>
      </c>
      <c r="L19" s="75"/>
    </row>
    <row r="20" spans="2:12" ht="18" x14ac:dyDescent="0.4">
      <c r="B20" s="83">
        <v>1111128</v>
      </c>
      <c r="C20" s="123" t="s">
        <v>141</v>
      </c>
      <c r="D20" s="3" t="s">
        <v>38</v>
      </c>
      <c r="H20" s="6" t="s">
        <v>91</v>
      </c>
      <c r="L20" s="75"/>
    </row>
    <row r="21" spans="2:12" ht="18" x14ac:dyDescent="0.4">
      <c r="B21" s="83">
        <v>1111129</v>
      </c>
      <c r="C21" s="123" t="s">
        <v>141</v>
      </c>
      <c r="D21" s="3" t="s">
        <v>142</v>
      </c>
      <c r="H21" s="6" t="s">
        <v>92</v>
      </c>
      <c r="L21" s="75"/>
    </row>
    <row r="22" spans="2:12" ht="18" x14ac:dyDescent="0.4">
      <c r="B22" s="83">
        <v>1111130</v>
      </c>
      <c r="C22" s="123" t="s">
        <v>141</v>
      </c>
      <c r="D22" s="3" t="s">
        <v>41</v>
      </c>
      <c r="H22" s="6" t="s">
        <v>93</v>
      </c>
    </row>
    <row r="23" spans="2:12" ht="18" x14ac:dyDescent="0.4">
      <c r="B23" s="83">
        <v>1111131</v>
      </c>
      <c r="C23" s="123" t="s">
        <v>141</v>
      </c>
      <c r="D23" s="3" t="s">
        <v>50</v>
      </c>
      <c r="H23" s="6" t="s">
        <v>94</v>
      </c>
    </row>
    <row r="24" spans="2:12" ht="18" x14ac:dyDescent="0.4">
      <c r="B24" s="83">
        <v>1111132</v>
      </c>
      <c r="C24" s="123" t="s">
        <v>141</v>
      </c>
      <c r="D24" s="3" t="s">
        <v>42</v>
      </c>
      <c r="H24" s="6" t="s">
        <v>96</v>
      </c>
    </row>
    <row r="25" spans="2:12" ht="18" x14ac:dyDescent="0.4">
      <c r="B25" s="83">
        <v>1111133</v>
      </c>
      <c r="C25" s="123" t="s">
        <v>141</v>
      </c>
      <c r="D25" s="3" t="s">
        <v>73</v>
      </c>
      <c r="H25" s="6" t="s">
        <v>97</v>
      </c>
    </row>
    <row r="26" spans="2:12" ht="18" x14ac:dyDescent="0.4">
      <c r="B26" s="83">
        <v>1111134</v>
      </c>
      <c r="C26" s="123" t="s">
        <v>141</v>
      </c>
      <c r="D26" s="3" t="s">
        <v>69</v>
      </c>
      <c r="H26" s="6"/>
    </row>
    <row r="27" spans="2:12" ht="18" x14ac:dyDescent="0.4">
      <c r="B27" s="83">
        <v>1111135</v>
      </c>
      <c r="C27" s="123" t="s">
        <v>141</v>
      </c>
      <c r="D27" s="3" t="s">
        <v>66</v>
      </c>
      <c r="H27" s="6"/>
    </row>
    <row r="28" spans="2:12" ht="18" x14ac:dyDescent="0.4">
      <c r="B28" s="83">
        <v>1111136</v>
      </c>
      <c r="C28" s="123" t="s">
        <v>141</v>
      </c>
      <c r="D28" s="3" t="s">
        <v>51</v>
      </c>
      <c r="H28" s="6"/>
    </row>
    <row r="29" spans="2:12" ht="18" x14ac:dyDescent="0.4">
      <c r="B29" s="83">
        <v>1111137</v>
      </c>
      <c r="C29" s="123" t="s">
        <v>141</v>
      </c>
      <c r="D29" s="3" t="s">
        <v>70</v>
      </c>
      <c r="H29" s="6"/>
    </row>
    <row r="30" spans="2:12" ht="18" x14ac:dyDescent="0.4">
      <c r="B30" s="83">
        <v>1111138</v>
      </c>
      <c r="C30" s="123" t="s">
        <v>141</v>
      </c>
      <c r="D30" s="3" t="s">
        <v>52</v>
      </c>
      <c r="H30" s="6"/>
    </row>
    <row r="31" spans="2:12" ht="18" x14ac:dyDescent="0.4">
      <c r="B31" s="83">
        <v>1111139</v>
      </c>
      <c r="C31" s="123" t="s">
        <v>141</v>
      </c>
      <c r="D31" s="3" t="s">
        <v>74</v>
      </c>
      <c r="H31" s="6"/>
    </row>
    <row r="32" spans="2:12" ht="18" x14ac:dyDescent="0.4">
      <c r="B32" s="83">
        <v>1111140</v>
      </c>
      <c r="C32" s="123" t="s">
        <v>141</v>
      </c>
      <c r="D32" s="3" t="s">
        <v>68</v>
      </c>
      <c r="H32" s="6"/>
    </row>
    <row r="33" spans="2:8" ht="18" x14ac:dyDescent="0.4">
      <c r="B33" s="124"/>
      <c r="C33" s="123" t="s">
        <v>141</v>
      </c>
      <c r="D33" s="3" t="s">
        <v>75</v>
      </c>
      <c r="H33" s="6"/>
    </row>
    <row r="34" spans="2:8" ht="18" x14ac:dyDescent="0.4">
      <c r="B34" s="124"/>
      <c r="C34" s="123" t="s">
        <v>141</v>
      </c>
      <c r="D34" s="3" t="s">
        <v>65</v>
      </c>
    </row>
    <row r="35" spans="2:8" ht="18" x14ac:dyDescent="0.4">
      <c r="B35" s="124"/>
      <c r="C35" s="122" t="s">
        <v>140</v>
      </c>
      <c r="D35" s="3" t="s">
        <v>64</v>
      </c>
    </row>
    <row r="36" spans="2:8" ht="18" x14ac:dyDescent="0.4">
      <c r="C36" s="123" t="s">
        <v>141</v>
      </c>
      <c r="D36" s="3" t="s">
        <v>53</v>
      </c>
    </row>
    <row r="37" spans="2:8" ht="18" x14ac:dyDescent="0.4">
      <c r="C37" s="122" t="s">
        <v>140</v>
      </c>
      <c r="D37" s="3" t="s">
        <v>146</v>
      </c>
    </row>
    <row r="38" spans="2:8" ht="18" x14ac:dyDescent="0.4">
      <c r="C38" s="122" t="s">
        <v>140</v>
      </c>
      <c r="D38" s="3" t="s">
        <v>147</v>
      </c>
    </row>
    <row r="39" spans="2:8" ht="18" x14ac:dyDescent="0.4">
      <c r="C39" s="123" t="s">
        <v>141</v>
      </c>
      <c r="D39" s="3" t="s">
        <v>71</v>
      </c>
    </row>
    <row r="40" spans="2:8" ht="18" x14ac:dyDescent="0.4">
      <c r="C40" s="123" t="s">
        <v>141</v>
      </c>
      <c r="D40" s="3" t="s">
        <v>55</v>
      </c>
    </row>
    <row r="41" spans="2:8" ht="18" x14ac:dyDescent="0.4">
      <c r="C41" s="123" t="s">
        <v>141</v>
      </c>
      <c r="D41" s="3" t="s">
        <v>56</v>
      </c>
    </row>
    <row r="42" spans="2:8" ht="18" x14ac:dyDescent="0.4">
      <c r="C42" s="123" t="s">
        <v>141</v>
      </c>
      <c r="D42" s="3" t="s">
        <v>57</v>
      </c>
    </row>
    <row r="43" spans="2:8" ht="18" x14ac:dyDescent="0.4">
      <c r="C43" s="123" t="s">
        <v>141</v>
      </c>
      <c r="D43" s="3" t="s">
        <v>72</v>
      </c>
    </row>
  </sheetData>
  <sortState xmlns:xlrd2="http://schemas.microsoft.com/office/spreadsheetml/2017/richdata2" ref="F3:F19">
    <sortCondition ref="F19"/>
  </sortState>
  <phoneticPr fontId="15" type="noConversion"/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92961B-5E26-4B93-9D1C-7BB47596AD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Accueil</vt:lpstr>
      <vt:lpstr>Comptes</vt:lpstr>
      <vt:lpstr>Compte Courant</vt:lpstr>
      <vt:lpstr>AsVie </vt:lpstr>
      <vt:lpstr>LiA </vt:lpstr>
      <vt:lpstr>LEP</vt:lpstr>
      <vt:lpstr>Listes</vt:lpstr>
      <vt:lpstr>ET_Cheque</vt:lpstr>
      <vt:lpstr>ET_Classe</vt:lpstr>
      <vt:lpstr>ET_Compte</vt:lpstr>
      <vt:lpstr>ET_ModPaie</vt:lpstr>
      <vt:lpstr>ET_Periodicite</vt:lpstr>
      <vt:lpstr>ET_Rubrique</vt:lpstr>
      <vt:lpstr>ET_Tiers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2023-04-05T17:54:58Z</dcterms:created>
  <dcterms:modified xsi:type="dcterms:W3CDTF">2023-06-07T14:42:59Z</dcterms:modified>
</cp:coreProperties>
</file>