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0115" windowHeight="8505"/>
  </bookViews>
  <sheets>
    <sheet name="Tableau de bord" sheetId="6" r:id="rId1"/>
    <sheet name="Fournisseur" sheetId="1" r:id="rId2"/>
    <sheet name="Produits" sheetId="5" r:id="rId3"/>
  </sheets>
  <definedNames>
    <definedName name="ass">Produits!$Y$1:$Z$4</definedName>
    <definedName name="doll">Produits!$AB$2</definedName>
    <definedName name="Q">Produits!$B$19</definedName>
  </definedNames>
  <calcPr calcId="125725"/>
</workbook>
</file>

<file path=xl/calcChain.xml><?xml version="1.0" encoding="utf-8"?>
<calcChain xmlns="http://schemas.openxmlformats.org/spreadsheetml/2006/main">
  <c r="B19" i="5"/>
  <c r="O7"/>
  <c r="P7"/>
  <c r="Q7"/>
  <c r="N7"/>
  <c r="I7"/>
  <c r="J7"/>
  <c r="K7"/>
  <c r="H7"/>
  <c r="U7"/>
  <c r="U9" s="1"/>
  <c r="U10" s="1"/>
  <c r="E7" i="1" s="1"/>
  <c r="V7" i="5"/>
  <c r="W7"/>
  <c r="W9" s="1"/>
  <c r="W10" s="1"/>
  <c r="K7" i="1" s="1"/>
  <c r="T7" i="5"/>
  <c r="C7"/>
  <c r="C9" s="1"/>
  <c r="C10" s="1"/>
  <c r="E2" i="1" s="1"/>
  <c r="D7" i="5"/>
  <c r="E7"/>
  <c r="E9" s="1"/>
  <c r="E10" s="1"/>
  <c r="K2" i="1" s="1"/>
  <c r="B7" i="5"/>
  <c r="B9" l="1"/>
  <c r="B10" s="1"/>
  <c r="B2" i="1" s="1"/>
  <c r="D9" i="5"/>
  <c r="D10" s="1"/>
  <c r="H2" i="1" s="1"/>
  <c r="T9" i="5"/>
  <c r="T10" s="1"/>
  <c r="B7" i="1" s="1"/>
  <c r="V9" i="5"/>
  <c r="V10" s="1"/>
  <c r="H7" i="1" s="1"/>
  <c r="Q9" i="5"/>
  <c r="Q10" s="1"/>
  <c r="K4" i="1" s="1"/>
  <c r="K9" i="5"/>
  <c r="K10" s="1"/>
  <c r="K3" i="1" s="1"/>
  <c r="I9" i="5"/>
  <c r="I10" s="1"/>
  <c r="E3" i="1" s="1"/>
  <c r="O9" i="5"/>
  <c r="O10" s="1"/>
  <c r="E4" i="1" s="1"/>
  <c r="J9" i="5" l="1"/>
  <c r="J10" s="1"/>
  <c r="H3" i="1" s="1"/>
  <c r="H9" i="5"/>
  <c r="H10" s="1"/>
  <c r="B3" i="1" s="1"/>
  <c r="N9" i="5"/>
  <c r="N10" s="1"/>
  <c r="B4" i="1" s="1"/>
  <c r="P9" i="5"/>
  <c r="P10" s="1"/>
  <c r="H4" i="1" s="1"/>
  <c r="K5"/>
  <c r="E5"/>
  <c r="H5" l="1"/>
  <c r="E6"/>
  <c r="E8" s="1"/>
  <c r="H6"/>
  <c r="H8" s="1"/>
  <c r="K6"/>
  <c r="K8" s="1"/>
  <c r="B5"/>
  <c r="K9" l="1"/>
  <c r="K11" s="1"/>
  <c r="K10"/>
  <c r="E9"/>
  <c r="E11" s="1"/>
  <c r="E10"/>
  <c r="H9"/>
  <c r="H11" s="1"/>
  <c r="H10"/>
  <c r="B6"/>
  <c r="B8" s="1"/>
  <c r="B9" l="1"/>
  <c r="B11" s="1"/>
  <c r="B10"/>
  <c r="D5" i="6" s="1"/>
</calcChain>
</file>

<file path=xl/sharedStrings.xml><?xml version="1.0" encoding="utf-8"?>
<sst xmlns="http://schemas.openxmlformats.org/spreadsheetml/2006/main" count="108" uniqueCount="39">
  <si>
    <t>WANG</t>
  </si>
  <si>
    <t>KOSE</t>
  </si>
  <si>
    <t>ATLAS</t>
  </si>
  <si>
    <t>KUMPAS</t>
  </si>
  <si>
    <t>Fournisseur retenu</t>
  </si>
  <si>
    <t>Remise</t>
  </si>
  <si>
    <t>Assurance</t>
  </si>
  <si>
    <t>Remise Exceptionnelle</t>
  </si>
  <si>
    <t>Transport</t>
  </si>
  <si>
    <t>Prix</t>
  </si>
  <si>
    <t>Produit 1</t>
  </si>
  <si>
    <t>Produit 2</t>
  </si>
  <si>
    <t>Produit 3</t>
  </si>
  <si>
    <t>Produit 4</t>
  </si>
  <si>
    <t>Produit 5</t>
  </si>
  <si>
    <r>
      <t>WANG  (</t>
    </r>
    <r>
      <rPr>
        <b/>
        <sz val="10"/>
        <color indexed="10"/>
        <rFont val="Arial"/>
        <family val="2"/>
      </rPr>
      <t>$</t>
    </r>
    <r>
      <rPr>
        <b/>
        <sz val="10"/>
        <rFont val="Arial"/>
        <family val="2"/>
      </rPr>
      <t>)</t>
    </r>
  </si>
  <si>
    <r>
      <t>KOSE (</t>
    </r>
    <r>
      <rPr>
        <b/>
        <sz val="10"/>
        <color indexed="10"/>
        <rFont val="Arial"/>
        <family val="2"/>
      </rPr>
      <t>€</t>
    </r>
    <r>
      <rPr>
        <b/>
        <sz val="10"/>
        <rFont val="Arial"/>
        <family val="2"/>
      </rPr>
      <t>)</t>
    </r>
  </si>
  <si>
    <r>
      <t>ATLAS (</t>
    </r>
    <r>
      <rPr>
        <b/>
        <sz val="10"/>
        <color indexed="10"/>
        <rFont val="Arial"/>
        <family val="2"/>
      </rPr>
      <t>$</t>
    </r>
    <r>
      <rPr>
        <b/>
        <sz val="11"/>
        <color theme="1"/>
        <rFont val="Calibri"/>
        <family val="2"/>
        <scheme val="minor"/>
      </rPr>
      <t>)</t>
    </r>
  </si>
  <si>
    <t>TOTAL</t>
  </si>
  <si>
    <t>Remise exc.</t>
  </si>
  <si>
    <t>Remise / Quantité</t>
  </si>
  <si>
    <t>Coût unitaire</t>
  </si>
  <si>
    <t>Coût HT</t>
  </si>
  <si>
    <t>Coût TTC</t>
  </si>
  <si>
    <t>Coût unitaire TTC</t>
  </si>
  <si>
    <t>Coût unitaire HT</t>
  </si>
  <si>
    <t>CHINE</t>
  </si>
  <si>
    <t>Allemagne</t>
  </si>
  <si>
    <t>MAROC</t>
  </si>
  <si>
    <t>SLOVAQUIE</t>
  </si>
  <si>
    <t>Quantité</t>
  </si>
  <si>
    <t>SOUS-TOTAL</t>
  </si>
  <si>
    <r>
      <t xml:space="preserve">Parité : 1 </t>
    </r>
    <r>
      <rPr>
        <b/>
        <sz val="10"/>
        <rFont val="Arial"/>
        <family val="2"/>
      </rPr>
      <t xml:space="preserve">€ </t>
    </r>
  </si>
  <si>
    <t>TOTAL indexé</t>
  </si>
  <si>
    <r>
      <t>KUMPAS (</t>
    </r>
    <r>
      <rPr>
        <b/>
        <sz val="10"/>
        <color indexed="10"/>
        <rFont val="Arial"/>
        <family val="2"/>
      </rPr>
      <t>€</t>
    </r>
    <r>
      <rPr>
        <b/>
        <sz val="11"/>
        <color theme="1"/>
        <rFont val="Calibri"/>
        <family val="2"/>
        <scheme val="minor"/>
      </rPr>
      <t>)</t>
    </r>
  </si>
  <si>
    <t>Coût d'achat</t>
  </si>
  <si>
    <t>Coût d'achat remisé</t>
  </si>
  <si>
    <t xml:space="preserve">La recherche du nom du fournisseur (feuille fournisseur cellules A1;D1;G1;J1) </t>
  </si>
  <si>
    <t>qui correspond au coût unitaire (tableau de bord cellule D5)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</si>
</sst>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0" xfId="0" applyFont="1" applyBorder="1" applyAlignment="1"/>
    <xf numFmtId="0" fontId="2" fillId="0" borderId="0" xfId="0" applyFont="1" applyBorder="1"/>
    <xf numFmtId="0" fontId="2" fillId="0" borderId="0" xfId="0" applyFont="1"/>
    <xf numFmtId="0" fontId="2" fillId="3" borderId="9" xfId="0" applyFont="1" applyFill="1" applyBorder="1"/>
    <xf numFmtId="0" fontId="2" fillId="3" borderId="10" xfId="0" applyFont="1" applyFill="1" applyBorder="1"/>
    <xf numFmtId="0" fontId="2" fillId="0" borderId="11" xfId="0" applyFont="1" applyBorder="1"/>
    <xf numFmtId="0" fontId="2" fillId="0" borderId="12" xfId="0" applyFont="1" applyBorder="1"/>
    <xf numFmtId="10" fontId="2" fillId="0" borderId="11" xfId="0" applyNumberFormat="1" applyFont="1" applyBorder="1"/>
    <xf numFmtId="10" fontId="2" fillId="0" borderId="12" xfId="0" applyNumberFormat="1" applyFont="1" applyBorder="1"/>
    <xf numFmtId="0" fontId="2" fillId="0" borderId="0" xfId="0" applyFont="1" applyFill="1" applyBorder="1"/>
    <xf numFmtId="10" fontId="0" fillId="0" borderId="0" xfId="1" applyNumberFormat="1" applyFont="1" applyBorder="1"/>
    <xf numFmtId="10" fontId="2" fillId="0" borderId="0" xfId="0" applyNumberFormat="1" applyFont="1" applyBorder="1"/>
    <xf numFmtId="0" fontId="2" fillId="0" borderId="0" xfId="0" applyFont="1" applyFill="1" applyBorder="1" applyAlignment="1">
      <alignment horizontal="center"/>
    </xf>
    <xf numFmtId="10" fontId="3" fillId="0" borderId="0" xfId="1" applyNumberFormat="1" applyFont="1" applyFill="1" applyBorder="1"/>
    <xf numFmtId="0" fontId="2" fillId="3" borderId="3" xfId="0" applyFont="1" applyFill="1" applyBorder="1" applyProtection="1">
      <protection hidden="1"/>
    </xf>
    <xf numFmtId="0" fontId="6" fillId="0" borderId="5" xfId="0" applyFont="1" applyBorder="1" applyAlignment="1" applyProtection="1">
      <alignment horizontal="right"/>
      <protection hidden="1"/>
    </xf>
    <xf numFmtId="0" fontId="6" fillId="0" borderId="6" xfId="0" applyFont="1" applyBorder="1" applyAlignment="1" applyProtection="1">
      <alignment horizontal="right"/>
      <protection hidden="1"/>
    </xf>
    <xf numFmtId="0" fontId="2" fillId="2" borderId="13" xfId="0" applyFont="1" applyFill="1" applyBorder="1" applyAlignment="1" applyProtection="1">
      <alignment horizontal="center"/>
      <protection hidden="1"/>
    </xf>
    <xf numFmtId="0" fontId="2" fillId="0" borderId="7" xfId="0" applyFont="1" applyFill="1" applyBorder="1" applyAlignment="1" applyProtection="1">
      <alignment horizontal="center"/>
      <protection hidden="1"/>
    </xf>
    <xf numFmtId="0" fontId="2" fillId="2" borderId="5" xfId="0" applyFont="1" applyFill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0" xfId="0" applyFont="1" applyBorder="1" applyProtection="1">
      <protection hidden="1"/>
    </xf>
    <xf numFmtId="0" fontId="2" fillId="0" borderId="8" xfId="0" applyFont="1" applyBorder="1" applyProtection="1">
      <protection hidden="1"/>
    </xf>
    <xf numFmtId="0" fontId="2" fillId="0" borderId="8" xfId="0" applyFont="1" applyBorder="1"/>
    <xf numFmtId="0" fontId="0" fillId="3" borderId="4" xfId="0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10" fontId="2" fillId="0" borderId="11" xfId="1" applyNumberFormat="1" applyFont="1" applyBorder="1"/>
    <xf numFmtId="10" fontId="2" fillId="0" borderId="12" xfId="1" applyNumberFormat="1" applyFont="1" applyBorder="1"/>
    <xf numFmtId="0" fontId="0" fillId="0" borderId="0" xfId="1" applyNumberFormat="1" applyFont="1"/>
    <xf numFmtId="14" fontId="0" fillId="0" borderId="0" xfId="0" applyNumberFormat="1"/>
    <xf numFmtId="0" fontId="7" fillId="0" borderId="0" xfId="0" applyFont="1" applyAlignment="1">
      <alignment horizontal="center"/>
    </xf>
    <xf numFmtId="2" fontId="2" fillId="0" borderId="11" xfId="0" applyNumberFormat="1" applyFont="1" applyBorder="1"/>
    <xf numFmtId="2" fontId="2" fillId="0" borderId="12" xfId="0" applyNumberFormat="1" applyFont="1" applyBorder="1"/>
    <xf numFmtId="2" fontId="0" fillId="0" borderId="16" xfId="0" applyNumberFormat="1" applyBorder="1"/>
    <xf numFmtId="2" fontId="0" fillId="0" borderId="14" xfId="0" applyNumberFormat="1" applyBorder="1"/>
    <xf numFmtId="2" fontId="2" fillId="3" borderId="4" xfId="0" applyNumberFormat="1" applyFont="1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/>
      <protection hidden="1"/>
    </xf>
    <xf numFmtId="2" fontId="0" fillId="0" borderId="15" xfId="0" applyNumberFormat="1" applyFont="1" applyFill="1" applyBorder="1" applyAlignment="1"/>
    <xf numFmtId="10" fontId="0" fillId="0" borderId="15" xfId="1" applyNumberFormat="1" applyFont="1" applyFill="1" applyBorder="1"/>
    <xf numFmtId="2" fontId="0" fillId="0" borderId="17" xfId="0" applyNumberFormat="1" applyFill="1" applyBorder="1"/>
    <xf numFmtId="2" fontId="2" fillId="2" borderId="16" xfId="0" applyNumberFormat="1" applyFont="1" applyFill="1" applyBorder="1"/>
    <xf numFmtId="2" fontId="2" fillId="0" borderId="17" xfId="0" applyNumberFormat="1" applyFont="1" applyFill="1" applyBorder="1"/>
    <xf numFmtId="2" fontId="2" fillId="2" borderId="14" xfId="0" applyNumberFormat="1" applyFont="1" applyFill="1" applyBorder="1"/>
    <xf numFmtId="2" fontId="2" fillId="0" borderId="17" xfId="0" applyNumberFormat="1" applyFont="1" applyBorder="1"/>
    <xf numFmtId="2" fontId="0" fillId="0" borderId="0" xfId="0" applyNumberFormat="1"/>
    <xf numFmtId="0" fontId="0" fillId="5" borderId="1" xfId="0" applyFill="1" applyBorder="1" applyProtection="1">
      <protection locked="0"/>
    </xf>
    <xf numFmtId="0" fontId="3" fillId="5" borderId="1" xfId="0" applyFont="1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10" fontId="0" fillId="5" borderId="1" xfId="1" applyNumberFormat="1" applyFont="1" applyFill="1" applyBorder="1" applyProtection="1">
      <protection locked="0"/>
    </xf>
    <xf numFmtId="10" fontId="3" fillId="5" borderId="1" xfId="1" applyNumberFormat="1" applyFont="1" applyFill="1" applyBorder="1" applyProtection="1">
      <protection locked="0"/>
    </xf>
    <xf numFmtId="10" fontId="0" fillId="5" borderId="9" xfId="1" applyNumberFormat="1" applyFont="1" applyFill="1" applyBorder="1" applyProtection="1">
      <protection locked="0"/>
    </xf>
    <xf numFmtId="10" fontId="2" fillId="5" borderId="1" xfId="1" applyNumberFormat="1" applyFont="1" applyFill="1" applyBorder="1" applyProtection="1">
      <protection locked="0"/>
    </xf>
    <xf numFmtId="0" fontId="0" fillId="5" borderId="0" xfId="0" applyFill="1" applyAlignment="1" applyProtection="1">
      <alignment horizontal="center"/>
      <protection locked="0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Fill="1" applyBorder="1"/>
    <xf numFmtId="2" fontId="2" fillId="6" borderId="2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133351</xdr:colOff>
      <xdr:row>2</xdr:row>
      <xdr:rowOff>104774</xdr:rowOff>
    </xdr:from>
    <xdr:to>
      <xdr:col>5</xdr:col>
      <xdr:colOff>695326</xdr:colOff>
      <xdr:row>2</xdr:row>
      <xdr:rowOff>114299</xdr:rowOff>
    </xdr:to>
    <xdr:cxnSp macro="">
      <xdr:nvCxnSpPr>
        <xdr:cNvPr id="5" name="Connecteur droit avec flèche 4"/>
        <xdr:cNvCxnSpPr/>
      </xdr:nvCxnSpPr>
      <xdr:spPr>
        <a:xfrm rot="10800000" flipV="1">
          <a:off x="3181351" y="495299"/>
          <a:ext cx="13239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123826</xdr:colOff>
      <xdr:row>4</xdr:row>
      <xdr:rowOff>9524</xdr:rowOff>
    </xdr:from>
    <xdr:to>
      <xdr:col>7</xdr:col>
      <xdr:colOff>704851</xdr:colOff>
      <xdr:row>4</xdr:row>
      <xdr:rowOff>114299</xdr:rowOff>
    </xdr:to>
    <xdr:cxnSp macro="">
      <xdr:nvCxnSpPr>
        <xdr:cNvPr id="7" name="Connecteur droit avec flèche 6"/>
        <xdr:cNvCxnSpPr/>
      </xdr:nvCxnSpPr>
      <xdr:spPr>
        <a:xfrm rot="10800000" flipV="1">
          <a:off x="3171826" y="800099"/>
          <a:ext cx="2867025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5"/>
  <sheetViews>
    <sheetView tabSelected="1" workbookViewId="0"/>
  </sheetViews>
  <sheetFormatPr baseColWidth="10" defaultRowHeight="15"/>
  <cols>
    <col min="4" max="4" width="26" customWidth="1"/>
  </cols>
  <sheetData>
    <row r="2" spans="2:7" ht="15.75" thickBot="1"/>
    <row r="3" spans="2:7" ht="15.75" thickBot="1">
      <c r="B3" s="60" t="s">
        <v>4</v>
      </c>
      <c r="C3" s="61"/>
      <c r="D3" s="64"/>
      <c r="G3" t="s">
        <v>37</v>
      </c>
    </row>
    <row r="4" spans="2:7" ht="15.75" thickBot="1">
      <c r="G4" t="s">
        <v>38</v>
      </c>
    </row>
    <row r="5" spans="2:7" ht="15.75" thickBot="1">
      <c r="B5" s="60" t="s">
        <v>21</v>
      </c>
      <c r="C5" s="61"/>
      <c r="D5" s="63">
        <f>MIN(Fournisseur!B10,Fournisseur!E10,Fournisseur!H10,Fournisseur!K10)</f>
        <v>77.584732500000001</v>
      </c>
    </row>
  </sheetData>
  <mergeCells count="2">
    <mergeCell ref="B3:C3"/>
    <mergeCell ref="B5:C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7"/>
  <sheetViews>
    <sheetView workbookViewId="0"/>
  </sheetViews>
  <sheetFormatPr baseColWidth="10" defaultRowHeight="15"/>
  <cols>
    <col min="1" max="1" width="25.5703125" bestFit="1" customWidth="1"/>
    <col min="2" max="2" width="17.42578125" bestFit="1" customWidth="1"/>
    <col min="3" max="3" width="2.7109375" customWidth="1"/>
    <col min="4" max="4" width="25.5703125" bestFit="1" customWidth="1"/>
    <col min="5" max="5" width="18.42578125" customWidth="1"/>
    <col min="6" max="6" width="2.85546875" customWidth="1"/>
    <col min="7" max="7" width="25.5703125" bestFit="1" customWidth="1"/>
    <col min="8" max="8" width="18.7109375" customWidth="1"/>
    <col min="9" max="9" width="2.5703125" customWidth="1"/>
    <col min="10" max="10" width="25.5703125" bestFit="1" customWidth="1"/>
    <col min="11" max="11" width="18" customWidth="1"/>
  </cols>
  <sheetData>
    <row r="1" spans="1:11" ht="15.75" thickBot="1">
      <c r="A1" s="18" t="s">
        <v>0</v>
      </c>
      <c r="B1" s="28" t="s">
        <v>26</v>
      </c>
      <c r="D1" s="18" t="s">
        <v>1</v>
      </c>
      <c r="E1" s="28" t="s">
        <v>27</v>
      </c>
      <c r="G1" s="18" t="s">
        <v>2</v>
      </c>
      <c r="H1" s="29" t="s">
        <v>28</v>
      </c>
      <c r="J1" s="18" t="s">
        <v>3</v>
      </c>
      <c r="K1" s="29" t="s">
        <v>29</v>
      </c>
    </row>
    <row r="2" spans="1:11" ht="15.75" thickBot="1">
      <c r="A2" s="41" t="s">
        <v>35</v>
      </c>
      <c r="B2" s="40">
        <f>Produits!B10</f>
        <v>36317.343999999997</v>
      </c>
      <c r="D2" s="41" t="s">
        <v>35</v>
      </c>
      <c r="E2" s="40">
        <f>Produits!C10</f>
        <v>26740</v>
      </c>
      <c r="G2" s="41" t="s">
        <v>35</v>
      </c>
      <c r="H2" s="40">
        <f>Produits!D10</f>
        <v>37054.752</v>
      </c>
      <c r="J2" s="41" t="s">
        <v>35</v>
      </c>
      <c r="K2" s="40">
        <f>Produits!E10</f>
        <v>27020</v>
      </c>
    </row>
    <row r="3" spans="1:11">
      <c r="A3" s="19" t="s">
        <v>20</v>
      </c>
      <c r="B3" s="39">
        <f>Produits!H10</f>
        <v>3813.3211200000001</v>
      </c>
      <c r="D3" s="19" t="s">
        <v>20</v>
      </c>
      <c r="E3" s="38">
        <f>Produits!I10</f>
        <v>3048.36</v>
      </c>
      <c r="G3" s="19" t="s">
        <v>20</v>
      </c>
      <c r="H3" s="38">
        <f>Produits!J10</f>
        <v>4187.186976</v>
      </c>
      <c r="J3" s="19" t="s">
        <v>20</v>
      </c>
      <c r="K3" s="38">
        <f>Produits!K10</f>
        <v>3215.3799999999997</v>
      </c>
    </row>
    <row r="4" spans="1:11">
      <c r="A4" s="20" t="s">
        <v>7</v>
      </c>
      <c r="B4" s="42">
        <f>Produits!N10</f>
        <v>581.07750399999998</v>
      </c>
      <c r="D4" s="20" t="s">
        <v>7</v>
      </c>
      <c r="E4" s="42">
        <f>Produits!O10</f>
        <v>240.66000000000003</v>
      </c>
      <c r="G4" s="20" t="s">
        <v>7</v>
      </c>
      <c r="H4" s="42">
        <f>Produits!P10</f>
        <v>537.293904</v>
      </c>
      <c r="J4" s="20" t="s">
        <v>7</v>
      </c>
      <c r="K4" s="42">
        <f>Produits!Q10</f>
        <v>148.60999999999999</v>
      </c>
    </row>
    <row r="5" spans="1:11">
      <c r="A5" s="20" t="s">
        <v>36</v>
      </c>
      <c r="B5" s="42">
        <f>B2-B3-B4</f>
        <v>31922.945375999996</v>
      </c>
      <c r="D5" s="20" t="s">
        <v>36</v>
      </c>
      <c r="E5" s="42">
        <f>E2-E3-E4</f>
        <v>23450.98</v>
      </c>
      <c r="G5" s="20" t="s">
        <v>36</v>
      </c>
      <c r="H5" s="42">
        <f>H2-H3-H4</f>
        <v>32330.271120000005</v>
      </c>
      <c r="J5" s="20" t="s">
        <v>36</v>
      </c>
      <c r="K5" s="42">
        <f>K2-K3-K4</f>
        <v>23656.01</v>
      </c>
    </row>
    <row r="6" spans="1:11">
      <c r="A6" s="20" t="s">
        <v>6</v>
      </c>
      <c r="B6" s="43">
        <f>VLOOKUP(B5,ass,2,TRUE)</f>
        <v>5.0000000000000001E-3</v>
      </c>
      <c r="D6" s="20" t="s">
        <v>6</v>
      </c>
      <c r="E6" s="43">
        <f>VLOOKUP(E5,ass,2,TRUE)</f>
        <v>5.0000000000000001E-3</v>
      </c>
      <c r="G6" s="20" t="s">
        <v>6</v>
      </c>
      <c r="H6" s="43">
        <f>VLOOKUP(H5,ass,2,TRUE)</f>
        <v>5.0000000000000001E-3</v>
      </c>
      <c r="J6" s="20" t="s">
        <v>6</v>
      </c>
      <c r="K6" s="43">
        <f>VLOOKUP(K5,ass,2,TRUE)</f>
        <v>5.0000000000000001E-3</v>
      </c>
    </row>
    <row r="7" spans="1:11" ht="15.75" thickBot="1">
      <c r="A7" s="20" t="s">
        <v>8</v>
      </c>
      <c r="B7" s="44">
        <f>Produits!T10</f>
        <v>1935.6959999999999</v>
      </c>
      <c r="D7" s="20" t="s">
        <v>8</v>
      </c>
      <c r="E7" s="44">
        <f>Produits!U10</f>
        <v>1610</v>
      </c>
      <c r="G7" s="20" t="s">
        <v>8</v>
      </c>
      <c r="H7" s="44">
        <f>Produits!V10</f>
        <v>2046.3072</v>
      </c>
      <c r="J7" s="20" t="s">
        <v>8</v>
      </c>
      <c r="K7" s="44">
        <f>Produits!W10</f>
        <v>1666</v>
      </c>
    </row>
    <row r="8" spans="1:11">
      <c r="A8" s="21" t="s">
        <v>22</v>
      </c>
      <c r="B8" s="45">
        <f>B5-(B5*B6)-B7</f>
        <v>29827.634649119995</v>
      </c>
      <c r="D8" s="21" t="s">
        <v>22</v>
      </c>
      <c r="E8" s="45">
        <f>E5-(E5*E6)-E7</f>
        <v>21723.7251</v>
      </c>
      <c r="G8" s="21" t="s">
        <v>22</v>
      </c>
      <c r="H8" s="45">
        <f>H5-(H5*H6)-H7</f>
        <v>30122.312564400007</v>
      </c>
      <c r="J8" s="21" t="s">
        <v>22</v>
      </c>
      <c r="K8" s="45">
        <f>K5-(K5*K6)-K7</f>
        <v>21871.729949999997</v>
      </c>
    </row>
    <row r="9" spans="1:11" ht="15.75" thickBot="1">
      <c r="A9" s="22" t="s">
        <v>23</v>
      </c>
      <c r="B9" s="46">
        <f>B8*1.196</f>
        <v>35673.851040347516</v>
      </c>
      <c r="D9" s="22" t="s">
        <v>23</v>
      </c>
      <c r="E9" s="46">
        <f>E8*1.196</f>
        <v>25981.575219599999</v>
      </c>
      <c r="G9" s="22" t="s">
        <v>23</v>
      </c>
      <c r="H9" s="46">
        <f>H8*1.196</f>
        <v>36026.28582702241</v>
      </c>
      <c r="J9" s="22" t="s">
        <v>23</v>
      </c>
      <c r="K9" s="46">
        <f>K8*1.196</f>
        <v>26158.589020199997</v>
      </c>
    </row>
    <row r="10" spans="1:11">
      <c r="A10" s="23" t="s">
        <v>25</v>
      </c>
      <c r="B10" s="47">
        <f>B8/Q</f>
        <v>106.52726660399998</v>
      </c>
      <c r="D10" s="23" t="s">
        <v>25</v>
      </c>
      <c r="E10" s="47">
        <f>E8/Q</f>
        <v>77.584732500000001</v>
      </c>
      <c r="G10" s="23" t="s">
        <v>25</v>
      </c>
      <c r="H10" s="47">
        <f>H8/Q</f>
        <v>107.57968773000002</v>
      </c>
      <c r="J10" s="23" t="s">
        <v>25</v>
      </c>
      <c r="K10" s="47">
        <f>K8/Q</f>
        <v>78.113321249999984</v>
      </c>
    </row>
    <row r="11" spans="1:11" ht="15.75" thickBot="1">
      <c r="A11" s="24" t="s">
        <v>24</v>
      </c>
      <c r="B11" s="48">
        <f>B9/Q</f>
        <v>127.40661085838398</v>
      </c>
      <c r="D11" s="24" t="s">
        <v>24</v>
      </c>
      <c r="E11" s="48">
        <f>E9/Q</f>
        <v>92.791340070000004</v>
      </c>
      <c r="G11" s="24" t="s">
        <v>24</v>
      </c>
      <c r="H11" s="48">
        <f>H9/Q</f>
        <v>128.66530652508004</v>
      </c>
      <c r="J11" s="24" t="s">
        <v>24</v>
      </c>
      <c r="K11" s="48">
        <f>K9/Q</f>
        <v>93.423532214999994</v>
      </c>
    </row>
    <row r="12" spans="1:11" s="1" customFormat="1" ht="15.75" customHeight="1">
      <c r="A12" s="26"/>
      <c r="B12" s="27"/>
    </row>
    <row r="15" spans="1:11">
      <c r="D15" s="49"/>
      <c r="E15" s="49"/>
      <c r="F15" s="49"/>
      <c r="G15" s="49"/>
    </row>
    <row r="17" spans="4:4">
      <c r="D17" s="49"/>
    </row>
    <row r="24" spans="4:4" s="1" customFormat="1" ht="15.75" customHeight="1"/>
    <row r="36" spans="1:2" s="1" customFormat="1" ht="15" customHeight="1">
      <c r="A36" s="25"/>
      <c r="B36" s="5"/>
    </row>
    <row r="37" spans="1:2">
      <c r="A37" s="1"/>
      <c r="B37" s="1"/>
    </row>
  </sheetData>
  <sheetProtection selectLockedCells="1"/>
  <conditionalFormatting sqref="B2 E2 H2 K2">
    <cfRule type="cellIs" dxfId="3" priority="7" operator="equal">
      <formula>MIN($B$2,$E$2,$H$2,$K$2)</formula>
    </cfRule>
  </conditionalFormatting>
  <conditionalFormatting sqref="B3 E3 H3 K3">
    <cfRule type="cellIs" dxfId="6" priority="6" operator="equal">
      <formula>MAX($B$3,$E$3,$H$3,$K$3)</formula>
    </cfRule>
  </conditionalFormatting>
  <conditionalFormatting sqref="B4 E4 H4 K4">
    <cfRule type="cellIs" dxfId="5" priority="5" operator="equal">
      <formula>MAX($B$4,$E$4,$H$4,$K$4)</formula>
    </cfRule>
  </conditionalFormatting>
  <conditionalFormatting sqref="B5 E5 H5 K5">
    <cfRule type="cellIs" dxfId="4" priority="4" operator="equal">
      <formula>MIN($B$5,$E$5,$H$5,$K$5)</formula>
    </cfRule>
  </conditionalFormatting>
  <conditionalFormatting sqref="B7 E7 H7 K7">
    <cfRule type="cellIs" dxfId="2" priority="3" operator="equal">
      <formula>MIN($B$7,$E$7,$H$7,$K$7)</formula>
    </cfRule>
  </conditionalFormatting>
  <conditionalFormatting sqref="B8 E8 H8 K8">
    <cfRule type="cellIs" dxfId="1" priority="2" operator="equal">
      <formula>MIN($B$8,$E$8,$H$8,$K$8)</formula>
    </cfRule>
  </conditionalFormatting>
  <conditionalFormatting sqref="B10 E10 H10 K10">
    <cfRule type="cellIs" dxfId="0" priority="1" operator="equal">
      <formula>MIN($B$10,$E$10,$H$10,$K$10)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C19"/>
  <sheetViews>
    <sheetView workbookViewId="0">
      <selection activeCell="B2" sqref="B2"/>
    </sheetView>
  </sheetViews>
  <sheetFormatPr baseColWidth="10" defaultRowHeight="15"/>
  <cols>
    <col min="1" max="1" width="13.140625" bestFit="1" customWidth="1"/>
    <col min="5" max="5" width="12.7109375" bestFit="1" customWidth="1"/>
    <col min="6" max="6" width="3.28515625" customWidth="1"/>
    <col min="7" max="7" width="13.140625" bestFit="1" customWidth="1"/>
    <col min="11" max="11" width="12.7109375" bestFit="1" customWidth="1"/>
    <col min="12" max="12" width="2.7109375" customWidth="1"/>
    <col min="13" max="17" width="12.7109375" customWidth="1"/>
    <col min="18" max="18" width="3" customWidth="1"/>
    <col min="19" max="19" width="13.140625" bestFit="1" customWidth="1"/>
    <col min="23" max="23" width="12.7109375" bestFit="1" customWidth="1"/>
    <col min="24" max="24" width="3" customWidth="1"/>
    <col min="27" max="27" width="4.140625" customWidth="1"/>
    <col min="32" max="32" width="12.7109375" bestFit="1" customWidth="1"/>
  </cols>
  <sheetData>
    <row r="1" spans="1:29">
      <c r="A1" s="5" t="s">
        <v>9</v>
      </c>
      <c r="B1" s="3" t="s">
        <v>15</v>
      </c>
      <c r="C1" s="3" t="s">
        <v>16</v>
      </c>
      <c r="D1" s="3" t="s">
        <v>17</v>
      </c>
      <c r="E1" s="3" t="s">
        <v>34</v>
      </c>
      <c r="F1" s="4"/>
      <c r="G1" s="5" t="s">
        <v>5</v>
      </c>
      <c r="H1" s="3" t="s">
        <v>15</v>
      </c>
      <c r="I1" s="3" t="s">
        <v>16</v>
      </c>
      <c r="J1" s="3" t="s">
        <v>17</v>
      </c>
      <c r="K1" s="3" t="s">
        <v>34</v>
      </c>
      <c r="L1" s="16"/>
      <c r="M1" s="5" t="s">
        <v>19</v>
      </c>
      <c r="N1" s="3" t="s">
        <v>15</v>
      </c>
      <c r="O1" s="3" t="s">
        <v>16</v>
      </c>
      <c r="P1" s="3" t="s">
        <v>17</v>
      </c>
      <c r="Q1" s="3" t="s">
        <v>34</v>
      </c>
      <c r="S1" s="5" t="s">
        <v>8</v>
      </c>
      <c r="T1" s="3" t="s">
        <v>15</v>
      </c>
      <c r="U1" s="3" t="s">
        <v>16</v>
      </c>
      <c r="V1" s="3" t="s">
        <v>17</v>
      </c>
      <c r="W1" s="3" t="s">
        <v>34</v>
      </c>
      <c r="Y1" s="2">
        <v>0</v>
      </c>
      <c r="Z1" s="58">
        <v>0.02</v>
      </c>
      <c r="AB1" s="35" t="s">
        <v>32</v>
      </c>
      <c r="AC1" s="34">
        <v>40539</v>
      </c>
    </row>
    <row r="2" spans="1:29">
      <c r="A2" s="2" t="s">
        <v>10</v>
      </c>
      <c r="B2" s="50">
        <v>8</v>
      </c>
      <c r="C2" s="50">
        <v>7</v>
      </c>
      <c r="D2" s="51">
        <v>8.5</v>
      </c>
      <c r="E2" s="51">
        <v>7.5</v>
      </c>
      <c r="F2" s="1"/>
      <c r="G2" s="2">
        <v>0</v>
      </c>
      <c r="H2" s="55">
        <v>1.2E-2</v>
      </c>
      <c r="I2" s="55">
        <v>1.2999999999999999E-2</v>
      </c>
      <c r="J2" s="56">
        <v>1.6E-2</v>
      </c>
      <c r="K2" s="56">
        <v>1.9E-2</v>
      </c>
      <c r="L2" s="17"/>
      <c r="M2" s="2" t="s">
        <v>10</v>
      </c>
      <c r="N2" s="55">
        <v>0</v>
      </c>
      <c r="O2" s="55">
        <v>6.0000000000000001E-3</v>
      </c>
      <c r="P2" s="56">
        <v>5.4999999999999997E-3</v>
      </c>
      <c r="Q2" s="56">
        <v>0</v>
      </c>
      <c r="S2" s="2" t="s">
        <v>10</v>
      </c>
      <c r="T2" s="50">
        <v>0.5</v>
      </c>
      <c r="U2" s="50">
        <v>0.4</v>
      </c>
      <c r="V2" s="51">
        <v>0.55000000000000004</v>
      </c>
      <c r="W2" s="51">
        <v>0.45</v>
      </c>
      <c r="Y2" s="2">
        <v>10000</v>
      </c>
      <c r="Z2" s="58">
        <v>0.01</v>
      </c>
      <c r="AB2" s="59">
        <v>1.3168</v>
      </c>
    </row>
    <row r="3" spans="1:29">
      <c r="A3" s="2" t="s">
        <v>11</v>
      </c>
      <c r="B3" s="50">
        <v>15.5</v>
      </c>
      <c r="C3" s="50">
        <v>15</v>
      </c>
      <c r="D3" s="50">
        <v>14.5</v>
      </c>
      <c r="E3" s="50">
        <v>14</v>
      </c>
      <c r="F3" s="1"/>
      <c r="G3" s="2">
        <v>100</v>
      </c>
      <c r="H3" s="55">
        <v>1.9E-2</v>
      </c>
      <c r="I3" s="55">
        <v>2.1000000000000001E-2</v>
      </c>
      <c r="J3" s="55">
        <v>0.02</v>
      </c>
      <c r="K3" s="55">
        <v>1.7999999999999999E-2</v>
      </c>
      <c r="L3" s="14"/>
      <c r="M3" s="2" t="s">
        <v>11</v>
      </c>
      <c r="N3" s="55">
        <v>4.0000000000000001E-3</v>
      </c>
      <c r="O3" s="55">
        <v>0</v>
      </c>
      <c r="P3" s="55">
        <v>0</v>
      </c>
      <c r="Q3" s="55">
        <v>1E-3</v>
      </c>
      <c r="S3" s="2" t="s">
        <v>11</v>
      </c>
      <c r="T3" s="50">
        <v>0.9</v>
      </c>
      <c r="U3" s="50">
        <v>1</v>
      </c>
      <c r="V3" s="50">
        <v>1.1499999999999999</v>
      </c>
      <c r="W3" s="50">
        <v>0.95</v>
      </c>
      <c r="Y3" s="2">
        <v>20000</v>
      </c>
      <c r="Z3" s="58">
        <v>5.0000000000000001E-3</v>
      </c>
    </row>
    <row r="4" spans="1:29">
      <c r="A4" s="2" t="s">
        <v>12</v>
      </c>
      <c r="B4" s="50">
        <v>17</v>
      </c>
      <c r="C4" s="50">
        <v>18.5</v>
      </c>
      <c r="D4" s="50">
        <v>19</v>
      </c>
      <c r="E4" s="50">
        <v>16.5</v>
      </c>
      <c r="F4" s="1"/>
      <c r="G4" s="2">
        <v>200</v>
      </c>
      <c r="H4" s="55">
        <v>2.1999999999999999E-2</v>
      </c>
      <c r="I4" s="55">
        <v>2.4E-2</v>
      </c>
      <c r="J4" s="55">
        <v>2.1000000000000001E-2</v>
      </c>
      <c r="K4" s="55">
        <v>2.3E-2</v>
      </c>
      <c r="L4" s="14"/>
      <c r="M4" s="2" t="s">
        <v>12</v>
      </c>
      <c r="N4" s="55">
        <v>0.01</v>
      </c>
      <c r="O4" s="55">
        <v>0</v>
      </c>
      <c r="P4" s="55">
        <v>6.0000000000000001E-3</v>
      </c>
      <c r="Q4" s="55">
        <v>0</v>
      </c>
      <c r="S4" s="2" t="s">
        <v>12</v>
      </c>
      <c r="T4" s="50">
        <v>0.95</v>
      </c>
      <c r="U4" s="50">
        <v>1.2</v>
      </c>
      <c r="V4" s="50">
        <v>1.1499999999999999</v>
      </c>
      <c r="W4" s="50">
        <v>1</v>
      </c>
      <c r="Y4" s="2">
        <v>50000</v>
      </c>
      <c r="Z4" s="58">
        <v>2.5000000000000001E-3</v>
      </c>
    </row>
    <row r="5" spans="1:29">
      <c r="A5" s="2" t="s">
        <v>13</v>
      </c>
      <c r="B5" s="50">
        <v>8</v>
      </c>
      <c r="C5" s="50">
        <v>7</v>
      </c>
      <c r="D5" s="50">
        <v>6.5</v>
      </c>
      <c r="E5" s="50">
        <v>9</v>
      </c>
      <c r="F5" s="1"/>
      <c r="G5" s="2">
        <v>300</v>
      </c>
      <c r="H5" s="55">
        <v>2.5000000000000001E-2</v>
      </c>
      <c r="I5" s="55">
        <v>2.5999999999999999E-2</v>
      </c>
      <c r="J5" s="55">
        <v>2.7E-2</v>
      </c>
      <c r="K5" s="55">
        <v>2.8000000000000001E-2</v>
      </c>
      <c r="L5" s="14"/>
      <c r="M5" s="2" t="s">
        <v>13</v>
      </c>
      <c r="N5" s="55">
        <v>0</v>
      </c>
      <c r="O5" s="55">
        <v>2E-3</v>
      </c>
      <c r="P5" s="55">
        <v>0</v>
      </c>
      <c r="Q5" s="55">
        <v>4.4999999999999997E-3</v>
      </c>
      <c r="S5" s="2" t="s">
        <v>13</v>
      </c>
      <c r="T5" s="50">
        <v>0.4</v>
      </c>
      <c r="U5" s="50">
        <v>0.55000000000000004</v>
      </c>
      <c r="V5" s="50">
        <v>0.6</v>
      </c>
      <c r="W5" s="50">
        <v>0.55000000000000004</v>
      </c>
    </row>
    <row r="6" spans="1:29" ht="15.75" thickBot="1">
      <c r="A6" s="7" t="s">
        <v>14</v>
      </c>
      <c r="B6" s="52">
        <v>50</v>
      </c>
      <c r="C6" s="52">
        <v>48</v>
      </c>
      <c r="D6" s="52">
        <v>52</v>
      </c>
      <c r="E6" s="52">
        <v>49.5</v>
      </c>
      <c r="F6" s="1"/>
      <c r="G6" s="7">
        <v>500</v>
      </c>
      <c r="H6" s="57">
        <v>2.7E-2</v>
      </c>
      <c r="I6" s="57">
        <v>0.03</v>
      </c>
      <c r="J6" s="57">
        <v>2.9000000000000001E-2</v>
      </c>
      <c r="K6" s="57">
        <v>3.1E-2</v>
      </c>
      <c r="L6" s="14"/>
      <c r="M6" s="7" t="s">
        <v>14</v>
      </c>
      <c r="N6" s="57">
        <v>2E-3</v>
      </c>
      <c r="O6" s="57">
        <v>1E-3</v>
      </c>
      <c r="P6" s="57">
        <v>3.0000000000000001E-3</v>
      </c>
      <c r="Q6" s="57">
        <v>0</v>
      </c>
      <c r="S6" s="7" t="s">
        <v>14</v>
      </c>
      <c r="T6" s="52">
        <v>2.5</v>
      </c>
      <c r="U6" s="52">
        <v>2.6</v>
      </c>
      <c r="V6" s="52">
        <v>2.1</v>
      </c>
      <c r="W6" s="52">
        <v>3</v>
      </c>
      <c r="Y6" s="5" t="s">
        <v>6</v>
      </c>
      <c r="Z6" s="13"/>
    </row>
    <row r="7" spans="1:29" s="6" customFormat="1" ht="15.75" thickBot="1">
      <c r="A7" s="8" t="s">
        <v>31</v>
      </c>
      <c r="B7" s="9">
        <f>SUM(B2:B6)</f>
        <v>98.5</v>
      </c>
      <c r="C7" s="9">
        <f t="shared" ref="C7:E7" si="0">SUM(C2:C6)</f>
        <v>95.5</v>
      </c>
      <c r="D7" s="9">
        <f t="shared" si="0"/>
        <v>100.5</v>
      </c>
      <c r="E7" s="10">
        <f t="shared" si="0"/>
        <v>96.5</v>
      </c>
      <c r="F7" s="5"/>
      <c r="G7" s="8" t="s">
        <v>31</v>
      </c>
      <c r="H7" s="11">
        <f>SUM(H2:H6)</f>
        <v>0.105</v>
      </c>
      <c r="I7" s="11">
        <f t="shared" ref="I7:K7" si="1">SUM(I2:I6)</f>
        <v>0.114</v>
      </c>
      <c r="J7" s="11">
        <f t="shared" si="1"/>
        <v>0.113</v>
      </c>
      <c r="K7" s="12">
        <f t="shared" si="1"/>
        <v>0.11899999999999999</v>
      </c>
      <c r="L7" s="15"/>
      <c r="M7" s="8" t="s">
        <v>31</v>
      </c>
      <c r="N7" s="31">
        <f>SUM(N2:N6)</f>
        <v>1.6E-2</v>
      </c>
      <c r="O7" s="31">
        <f t="shared" ref="O7:Q7" si="2">SUM(O2:O6)</f>
        <v>9.0000000000000011E-3</v>
      </c>
      <c r="P7" s="31">
        <f t="shared" si="2"/>
        <v>1.4499999999999999E-2</v>
      </c>
      <c r="Q7" s="32">
        <f t="shared" si="2"/>
        <v>5.4999999999999997E-3</v>
      </c>
      <c r="S7" s="8" t="s">
        <v>31</v>
      </c>
      <c r="T7" s="9">
        <f>SUM(T2:T6)</f>
        <v>5.25</v>
      </c>
      <c r="U7" s="9">
        <f t="shared" ref="U7:W7" si="3">SUM(U2:U6)</f>
        <v>5.75</v>
      </c>
      <c r="V7" s="9">
        <f t="shared" si="3"/>
        <v>5.55</v>
      </c>
      <c r="W7" s="10">
        <f t="shared" si="3"/>
        <v>5.95</v>
      </c>
      <c r="Y7" s="13"/>
      <c r="Z7" s="13"/>
    </row>
    <row r="8" spans="1:29" ht="15.75" thickBot="1">
      <c r="A8" s="1"/>
      <c r="B8" s="1"/>
      <c r="C8" s="1"/>
      <c r="D8" s="1"/>
      <c r="E8" s="1"/>
      <c r="F8" s="1"/>
      <c r="G8" s="1"/>
    </row>
    <row r="9" spans="1:29" ht="15.75" thickBot="1">
      <c r="A9" s="8" t="s">
        <v>18</v>
      </c>
      <c r="B9" s="36">
        <f>B7*Q</f>
        <v>27580</v>
      </c>
      <c r="C9" s="36">
        <f>C7*Q</f>
        <v>26740</v>
      </c>
      <c r="D9" s="36">
        <f>D7*Q</f>
        <v>28140</v>
      </c>
      <c r="E9" s="37">
        <f>E7*Q</f>
        <v>27020</v>
      </c>
      <c r="F9" s="1"/>
      <c r="G9" s="8" t="s">
        <v>18</v>
      </c>
      <c r="H9" s="36">
        <f>H7*B9</f>
        <v>2895.9</v>
      </c>
      <c r="I9" s="36">
        <f>I7*C9</f>
        <v>3048.36</v>
      </c>
      <c r="J9" s="36">
        <f t="shared" ref="J9:K9" si="4">J7*D9</f>
        <v>3179.82</v>
      </c>
      <c r="K9" s="37">
        <f t="shared" si="4"/>
        <v>3215.3799999999997</v>
      </c>
      <c r="M9" s="8" t="s">
        <v>18</v>
      </c>
      <c r="N9" s="36">
        <f>N7*B9</f>
        <v>441.28000000000003</v>
      </c>
      <c r="O9" s="36">
        <f t="shared" ref="O9:Q9" si="5">O7*C9</f>
        <v>240.66000000000003</v>
      </c>
      <c r="P9" s="36">
        <f t="shared" si="5"/>
        <v>408.03</v>
      </c>
      <c r="Q9" s="37">
        <f t="shared" si="5"/>
        <v>148.60999999999999</v>
      </c>
      <c r="S9" s="8" t="s">
        <v>18</v>
      </c>
      <c r="T9" s="36">
        <f>T7*Q</f>
        <v>1470</v>
      </c>
      <c r="U9" s="36">
        <f>U7*Q</f>
        <v>1610</v>
      </c>
      <c r="V9" s="36">
        <f>V7*Q</f>
        <v>1554</v>
      </c>
      <c r="W9" s="37">
        <f>W7*Q</f>
        <v>1666</v>
      </c>
    </row>
    <row r="10" spans="1:29" ht="15.75" thickBot="1">
      <c r="A10" s="8" t="s">
        <v>33</v>
      </c>
      <c r="B10" s="36">
        <f>B9*doll</f>
        <v>36317.343999999997</v>
      </c>
      <c r="C10" s="36">
        <f>C9</f>
        <v>26740</v>
      </c>
      <c r="D10" s="36">
        <f>D9*doll</f>
        <v>37054.752</v>
      </c>
      <c r="E10" s="37">
        <f>E9</f>
        <v>27020</v>
      </c>
      <c r="F10" s="1"/>
      <c r="G10" s="8" t="s">
        <v>33</v>
      </c>
      <c r="H10" s="36">
        <f>H9*doll</f>
        <v>3813.3211200000001</v>
      </c>
      <c r="I10" s="36">
        <f>I9</f>
        <v>3048.36</v>
      </c>
      <c r="J10" s="36">
        <f>J9*doll</f>
        <v>4187.186976</v>
      </c>
      <c r="K10" s="37">
        <f>K9</f>
        <v>3215.3799999999997</v>
      </c>
      <c r="M10" s="8" t="s">
        <v>33</v>
      </c>
      <c r="N10" s="36">
        <f>N9*doll</f>
        <v>581.07750399999998</v>
      </c>
      <c r="O10" s="36">
        <f>O9</f>
        <v>240.66000000000003</v>
      </c>
      <c r="P10" s="36">
        <f>P9*doll</f>
        <v>537.293904</v>
      </c>
      <c r="Q10" s="37">
        <f>Q9</f>
        <v>148.60999999999999</v>
      </c>
      <c r="S10" s="8" t="s">
        <v>33</v>
      </c>
      <c r="T10" s="36">
        <f>T9*doll</f>
        <v>1935.6959999999999</v>
      </c>
      <c r="U10" s="36">
        <f>U9</f>
        <v>1610</v>
      </c>
      <c r="V10" s="36">
        <f>V9*doll</f>
        <v>2046.3072</v>
      </c>
      <c r="W10" s="37">
        <f>W9</f>
        <v>1666</v>
      </c>
    </row>
    <row r="13" spans="1:29">
      <c r="B13" s="3" t="s">
        <v>30</v>
      </c>
      <c r="D13" s="62"/>
      <c r="E13" s="62"/>
    </row>
    <row r="14" spans="1:29">
      <c r="A14" s="2" t="s">
        <v>10</v>
      </c>
      <c r="B14" s="53">
        <v>55</v>
      </c>
    </row>
    <row r="15" spans="1:29">
      <c r="A15" s="2" t="s">
        <v>11</v>
      </c>
      <c r="B15" s="53">
        <v>20</v>
      </c>
      <c r="H15" s="33"/>
    </row>
    <row r="16" spans="1:29">
      <c r="A16" s="2" t="s">
        <v>12</v>
      </c>
      <c r="B16" s="53">
        <v>35</v>
      </c>
    </row>
    <row r="17" spans="1:9">
      <c r="A17" s="2" t="s">
        <v>13</v>
      </c>
      <c r="B17" s="53">
        <v>100</v>
      </c>
      <c r="I17" s="33"/>
    </row>
    <row r="18" spans="1:9" ht="15.75" thickBot="1">
      <c r="A18" s="7" t="s">
        <v>14</v>
      </c>
      <c r="B18" s="54">
        <v>70</v>
      </c>
    </row>
    <row r="19" spans="1:9" ht="15.75" thickBot="1">
      <c r="A19" s="8" t="s">
        <v>18</v>
      </c>
      <c r="B19" s="30">
        <f>SUM(B14:B18)</f>
        <v>280</v>
      </c>
    </row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Fournisseur</vt:lpstr>
      <vt:lpstr>Produits</vt:lpstr>
      <vt:lpstr>ass</vt:lpstr>
      <vt:lpstr>doll</vt:lpstr>
      <vt:lpstr>Q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2010-12-27T13:47:28Z</dcterms:created>
  <dcterms:modified xsi:type="dcterms:W3CDTF">2010-12-30T14:30:57Z</dcterms:modified>
</cp:coreProperties>
</file>