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FunCup 2023\"/>
    </mc:Choice>
  </mc:AlternateContent>
  <xr:revisionPtr revIDLastSave="0" documentId="13_ncr:1_{80D5DC0C-8558-448D-B7EA-0DCAA419A704}" xr6:coauthVersionLast="47" xr6:coauthVersionMax="47" xr10:uidLastSave="{00000000-0000-0000-0000-000000000000}"/>
  <bookViews>
    <workbookView xWindow="-108" yWindow="-108" windowWidth="23256" windowHeight="12456" tabRatio="780" xr2:uid="{5B70E683-B956-4FEC-9BE0-2D078B128F2C}"/>
  </bookViews>
  <sheets>
    <sheet name="Mileage" sheetId="1" r:id="rId1"/>
    <sheet name="Roulage" sheetId="21" r:id="rId2"/>
    <sheet name="Moteur" sheetId="2" r:id="rId3"/>
    <sheet name="B.V." sheetId="17" r:id="rId4"/>
    <sheet name="Butée" sheetId="18" r:id="rId5"/>
    <sheet name="Robot" sheetId="19" r:id="rId6"/>
    <sheet name="Piston" sheetId="20" r:id="rId7"/>
    <sheet name="Cardan" sheetId="24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K3" i="20"/>
  <c r="K5" i="24"/>
  <c r="K6" i="24"/>
  <c r="K7" i="24"/>
  <c r="K8" i="24"/>
  <c r="K9" i="24"/>
  <c r="K10" i="24"/>
  <c r="K11" i="24"/>
  <c r="K12" i="24"/>
  <c r="K13" i="24"/>
  <c r="K14" i="24"/>
  <c r="K15" i="24"/>
  <c r="K16" i="24"/>
  <c r="K17" i="24"/>
  <c r="K18" i="24"/>
  <c r="K19" i="24"/>
  <c r="K20" i="24"/>
  <c r="K21" i="24"/>
  <c r="K22" i="24"/>
  <c r="K23" i="24"/>
  <c r="K24" i="24"/>
  <c r="K25" i="24"/>
  <c r="K26" i="24"/>
  <c r="K27" i="24"/>
  <c r="K28" i="24"/>
  <c r="K29" i="24"/>
  <c r="K30" i="24"/>
  <c r="K31" i="24"/>
  <c r="K32" i="24"/>
  <c r="K33" i="24"/>
  <c r="K34" i="24"/>
  <c r="K35" i="24"/>
  <c r="K36" i="24"/>
  <c r="K37" i="24"/>
  <c r="K38" i="24"/>
  <c r="K39" i="24"/>
  <c r="K40" i="24"/>
  <c r="K41" i="24"/>
  <c r="K42" i="24"/>
  <c r="K43" i="24"/>
  <c r="K44" i="24"/>
  <c r="K45" i="24"/>
  <c r="K46" i="24"/>
  <c r="K47" i="24"/>
  <c r="K48" i="24"/>
  <c r="K49" i="24"/>
  <c r="K50" i="24"/>
  <c r="K51" i="24"/>
  <c r="K52" i="24"/>
  <c r="K53" i="24"/>
  <c r="K54" i="24"/>
  <c r="K55" i="24"/>
  <c r="K56" i="24"/>
  <c r="K57" i="24"/>
  <c r="K58" i="24"/>
  <c r="K59" i="24"/>
  <c r="K60" i="24"/>
  <c r="K61" i="24"/>
  <c r="K62" i="24"/>
  <c r="K63" i="24"/>
  <c r="K64" i="24"/>
  <c r="K65" i="24"/>
  <c r="K66" i="24"/>
  <c r="K67" i="24"/>
  <c r="K68" i="24"/>
  <c r="K69" i="24"/>
  <c r="K70" i="24"/>
  <c r="K71" i="24"/>
  <c r="K72" i="24"/>
  <c r="K73" i="24"/>
  <c r="K74" i="24"/>
  <c r="K75" i="24"/>
  <c r="K76" i="24"/>
  <c r="K77" i="24"/>
  <c r="K78" i="24"/>
  <c r="K79" i="24"/>
  <c r="K80" i="24"/>
  <c r="K81" i="24"/>
  <c r="K82" i="24"/>
  <c r="K83" i="24"/>
  <c r="K84" i="24"/>
  <c r="K85" i="24"/>
  <c r="K86" i="24"/>
  <c r="K87" i="24"/>
  <c r="K88" i="24"/>
  <c r="K89" i="24"/>
  <c r="K90" i="24"/>
  <c r="K91" i="24"/>
  <c r="K92" i="24"/>
  <c r="K93" i="24"/>
  <c r="K94" i="24"/>
  <c r="K95" i="24"/>
  <c r="K96" i="24"/>
  <c r="K97" i="24"/>
  <c r="K98" i="24"/>
  <c r="K99" i="24"/>
  <c r="K100" i="24"/>
  <c r="K4" i="24"/>
  <c r="E5" i="24"/>
  <c r="E6" i="24"/>
  <c r="E7" i="24"/>
  <c r="E8" i="24"/>
  <c r="E9" i="24"/>
  <c r="E10" i="24"/>
  <c r="E11" i="24"/>
  <c r="E12" i="24"/>
  <c r="E13" i="24"/>
  <c r="E14" i="24"/>
  <c r="E15" i="24"/>
  <c r="E16" i="24"/>
  <c r="E17" i="24"/>
  <c r="E18" i="24"/>
  <c r="E19" i="24"/>
  <c r="E20" i="24"/>
  <c r="E21" i="24"/>
  <c r="E22" i="24"/>
  <c r="E23" i="24"/>
  <c r="E24" i="24"/>
  <c r="E25" i="24"/>
  <c r="E26" i="24"/>
  <c r="E27" i="24"/>
  <c r="E28" i="24"/>
  <c r="E29" i="24"/>
  <c r="E30" i="24"/>
  <c r="E31" i="24"/>
  <c r="E32" i="24"/>
  <c r="E33" i="24"/>
  <c r="E34" i="24"/>
  <c r="E35" i="24"/>
  <c r="E36" i="24"/>
  <c r="E37" i="24"/>
  <c r="E38" i="24"/>
  <c r="E39" i="24"/>
  <c r="E40" i="24"/>
  <c r="E41" i="24"/>
  <c r="E42" i="24"/>
  <c r="E43" i="24"/>
  <c r="E44" i="24"/>
  <c r="E45" i="24"/>
  <c r="E46" i="24"/>
  <c r="E47" i="24"/>
  <c r="E48" i="24"/>
  <c r="E49" i="24"/>
  <c r="E50" i="24"/>
  <c r="E51" i="24"/>
  <c r="E52" i="24"/>
  <c r="E53" i="24"/>
  <c r="E54" i="24"/>
  <c r="E55" i="24"/>
  <c r="E56" i="24"/>
  <c r="E57" i="24"/>
  <c r="E58" i="24"/>
  <c r="E59" i="24"/>
  <c r="E60" i="24"/>
  <c r="E61" i="24"/>
  <c r="E62" i="24"/>
  <c r="E63" i="24"/>
  <c r="E64" i="24"/>
  <c r="E65" i="24"/>
  <c r="E66" i="24"/>
  <c r="E67" i="24"/>
  <c r="E68" i="24"/>
  <c r="E69" i="24"/>
  <c r="E70" i="24"/>
  <c r="E71" i="24"/>
  <c r="E72" i="24"/>
  <c r="E73" i="24"/>
  <c r="E74" i="24"/>
  <c r="E75" i="24"/>
  <c r="E76" i="24"/>
  <c r="E77" i="24"/>
  <c r="E78" i="24"/>
  <c r="E79" i="24"/>
  <c r="E80" i="24"/>
  <c r="E81" i="24"/>
  <c r="E82" i="24"/>
  <c r="E83" i="24"/>
  <c r="E84" i="24"/>
  <c r="E85" i="24"/>
  <c r="E86" i="24"/>
  <c r="E87" i="24"/>
  <c r="E88" i="24"/>
  <c r="E89" i="24"/>
  <c r="E90" i="24"/>
  <c r="E91" i="24"/>
  <c r="E92" i="24"/>
  <c r="E93" i="24"/>
  <c r="E94" i="24"/>
  <c r="E95" i="24"/>
  <c r="E96" i="24"/>
  <c r="E97" i="24"/>
  <c r="E98" i="24"/>
  <c r="E99" i="24"/>
  <c r="E100" i="24"/>
  <c r="E4" i="24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35" i="20"/>
  <c r="E36" i="20"/>
  <c r="E37" i="20"/>
  <c r="E38" i="20"/>
  <c r="E39" i="20"/>
  <c r="E40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87" i="20"/>
  <c r="E88" i="20"/>
  <c r="E89" i="20"/>
  <c r="E90" i="20"/>
  <c r="E91" i="20"/>
  <c r="E92" i="20"/>
  <c r="E93" i="20"/>
  <c r="E94" i="20"/>
  <c r="E95" i="20"/>
  <c r="E96" i="20"/>
  <c r="E97" i="20"/>
  <c r="E98" i="20"/>
  <c r="E99" i="20"/>
  <c r="E100" i="20"/>
  <c r="E4" i="20"/>
  <c r="E5" i="19"/>
  <c r="E6" i="19"/>
  <c r="E7" i="19"/>
  <c r="E8" i="19"/>
  <c r="E9" i="19"/>
  <c r="E10" i="19"/>
  <c r="E11" i="19"/>
  <c r="E12" i="19"/>
  <c r="E13" i="19"/>
  <c r="E14" i="19"/>
  <c r="E15" i="19"/>
  <c r="E16" i="19"/>
  <c r="E17" i="19"/>
  <c r="E18" i="19"/>
  <c r="E19" i="19"/>
  <c r="E20" i="19"/>
  <c r="E21" i="19"/>
  <c r="E22" i="19"/>
  <c r="E23" i="19"/>
  <c r="E24" i="19"/>
  <c r="E25" i="19"/>
  <c r="E26" i="19"/>
  <c r="E27" i="19"/>
  <c r="E28" i="19"/>
  <c r="E29" i="19"/>
  <c r="E30" i="19"/>
  <c r="E31" i="19"/>
  <c r="E32" i="19"/>
  <c r="E33" i="19"/>
  <c r="E34" i="19"/>
  <c r="E35" i="19"/>
  <c r="E36" i="19"/>
  <c r="E37" i="19"/>
  <c r="E38" i="19"/>
  <c r="E39" i="19"/>
  <c r="E40" i="19"/>
  <c r="E41" i="19"/>
  <c r="E42" i="19"/>
  <c r="E43" i="19"/>
  <c r="E44" i="19"/>
  <c r="E45" i="19"/>
  <c r="E46" i="19"/>
  <c r="E47" i="19"/>
  <c r="E48" i="19"/>
  <c r="E49" i="19"/>
  <c r="E50" i="19"/>
  <c r="E51" i="19"/>
  <c r="E52" i="19"/>
  <c r="E53" i="19"/>
  <c r="E54" i="19"/>
  <c r="E55" i="19"/>
  <c r="E56" i="19"/>
  <c r="E57" i="19"/>
  <c r="E58" i="19"/>
  <c r="E59" i="19"/>
  <c r="E60" i="19"/>
  <c r="E61" i="19"/>
  <c r="E62" i="19"/>
  <c r="E63" i="19"/>
  <c r="E64" i="19"/>
  <c r="E65" i="19"/>
  <c r="E66" i="19"/>
  <c r="E67" i="19"/>
  <c r="E68" i="19"/>
  <c r="E69" i="19"/>
  <c r="E70" i="19"/>
  <c r="E71" i="19"/>
  <c r="E72" i="19"/>
  <c r="E73" i="19"/>
  <c r="E74" i="19"/>
  <c r="E75" i="19"/>
  <c r="E76" i="19"/>
  <c r="E77" i="19"/>
  <c r="E78" i="19"/>
  <c r="E79" i="19"/>
  <c r="E80" i="19"/>
  <c r="E81" i="19"/>
  <c r="E82" i="19"/>
  <c r="E83" i="19"/>
  <c r="E84" i="19"/>
  <c r="E85" i="19"/>
  <c r="E86" i="19"/>
  <c r="E87" i="19"/>
  <c r="E88" i="19"/>
  <c r="E89" i="19"/>
  <c r="E90" i="19"/>
  <c r="E91" i="19"/>
  <c r="E92" i="19"/>
  <c r="E93" i="19"/>
  <c r="E94" i="19"/>
  <c r="E95" i="19"/>
  <c r="E96" i="19"/>
  <c r="E97" i="19"/>
  <c r="E98" i="19"/>
  <c r="E99" i="19"/>
  <c r="E100" i="19"/>
  <c r="E4" i="19"/>
  <c r="F4" i="17"/>
  <c r="F5" i="17"/>
  <c r="F6" i="17"/>
  <c r="F7" i="17"/>
  <c r="F8" i="17"/>
  <c r="F12" i="17"/>
  <c r="F14" i="17"/>
  <c r="F15" i="17"/>
  <c r="F16" i="17"/>
  <c r="F17" i="17"/>
  <c r="F18" i="17"/>
  <c r="F20" i="17"/>
  <c r="F21" i="17"/>
  <c r="F22" i="17"/>
  <c r="F23" i="17"/>
  <c r="F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F68" i="17"/>
  <c r="F69" i="17"/>
  <c r="F70" i="17"/>
  <c r="F71" i="17"/>
  <c r="F72" i="17"/>
  <c r="F73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F89" i="17"/>
  <c r="F90" i="17"/>
  <c r="F91" i="17"/>
  <c r="F92" i="17"/>
  <c r="F93" i="17"/>
  <c r="F94" i="17"/>
  <c r="F95" i="17"/>
  <c r="F96" i="17"/>
  <c r="F97" i="17"/>
  <c r="F98" i="17"/>
  <c r="F99" i="17"/>
  <c r="F100" i="17"/>
  <c r="F3" i="17"/>
  <c r="C5" i="20"/>
  <c r="D5" i="20" s="1"/>
  <c r="C6" i="20"/>
  <c r="D6" i="20" s="1"/>
  <c r="C7" i="20"/>
  <c r="D7" i="20" s="1"/>
  <c r="C8" i="20"/>
  <c r="D8" i="20" s="1"/>
  <c r="C9" i="20"/>
  <c r="D9" i="20" s="1"/>
  <c r="C10" i="20"/>
  <c r="D10" i="20" s="1"/>
  <c r="C11" i="20"/>
  <c r="D11" i="20" s="1"/>
  <c r="C12" i="20"/>
  <c r="D12" i="20" s="1"/>
  <c r="C13" i="20"/>
  <c r="C14" i="20"/>
  <c r="C15" i="20"/>
  <c r="C16" i="20"/>
  <c r="C17" i="20"/>
  <c r="C18" i="20"/>
  <c r="C19" i="20"/>
  <c r="C20" i="20"/>
  <c r="C21" i="20"/>
  <c r="C22" i="20"/>
  <c r="C23" i="20"/>
  <c r="C24" i="20"/>
  <c r="C25" i="20"/>
  <c r="C26" i="20"/>
  <c r="C27" i="20"/>
  <c r="C28" i="20"/>
  <c r="C29" i="20"/>
  <c r="C30" i="20"/>
  <c r="C31" i="20"/>
  <c r="C32" i="20"/>
  <c r="C33" i="20"/>
  <c r="C34" i="20"/>
  <c r="C35" i="20"/>
  <c r="C36" i="20"/>
  <c r="C37" i="20"/>
  <c r="C38" i="20"/>
  <c r="C39" i="20"/>
  <c r="C40" i="20"/>
  <c r="C41" i="20"/>
  <c r="C42" i="20"/>
  <c r="C43" i="20"/>
  <c r="C44" i="20"/>
  <c r="C45" i="20"/>
  <c r="C46" i="20"/>
  <c r="C47" i="20"/>
  <c r="C48" i="20"/>
  <c r="C49" i="20"/>
  <c r="C50" i="20"/>
  <c r="C51" i="20"/>
  <c r="C52" i="20"/>
  <c r="C53" i="20"/>
  <c r="C54" i="20"/>
  <c r="C55" i="20"/>
  <c r="C56" i="20"/>
  <c r="C57" i="20"/>
  <c r="C58" i="20"/>
  <c r="C59" i="20"/>
  <c r="C60" i="20"/>
  <c r="C61" i="20"/>
  <c r="C62" i="20"/>
  <c r="C63" i="20"/>
  <c r="C64" i="20"/>
  <c r="C65" i="20"/>
  <c r="C66" i="20"/>
  <c r="C67" i="20"/>
  <c r="C68" i="20"/>
  <c r="C69" i="20"/>
  <c r="C70" i="20"/>
  <c r="C71" i="20"/>
  <c r="C72" i="20"/>
  <c r="C73" i="20"/>
  <c r="C74" i="20"/>
  <c r="C75" i="20"/>
  <c r="C76" i="20"/>
  <c r="C77" i="20"/>
  <c r="C78" i="20"/>
  <c r="C79" i="20"/>
  <c r="C80" i="20"/>
  <c r="C81" i="20"/>
  <c r="C82" i="20"/>
  <c r="C83" i="20"/>
  <c r="C84" i="20"/>
  <c r="C85" i="20"/>
  <c r="C86" i="20"/>
  <c r="C87" i="20"/>
  <c r="C88" i="20"/>
  <c r="C89" i="20"/>
  <c r="C90" i="20"/>
  <c r="C91" i="20"/>
  <c r="C92" i="20"/>
  <c r="C93" i="20"/>
  <c r="C94" i="20"/>
  <c r="C95" i="20"/>
  <c r="C96" i="20"/>
  <c r="C97" i="20"/>
  <c r="C98" i="20"/>
  <c r="C99" i="20"/>
  <c r="C100" i="20"/>
  <c r="C4" i="20"/>
  <c r="D4" i="20" s="1"/>
  <c r="C5" i="19"/>
  <c r="C6" i="19"/>
  <c r="C7" i="19"/>
  <c r="C8" i="19"/>
  <c r="C9" i="19"/>
  <c r="C10" i="19"/>
  <c r="C11" i="19"/>
  <c r="C12" i="19"/>
  <c r="C13" i="19"/>
  <c r="C14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54" i="19"/>
  <c r="C55" i="19"/>
  <c r="C56" i="19"/>
  <c r="C57" i="19"/>
  <c r="C58" i="19"/>
  <c r="C59" i="19"/>
  <c r="C60" i="19"/>
  <c r="C61" i="19"/>
  <c r="C62" i="19"/>
  <c r="C63" i="19"/>
  <c r="C64" i="19"/>
  <c r="C65" i="19"/>
  <c r="C66" i="19"/>
  <c r="C67" i="19"/>
  <c r="C68" i="19"/>
  <c r="C69" i="19"/>
  <c r="C70" i="19"/>
  <c r="C71" i="19"/>
  <c r="C72" i="19"/>
  <c r="C73" i="19"/>
  <c r="C74" i="19"/>
  <c r="C75" i="19"/>
  <c r="C76" i="19"/>
  <c r="C77" i="19"/>
  <c r="C78" i="19"/>
  <c r="C79" i="19"/>
  <c r="C80" i="19"/>
  <c r="C81" i="19"/>
  <c r="C82" i="19"/>
  <c r="C83" i="19"/>
  <c r="C84" i="19"/>
  <c r="C85" i="19"/>
  <c r="C86" i="19"/>
  <c r="C87" i="19"/>
  <c r="C88" i="19"/>
  <c r="C89" i="19"/>
  <c r="C90" i="19"/>
  <c r="C91" i="19"/>
  <c r="C92" i="19"/>
  <c r="C93" i="19"/>
  <c r="C94" i="19"/>
  <c r="C95" i="19"/>
  <c r="C96" i="19"/>
  <c r="C97" i="19"/>
  <c r="C98" i="19"/>
  <c r="C99" i="19"/>
  <c r="C100" i="19"/>
  <c r="C4" i="19"/>
  <c r="D10" i="17"/>
  <c r="D12" i="17"/>
  <c r="D4" i="17"/>
  <c r="D11" i="17"/>
  <c r="D6" i="17"/>
  <c r="D5" i="17"/>
  <c r="C17" i="18" s="1"/>
  <c r="D8" i="17"/>
  <c r="D7" i="17"/>
  <c r="C10" i="18" s="1"/>
  <c r="D3" i="17"/>
  <c r="C12" i="18" s="1"/>
  <c r="D14" i="17"/>
  <c r="D15" i="17"/>
  <c r="D16" i="17"/>
  <c r="D17" i="17"/>
  <c r="D18" i="17"/>
  <c r="D19" i="17"/>
  <c r="D20" i="17"/>
  <c r="D21" i="17"/>
  <c r="D22" i="17"/>
  <c r="D23" i="17"/>
  <c r="D24" i="17"/>
  <c r="D25" i="17"/>
  <c r="D26" i="17"/>
  <c r="D27" i="17"/>
  <c r="D28" i="17"/>
  <c r="D29" i="17"/>
  <c r="D30" i="17"/>
  <c r="D31" i="17"/>
  <c r="D32" i="17"/>
  <c r="D33" i="17"/>
  <c r="D34" i="17"/>
  <c r="D35" i="17"/>
  <c r="D36" i="17"/>
  <c r="D37" i="17"/>
  <c r="D38" i="17"/>
  <c r="D39" i="17"/>
  <c r="D40" i="17"/>
  <c r="D41" i="17"/>
  <c r="D42" i="17"/>
  <c r="D43" i="17"/>
  <c r="D44" i="17"/>
  <c r="D45" i="17"/>
  <c r="D46" i="17"/>
  <c r="D47" i="17"/>
  <c r="D48" i="17"/>
  <c r="D49" i="17"/>
  <c r="D50" i="17"/>
  <c r="D51" i="17"/>
  <c r="D52" i="17"/>
  <c r="D53" i="17"/>
  <c r="D54" i="17"/>
  <c r="D55" i="17"/>
  <c r="D56" i="17"/>
  <c r="D57" i="17"/>
  <c r="D58" i="17"/>
  <c r="D59" i="17"/>
  <c r="D60" i="17"/>
  <c r="D61" i="17"/>
  <c r="D62" i="17"/>
  <c r="D63" i="17"/>
  <c r="D64" i="17"/>
  <c r="D65" i="17"/>
  <c r="D66" i="17"/>
  <c r="D67" i="17"/>
  <c r="D68" i="17"/>
  <c r="D69" i="17"/>
  <c r="D70" i="17"/>
  <c r="D71" i="17"/>
  <c r="D72" i="17"/>
  <c r="D73" i="17"/>
  <c r="D74" i="17"/>
  <c r="D75" i="17"/>
  <c r="D76" i="17"/>
  <c r="D77" i="17"/>
  <c r="D78" i="17"/>
  <c r="D79" i="17"/>
  <c r="D80" i="17"/>
  <c r="D81" i="17"/>
  <c r="D82" i="17"/>
  <c r="D83" i="17"/>
  <c r="D84" i="17"/>
  <c r="D85" i="17"/>
  <c r="D86" i="17"/>
  <c r="D87" i="17"/>
  <c r="D88" i="17"/>
  <c r="D89" i="17"/>
  <c r="D90" i="17"/>
  <c r="D91" i="17"/>
  <c r="D92" i="17"/>
  <c r="D93" i="17"/>
  <c r="D94" i="17"/>
  <c r="D95" i="17"/>
  <c r="D96" i="17"/>
  <c r="D97" i="17"/>
  <c r="D98" i="17"/>
  <c r="D99" i="17"/>
  <c r="D100" i="17"/>
  <c r="D9" i="17"/>
  <c r="C13" i="2"/>
  <c r="C17" i="2"/>
  <c r="C6" i="2"/>
  <c r="C4" i="2"/>
  <c r="C18" i="2"/>
  <c r="C9" i="2"/>
  <c r="C11" i="2"/>
  <c r="C3" i="2"/>
  <c r="C16" i="2"/>
  <c r="C14" i="2"/>
  <c r="C10" i="2"/>
  <c r="C15" i="2"/>
  <c r="C8" i="2"/>
  <c r="C7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2" i="2"/>
  <c r="C5" i="2"/>
  <c r="O4" i="1"/>
  <c r="P4" i="1" s="1"/>
  <c r="O6" i="1"/>
  <c r="P6" i="1" s="1"/>
  <c r="O7" i="1"/>
  <c r="P7" i="1" s="1"/>
  <c r="O8" i="1"/>
  <c r="P8" i="1" s="1"/>
  <c r="O9" i="1"/>
  <c r="P9" i="1" s="1"/>
  <c r="M4" i="1"/>
  <c r="M8" i="1"/>
  <c r="M9" i="1"/>
  <c r="B9" i="24"/>
  <c r="B10" i="24"/>
  <c r="B11" i="24"/>
  <c r="B12" i="24"/>
  <c r="B13" i="24"/>
  <c r="B14" i="24"/>
  <c r="B15" i="24"/>
  <c r="B16" i="24"/>
  <c r="B17" i="24"/>
  <c r="B18" i="24"/>
  <c r="B19" i="24"/>
  <c r="B20" i="24"/>
  <c r="B21" i="24"/>
  <c r="B22" i="24"/>
  <c r="B23" i="24"/>
  <c r="B24" i="24"/>
  <c r="B25" i="24"/>
  <c r="B26" i="24"/>
  <c r="B27" i="24"/>
  <c r="B28" i="24"/>
  <c r="B29" i="24"/>
  <c r="B30" i="24"/>
  <c r="B31" i="24"/>
  <c r="B32" i="24"/>
  <c r="B33" i="24"/>
  <c r="B34" i="24"/>
  <c r="B35" i="24"/>
  <c r="B36" i="24"/>
  <c r="B37" i="24"/>
  <c r="B38" i="24"/>
  <c r="B39" i="24"/>
  <c r="B40" i="24"/>
  <c r="B41" i="24"/>
  <c r="B42" i="24"/>
  <c r="B43" i="24"/>
  <c r="B44" i="24"/>
  <c r="B45" i="24"/>
  <c r="B46" i="24"/>
  <c r="B47" i="24"/>
  <c r="B48" i="24"/>
  <c r="B49" i="24"/>
  <c r="B50" i="24"/>
  <c r="B51" i="24"/>
  <c r="B52" i="24"/>
  <c r="B53" i="24"/>
  <c r="B54" i="24"/>
  <c r="B55" i="24"/>
  <c r="B56" i="24"/>
  <c r="B57" i="24"/>
  <c r="B58" i="24"/>
  <c r="B59" i="24"/>
  <c r="B60" i="24"/>
  <c r="B61" i="24"/>
  <c r="B62" i="24"/>
  <c r="B63" i="24"/>
  <c r="B64" i="24"/>
  <c r="B65" i="24"/>
  <c r="B66" i="24"/>
  <c r="B67" i="24"/>
  <c r="B68" i="24"/>
  <c r="B69" i="24"/>
  <c r="B70" i="24"/>
  <c r="B71" i="24"/>
  <c r="B72" i="24"/>
  <c r="B73" i="24"/>
  <c r="B74" i="24"/>
  <c r="B75" i="24"/>
  <c r="B76" i="24"/>
  <c r="B77" i="24"/>
  <c r="B78" i="24"/>
  <c r="B79" i="24"/>
  <c r="B80" i="24"/>
  <c r="B81" i="24"/>
  <c r="B82" i="24"/>
  <c r="B83" i="24"/>
  <c r="B84" i="24"/>
  <c r="B85" i="24"/>
  <c r="B86" i="24"/>
  <c r="B87" i="24"/>
  <c r="B88" i="24"/>
  <c r="B89" i="24"/>
  <c r="B90" i="24"/>
  <c r="B91" i="24"/>
  <c r="B92" i="24"/>
  <c r="B93" i="24"/>
  <c r="B94" i="24"/>
  <c r="B95" i="24"/>
  <c r="B96" i="24"/>
  <c r="B97" i="24"/>
  <c r="B98" i="24"/>
  <c r="B99" i="24"/>
  <c r="B100" i="24"/>
  <c r="H9" i="24"/>
  <c r="H10" i="24"/>
  <c r="H11" i="24"/>
  <c r="H12" i="24"/>
  <c r="H13" i="24"/>
  <c r="H14" i="24"/>
  <c r="H15" i="24"/>
  <c r="H16" i="24"/>
  <c r="H17" i="24"/>
  <c r="H18" i="24"/>
  <c r="H19" i="24"/>
  <c r="H20" i="24"/>
  <c r="H21" i="24"/>
  <c r="H22" i="24"/>
  <c r="H23" i="24"/>
  <c r="H24" i="24"/>
  <c r="H25" i="24"/>
  <c r="H26" i="24"/>
  <c r="H27" i="24"/>
  <c r="H28" i="24"/>
  <c r="H29" i="24"/>
  <c r="H30" i="24"/>
  <c r="H31" i="24"/>
  <c r="H32" i="24"/>
  <c r="H33" i="24"/>
  <c r="H34" i="24"/>
  <c r="H35" i="24"/>
  <c r="H36" i="24"/>
  <c r="H37" i="24"/>
  <c r="H38" i="24"/>
  <c r="H39" i="24"/>
  <c r="H40" i="24"/>
  <c r="H41" i="24"/>
  <c r="H42" i="24"/>
  <c r="H43" i="24"/>
  <c r="H44" i="24"/>
  <c r="H45" i="24"/>
  <c r="H46" i="24"/>
  <c r="H47" i="24"/>
  <c r="H48" i="24"/>
  <c r="H49" i="24"/>
  <c r="H50" i="24"/>
  <c r="H51" i="24"/>
  <c r="H52" i="24"/>
  <c r="H53" i="24"/>
  <c r="H54" i="24"/>
  <c r="H55" i="24"/>
  <c r="H56" i="24"/>
  <c r="H57" i="24"/>
  <c r="H58" i="24"/>
  <c r="H59" i="24"/>
  <c r="H60" i="24"/>
  <c r="H61" i="24"/>
  <c r="H62" i="24"/>
  <c r="H63" i="24"/>
  <c r="H64" i="24"/>
  <c r="H65" i="24"/>
  <c r="H66" i="24"/>
  <c r="H67" i="24"/>
  <c r="H68" i="24"/>
  <c r="H69" i="24"/>
  <c r="H70" i="24"/>
  <c r="H71" i="24"/>
  <c r="H72" i="24"/>
  <c r="H73" i="24"/>
  <c r="H74" i="24"/>
  <c r="H75" i="24"/>
  <c r="H76" i="24"/>
  <c r="H77" i="24"/>
  <c r="H78" i="24"/>
  <c r="H79" i="24"/>
  <c r="H80" i="24"/>
  <c r="H81" i="24"/>
  <c r="H82" i="24"/>
  <c r="H83" i="24"/>
  <c r="H84" i="24"/>
  <c r="H85" i="24"/>
  <c r="H86" i="24"/>
  <c r="H87" i="24"/>
  <c r="H88" i="24"/>
  <c r="H89" i="24"/>
  <c r="H90" i="24"/>
  <c r="H91" i="24"/>
  <c r="H92" i="24"/>
  <c r="H93" i="24"/>
  <c r="H94" i="24"/>
  <c r="H95" i="24"/>
  <c r="H96" i="24"/>
  <c r="H97" i="24"/>
  <c r="H98" i="24"/>
  <c r="H99" i="24"/>
  <c r="H100" i="24"/>
  <c r="CN3" i="21"/>
  <c r="CN4" i="21"/>
  <c r="CN5" i="21"/>
  <c r="CN6" i="21"/>
  <c r="CN7" i="21"/>
  <c r="CN8" i="21"/>
  <c r="CN9" i="21"/>
  <c r="CN10" i="21"/>
  <c r="CN11" i="21"/>
  <c r="CN12" i="21"/>
  <c r="CN13" i="21"/>
  <c r="CN14" i="21"/>
  <c r="CN15" i="21"/>
  <c r="CN16" i="21"/>
  <c r="CN17" i="21"/>
  <c r="CN18" i="21"/>
  <c r="CN19" i="21"/>
  <c r="CN20" i="21"/>
  <c r="CN21" i="21"/>
  <c r="CN22" i="21"/>
  <c r="CN23" i="21"/>
  <c r="CN24" i="21"/>
  <c r="CN25" i="21"/>
  <c r="CN26" i="21"/>
  <c r="CN27" i="21"/>
  <c r="CN28" i="21"/>
  <c r="CN29" i="21"/>
  <c r="CN30" i="21"/>
  <c r="CN31" i="21"/>
  <c r="CN32" i="21"/>
  <c r="CN33" i="21"/>
  <c r="CN34" i="21"/>
  <c r="CN35" i="21"/>
  <c r="CN36" i="21"/>
  <c r="CN37" i="21"/>
  <c r="CN38" i="21"/>
  <c r="CN39" i="21"/>
  <c r="CN40" i="21"/>
  <c r="CN41" i="21"/>
  <c r="CN42" i="21"/>
  <c r="CG3" i="21"/>
  <c r="CG4" i="21"/>
  <c r="CG5" i="21"/>
  <c r="CG6" i="21"/>
  <c r="CG7" i="21"/>
  <c r="CG8" i="21"/>
  <c r="CG9" i="21"/>
  <c r="CG10" i="21"/>
  <c r="CG11" i="21"/>
  <c r="CG12" i="21"/>
  <c r="CG13" i="21"/>
  <c r="CG14" i="21"/>
  <c r="CG15" i="21"/>
  <c r="CG16" i="21"/>
  <c r="CG17" i="21"/>
  <c r="CG18" i="21"/>
  <c r="CG19" i="21"/>
  <c r="CG20" i="21"/>
  <c r="CG21" i="21"/>
  <c r="CG22" i="21"/>
  <c r="CG23" i="21"/>
  <c r="CG24" i="21"/>
  <c r="CG25" i="21"/>
  <c r="CG26" i="21"/>
  <c r="CG27" i="21"/>
  <c r="CG28" i="21"/>
  <c r="CG29" i="21"/>
  <c r="CG30" i="21"/>
  <c r="CG31" i="21"/>
  <c r="CG32" i="21"/>
  <c r="CG33" i="21"/>
  <c r="CG34" i="21"/>
  <c r="CG35" i="21"/>
  <c r="CG36" i="21"/>
  <c r="CG37" i="21"/>
  <c r="CG38" i="21"/>
  <c r="CG39" i="21"/>
  <c r="CG40" i="21"/>
  <c r="CG41" i="21"/>
  <c r="CG42" i="21"/>
  <c r="BZ3" i="21"/>
  <c r="BZ4" i="21"/>
  <c r="BZ5" i="21"/>
  <c r="BZ6" i="21"/>
  <c r="BZ7" i="21"/>
  <c r="BZ8" i="21"/>
  <c r="BZ9" i="21"/>
  <c r="BZ10" i="21"/>
  <c r="BZ11" i="21"/>
  <c r="BZ12" i="21"/>
  <c r="BZ13" i="21"/>
  <c r="BZ14" i="21"/>
  <c r="BZ15" i="21"/>
  <c r="BZ16" i="21"/>
  <c r="BZ17" i="21"/>
  <c r="BZ18" i="21"/>
  <c r="BZ19" i="21"/>
  <c r="BZ20" i="21"/>
  <c r="BZ21" i="21"/>
  <c r="BZ22" i="21"/>
  <c r="BZ23" i="21"/>
  <c r="BZ24" i="21"/>
  <c r="BZ25" i="21"/>
  <c r="BZ26" i="21"/>
  <c r="BZ27" i="21"/>
  <c r="BZ28" i="21"/>
  <c r="BZ29" i="21"/>
  <c r="BZ30" i="21"/>
  <c r="BZ31" i="21"/>
  <c r="BZ32" i="21"/>
  <c r="BZ33" i="21"/>
  <c r="BZ34" i="21"/>
  <c r="BZ35" i="21"/>
  <c r="BZ36" i="21"/>
  <c r="BZ37" i="21"/>
  <c r="BZ38" i="21"/>
  <c r="BZ39" i="21"/>
  <c r="BZ40" i="21"/>
  <c r="BZ41" i="21"/>
  <c r="BZ42" i="21"/>
  <c r="BS3" i="21"/>
  <c r="BS4" i="21"/>
  <c r="BS5" i="21"/>
  <c r="BS6" i="21"/>
  <c r="BS7" i="21"/>
  <c r="BS8" i="21"/>
  <c r="BS9" i="21"/>
  <c r="BS10" i="21"/>
  <c r="BS11" i="21"/>
  <c r="BS12" i="21"/>
  <c r="BS13" i="21"/>
  <c r="BS14" i="21"/>
  <c r="BS15" i="21"/>
  <c r="BS16" i="21"/>
  <c r="BS17" i="21"/>
  <c r="BS18" i="21"/>
  <c r="BS19" i="21"/>
  <c r="BS20" i="21"/>
  <c r="BS21" i="21"/>
  <c r="BS22" i="21"/>
  <c r="BS23" i="21"/>
  <c r="BS24" i="21"/>
  <c r="BS25" i="21"/>
  <c r="BS26" i="21"/>
  <c r="BS27" i="21"/>
  <c r="BS28" i="21"/>
  <c r="BS29" i="21"/>
  <c r="BS30" i="21"/>
  <c r="BS31" i="21"/>
  <c r="BS32" i="21"/>
  <c r="BS33" i="21"/>
  <c r="BS34" i="21"/>
  <c r="BS35" i="21"/>
  <c r="BS36" i="21"/>
  <c r="BS37" i="21"/>
  <c r="BS38" i="21"/>
  <c r="BS39" i="21"/>
  <c r="BS40" i="21"/>
  <c r="BS41" i="21"/>
  <c r="BS42" i="21"/>
  <c r="BL3" i="21"/>
  <c r="BL4" i="21"/>
  <c r="BL5" i="21"/>
  <c r="BL6" i="21"/>
  <c r="BL7" i="21"/>
  <c r="BL8" i="21"/>
  <c r="BL9" i="21"/>
  <c r="BL10" i="21"/>
  <c r="BL11" i="21"/>
  <c r="BL12" i="21"/>
  <c r="BL13" i="21"/>
  <c r="BL14" i="21"/>
  <c r="BL15" i="21"/>
  <c r="BL16" i="21"/>
  <c r="BL17" i="21"/>
  <c r="BL18" i="21"/>
  <c r="BL19" i="21"/>
  <c r="BL20" i="21"/>
  <c r="BL21" i="21"/>
  <c r="BL22" i="21"/>
  <c r="BL23" i="21"/>
  <c r="BL24" i="21"/>
  <c r="BL25" i="21"/>
  <c r="BL26" i="21"/>
  <c r="BL27" i="21"/>
  <c r="BL28" i="21"/>
  <c r="BL29" i="21"/>
  <c r="BL30" i="21"/>
  <c r="BL31" i="21"/>
  <c r="BL32" i="21"/>
  <c r="BL33" i="21"/>
  <c r="BL34" i="21"/>
  <c r="BL35" i="21"/>
  <c r="BL36" i="21"/>
  <c r="BL37" i="21"/>
  <c r="BL38" i="21"/>
  <c r="BL39" i="21"/>
  <c r="BL40" i="21"/>
  <c r="BL41" i="21"/>
  <c r="BL42" i="21"/>
  <c r="BE3" i="21"/>
  <c r="BE4" i="21"/>
  <c r="BE5" i="21"/>
  <c r="BE6" i="21"/>
  <c r="BE7" i="21"/>
  <c r="BE8" i="21"/>
  <c r="BE9" i="21"/>
  <c r="BE10" i="21"/>
  <c r="BE11" i="21"/>
  <c r="BE12" i="21"/>
  <c r="BE13" i="21"/>
  <c r="BE14" i="21"/>
  <c r="BE15" i="21"/>
  <c r="BE16" i="21"/>
  <c r="BE17" i="21"/>
  <c r="BE18" i="21"/>
  <c r="BE19" i="21"/>
  <c r="BE20" i="21"/>
  <c r="BE21" i="21"/>
  <c r="BE22" i="21"/>
  <c r="BE23" i="21"/>
  <c r="BE24" i="21"/>
  <c r="BE25" i="21"/>
  <c r="BE26" i="21"/>
  <c r="BE27" i="21"/>
  <c r="BE28" i="21"/>
  <c r="BE29" i="21"/>
  <c r="BE30" i="21"/>
  <c r="BE31" i="21"/>
  <c r="BE32" i="21"/>
  <c r="BE33" i="21"/>
  <c r="BE34" i="21"/>
  <c r="BE35" i="21"/>
  <c r="BE36" i="21"/>
  <c r="BE37" i="21"/>
  <c r="BE38" i="21"/>
  <c r="BE39" i="21"/>
  <c r="BE40" i="21"/>
  <c r="BE41" i="21"/>
  <c r="BE42" i="21"/>
  <c r="AX3" i="21"/>
  <c r="AX4" i="21"/>
  <c r="AX5" i="21"/>
  <c r="AX6" i="21"/>
  <c r="AX7" i="21"/>
  <c r="AX8" i="21"/>
  <c r="AX9" i="21"/>
  <c r="AX10" i="21"/>
  <c r="AX11" i="21"/>
  <c r="AX12" i="21"/>
  <c r="AX13" i="21"/>
  <c r="AX14" i="21"/>
  <c r="AX15" i="21"/>
  <c r="AX16" i="21"/>
  <c r="AX17" i="21"/>
  <c r="AX18" i="21"/>
  <c r="AX19" i="21"/>
  <c r="AX20" i="21"/>
  <c r="AX21" i="21"/>
  <c r="AX22" i="21"/>
  <c r="AX23" i="21"/>
  <c r="AX24" i="21"/>
  <c r="AX25" i="21"/>
  <c r="AX26" i="21"/>
  <c r="AX27" i="21"/>
  <c r="AX28" i="21"/>
  <c r="AX29" i="21"/>
  <c r="AX30" i="21"/>
  <c r="AX31" i="21"/>
  <c r="AX32" i="21"/>
  <c r="AX33" i="21"/>
  <c r="AX34" i="21"/>
  <c r="AX35" i="21"/>
  <c r="AX36" i="21"/>
  <c r="AX37" i="21"/>
  <c r="AX38" i="21"/>
  <c r="AX39" i="21"/>
  <c r="AX40" i="21"/>
  <c r="AX41" i="21"/>
  <c r="AX42" i="21"/>
  <c r="AQ3" i="21"/>
  <c r="AQ4" i="21"/>
  <c r="AQ5" i="21"/>
  <c r="AQ6" i="21"/>
  <c r="AQ7" i="21"/>
  <c r="AQ8" i="21"/>
  <c r="AQ9" i="21"/>
  <c r="AQ10" i="21"/>
  <c r="AQ11" i="21"/>
  <c r="AQ12" i="21"/>
  <c r="AQ13" i="21"/>
  <c r="AQ14" i="21"/>
  <c r="AQ15" i="21"/>
  <c r="AQ16" i="21"/>
  <c r="AQ17" i="21"/>
  <c r="AQ18" i="21"/>
  <c r="AQ19" i="21"/>
  <c r="AQ20" i="21"/>
  <c r="AQ21" i="21"/>
  <c r="AQ22" i="21"/>
  <c r="AQ23" i="21"/>
  <c r="AQ24" i="21"/>
  <c r="AQ25" i="21"/>
  <c r="AQ26" i="21"/>
  <c r="AQ27" i="21"/>
  <c r="AQ28" i="21"/>
  <c r="AQ29" i="21"/>
  <c r="AQ30" i="21"/>
  <c r="AQ31" i="21"/>
  <c r="AQ32" i="21"/>
  <c r="AQ33" i="21"/>
  <c r="AQ34" i="21"/>
  <c r="AQ35" i="21"/>
  <c r="AQ36" i="21"/>
  <c r="AQ37" i="21"/>
  <c r="AQ38" i="21"/>
  <c r="AQ39" i="21"/>
  <c r="AQ40" i="21"/>
  <c r="AQ41" i="21"/>
  <c r="AQ42" i="21"/>
  <c r="AJ3" i="21"/>
  <c r="AJ4" i="21"/>
  <c r="AJ5" i="21"/>
  <c r="AJ6" i="21"/>
  <c r="AJ7" i="21"/>
  <c r="AJ8" i="21"/>
  <c r="AJ9" i="21"/>
  <c r="AJ10" i="21"/>
  <c r="AJ11" i="21"/>
  <c r="AJ12" i="21"/>
  <c r="AJ13" i="21"/>
  <c r="AJ14" i="21"/>
  <c r="AJ15" i="21"/>
  <c r="AJ16" i="21"/>
  <c r="AJ17" i="21"/>
  <c r="AJ18" i="21"/>
  <c r="AJ19" i="21"/>
  <c r="AJ20" i="21"/>
  <c r="AJ21" i="21"/>
  <c r="AJ22" i="21"/>
  <c r="AJ23" i="21"/>
  <c r="AJ24" i="21"/>
  <c r="AJ25" i="21"/>
  <c r="AJ26" i="21"/>
  <c r="AJ27" i="21"/>
  <c r="AJ28" i="21"/>
  <c r="AJ29" i="21"/>
  <c r="AJ30" i="21"/>
  <c r="AJ31" i="21"/>
  <c r="AJ32" i="21"/>
  <c r="AJ33" i="21"/>
  <c r="AJ34" i="21"/>
  <c r="AJ35" i="21"/>
  <c r="AJ36" i="21"/>
  <c r="AJ37" i="21"/>
  <c r="AJ38" i="21"/>
  <c r="AJ39" i="21"/>
  <c r="AJ40" i="21"/>
  <c r="AJ41" i="21"/>
  <c r="AJ42" i="21"/>
  <c r="AC3" i="21"/>
  <c r="AC4" i="21"/>
  <c r="AC5" i="21"/>
  <c r="AC6" i="21"/>
  <c r="AC7" i="21"/>
  <c r="AC8" i="21"/>
  <c r="AC9" i="21"/>
  <c r="AC10" i="21"/>
  <c r="AC11" i="21"/>
  <c r="AC12" i="21"/>
  <c r="AC13" i="21"/>
  <c r="AC14" i="21"/>
  <c r="AC15" i="21"/>
  <c r="AC16" i="21"/>
  <c r="AC17" i="21"/>
  <c r="AC18" i="21"/>
  <c r="AC19" i="21"/>
  <c r="AC20" i="21"/>
  <c r="AC21" i="21"/>
  <c r="AC22" i="21"/>
  <c r="AC23" i="21"/>
  <c r="AC24" i="21"/>
  <c r="AC25" i="21"/>
  <c r="AC26" i="21"/>
  <c r="AC27" i="21"/>
  <c r="AC28" i="21"/>
  <c r="AC29" i="21"/>
  <c r="AC30" i="21"/>
  <c r="AC31" i="21"/>
  <c r="AC32" i="21"/>
  <c r="AC33" i="21"/>
  <c r="AC34" i="21"/>
  <c r="AC35" i="21"/>
  <c r="AC36" i="21"/>
  <c r="AC37" i="21"/>
  <c r="AC38" i="21"/>
  <c r="AC39" i="21"/>
  <c r="AC40" i="21"/>
  <c r="AC41" i="21"/>
  <c r="AC42" i="21"/>
  <c r="V3" i="21"/>
  <c r="V4" i="21"/>
  <c r="V5" i="21"/>
  <c r="V6" i="21"/>
  <c r="V7" i="21"/>
  <c r="V8" i="21"/>
  <c r="V9" i="21"/>
  <c r="V10" i="21"/>
  <c r="V11" i="21"/>
  <c r="V12" i="21"/>
  <c r="V13" i="21"/>
  <c r="V14" i="21"/>
  <c r="V15" i="21"/>
  <c r="V16" i="21"/>
  <c r="V17" i="21"/>
  <c r="V18" i="21"/>
  <c r="V19" i="21"/>
  <c r="V20" i="21"/>
  <c r="V21" i="21"/>
  <c r="V22" i="21"/>
  <c r="V23" i="21"/>
  <c r="V24" i="21"/>
  <c r="V25" i="21"/>
  <c r="V26" i="21"/>
  <c r="V27" i="21"/>
  <c r="V28" i="21"/>
  <c r="V29" i="21"/>
  <c r="V30" i="21"/>
  <c r="V31" i="21"/>
  <c r="V32" i="21"/>
  <c r="V33" i="21"/>
  <c r="V34" i="21"/>
  <c r="V35" i="21"/>
  <c r="V36" i="21"/>
  <c r="V37" i="21"/>
  <c r="V38" i="21"/>
  <c r="V39" i="21"/>
  <c r="V40" i="21"/>
  <c r="V41" i="21"/>
  <c r="V42" i="21"/>
  <c r="O3" i="21"/>
  <c r="O4" i="21"/>
  <c r="O5" i="21"/>
  <c r="O6" i="21"/>
  <c r="O7" i="21"/>
  <c r="O8" i="21"/>
  <c r="O9" i="21"/>
  <c r="O10" i="21"/>
  <c r="O11" i="21"/>
  <c r="O12" i="21"/>
  <c r="O13" i="21"/>
  <c r="O14" i="21"/>
  <c r="O15" i="21"/>
  <c r="O16" i="21"/>
  <c r="O17" i="21"/>
  <c r="O18" i="21"/>
  <c r="O19" i="21"/>
  <c r="O20" i="21"/>
  <c r="O21" i="21"/>
  <c r="O22" i="21"/>
  <c r="O23" i="21"/>
  <c r="O24" i="21"/>
  <c r="O25" i="21"/>
  <c r="O26" i="21"/>
  <c r="O27" i="21"/>
  <c r="O28" i="21"/>
  <c r="O29" i="21"/>
  <c r="O30" i="21"/>
  <c r="O31" i="21"/>
  <c r="O32" i="21"/>
  <c r="O33" i="21"/>
  <c r="O34" i="21"/>
  <c r="O35" i="21"/>
  <c r="O36" i="21"/>
  <c r="O37" i="21"/>
  <c r="O38" i="21"/>
  <c r="O39" i="21"/>
  <c r="O40" i="21"/>
  <c r="O41" i="21"/>
  <c r="O42" i="21"/>
  <c r="H1" i="21"/>
  <c r="P1" i="21" s="1"/>
  <c r="W1" i="21" s="1"/>
  <c r="AD1" i="21" s="1"/>
  <c r="G42" i="21"/>
  <c r="G41" i="21"/>
  <c r="G40" i="21"/>
  <c r="G39" i="21"/>
  <c r="G38" i="21"/>
  <c r="G37" i="21"/>
  <c r="G36" i="21"/>
  <c r="G35" i="21"/>
  <c r="G34" i="21"/>
  <c r="G33" i="21"/>
  <c r="G32" i="21"/>
  <c r="G31" i="21"/>
  <c r="G30" i="21"/>
  <c r="G29" i="21"/>
  <c r="G28" i="21"/>
  <c r="G27" i="21"/>
  <c r="G26" i="21"/>
  <c r="G25" i="21"/>
  <c r="G24" i="21"/>
  <c r="G23" i="21"/>
  <c r="G22" i="21"/>
  <c r="G21" i="21"/>
  <c r="G20" i="21"/>
  <c r="G19" i="21"/>
  <c r="G18" i="21"/>
  <c r="G17" i="21"/>
  <c r="G16" i="21"/>
  <c r="G15" i="21"/>
  <c r="G14" i="21"/>
  <c r="G13" i="21"/>
  <c r="G12" i="21"/>
  <c r="G11" i="21"/>
  <c r="G10" i="21"/>
  <c r="G9" i="21"/>
  <c r="G8" i="21"/>
  <c r="G7" i="21"/>
  <c r="D6" i="2" s="1"/>
  <c r="E6" i="2" s="1"/>
  <c r="G6" i="21"/>
  <c r="G5" i="21"/>
  <c r="G4" i="21"/>
  <c r="G3" i="21"/>
  <c r="A13" i="21"/>
  <c r="A14" i="21"/>
  <c r="A15" i="21"/>
  <c r="A16" i="21"/>
  <c r="A17" i="21"/>
  <c r="A18" i="21"/>
  <c r="A19" i="21"/>
  <c r="A20" i="21"/>
  <c r="A21" i="21"/>
  <c r="A22" i="21"/>
  <c r="A23" i="21"/>
  <c r="A12" i="21"/>
  <c r="D44" i="20"/>
  <c r="D45" i="20"/>
  <c r="D46" i="20"/>
  <c r="D47" i="20"/>
  <c r="D48" i="20"/>
  <c r="D49" i="20"/>
  <c r="D50" i="20"/>
  <c r="D51" i="20"/>
  <c r="D52" i="20"/>
  <c r="D53" i="20"/>
  <c r="D54" i="20"/>
  <c r="D55" i="20"/>
  <c r="D56" i="20"/>
  <c r="D57" i="20"/>
  <c r="D58" i="20"/>
  <c r="D59" i="20"/>
  <c r="D60" i="20"/>
  <c r="D61" i="20"/>
  <c r="D62" i="20"/>
  <c r="D63" i="20"/>
  <c r="D64" i="20"/>
  <c r="D65" i="20"/>
  <c r="D66" i="20"/>
  <c r="D67" i="20"/>
  <c r="D68" i="20"/>
  <c r="D69" i="20"/>
  <c r="D70" i="20"/>
  <c r="D71" i="20"/>
  <c r="D72" i="20"/>
  <c r="D73" i="20"/>
  <c r="D74" i="20"/>
  <c r="D75" i="20"/>
  <c r="D76" i="20"/>
  <c r="D77" i="20"/>
  <c r="D78" i="20"/>
  <c r="D79" i="20"/>
  <c r="D80" i="20"/>
  <c r="D81" i="20"/>
  <c r="D82" i="20"/>
  <c r="D83" i="20"/>
  <c r="D84" i="20"/>
  <c r="D85" i="20"/>
  <c r="D86" i="20"/>
  <c r="D87" i="20"/>
  <c r="D88" i="20"/>
  <c r="D89" i="20"/>
  <c r="D90" i="20"/>
  <c r="D91" i="20"/>
  <c r="D92" i="20"/>
  <c r="D93" i="20"/>
  <c r="D94" i="20"/>
  <c r="D95" i="20"/>
  <c r="D96" i="20"/>
  <c r="D97" i="20"/>
  <c r="D98" i="20"/>
  <c r="D99" i="20"/>
  <c r="D100" i="20"/>
  <c r="D44" i="19"/>
  <c r="D45" i="19"/>
  <c r="D46" i="19"/>
  <c r="D47" i="19"/>
  <c r="D48" i="19"/>
  <c r="D49" i="19"/>
  <c r="D50" i="19"/>
  <c r="D51" i="19"/>
  <c r="D52" i="19"/>
  <c r="D53" i="19"/>
  <c r="D54" i="19"/>
  <c r="D55" i="19"/>
  <c r="D56" i="19"/>
  <c r="D57" i="19"/>
  <c r="D58" i="19"/>
  <c r="D59" i="19"/>
  <c r="D60" i="19"/>
  <c r="D61" i="19"/>
  <c r="D62" i="19"/>
  <c r="D63" i="19"/>
  <c r="D64" i="19"/>
  <c r="D65" i="19"/>
  <c r="D66" i="19"/>
  <c r="D67" i="19"/>
  <c r="D68" i="19"/>
  <c r="D69" i="19"/>
  <c r="D70" i="19"/>
  <c r="D71" i="19"/>
  <c r="D72" i="19"/>
  <c r="D73" i="19"/>
  <c r="D74" i="19"/>
  <c r="D75" i="19"/>
  <c r="D76" i="19"/>
  <c r="D77" i="19"/>
  <c r="D78" i="19"/>
  <c r="D79" i="19"/>
  <c r="D80" i="19"/>
  <c r="D81" i="19"/>
  <c r="D82" i="19"/>
  <c r="D83" i="19"/>
  <c r="D84" i="19"/>
  <c r="D85" i="19"/>
  <c r="D86" i="19"/>
  <c r="D87" i="19"/>
  <c r="D88" i="19"/>
  <c r="D89" i="19"/>
  <c r="D90" i="19"/>
  <c r="D91" i="19"/>
  <c r="D92" i="19"/>
  <c r="D93" i="19"/>
  <c r="D94" i="19"/>
  <c r="D95" i="19"/>
  <c r="D96" i="19"/>
  <c r="D97" i="19"/>
  <c r="D98" i="19"/>
  <c r="D99" i="19"/>
  <c r="D100" i="19"/>
  <c r="D44" i="18"/>
  <c r="D45" i="18"/>
  <c r="D46" i="18"/>
  <c r="D47" i="18"/>
  <c r="D48" i="18"/>
  <c r="D49" i="18"/>
  <c r="D50" i="18"/>
  <c r="D51" i="18"/>
  <c r="D52" i="18"/>
  <c r="D53" i="18"/>
  <c r="D54" i="18"/>
  <c r="D55" i="18"/>
  <c r="D56" i="18"/>
  <c r="D57" i="18"/>
  <c r="D58" i="18"/>
  <c r="D59" i="18"/>
  <c r="D60" i="18"/>
  <c r="D61" i="18"/>
  <c r="D62" i="18"/>
  <c r="D63" i="18"/>
  <c r="D64" i="18"/>
  <c r="D65" i="18"/>
  <c r="D66" i="18"/>
  <c r="D67" i="18"/>
  <c r="D68" i="18"/>
  <c r="D69" i="18"/>
  <c r="D70" i="18"/>
  <c r="D71" i="18"/>
  <c r="D72" i="18"/>
  <c r="D73" i="18"/>
  <c r="D74" i="18"/>
  <c r="D75" i="18"/>
  <c r="D76" i="18"/>
  <c r="D77" i="18"/>
  <c r="D78" i="18"/>
  <c r="D79" i="18"/>
  <c r="D80" i="18"/>
  <c r="D81" i="18"/>
  <c r="D82" i="18"/>
  <c r="D83" i="18"/>
  <c r="D84" i="18"/>
  <c r="D85" i="18"/>
  <c r="D86" i="18"/>
  <c r="D87" i="18"/>
  <c r="D88" i="18"/>
  <c r="D89" i="18"/>
  <c r="D90" i="18"/>
  <c r="D91" i="18"/>
  <c r="D92" i="18"/>
  <c r="D93" i="18"/>
  <c r="D94" i="18"/>
  <c r="D95" i="18"/>
  <c r="D96" i="18"/>
  <c r="D97" i="18"/>
  <c r="D98" i="18"/>
  <c r="D99" i="18"/>
  <c r="D100" i="18"/>
  <c r="E44" i="17"/>
  <c r="E45" i="17"/>
  <c r="E46" i="17"/>
  <c r="E47" i="17"/>
  <c r="E48" i="17"/>
  <c r="E49" i="17"/>
  <c r="E50" i="17"/>
  <c r="E51" i="17"/>
  <c r="E52" i="17"/>
  <c r="E53" i="17"/>
  <c r="E54" i="17"/>
  <c r="E55" i="17"/>
  <c r="E56" i="17"/>
  <c r="E57" i="17"/>
  <c r="E58" i="17"/>
  <c r="E59" i="17"/>
  <c r="E60" i="17"/>
  <c r="E61" i="17"/>
  <c r="E62" i="17"/>
  <c r="E63" i="17"/>
  <c r="E64" i="17"/>
  <c r="E65" i="17"/>
  <c r="E66" i="17"/>
  <c r="E67" i="17"/>
  <c r="E68" i="17"/>
  <c r="E69" i="17"/>
  <c r="E70" i="17"/>
  <c r="E71" i="17"/>
  <c r="E72" i="17"/>
  <c r="E73" i="17"/>
  <c r="E74" i="17"/>
  <c r="E75" i="17"/>
  <c r="E76" i="17"/>
  <c r="E77" i="17"/>
  <c r="E78" i="17"/>
  <c r="E79" i="17"/>
  <c r="E80" i="17"/>
  <c r="E81" i="17"/>
  <c r="E82" i="17"/>
  <c r="E83" i="17"/>
  <c r="E84" i="17"/>
  <c r="E85" i="17"/>
  <c r="E86" i="17"/>
  <c r="E87" i="17"/>
  <c r="E88" i="17"/>
  <c r="E89" i="17"/>
  <c r="E90" i="17"/>
  <c r="E91" i="17"/>
  <c r="E92" i="17"/>
  <c r="E93" i="17"/>
  <c r="E94" i="17"/>
  <c r="E95" i="17"/>
  <c r="E96" i="17"/>
  <c r="E97" i="17"/>
  <c r="E98" i="17"/>
  <c r="E99" i="17"/>
  <c r="E100" i="17"/>
  <c r="D44" i="2"/>
  <c r="E44" i="2" s="1"/>
  <c r="D45" i="2"/>
  <c r="E45" i="2" s="1"/>
  <c r="D46" i="2"/>
  <c r="E46" i="2" s="1"/>
  <c r="D47" i="2"/>
  <c r="E47" i="2" s="1"/>
  <c r="D48" i="2"/>
  <c r="E48" i="2" s="1"/>
  <c r="D49" i="2"/>
  <c r="E49" i="2" s="1"/>
  <c r="D50" i="2"/>
  <c r="E50" i="2" s="1"/>
  <c r="D51" i="2"/>
  <c r="E51" i="2" s="1"/>
  <c r="D52" i="2"/>
  <c r="E52" i="2" s="1"/>
  <c r="D53" i="2"/>
  <c r="E53" i="2" s="1"/>
  <c r="D54" i="2"/>
  <c r="E54" i="2" s="1"/>
  <c r="D55" i="2"/>
  <c r="E55" i="2" s="1"/>
  <c r="D56" i="2"/>
  <c r="E56" i="2" s="1"/>
  <c r="D57" i="2"/>
  <c r="E57" i="2" s="1"/>
  <c r="D58" i="2"/>
  <c r="E58" i="2" s="1"/>
  <c r="D59" i="2"/>
  <c r="E59" i="2" s="1"/>
  <c r="D60" i="2"/>
  <c r="E60" i="2" s="1"/>
  <c r="D61" i="2"/>
  <c r="E61" i="2" s="1"/>
  <c r="D62" i="2"/>
  <c r="E62" i="2" s="1"/>
  <c r="D63" i="2"/>
  <c r="E63" i="2" s="1"/>
  <c r="D64" i="2"/>
  <c r="E64" i="2" s="1"/>
  <c r="D65" i="2"/>
  <c r="E65" i="2" s="1"/>
  <c r="D66" i="2"/>
  <c r="E66" i="2" s="1"/>
  <c r="D67" i="2"/>
  <c r="E67" i="2" s="1"/>
  <c r="D68" i="2"/>
  <c r="E68" i="2" s="1"/>
  <c r="D69" i="2"/>
  <c r="E69" i="2" s="1"/>
  <c r="D70" i="2"/>
  <c r="E70" i="2" s="1"/>
  <c r="D71" i="2"/>
  <c r="E71" i="2" s="1"/>
  <c r="D72" i="2"/>
  <c r="E72" i="2" s="1"/>
  <c r="D73" i="2"/>
  <c r="E73" i="2" s="1"/>
  <c r="D74" i="2"/>
  <c r="E74" i="2" s="1"/>
  <c r="D75" i="2"/>
  <c r="E75" i="2" s="1"/>
  <c r="D76" i="2"/>
  <c r="E76" i="2" s="1"/>
  <c r="D77" i="2"/>
  <c r="E77" i="2" s="1"/>
  <c r="D78" i="2"/>
  <c r="E78" i="2" s="1"/>
  <c r="D79" i="2"/>
  <c r="E79" i="2" s="1"/>
  <c r="D80" i="2"/>
  <c r="E80" i="2" s="1"/>
  <c r="D81" i="2"/>
  <c r="E81" i="2" s="1"/>
  <c r="D82" i="2"/>
  <c r="E82" i="2" s="1"/>
  <c r="D83" i="2"/>
  <c r="E83" i="2" s="1"/>
  <c r="D84" i="2"/>
  <c r="E84" i="2" s="1"/>
  <c r="D85" i="2"/>
  <c r="E85" i="2" s="1"/>
  <c r="D86" i="2"/>
  <c r="E86" i="2" s="1"/>
  <c r="D87" i="2"/>
  <c r="E87" i="2" s="1"/>
  <c r="D88" i="2"/>
  <c r="E88" i="2" s="1"/>
  <c r="D89" i="2"/>
  <c r="E89" i="2" s="1"/>
  <c r="D90" i="2"/>
  <c r="E90" i="2" s="1"/>
  <c r="D91" i="2"/>
  <c r="E91" i="2" s="1"/>
  <c r="D92" i="2"/>
  <c r="E92" i="2" s="1"/>
  <c r="D93" i="2"/>
  <c r="E93" i="2" s="1"/>
  <c r="D94" i="2"/>
  <c r="E94" i="2" s="1"/>
  <c r="D95" i="2"/>
  <c r="E95" i="2" s="1"/>
  <c r="D96" i="2"/>
  <c r="E96" i="2" s="1"/>
  <c r="D97" i="2"/>
  <c r="E97" i="2" s="1"/>
  <c r="D98" i="2"/>
  <c r="E98" i="2" s="1"/>
  <c r="D99" i="2"/>
  <c r="E99" i="2" s="1"/>
  <c r="D100" i="2"/>
  <c r="E100" i="2" s="1"/>
  <c r="L5" i="1"/>
  <c r="L9" i="1"/>
  <c r="L12" i="1"/>
  <c r="L13" i="1"/>
  <c r="L14" i="1"/>
  <c r="L15" i="1"/>
  <c r="L16" i="1"/>
  <c r="L17" i="1"/>
  <c r="L18" i="1"/>
  <c r="L19" i="1"/>
  <c r="L20" i="1"/>
  <c r="L21" i="1"/>
  <c r="L22" i="1"/>
  <c r="L23" i="1"/>
  <c r="J5" i="1"/>
  <c r="J9" i="1"/>
  <c r="J12" i="1"/>
  <c r="J13" i="1"/>
  <c r="J14" i="1"/>
  <c r="J15" i="1"/>
  <c r="J16" i="1"/>
  <c r="J17" i="1"/>
  <c r="J18" i="1"/>
  <c r="J19" i="1"/>
  <c r="J20" i="1"/>
  <c r="J21" i="1"/>
  <c r="J22" i="1"/>
  <c r="J23" i="1"/>
  <c r="C13" i="18"/>
  <c r="C14" i="18"/>
  <c r="C18" i="18"/>
  <c r="C19" i="18"/>
  <c r="C20" i="18"/>
  <c r="C21" i="18"/>
  <c r="C22" i="18"/>
  <c r="C23" i="18"/>
  <c r="C24" i="18"/>
  <c r="C25" i="18"/>
  <c r="C26" i="18"/>
  <c r="C27" i="18"/>
  <c r="C28" i="18"/>
  <c r="C29" i="18"/>
  <c r="C30" i="18"/>
  <c r="C31" i="18"/>
  <c r="C32" i="18"/>
  <c r="C33" i="18"/>
  <c r="C34" i="18"/>
  <c r="C35" i="18"/>
  <c r="C36" i="18"/>
  <c r="C37" i="18"/>
  <c r="C38" i="18"/>
  <c r="C39" i="18"/>
  <c r="C40" i="18"/>
  <c r="C41" i="18"/>
  <c r="C42" i="18"/>
  <c r="C43" i="18"/>
  <c r="C44" i="18"/>
  <c r="C45" i="18"/>
  <c r="C46" i="18"/>
  <c r="C47" i="18"/>
  <c r="C48" i="18"/>
  <c r="C49" i="18"/>
  <c r="C50" i="18"/>
  <c r="C51" i="18"/>
  <c r="C52" i="18"/>
  <c r="C53" i="18"/>
  <c r="C54" i="18"/>
  <c r="C55" i="18"/>
  <c r="C56" i="18"/>
  <c r="C57" i="18"/>
  <c r="C58" i="18"/>
  <c r="C59" i="18"/>
  <c r="C60" i="18"/>
  <c r="C61" i="18"/>
  <c r="C62" i="18"/>
  <c r="C63" i="18"/>
  <c r="C64" i="18"/>
  <c r="C65" i="18"/>
  <c r="C66" i="18"/>
  <c r="C67" i="18"/>
  <c r="C68" i="18"/>
  <c r="C69" i="18"/>
  <c r="C70" i="18"/>
  <c r="C71" i="18"/>
  <c r="C72" i="18"/>
  <c r="C73" i="18"/>
  <c r="C74" i="18"/>
  <c r="C75" i="18"/>
  <c r="C76" i="18"/>
  <c r="C77" i="18"/>
  <c r="C78" i="18"/>
  <c r="C79" i="18"/>
  <c r="C80" i="18"/>
  <c r="C81" i="18"/>
  <c r="C82" i="18"/>
  <c r="C83" i="18"/>
  <c r="C84" i="18"/>
  <c r="C85" i="18"/>
  <c r="C86" i="18"/>
  <c r="C87" i="18"/>
  <c r="C88" i="18"/>
  <c r="C89" i="18"/>
  <c r="C90" i="18"/>
  <c r="C91" i="18"/>
  <c r="C92" i="18"/>
  <c r="C93" i="18"/>
  <c r="C94" i="18"/>
  <c r="C95" i="18"/>
  <c r="C96" i="18"/>
  <c r="C97" i="18"/>
  <c r="C98" i="18"/>
  <c r="C99" i="18"/>
  <c r="C100" i="18"/>
  <c r="G4" i="1"/>
  <c r="G5" i="1"/>
  <c r="H5" i="1" s="1"/>
  <c r="G6" i="1"/>
  <c r="G7" i="1"/>
  <c r="G8" i="1"/>
  <c r="G9" i="1"/>
  <c r="G10" i="1"/>
  <c r="G11" i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3" i="1"/>
  <c r="F5" i="1"/>
  <c r="F12" i="1"/>
  <c r="F13" i="1"/>
  <c r="F14" i="1"/>
  <c r="F15" i="1"/>
  <c r="F16" i="1"/>
  <c r="F17" i="1"/>
  <c r="F18" i="1"/>
  <c r="F19" i="1"/>
  <c r="F20" i="1"/>
  <c r="F21" i="1"/>
  <c r="F22" i="1"/>
  <c r="F23" i="1"/>
  <c r="D5" i="1"/>
  <c r="D12" i="1"/>
  <c r="D13" i="1"/>
  <c r="D14" i="1"/>
  <c r="D15" i="1"/>
  <c r="D16" i="1"/>
  <c r="D17" i="1"/>
  <c r="D18" i="1"/>
  <c r="D19" i="1"/>
  <c r="D20" i="1"/>
  <c r="D21" i="1"/>
  <c r="D22" i="1"/>
  <c r="D2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3" i="1"/>
  <c r="D12" i="2" l="1"/>
  <c r="E12" i="2" s="1"/>
  <c r="D7" i="2"/>
  <c r="E7" i="2" s="1"/>
  <c r="M3" i="1"/>
  <c r="C9" i="18"/>
  <c r="C11" i="18"/>
  <c r="O15" i="1"/>
  <c r="P15" i="1" s="1"/>
  <c r="O14" i="1"/>
  <c r="P14" i="1" s="1"/>
  <c r="O11" i="1"/>
  <c r="P11" i="1" s="1"/>
  <c r="O12" i="1"/>
  <c r="P12" i="1" s="1"/>
  <c r="O21" i="1"/>
  <c r="P21" i="1" s="1"/>
  <c r="O20" i="1"/>
  <c r="P20" i="1" s="1"/>
  <c r="O19" i="1"/>
  <c r="P19" i="1" s="1"/>
  <c r="O10" i="1"/>
  <c r="P10" i="1" s="1"/>
  <c r="O22" i="1"/>
  <c r="P22" i="1" s="1"/>
  <c r="O3" i="1"/>
  <c r="P3" i="1" s="1"/>
  <c r="O13" i="1"/>
  <c r="P13" i="1" s="1"/>
  <c r="O23" i="1"/>
  <c r="P23" i="1" s="1"/>
  <c r="O18" i="1"/>
  <c r="P18" i="1" s="1"/>
  <c r="O17" i="1"/>
  <c r="P17" i="1" s="1"/>
  <c r="O5" i="1"/>
  <c r="P5" i="1" s="1"/>
  <c r="O16" i="1"/>
  <c r="P16" i="1" s="1"/>
  <c r="N9" i="1"/>
  <c r="N8" i="1"/>
  <c r="N4" i="1"/>
  <c r="C5" i="18"/>
  <c r="M7" i="1"/>
  <c r="N7" i="1" s="1"/>
  <c r="M6" i="1"/>
  <c r="N6" i="1" s="1"/>
  <c r="M14" i="1"/>
  <c r="N14" i="1" s="1"/>
  <c r="M12" i="1"/>
  <c r="N12" i="1" s="1"/>
  <c r="M23" i="1"/>
  <c r="N23" i="1" s="1"/>
  <c r="M16" i="1"/>
  <c r="N16" i="1" s="1"/>
  <c r="M11" i="1"/>
  <c r="N11" i="1" s="1"/>
  <c r="M15" i="1"/>
  <c r="N15" i="1" s="1"/>
  <c r="M22" i="1"/>
  <c r="N22" i="1" s="1"/>
  <c r="M5" i="1"/>
  <c r="N5" i="1" s="1"/>
  <c r="M21" i="1"/>
  <c r="N21" i="1" s="1"/>
  <c r="M20" i="1"/>
  <c r="N20" i="1" s="1"/>
  <c r="M19" i="1"/>
  <c r="N19" i="1" s="1"/>
  <c r="M13" i="1"/>
  <c r="N13" i="1" s="1"/>
  <c r="M18" i="1"/>
  <c r="N18" i="1" s="1"/>
  <c r="M10" i="1"/>
  <c r="N10" i="1" s="1"/>
  <c r="M17" i="1"/>
  <c r="N17" i="1" s="1"/>
  <c r="C8" i="18"/>
  <c r="E24" i="17"/>
  <c r="E6" i="17"/>
  <c r="D21" i="2"/>
  <c r="E21" i="2" s="1"/>
  <c r="E33" i="17"/>
  <c r="E5" i="17"/>
  <c r="D22" i="18"/>
  <c r="D34" i="18"/>
  <c r="D11" i="19"/>
  <c r="D23" i="18"/>
  <c r="D35" i="19"/>
  <c r="D15" i="20"/>
  <c r="E16" i="17"/>
  <c r="D28" i="20"/>
  <c r="E40" i="17"/>
  <c r="D36" i="2"/>
  <c r="E36" i="2" s="1"/>
  <c r="D14" i="19"/>
  <c r="D26" i="20"/>
  <c r="D38" i="20"/>
  <c r="L3" i="1"/>
  <c r="D15" i="19"/>
  <c r="E27" i="17"/>
  <c r="D39" i="18"/>
  <c r="D5" i="18"/>
  <c r="D17" i="19"/>
  <c r="D29" i="18"/>
  <c r="D41" i="20"/>
  <c r="L6" i="1"/>
  <c r="D18" i="18"/>
  <c r="D30" i="19"/>
  <c r="D42" i="18"/>
  <c r="D17" i="2"/>
  <c r="E17" i="2" s="1"/>
  <c r="D19" i="18"/>
  <c r="D31" i="20"/>
  <c r="D43" i="2"/>
  <c r="E43" i="2" s="1"/>
  <c r="D20" i="2"/>
  <c r="E20" i="2" s="1"/>
  <c r="D32" i="2"/>
  <c r="E32" i="2" s="1"/>
  <c r="D13" i="20"/>
  <c r="D25" i="19"/>
  <c r="D37" i="2"/>
  <c r="E37" i="2" s="1"/>
  <c r="D40" i="2"/>
  <c r="E40" i="2" s="1"/>
  <c r="D28" i="19"/>
  <c r="D10" i="2"/>
  <c r="E10" i="2" s="1"/>
  <c r="D40" i="20"/>
  <c r="D16" i="20"/>
  <c r="E34" i="17"/>
  <c r="E22" i="17"/>
  <c r="AK1" i="21"/>
  <c r="D31" i="19"/>
  <c r="D43" i="18"/>
  <c r="D31" i="2"/>
  <c r="E31" i="2" s="1"/>
  <c r="E23" i="17"/>
  <c r="D31" i="18"/>
  <c r="E8" i="17"/>
  <c r="D12" i="18"/>
  <c r="D11" i="18"/>
  <c r="D23" i="19"/>
  <c r="D7" i="18"/>
  <c r="H7" i="1" s="1"/>
  <c r="E35" i="17"/>
  <c r="D24" i="2"/>
  <c r="E24" i="2" s="1"/>
  <c r="D27" i="2"/>
  <c r="E27" i="2" s="1"/>
  <c r="D15" i="18"/>
  <c r="D29" i="19"/>
  <c r="D19" i="20"/>
  <c r="E21" i="17"/>
  <c r="D16" i="18"/>
  <c r="D17" i="20"/>
  <c r="D43" i="19"/>
  <c r="D6" i="18"/>
  <c r="D42" i="19"/>
  <c r="D42" i="20"/>
  <c r="E19" i="17"/>
  <c r="F19" i="17" s="1"/>
  <c r="D35" i="18"/>
  <c r="D30" i="18"/>
  <c r="E31" i="17"/>
  <c r="D43" i="20"/>
  <c r="D12" i="19"/>
  <c r="D7" i="19"/>
  <c r="J7" i="1" s="1"/>
  <c r="D25" i="20"/>
  <c r="E7" i="17"/>
  <c r="D14" i="2"/>
  <c r="E14" i="2" s="1"/>
  <c r="E39" i="17"/>
  <c r="D36" i="18"/>
  <c r="D39" i="19"/>
  <c r="D3" i="2"/>
  <c r="E3" i="2" s="1"/>
  <c r="E37" i="17"/>
  <c r="D36" i="19"/>
  <c r="D11" i="2"/>
  <c r="E11" i="2" s="1"/>
  <c r="E36" i="17"/>
  <c r="D39" i="20"/>
  <c r="D37" i="18"/>
  <c r="D28" i="18"/>
  <c r="D38" i="19"/>
  <c r="D27" i="18"/>
  <c r="D36" i="20"/>
  <c r="D39" i="2"/>
  <c r="E39" i="2" s="1"/>
  <c r="D26" i="18"/>
  <c r="D27" i="19"/>
  <c r="E28" i="17"/>
  <c r="D24" i="18"/>
  <c r="D24" i="19"/>
  <c r="D24" i="20"/>
  <c r="D13" i="19"/>
  <c r="D34" i="2"/>
  <c r="E34" i="2" s="1"/>
  <c r="D18" i="2"/>
  <c r="E18" i="2" s="1"/>
  <c r="E38" i="17"/>
  <c r="E15" i="17"/>
  <c r="D33" i="2"/>
  <c r="E33" i="2" s="1"/>
  <c r="D4" i="2"/>
  <c r="E4" i="2" s="1"/>
  <c r="D17" i="18"/>
  <c r="D10" i="18"/>
  <c r="D29" i="20"/>
  <c r="D22" i="2"/>
  <c r="E22" i="2" s="1"/>
  <c r="D5" i="19"/>
  <c r="J4" i="1" s="1"/>
  <c r="D27" i="20"/>
  <c r="D6" i="19"/>
  <c r="J6" i="1" s="1"/>
  <c r="D37" i="20"/>
  <c r="D28" i="2"/>
  <c r="E28" i="2" s="1"/>
  <c r="E26" i="17"/>
  <c r="D41" i="18"/>
  <c r="D25" i="18"/>
  <c r="D41" i="19"/>
  <c r="D19" i="19"/>
  <c r="E43" i="17"/>
  <c r="E25" i="17"/>
  <c r="E4" i="17"/>
  <c r="D40" i="18"/>
  <c r="D40" i="19"/>
  <c r="D18" i="19"/>
  <c r="D30" i="20"/>
  <c r="D26" i="19"/>
  <c r="D26" i="2"/>
  <c r="E26" i="2" s="1"/>
  <c r="D25" i="2"/>
  <c r="E25" i="2" s="1"/>
  <c r="D38" i="18"/>
  <c r="D37" i="19"/>
  <c r="D16" i="19"/>
  <c r="D38" i="2"/>
  <c r="E38" i="2" s="1"/>
  <c r="D18" i="20"/>
  <c r="D14" i="18"/>
  <c r="E14" i="17"/>
  <c r="D13" i="18"/>
  <c r="D14" i="20"/>
  <c r="E3" i="17"/>
  <c r="D16" i="2"/>
  <c r="E16" i="2" s="1"/>
  <c r="D4" i="18"/>
  <c r="H3" i="1" s="1"/>
  <c r="D4" i="19"/>
  <c r="J3" i="1" s="1"/>
  <c r="E9" i="17"/>
  <c r="F9" i="17" s="1"/>
  <c r="E32" i="17"/>
  <c r="E20" i="17"/>
  <c r="E11" i="17"/>
  <c r="F11" i="17" s="1"/>
  <c r="D33" i="18"/>
  <c r="D21" i="18"/>
  <c r="D9" i="18"/>
  <c r="H9" i="1" s="1"/>
  <c r="D34" i="19"/>
  <c r="D22" i="19"/>
  <c r="D10" i="19"/>
  <c r="J11" i="1" s="1"/>
  <c r="D35" i="20"/>
  <c r="D23" i="20"/>
  <c r="D42" i="2"/>
  <c r="E42" i="2" s="1"/>
  <c r="D30" i="2"/>
  <c r="E30" i="2" s="1"/>
  <c r="D8" i="2"/>
  <c r="E8" i="2" s="1"/>
  <c r="D13" i="2"/>
  <c r="E13" i="2" s="1"/>
  <c r="D32" i="18"/>
  <c r="D20" i="18"/>
  <c r="D8" i="18"/>
  <c r="H8" i="1" s="1"/>
  <c r="D33" i="19"/>
  <c r="D21" i="19"/>
  <c r="D9" i="19"/>
  <c r="J10" i="1" s="1"/>
  <c r="D34" i="20"/>
  <c r="D22" i="20"/>
  <c r="L11" i="1"/>
  <c r="D41" i="2"/>
  <c r="E41" i="2" s="1"/>
  <c r="D29" i="2"/>
  <c r="E29" i="2" s="1"/>
  <c r="D15" i="2"/>
  <c r="E15" i="2" s="1"/>
  <c r="D5" i="2"/>
  <c r="E5" i="2" s="1"/>
  <c r="E42" i="17"/>
  <c r="E30" i="17"/>
  <c r="E18" i="17"/>
  <c r="E12" i="17"/>
  <c r="D32" i="19"/>
  <c r="D20" i="19"/>
  <c r="D8" i="19"/>
  <c r="J8" i="1" s="1"/>
  <c r="D33" i="20"/>
  <c r="D21" i="20"/>
  <c r="L10" i="1"/>
  <c r="E41" i="17"/>
  <c r="E29" i="17"/>
  <c r="E17" i="17"/>
  <c r="E10" i="17"/>
  <c r="F10" i="17" s="1"/>
  <c r="D32" i="20"/>
  <c r="D20" i="20"/>
  <c r="L8" i="1"/>
  <c r="D35" i="2"/>
  <c r="E35" i="2" s="1"/>
  <c r="D23" i="2"/>
  <c r="E23" i="2" s="1"/>
  <c r="D9" i="2"/>
  <c r="E9" i="2" s="1"/>
  <c r="L6" i="2" l="1" a="1"/>
  <c r="L6" i="2" s="1"/>
  <c r="H4" i="1"/>
  <c r="L4" i="1"/>
  <c r="L7" i="1"/>
  <c r="H10" i="1"/>
  <c r="H6" i="1"/>
  <c r="H11" i="1"/>
  <c r="F10" i="1"/>
  <c r="F6" i="1"/>
  <c r="F9" i="1"/>
  <c r="F8" i="1"/>
  <c r="F7" i="1"/>
  <c r="F11" i="1"/>
  <c r="F4" i="1"/>
  <c r="F3" i="1"/>
  <c r="N3" i="1"/>
  <c r="C7" i="18"/>
  <c r="C6" i="18"/>
  <c r="C16" i="18"/>
  <c r="C4" i="18"/>
  <c r="C15" i="18"/>
  <c r="D6" i="1"/>
  <c r="D7" i="1"/>
  <c r="D9" i="1"/>
  <c r="D8" i="1"/>
  <c r="D11" i="1"/>
  <c r="D10" i="1"/>
  <c r="AR1" i="21"/>
  <c r="AY1" i="21" l="1"/>
  <c r="BF1" i="21" l="1"/>
  <c r="BM1" i="21" l="1"/>
  <c r="BT1" i="21" l="1"/>
  <c r="CA1" i="21" l="1"/>
  <c r="CH1" i="2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<sst xmlns="http://schemas.openxmlformats.org/spreadsheetml/2006/main" count="351" uniqueCount="178">
  <si>
    <t>#60</t>
  </si>
  <si>
    <t>#260</t>
  </si>
  <si>
    <t>#274</t>
  </si>
  <si>
    <t>#290</t>
  </si>
  <si>
    <t>#292</t>
  </si>
  <si>
    <t>#315</t>
  </si>
  <si>
    <t>#365</t>
  </si>
  <si>
    <t>#371</t>
  </si>
  <si>
    <t>#383</t>
  </si>
  <si>
    <t>Moteur</t>
  </si>
  <si>
    <t>Heures</t>
  </si>
  <si>
    <t>B.V.</t>
  </si>
  <si>
    <t>Butée</t>
  </si>
  <si>
    <t>Robot</t>
  </si>
  <si>
    <t>Piston</t>
  </si>
  <si>
    <t xml:space="preserve">CDL 107034 </t>
  </si>
  <si>
    <t>WRT000164</t>
  </si>
  <si>
    <t>/</t>
  </si>
  <si>
    <t>CDL 107005</t>
  </si>
  <si>
    <t>CDL 104193</t>
  </si>
  <si>
    <t>WRT000160</t>
  </si>
  <si>
    <t>WRT00027</t>
  </si>
  <si>
    <t>CDL 104191</t>
  </si>
  <si>
    <t>CDL WRT00169</t>
  </si>
  <si>
    <t>CDL WRT00063</t>
  </si>
  <si>
    <t>WRT00077</t>
  </si>
  <si>
    <t>CDL 104329</t>
  </si>
  <si>
    <t>CDL 105989</t>
  </si>
  <si>
    <t>CDL WRT00095</t>
  </si>
  <si>
    <t>CDL 105987</t>
  </si>
  <si>
    <t>Référence</t>
  </si>
  <si>
    <t>Voiture</t>
  </si>
  <si>
    <t>#</t>
  </si>
  <si>
    <t>?</t>
  </si>
  <si>
    <t>Column1</t>
  </si>
  <si>
    <t>180055457#062</t>
  </si>
  <si>
    <t>180055457#043</t>
  </si>
  <si>
    <t>18005457#012</t>
  </si>
  <si>
    <t>15016782#022</t>
  </si>
  <si>
    <t>19010529#012</t>
  </si>
  <si>
    <t>18005457#051</t>
  </si>
  <si>
    <t>Révision</t>
  </si>
  <si>
    <t>#04_Charade</t>
  </si>
  <si>
    <t>14015365#043</t>
  </si>
  <si>
    <t>21000547#013</t>
  </si>
  <si>
    <t>15022392#004</t>
  </si>
  <si>
    <t>14017404#067</t>
  </si>
  <si>
    <t>17027203#019</t>
  </si>
  <si>
    <t>Corp Seul</t>
  </si>
  <si>
    <t>État</t>
  </si>
  <si>
    <t>HS</t>
  </si>
  <si>
    <t>Référence Butée</t>
  </si>
  <si>
    <t>#05_Spa24H</t>
  </si>
  <si>
    <t>#06_AnneauDuRhin</t>
  </si>
  <si>
    <t>#07_Zolder</t>
  </si>
  <si>
    <t>Track Day Mettet</t>
  </si>
  <si>
    <t>#01_</t>
  </si>
  <si>
    <t>#02_</t>
  </si>
  <si>
    <t>#03_</t>
  </si>
  <si>
    <t>#04_</t>
  </si>
  <si>
    <t>#05_</t>
  </si>
  <si>
    <t>#06_</t>
  </si>
  <si>
    <t>#07_</t>
  </si>
  <si>
    <t>#2</t>
  </si>
  <si>
    <t>#3</t>
  </si>
  <si>
    <t>#4</t>
  </si>
  <si>
    <t>#5</t>
  </si>
  <si>
    <t>#6</t>
  </si>
  <si>
    <t>#8</t>
  </si>
  <si>
    <t>#10</t>
  </si>
  <si>
    <t>#11</t>
  </si>
  <si>
    <t>#12</t>
  </si>
  <si>
    <t>#13</t>
  </si>
  <si>
    <t>#14</t>
  </si>
  <si>
    <t>#17</t>
  </si>
  <si>
    <t>#18</t>
  </si>
  <si>
    <t>#19</t>
  </si>
  <si>
    <t>#20</t>
  </si>
  <si>
    <t>#21</t>
  </si>
  <si>
    <t>#22</t>
  </si>
  <si>
    <t>#25</t>
  </si>
  <si>
    <t>#26</t>
  </si>
  <si>
    <t>#27</t>
  </si>
  <si>
    <t>#28</t>
  </si>
  <si>
    <t>#29</t>
  </si>
  <si>
    <t>#30</t>
  </si>
  <si>
    <t>#33</t>
  </si>
  <si>
    <t>#34</t>
  </si>
  <si>
    <t>#35</t>
  </si>
  <si>
    <t>#36</t>
  </si>
  <si>
    <t>#37</t>
  </si>
  <si>
    <t>#38</t>
  </si>
  <si>
    <t>#41</t>
  </si>
  <si>
    <t>#42</t>
  </si>
  <si>
    <t>#43</t>
  </si>
  <si>
    <t>#44</t>
  </si>
  <si>
    <t>#45</t>
  </si>
  <si>
    <t>#46</t>
  </si>
  <si>
    <t>#49</t>
  </si>
  <si>
    <t>#50</t>
  </si>
  <si>
    <t>#51</t>
  </si>
  <si>
    <t>#52</t>
  </si>
  <si>
    <t>#53</t>
  </si>
  <si>
    <t>#54</t>
  </si>
  <si>
    <t>#57</t>
  </si>
  <si>
    <t>#58</t>
  </si>
  <si>
    <t>#59</t>
  </si>
  <si>
    <t>#61</t>
  </si>
  <si>
    <t>#62</t>
  </si>
  <si>
    <t>#65</t>
  </si>
  <si>
    <t>#66</t>
  </si>
  <si>
    <t>#67</t>
  </si>
  <si>
    <t>#68</t>
  </si>
  <si>
    <t>#69</t>
  </si>
  <si>
    <t>#70</t>
  </si>
  <si>
    <t>#73</t>
  </si>
  <si>
    <t>#74</t>
  </si>
  <si>
    <t>#75</t>
  </si>
  <si>
    <t>#76</t>
  </si>
  <si>
    <t>#77</t>
  </si>
  <si>
    <t>#78</t>
  </si>
  <si>
    <t>#81</t>
  </si>
  <si>
    <t>#82</t>
  </si>
  <si>
    <t>#83</t>
  </si>
  <si>
    <t>#84</t>
  </si>
  <si>
    <t>#85</t>
  </si>
  <si>
    <t>#86</t>
  </si>
  <si>
    <t>Recap</t>
  </si>
  <si>
    <t>Recap2</t>
  </si>
  <si>
    <t>Recap3</t>
  </si>
  <si>
    <t>Recap4</t>
  </si>
  <si>
    <t>Recap5</t>
  </si>
  <si>
    <t>Recap6</t>
  </si>
  <si>
    <t>Recap7</t>
  </si>
  <si>
    <t>Recap8</t>
  </si>
  <si>
    <t>Recap9</t>
  </si>
  <si>
    <t>Recap10</t>
  </si>
  <si>
    <t>Recap11</t>
  </si>
  <si>
    <t>Recap12</t>
  </si>
  <si>
    <t>Recap13</t>
  </si>
  <si>
    <t>Voiture2</t>
  </si>
  <si>
    <t>Heures2</t>
  </si>
  <si>
    <t>Révision2</t>
  </si>
  <si>
    <t>État2</t>
  </si>
  <si>
    <t>SL009</t>
  </si>
  <si>
    <t>SL011</t>
  </si>
  <si>
    <t>SL012</t>
  </si>
  <si>
    <t>SL013</t>
  </si>
  <si>
    <t>SL014</t>
  </si>
  <si>
    <t>SR009</t>
  </si>
  <si>
    <t>SR010</t>
  </si>
  <si>
    <t>SL010</t>
  </si>
  <si>
    <t>SR011</t>
  </si>
  <si>
    <t>SR012</t>
  </si>
  <si>
    <t>SR013</t>
  </si>
  <si>
    <t>Cardan Gauche</t>
  </si>
  <si>
    <t>Cardan Droit</t>
  </si>
  <si>
    <t>Référence Cardan Gauche2</t>
  </si>
  <si>
    <t>Référence Cardan Droite2</t>
  </si>
  <si>
    <t>Avancement</t>
  </si>
  <si>
    <t>A FAIRE</t>
  </si>
  <si>
    <t>EN COURS</t>
  </si>
  <si>
    <t>CTY2</t>
  </si>
  <si>
    <t>CTY 01</t>
  </si>
  <si>
    <t>?BV1</t>
  </si>
  <si>
    <t>?B1</t>
  </si>
  <si>
    <t>?B2</t>
  </si>
  <si>
    <t>?B3</t>
  </si>
  <si>
    <t>?P1</t>
  </si>
  <si>
    <t xml:space="preserve"> </t>
  </si>
  <si>
    <t>Commentaire</t>
  </si>
  <si>
    <t>Spare Camion</t>
  </si>
  <si>
    <t>Moteur Atelier</t>
  </si>
  <si>
    <t>Ex #260</t>
  </si>
  <si>
    <t>Moteur Atelier (#365)</t>
  </si>
  <si>
    <t>Avancement2</t>
  </si>
  <si>
    <t>Condition de révision =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</si>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</sst>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:ss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/>
      <diagonal/>
    </border>
    <border>
      <left style="medium">
        <color indexed="64"/>
      </left>
      <right/>
      <top style="medium">
        <color indexed="64"/>
      </top>
      <bottom style="thin">
        <color theme="4" tint="0.39997558519241921"/>
      </bottom>
      <diagonal/>
    </border>
    <border>
      <left/>
      <right/>
      <top style="medium">
        <color indexed="64"/>
      </top>
      <bottom style="thin">
        <color theme="4" tint="0.39997558519241921"/>
      </bottom>
      <diagonal/>
    </border>
    <border>
      <left/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4" borderId="0" xfId="0" applyFill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6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/>
    </xf>
    <xf numFmtId="46" fontId="1" fillId="0" borderId="0" xfId="0" applyNumberFormat="1" applyFont="1" applyAlignment="1">
      <alignment horizontal="center" vertical="center"/>
    </xf>
    <xf numFmtId="0" fontId="4" fillId="5" borderId="3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240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6" tint="0.79998168889431442"/>
        </patternFill>
      </fill>
    </dxf>
    <dxf>
      <font>
        <b val="0"/>
        <i/>
      </font>
      <fill>
        <patternFill>
          <bgColor theme="0" tint="-0.499984740745262"/>
        </patternFill>
      </fill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textRotation="0" indent="0" justifyLastLine="0" shrinkToFit="0" readingOrder="0"/>
    </dxf>
    <dxf>
      <font>
        <b/>
      </font>
      <numFmt numFmtId="165" formatCode="[h]:mm"/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</font>
      <alignment horizontal="center" textRotation="0" indent="0" justifyLastLine="0" shrinkToFit="0" readingOrder="0"/>
    </dxf>
    <dxf>
      <font>
        <b/>
      </font>
      <alignment horizontal="center" textRotation="0" indent="0" justifyLastLine="0" shrinkToFit="0" readingOrder="0"/>
    </dxf>
    <dxf>
      <font>
        <b/>
      </font>
      <numFmt numFmtId="164" formatCode="[h]:mm:ss;@"/>
      <alignment horizontal="center" textRotation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textRotation="0" indent="0" justifyLastLine="0" shrinkToFit="0" readingOrder="0"/>
    </dxf>
    <dxf>
      <font>
        <b/>
      </font>
      <numFmt numFmtId="165" formatCode="[h]:mm"/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textRotation="0" indent="0" justifyLastLine="0" shrinkToFit="0" readingOrder="0"/>
    </dxf>
    <dxf>
      <font>
        <b/>
      </font>
      <alignment horizontal="center" textRotation="0" indent="0" justifyLastLine="0" shrinkToFit="0" readingOrder="0"/>
    </dxf>
    <dxf>
      <font>
        <b/>
      </font>
      <numFmt numFmtId="164" formatCode="[h]:mm:ss;@"/>
      <alignment horizontal="center" textRotation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textRotation="0" indent="0" justifyLastLine="0" shrinkToFit="0" readingOrder="0"/>
    </dxf>
    <dxf>
      <font>
        <b/>
      </font>
      <numFmt numFmtId="165" formatCode="[h]:mm"/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textRotation="0" indent="0" justifyLastLine="0" shrinkToFit="0" readingOrder="0"/>
    </dxf>
    <dxf>
      <font>
        <b/>
      </font>
      <alignment horizontal="center" textRotation="0" indent="0" justifyLastLine="0" shrinkToFit="0" readingOrder="0"/>
    </dxf>
    <dxf>
      <font>
        <b/>
      </font>
      <numFmt numFmtId="164" formatCode="[h]:mm:ss;@"/>
      <alignment horizontal="center" textRotation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textRotation="0" indent="0" justifyLastLine="0" shrinkToFit="0" readingOrder="0"/>
    </dxf>
    <dxf>
      <font>
        <b/>
      </font>
      <numFmt numFmtId="165" formatCode="[h]:mm"/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textRotation="0" indent="0" justifyLastLine="0" shrinkToFit="0" readingOrder="0"/>
    </dxf>
    <dxf>
      <font>
        <b/>
      </font>
      <alignment horizontal="center" textRotation="0" indent="0" justifyLastLine="0" shrinkToFit="0" readingOrder="0"/>
    </dxf>
    <dxf>
      <font>
        <b/>
      </font>
      <numFmt numFmtId="164" formatCode="[h]:mm:ss;@"/>
      <alignment horizontal="center" textRotation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textRotation="0" indent="0" justifyLastLine="0" shrinkToFit="0" readingOrder="0"/>
    </dxf>
    <dxf>
      <font>
        <b/>
      </font>
      <numFmt numFmtId="165" formatCode="[h]:mm"/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textRotation="0" indent="0" justifyLastLine="0" shrinkToFit="0" readingOrder="0"/>
    </dxf>
    <dxf>
      <font>
        <b/>
      </font>
      <alignment horizontal="center" textRotation="0" indent="0" justifyLastLine="0" shrinkToFit="0" readingOrder="0"/>
    </dxf>
    <dxf>
      <font>
        <b/>
      </font>
      <numFmt numFmtId="164" formatCode="[h]:mm:ss;@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font>
        <b/>
      </font>
      <numFmt numFmtId="165" formatCode="[h]:mm"/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  <border diagonalUp="0" diagonalDown="0">
        <left/>
        <right style="medium">
          <color indexed="64"/>
        </right>
        <vertical/>
      </border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  <border diagonalUp="0" diagonalDown="0">
        <left style="medium">
          <color indexed="64"/>
        </left>
        <right/>
        <vertical/>
      </border>
    </dxf>
    <dxf>
      <numFmt numFmtId="164" formatCode="[h]:mm:ss;@"/>
      <alignment horizontal="center" textRotation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4" formatCode="[h]:mm:ss;@"/>
      <alignment horizontal="center" textRotation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4" formatCode="[h]:mm:ss;@"/>
      <alignment horizontal="center" textRotation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4" formatCode="[h]:mm:ss;@"/>
      <alignment horizontal="center" textRotation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4" formatCode="[h]:mm:ss;@"/>
      <alignment horizontal="center" textRotation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4" formatCode="[h]:mm:ss;@"/>
      <alignment horizontal="center" textRotation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4" formatCode="[h]:mm:ss;@"/>
      <alignment horizontal="center" textRotation="0" indent="0" justifyLastLine="0" shrinkToFit="0" readingOrder="0"/>
      <border diagonalUp="0" diagonalDown="0">
        <left/>
        <right style="medium">
          <color indexed="64"/>
        </right>
        <vertical/>
      </border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4" formatCode="[h]:mm:ss;@"/>
      <alignment horizontal="center" textRotation="0" indent="0" justifyLastLine="0" shrinkToFit="0" readingOrder="0"/>
      <border diagonalUp="0" diagonalDown="0">
        <left/>
        <right style="medium">
          <color indexed="64"/>
        </right>
        <vertical/>
      </border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  <border diagonalUp="0" diagonalDown="0">
        <left style="medium">
          <color indexed="64"/>
        </left>
        <right/>
        <vertical/>
      </border>
    </dxf>
    <dxf>
      <numFmt numFmtId="164" formatCode="[h]:mm:ss;@"/>
      <alignment horizontal="center" textRotation="0" indent="0" justifyLastLine="0" shrinkToFit="0" readingOrder="0"/>
      <border diagonalUp="0" diagonalDown="0">
        <left/>
        <right style="medium">
          <color indexed="64"/>
        </right>
        <vertical/>
      </border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  <border diagonalUp="0" diagonalDown="0">
        <left style="medium">
          <color indexed="64"/>
        </left>
        <right/>
        <vertical/>
      </border>
    </dxf>
    <dxf>
      <numFmt numFmtId="164" formatCode="[h]:mm:ss;@"/>
      <alignment horizontal="center" textRotation="0" indent="0" justifyLastLine="0" shrinkToFit="0" readingOrder="0"/>
      <border diagonalUp="0" diagonalDown="0">
        <left/>
        <right style="medium">
          <color indexed="64"/>
        </right>
        <vertical/>
      </border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  <border diagonalUp="0" diagonalDown="0">
        <left style="medium">
          <color indexed="64"/>
        </left>
        <right/>
        <vertical/>
      </border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4" formatCode="[h]:mm:ss;@"/>
      <alignment horizontal="center" textRotation="0" indent="0" justifyLastLine="0" shrinkToFit="0" readingOrder="0"/>
    </dxf>
    <dxf>
      <numFmt numFmtId="164" formatCode="[h]:mm:ss;@"/>
      <alignment horizont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011FD5D-CD1A-46FD-B0E5-43DA6DB17D2F}" name="Table8" displayName="Table8" ref="B2:CN42" totalsRowShown="0" headerRowDxfId="239" dataDxfId="238">
  <autoFilter ref="B2:CN42" xr:uid="{2011FD5D-CD1A-46FD-B0E5-43DA6DB17D2F}"/>
  <tableColumns count="91">
    <tableColumn id="1" xr3:uid="{03DA393C-DB76-414F-BAD7-EEFFC2620D19}" name="#04_Charade" dataDxfId="237"/>
    <tableColumn id="2" xr3:uid="{5AF7C595-FD31-444D-9933-58BAA273D485}" name="#05_Spa24H" dataDxfId="236"/>
    <tableColumn id="65" xr3:uid="{EB002CB2-44DF-4B1C-804E-31E6A8BB4A29}" name="Track Day Mettet" dataDxfId="235"/>
    <tableColumn id="3" xr3:uid="{2ADA99E0-B9F2-4F85-828F-E1A0736F4E33}" name="#06_AnneauDuRhin" dataDxfId="234"/>
    <tableColumn id="4" xr3:uid="{D2159FA1-BE6B-432B-A4BE-2BF1E565839B}" name="#07_Zolder" dataDxfId="233"/>
    <tableColumn id="105" xr3:uid="{4C353C44-D510-4F7D-8C4F-4B14D0BE6B88}" name="Recap" dataDxfId="232">
      <calculatedColumnFormula>SUM(Table8[[#This Row],['#04_Charade]:['#07_Zolder]])</calculatedColumnFormula>
    </tableColumn>
    <tableColumn id="5" xr3:uid="{C6EB6325-1154-4BE7-8BF4-82748EDE9211}" name="#01_" dataDxfId="231"/>
    <tableColumn id="6" xr3:uid="{9EBCEBEA-C19C-44C5-B647-89D4EA7A6926}" name="#02_" dataDxfId="230"/>
    <tableColumn id="7" xr3:uid="{34700EDF-DF04-4B5F-BF4F-4AE295E3B55E}" name="#03_" dataDxfId="229"/>
    <tableColumn id="8" xr3:uid="{9DAAAA35-50CF-4239-9558-D2EB62DA4F6A}" name="#04_" dataDxfId="228"/>
    <tableColumn id="9" xr3:uid="{E31D03D9-8AF8-482D-9168-492B7A486AFD}" name="#05_" dataDxfId="227"/>
    <tableColumn id="10" xr3:uid="{CEE7EC68-819A-40F9-B7D2-FBD4E6492DC7}" name="#06_" dataDxfId="226"/>
    <tableColumn id="11" xr3:uid="{323C5D57-2571-4755-98E3-C69A9580359D}" name="#07_" dataDxfId="225"/>
    <tableColumn id="12" xr3:uid="{66389CAE-21AD-4954-AE32-309E9F26CEA6}" name="Recap2" dataDxfId="224">
      <calculatedColumnFormula>SUM(Table8[[#This Row],['#01_]:['#07_]])</calculatedColumnFormula>
    </tableColumn>
    <tableColumn id="13" xr3:uid="{8BEC70A7-C088-4431-8F47-6BCDC5F90CF5}" name="#" dataDxfId="223"/>
    <tableColumn id="14" xr3:uid="{0EBADF1E-0451-4B5B-8CC7-470D6915AD60}" name="#2" dataDxfId="222"/>
    <tableColumn id="15" xr3:uid="{7A5EEE8E-4DC6-488A-B8B4-C1330BD92119}" name="#3" dataDxfId="221"/>
    <tableColumn id="16" xr3:uid="{11BAA003-5870-4892-895A-DF98CB1A7741}" name="#4" dataDxfId="220"/>
    <tableColumn id="17" xr3:uid="{0982F3CC-CC0A-48EA-B665-D0AE253873EA}" name="#5" dataDxfId="219"/>
    <tableColumn id="18" xr3:uid="{3353B83C-7EAD-4015-9544-01AC53760961}" name="#6" dataDxfId="218"/>
    <tableColumn id="19" xr3:uid="{AB3C786A-99FE-4A92-B349-7FE97ADAB119}" name="Recap3" dataDxfId="217">
      <calculatedColumnFormula>SUM(Table8[[#This Row],['#]:['#6]])</calculatedColumnFormula>
    </tableColumn>
    <tableColumn id="20" xr3:uid="{03BCA49D-8158-490B-AFB5-9D7B4A08ECC5}" name="#8" dataDxfId="216"/>
    <tableColumn id="22" xr3:uid="{018A1FCF-95CA-4A8E-BBD7-4CC5B0B7CB6A}" name="#10" dataDxfId="215"/>
    <tableColumn id="23" xr3:uid="{6D8DC9DF-6329-4693-ADDA-BC30573BA4BA}" name="#11" dataDxfId="214"/>
    <tableColumn id="24" xr3:uid="{4812FC52-BE55-41C4-A067-51C6771FEA81}" name="#12" dataDxfId="213"/>
    <tableColumn id="25" xr3:uid="{E27AB397-38DB-4D90-878C-B66A19E52126}" name="#13" dataDxfId="212"/>
    <tableColumn id="26" xr3:uid="{704AACF5-ECE3-435F-9894-82DDE0B04D24}" name="#14" dataDxfId="211"/>
    <tableColumn id="27" xr3:uid="{E42A7E3B-E72A-42BB-9E79-E84FA3AC8405}" name="Recap4" dataDxfId="210">
      <calculatedColumnFormula>SUM(Table8[[#This Row],['#8]:['#14]])</calculatedColumnFormula>
    </tableColumn>
    <tableColumn id="29" xr3:uid="{670E632F-20AC-4201-A6B8-DDFDA6A1A3F3}" name="#17" dataDxfId="209"/>
    <tableColumn id="30" xr3:uid="{DA4F7CE1-DBCE-4F06-B1E9-467ACA248AD5}" name="#18" dataDxfId="208"/>
    <tableColumn id="31" xr3:uid="{7DEAC026-CF32-4383-BF71-957A4C977BD5}" name="#19" dataDxfId="207"/>
    <tableColumn id="32" xr3:uid="{6B1CA3A3-E0CF-4E54-91CD-B39FC1D718AC}" name="#20" dataDxfId="206"/>
    <tableColumn id="33" xr3:uid="{A0C091E0-BBB3-4CC2-A460-20ED3940B74F}" name="#21" dataDxfId="205"/>
    <tableColumn id="34" xr3:uid="{A2B4838C-8189-4450-96ED-CBB72CB3F549}" name="#22" dataDxfId="204"/>
    <tableColumn id="36" xr3:uid="{223A7A91-9036-4789-B356-BBEEC72362CE}" name="Recap5" dataDxfId="203">
      <calculatedColumnFormula>SUM(Table8[[#This Row],['#17]:['#22]])</calculatedColumnFormula>
    </tableColumn>
    <tableColumn id="37" xr3:uid="{9CB5AE09-1242-4975-B3C3-62BB32572FE0}" name="#25" dataDxfId="202"/>
    <tableColumn id="38" xr3:uid="{7F86AEB0-2D23-4FF9-9183-442D1D0CFFA9}" name="#26" dataDxfId="201"/>
    <tableColumn id="39" xr3:uid="{6760EE67-C000-4297-910F-3CC5F5FFAD5B}" name="#27" dataDxfId="200"/>
    <tableColumn id="40" xr3:uid="{0028CAE9-9F30-4AF4-B151-A8DEF68051EF}" name="#28" dataDxfId="199"/>
    <tableColumn id="41" xr3:uid="{C17C4DCE-D9D3-4793-93C1-2020FEC8586A}" name="#29" dataDxfId="198"/>
    <tableColumn id="42" xr3:uid="{5D28F09A-FCE4-4A81-B2EA-B2D420315A16}" name="#30" dataDxfId="197"/>
    <tableColumn id="43" xr3:uid="{9D904528-2C8E-4981-9853-27F1B0ABE9FD}" name="Recap6" dataDxfId="196">
      <calculatedColumnFormula>SUM(Table8[[#This Row],['#25]:['#30]])</calculatedColumnFormula>
    </tableColumn>
    <tableColumn id="45" xr3:uid="{0968D81B-2194-463B-BC4D-79CECD9CD801}" name="#33" dataDxfId="195"/>
    <tableColumn id="46" xr3:uid="{343D4F59-D25C-4780-B06E-1BF05ED08443}" name="#34" dataDxfId="194"/>
    <tableColumn id="47" xr3:uid="{2C56023E-8BB0-4424-BC26-853941F1F01D}" name="#35" dataDxfId="193"/>
    <tableColumn id="48" xr3:uid="{F195F188-00B1-4F56-A55A-D1C8DD5A7B98}" name="#36" dataDxfId="192"/>
    <tableColumn id="49" xr3:uid="{69A8F5B2-8D8F-4B98-80EC-4D0A74999E34}" name="#37" dataDxfId="191"/>
    <tableColumn id="50" xr3:uid="{5AB8CDCB-3761-4944-AB8B-85CB4B7764E8}" name="#38" dataDxfId="190"/>
    <tableColumn id="52" xr3:uid="{7A85FACB-DCFE-4B37-8CB6-329F53D6BD86}" name="Recap7" dataDxfId="189">
      <calculatedColumnFormula>SUM(Table8[[#This Row],['#33]:['#38]])</calculatedColumnFormula>
    </tableColumn>
    <tableColumn id="53" xr3:uid="{D1FA9913-1472-4B6C-9350-5E888A6D0FE4}" name="#41" dataDxfId="188"/>
    <tableColumn id="54" xr3:uid="{31951B02-94A9-4937-968B-A61E9F028E8F}" name="#42" dataDxfId="187"/>
    <tableColumn id="55" xr3:uid="{6CE04FA6-CA5B-45B6-9AC8-0D4D8DCFD8BD}" name="#43" dataDxfId="186"/>
    <tableColumn id="56" xr3:uid="{424D8E9A-266A-4FED-9A41-416F288E0BEE}" name="#44" dataDxfId="185"/>
    <tableColumn id="57" xr3:uid="{26A421AC-B8A7-4EBB-BF5A-27778B6927A1}" name="#45" dataDxfId="184"/>
    <tableColumn id="58" xr3:uid="{6A1F7329-83DE-4EB0-9878-9AF37CA59A74}" name="#46" dataDxfId="183"/>
    <tableColumn id="60" xr3:uid="{47F81D2C-73D3-4960-8A89-F7EA0B167D20}" name="Recap8" dataDxfId="182">
      <calculatedColumnFormula>SUM(Table8[[#This Row],['#41]:['#46]])</calculatedColumnFormula>
    </tableColumn>
    <tableColumn id="61" xr3:uid="{7D58B1C2-3BC3-4522-953C-1BC84F120765}" name="#49" dataDxfId="181"/>
    <tableColumn id="62" xr3:uid="{2300185E-6F7E-4DDE-BB3D-DD34985CE0EB}" name="#50" dataDxfId="180"/>
    <tableColumn id="63" xr3:uid="{3AA63B21-CC95-4468-BFA2-6F87FC939DD3}" name="#51" dataDxfId="179"/>
    <tableColumn id="66" xr3:uid="{6EF1C43C-87D1-4BEE-BB5A-A238514F0965}" name="#52" dataDxfId="178"/>
    <tableColumn id="67" xr3:uid="{8DA5DBA2-5E48-4521-B249-39242E4DE072}" name="#53" dataDxfId="177"/>
    <tableColumn id="68" xr3:uid="{511AB3AB-28E8-4014-ACB5-7A1C46FC1AD3}" name="#54" dataDxfId="176"/>
    <tableColumn id="70" xr3:uid="{D53B0585-11D9-43E4-9802-98B87AAD5EA7}" name="Recap13" dataDxfId="175">
      <calculatedColumnFormula>SUM(Table8[[#This Row],['#49]:['#54]])</calculatedColumnFormula>
    </tableColumn>
    <tableColumn id="71" xr3:uid="{B878D466-72A6-4B79-B370-069FFC6C38F1}" name="#57" dataDxfId="174"/>
    <tableColumn id="72" xr3:uid="{E34B3BD4-0D68-4342-A974-0576B4F0EB32}" name="#58" dataDxfId="173"/>
    <tableColumn id="73" xr3:uid="{5EE5EC3D-CDA7-42D1-ACA5-98F49B87BCFB}" name="#59" dataDxfId="172"/>
    <tableColumn id="74" xr3:uid="{D063EED2-F3C9-439C-8CB0-FE42FEE96916}" name="#60" dataDxfId="171"/>
    <tableColumn id="75" xr3:uid="{02ACF6EC-7CD7-4DA3-8F23-B2B3DC744012}" name="#61" dataDxfId="170"/>
    <tableColumn id="76" xr3:uid="{8CAC53DF-C197-437F-B54B-021886EB8275}" name="#62" dataDxfId="169"/>
    <tableColumn id="78" xr3:uid="{DE804225-9BE0-45BB-B8A8-4295936B3E85}" name="Recap9" dataDxfId="168">
      <calculatedColumnFormula>SUM(Table8[[#This Row],['#57]:['#62]])</calculatedColumnFormula>
    </tableColumn>
    <tableColumn id="79" xr3:uid="{6FBA9D57-E643-428F-BA4A-450B2DA9D744}" name="#65" dataDxfId="167"/>
    <tableColumn id="80" xr3:uid="{951659E4-3758-48FA-A5C5-7E6D15704145}" name="#66" dataDxfId="166"/>
    <tableColumn id="81" xr3:uid="{8B3D2872-28F0-417A-A484-8F0FEC06ACD3}" name="#67" dataDxfId="165"/>
    <tableColumn id="82" xr3:uid="{B2FC5D1D-CD4C-4A44-8217-C7762C39B88E}" name="#68" dataDxfId="164"/>
    <tableColumn id="83" xr3:uid="{2ECB6A6D-05D1-40F4-9F23-EF7FE151650E}" name="#69" dataDxfId="163"/>
    <tableColumn id="84" xr3:uid="{ECE47AF0-926C-4758-B8C6-759A2C3EB13C}" name="#70" dataDxfId="162"/>
    <tableColumn id="86" xr3:uid="{F009FD2C-6C87-4D0E-88F4-0E2E63B7FCFC}" name="Recap10" dataDxfId="161">
      <calculatedColumnFormula>SUM(Table8[[#This Row],['#65]:['#70]])</calculatedColumnFormula>
    </tableColumn>
    <tableColumn id="87" xr3:uid="{C7CE4002-66C6-44F0-97B2-D5C191A77C43}" name="#73" dataDxfId="160"/>
    <tableColumn id="88" xr3:uid="{31765370-D84A-4353-8103-48D759761D08}" name="#74" dataDxfId="159"/>
    <tableColumn id="89" xr3:uid="{DE73E9F9-657C-4E14-B98C-CF71C20EE1E3}" name="#75" dataDxfId="158"/>
    <tableColumn id="90" xr3:uid="{942C6DD9-57F0-4FF6-B42F-A76BF6579B23}" name="#76" dataDxfId="157"/>
    <tableColumn id="91" xr3:uid="{FD3DF813-03BA-4DB8-A10A-6FEFCABE3D18}" name="#77" dataDxfId="156"/>
    <tableColumn id="92" xr3:uid="{E41E20A8-18C7-414C-8725-D7E63CE1225B}" name="#78" dataDxfId="155"/>
    <tableColumn id="94" xr3:uid="{0F96ADFC-A071-47A0-9437-E55494BF2164}" name="Recap11" dataDxfId="154">
      <calculatedColumnFormula>SUM(Table8[[#This Row],['#73]:['#78]])</calculatedColumnFormula>
    </tableColumn>
    <tableColumn id="95" xr3:uid="{2E30DE53-1A75-43D0-B282-406426EFACA1}" name="#81" dataDxfId="153"/>
    <tableColumn id="96" xr3:uid="{05A8C3A1-0471-4C80-9672-79991D1391D4}" name="#82" dataDxfId="152"/>
    <tableColumn id="97" xr3:uid="{FE776AFF-07F6-4B03-B8CA-A3BBBBCA5A33}" name="#83" dataDxfId="151"/>
    <tableColumn id="98" xr3:uid="{DE32B96C-B24B-4E08-8B84-F50C77B87709}" name="#84" dataDxfId="150"/>
    <tableColumn id="99" xr3:uid="{71C50D3C-7193-4396-83D4-11FD23BB654F}" name="#85" dataDxfId="149"/>
    <tableColumn id="100" xr3:uid="{942DBB28-35B1-4262-9646-FA49AF0F38B5}" name="#86" dataDxfId="148"/>
    <tableColumn id="102" xr3:uid="{D7BC3865-DC8E-4AFC-B77B-999A9B10CD36}" name="Recap12" dataDxfId="147">
      <calculatedColumnFormula>SUM(Table8[[#This Row],['#81]:['#86]])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D2FD09D-08E2-48F3-B20B-38299C2C4FE9}" name="Table2" displayName="Table2" ref="B2:I100" totalsRowShown="0" headerRowDxfId="146" dataDxfId="145">
  <autoFilter ref="B2:I100" xr:uid="{CD2FD09D-08E2-48F3-B20B-38299C2C4FE9}"/>
  <sortState xmlns:xlrd2="http://schemas.microsoft.com/office/spreadsheetml/2017/richdata2" ref="B3:I100">
    <sortCondition descending="1" ref="B2:B100"/>
  </sortState>
  <tableColumns count="8">
    <tableColumn id="1" xr3:uid="{8CF6F3C8-3E22-4E12-AE3C-A7C70ABF82E9}" name="Référence" dataDxfId="144"/>
    <tableColumn id="2" xr3:uid="{73C651B9-0C87-4D6F-85C9-60EA65EC1166}" name="Voiture" dataDxfId="143"/>
    <tableColumn id="3" xr3:uid="{5CE00461-C49D-4747-A866-148897D8E6E7}" name="Heures" dataDxfId="142"/>
    <tableColumn id="4" xr3:uid="{4E486407-365E-488A-B1C6-D0DA1EE1A78B}" name="Révision" dataDxfId="141"/>
    <tableColumn id="6" xr3:uid="{B87C72DC-ABA2-460A-A40D-CC41A6618370}" name="Avancement" dataDxfId="140"/>
    <tableColumn id="7" xr3:uid="{4AC91766-A08D-42B8-BA87-1AD484931A9E}" name="État" dataDxfId="139"/>
    <tableColumn id="8" xr3:uid="{A8B415AE-835F-44D6-AFEF-00D02BD0A465}" name="Commentaire" dataDxfId="138"/>
    <tableColumn id="5" xr3:uid="{E340D46B-CA39-4C9F-962C-B854887E8406}" name="Column1" dataDxfId="137">
      <calculatedColumnFormula>Table2[[#This Row],[Heures]]+#REF!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2F80F4-3890-4738-A5E1-4FEC1EEBEDE7}" name="Table22" displayName="Table22" ref="B2:J100" totalsRowShown="0" headerRowDxfId="136" dataDxfId="135">
  <autoFilter ref="B2:J100" xr:uid="{CD2FD09D-08E2-48F3-B20B-38299C2C4FE9}"/>
  <sortState xmlns:xlrd2="http://schemas.microsoft.com/office/spreadsheetml/2017/richdata2" ref="B3:J100">
    <sortCondition ref="B2:B100"/>
  </sortState>
  <tableColumns count="9">
    <tableColumn id="1" xr3:uid="{16265BE3-B442-47B7-BBD6-8A562E7F9C52}" name="Référence" dataDxfId="134"/>
    <tableColumn id="10" xr3:uid="{500C16D6-B3DF-433A-A6E5-34FCB9BD1C96}" name="Référence Butée" dataDxfId="133"/>
    <tableColumn id="2" xr3:uid="{29037602-6042-4091-A8C6-6895B5893909}" name="Voiture" dataDxfId="132"/>
    <tableColumn id="3" xr3:uid="{ADEE811F-DCC9-442E-9BCB-48B0C18461D2}" name="Heures" dataDxfId="131"/>
    <tableColumn id="4" xr3:uid="{9FF16AF7-4394-4DC4-BB17-F92311C559FC}" name="Révision" dataDxfId="130">
      <calculatedColumnFormula>IF(OR(Table22[[#This Row],[Heures]]&gt;$F$1,Table22[[#This Row],[État]]="HS"),"OUI","")</calculatedColumnFormula>
    </tableColumn>
    <tableColumn id="6" xr3:uid="{6AAC11A7-CC3D-4C05-AFA9-1708D02BD8A1}" name="Avancement" dataDxfId="129"/>
    <tableColumn id="7" xr3:uid="{8B8B7FB1-E3F9-4E7A-AB7B-575AF394BCD3}" name="État" dataDxfId="128"/>
    <tableColumn id="8" xr3:uid="{AD19A997-937A-4F42-B709-66B44CE7CD83}" name="Commentaire" dataDxfId="127"/>
    <tableColumn id="5" xr3:uid="{74D40CE2-E4B3-46D4-B234-A9FD870DC767}" name="Column1" dataDxfId="126">
      <calculatedColumnFormula>Table22[[#This Row],[Heures]]+#REF!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62392ED-3947-4E68-BF08-7BAD01BA5737}" name="Table225" displayName="Table225" ref="B2:I100" totalsRowShown="0" headerRowDxfId="125" dataDxfId="124">
  <autoFilter ref="B2:I100" xr:uid="{CD2FD09D-08E2-48F3-B20B-38299C2C4FE9}"/>
  <tableColumns count="8">
    <tableColumn id="1" xr3:uid="{992D004B-2345-4960-AE7A-AB39B018546E}" name="Référence" dataDxfId="123"/>
    <tableColumn id="2" xr3:uid="{C00B82C3-0FA9-4BB2-A2DE-CFEDA81879C1}" name="Voiture" dataDxfId="122"/>
    <tableColumn id="3" xr3:uid="{BE109ABC-8020-4958-B54F-3EA527F0BB44}" name="Heures" dataDxfId="121"/>
    <tableColumn id="4" xr3:uid="{7E6808D8-2A0F-4C1D-BFAF-F58270565195}" name="Révision" dataDxfId="120"/>
    <tableColumn id="8" xr3:uid="{A410B4A6-DC33-47F5-9E4F-A81FA64340A2}" name="Avancement" dataDxfId="119"/>
    <tableColumn id="7" xr3:uid="{86AEB3D2-DA4A-46CD-9FEB-11E2DA3A0D4B}" name="État" dataDxfId="118"/>
    <tableColumn id="6" xr3:uid="{C831753F-3C49-45E1-997C-CC4E3479CE25}" name="Commentaire" dataDxfId="117"/>
    <tableColumn id="5" xr3:uid="{A59C8D19-9F17-4A54-B5BB-CCDD69157C79}" name="Column1" dataDxfId="116">
      <calculatedColumnFormula>Table225[[#This Row],[Heures]]+#REF!</calculatedColumn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5B2E328-194C-464A-A697-72D0FA1CCF94}" name="Table2256" displayName="Table2256" ref="B2:I100" totalsRowShown="0" headerRowDxfId="115" dataDxfId="114">
  <autoFilter ref="B2:I100" xr:uid="{CD2FD09D-08E2-48F3-B20B-38299C2C4FE9}"/>
  <tableColumns count="8">
    <tableColumn id="1" xr3:uid="{AB127477-2CBE-47DF-937F-CFDBC7DA9A79}" name="Référence" dataDxfId="113"/>
    <tableColumn id="2" xr3:uid="{556D4509-4EC2-4C32-8BB7-2563EEE011A6}" name="Voiture" dataDxfId="112"/>
    <tableColumn id="3" xr3:uid="{49E54C8B-3BDB-4FFD-9093-0192F9C94BBB}" name="Heures" dataDxfId="111"/>
    <tableColumn id="4" xr3:uid="{0A8416EF-3F80-46E5-ABA1-11EB0194D454}" name="Révision" dataDxfId="110"/>
    <tableColumn id="8" xr3:uid="{728D1AE1-3DF8-4FB0-8B40-EDA76D25BB24}" name="Avancement" dataDxfId="109"/>
    <tableColumn id="7" xr3:uid="{FCA0CA07-23AF-4526-81FB-2152B30A94C8}" name="État" dataDxfId="108"/>
    <tableColumn id="6" xr3:uid="{F7DF5FE4-4A96-4FCB-B7B5-76A60D67BACE}" name="Commentaire" dataDxfId="107"/>
    <tableColumn id="5" xr3:uid="{41D1B33D-D5BE-41BA-B946-1EA3883CE08C}" name="Column1" dataDxfId="106">
      <calculatedColumnFormula>Table2256[[#This Row],[Heures]]+#REF!</calculatedColumnFormula>
    </tableColumn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0CDEB0C-884B-411D-A559-E6CBC12A5726}" name="Table22568" displayName="Table22568" ref="B2:I100" totalsRowShown="0" headerRowDxfId="105" dataDxfId="104">
  <autoFilter ref="B2:I100" xr:uid="{CD2FD09D-08E2-48F3-B20B-38299C2C4FE9}"/>
  <tableColumns count="8">
    <tableColumn id="1" xr3:uid="{B909D7D8-1219-43ED-8E92-18F4FC4C1486}" name="Référence" dataDxfId="103"/>
    <tableColumn id="2" xr3:uid="{3BB98FBE-7C18-47F0-9E93-5AFE18234610}" name="Voiture" dataDxfId="102"/>
    <tableColumn id="3" xr3:uid="{CE0DA4A5-8503-427C-BA90-5EC76D86D642}" name="Heures" dataDxfId="101"/>
    <tableColumn id="4" xr3:uid="{2263714F-9759-4A64-8C45-12D2F55C0259}" name="Révision" dataDxfId="100"/>
    <tableColumn id="8" xr3:uid="{00374424-F8BC-45F9-8A0A-F0C793A9A76D}" name="Avancement" dataDxfId="99"/>
    <tableColumn id="7" xr3:uid="{3F104D28-F7A0-4876-B944-930C7B17CCB8}" name="État" dataDxfId="98"/>
    <tableColumn id="6" xr3:uid="{03B285AD-D1FB-4D47-85F7-A0AA3EE3B96E}" name="Commentaire" dataDxfId="97"/>
    <tableColumn id="5" xr3:uid="{5ED4B721-0AEF-4DBE-A98E-EC59EECB7F8A}" name="Column1" dataDxfId="96">
      <calculatedColumnFormula>Table22568[[#This Row],[Heures]]+#REF!</calculatedColumnFormula>
    </tableColumn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ABC10C6-F966-4DB5-98FC-72671B47BAEE}" name="Table225684" displayName="Table225684" ref="B2:M100" totalsRowShown="0" headerRowDxfId="95" dataDxfId="94">
  <autoFilter ref="B2:M100" xr:uid="{CD2FD09D-08E2-48F3-B20B-38299C2C4FE9}"/>
  <tableColumns count="12">
    <tableColumn id="8" xr3:uid="{8DA011A6-62D7-4960-8882-128FED71EFBE}" name="Voiture" dataDxfId="93"/>
    <tableColumn id="13" xr3:uid="{9A2BFCA7-363D-48AC-9B22-748DAF5909D9}" name="Référence Cardan Gauche2" dataDxfId="92"/>
    <tableColumn id="9" xr3:uid="{0FE18477-884C-46A5-855F-9EBEDE32B406}" name="Heures" dataDxfId="91"/>
    <tableColumn id="11" xr3:uid="{CF8D7030-B823-4670-90BC-9E342AC7A686}" name="Révision" dataDxfId="90"/>
    <tableColumn id="15" xr3:uid="{49CA214C-7033-4E8E-AB23-087660D4CDBB}" name="Avancement" dataDxfId="89"/>
    <tableColumn id="12" xr3:uid="{651A87F0-5F04-4535-9C3A-BF1C36678181}" name="État" dataDxfId="88"/>
    <tableColumn id="2" xr3:uid="{276199BD-A54D-4002-9005-9F9F01460566}" name="Voiture2" dataDxfId="87"/>
    <tableColumn id="14" xr3:uid="{11B032E1-AAC4-42E1-9C57-7787C2AE8119}" name="Référence Cardan Droite2" dataDxfId="86"/>
    <tableColumn id="3" xr3:uid="{4FD13B4D-790F-4D6F-9F6A-BBE1728442A5}" name="Heures2" dataDxfId="85"/>
    <tableColumn id="4" xr3:uid="{4A6CD538-E15F-4933-92FA-439809C4D4DC}" name="Révision2" dataDxfId="84"/>
    <tableColumn id="16" xr3:uid="{B4E3A4B3-2D60-4DF2-BACC-E7A94A3FE8D9}" name="Avancement2" dataDxfId="83"/>
    <tableColumn id="7" xr3:uid="{DB31FCCA-C26A-46D1-A1DA-2BDDB292E334}" name="État2" dataDxfId="8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DE71F-929A-4FB0-82AF-9B96D9A3E7CE}">
  <sheetPr codeName="Sheet1"/>
  <dimension ref="B1:Q23"/>
  <sheetViews>
    <sheetView tabSelected="1" topLeftCell="B1" zoomScaleNormal="100" workbookViewId="0">
      <selection activeCell="C21" sqref="C21"/>
    </sheetView>
  </sheetViews>
  <sheetFormatPr defaultRowHeight="14.4" x14ac:dyDescent="0.3"/>
  <cols>
    <col min="1" max="2" width="8.88671875" style="1"/>
    <col min="3" max="3" width="13.6640625" style="1" bestFit="1" customWidth="1"/>
    <col min="4" max="4" width="19.88671875" style="6" customWidth="1"/>
    <col min="5" max="5" width="8.88671875" style="1"/>
    <col min="6" max="6" width="9.109375" style="6" bestFit="1" customWidth="1"/>
    <col min="7" max="7" width="19.33203125" style="1" customWidth="1"/>
    <col min="8" max="8" width="10.109375" style="6" customWidth="1"/>
    <col min="9" max="9" width="8.88671875" style="1"/>
    <col min="10" max="10" width="11.109375" style="6" bestFit="1" customWidth="1"/>
    <col min="11" max="11" width="8.88671875" style="1"/>
    <col min="12" max="12" width="9.109375" style="6" bestFit="1" customWidth="1"/>
    <col min="13" max="13" width="13.44140625" style="6" bestFit="1" customWidth="1"/>
    <col min="14" max="14" width="16.21875" style="6" customWidth="1"/>
    <col min="15" max="15" width="11.33203125" style="6" bestFit="1" customWidth="1"/>
    <col min="16" max="16" width="15.88671875" style="6" customWidth="1"/>
    <col min="17" max="16384" width="8.88671875" style="1"/>
  </cols>
  <sheetData>
    <row r="1" spans="2:17" x14ac:dyDescent="0.3">
      <c r="D1" s="1"/>
      <c r="F1" s="1"/>
      <c r="H1" s="1"/>
      <c r="J1" s="1"/>
      <c r="L1" s="1"/>
      <c r="M1" s="1"/>
      <c r="N1" s="1"/>
      <c r="O1" s="1"/>
      <c r="P1" s="1"/>
    </row>
    <row r="2" spans="2:17" x14ac:dyDescent="0.3">
      <c r="C2" s="4" t="s">
        <v>9</v>
      </c>
      <c r="D2" s="4" t="s">
        <v>10</v>
      </c>
      <c r="E2" s="4" t="s">
        <v>11</v>
      </c>
      <c r="F2" s="4" t="s">
        <v>10</v>
      </c>
      <c r="G2" s="4" t="s">
        <v>12</v>
      </c>
      <c r="H2" s="4" t="s">
        <v>10</v>
      </c>
      <c r="I2" s="4" t="s">
        <v>13</v>
      </c>
      <c r="J2" s="4" t="s">
        <v>10</v>
      </c>
      <c r="K2" s="4" t="s">
        <v>14</v>
      </c>
      <c r="L2" s="4" t="s">
        <v>10</v>
      </c>
      <c r="M2" s="4" t="s">
        <v>155</v>
      </c>
      <c r="N2" s="4" t="s">
        <v>10</v>
      </c>
      <c r="O2" s="4" t="s">
        <v>156</v>
      </c>
      <c r="P2" s="4" t="s">
        <v>10</v>
      </c>
    </row>
    <row r="3" spans="2:17" x14ac:dyDescent="0.3">
      <c r="B3" s="3" t="s">
        <v>0</v>
      </c>
      <c r="C3" s="5" t="s">
        <v>15</v>
      </c>
      <c r="D3" s="7" t="e">
        <f>#REF!</f>
        <v>#REF!</v>
      </c>
      <c r="E3" s="5">
        <v>259</v>
      </c>
      <c r="F3" s="7">
        <f>VLOOKUP(E3,'B.V.'!$B$3:$H$100,4,FALSE)</f>
        <v>4.03125</v>
      </c>
      <c r="G3" s="5" t="str">
        <f>VLOOKUP(E3,'B.V.'!$B$3:$O$23,2,FALSE)</f>
        <v>180055457#062</v>
      </c>
      <c r="H3" s="7">
        <f>VLOOKUP(G3,Butée!$B$3:$G$100,3,FALSE)</f>
        <v>1.0208333333333335</v>
      </c>
      <c r="I3" s="5">
        <v>889</v>
      </c>
      <c r="J3" s="7">
        <f>VLOOKUP(I3,Robot!$B$3:$G$100,3,FALSE)</f>
        <v>4.489583333333333</v>
      </c>
      <c r="K3" s="5">
        <v>142</v>
      </c>
      <c r="L3" s="7">
        <f>VLOOKUP(K3,Piston!$B$3:$G$100,3,FALSE)</f>
        <v>0.60416666666666674</v>
      </c>
      <c r="M3" s="34" t="e">
        <f>VLOOKUP(Q3,Table225684[[Voiture]:[État]],2,FALSE)</f>
        <v>#N/A</v>
      </c>
      <c r="N3" s="7" t="e">
        <f>VLOOKUP(M3,Table225684[[Référence Cardan Gauche2]:[État]],2,FALSE)</f>
        <v>#N/A</v>
      </c>
      <c r="O3" s="34" t="e">
        <f>VLOOKUP(Q3,Table225684[[Voiture2]:[État2]],2,FALSE)</f>
        <v>#N/A</v>
      </c>
      <c r="P3" s="7" t="e">
        <f>VLOOKUP(O3,Cardan!I3:M100,2,FALSE)</f>
        <v>#N/A</v>
      </c>
      <c r="Q3" s="15" t="str">
        <f>B3</f>
        <v>#60</v>
      </c>
    </row>
    <row r="4" spans="2:17" x14ac:dyDescent="0.3">
      <c r="B4" s="3" t="s">
        <v>1</v>
      </c>
      <c r="C4" s="5" t="s">
        <v>162</v>
      </c>
      <c r="D4" s="7" t="e">
        <f>Moteur!I15+Table8[[#This Row],['#04_Charade]]</f>
        <v>#VALUE!</v>
      </c>
      <c r="E4" s="5">
        <v>244</v>
      </c>
      <c r="F4" s="7">
        <f>VLOOKUP(E4,'B.V.'!$B$3:$H$100,4,FALSE)</f>
        <v>1.2868055555555555</v>
      </c>
      <c r="G4" s="5" t="str">
        <f>VLOOKUP(E4,'B.V.'!$B$3:$O$23,2,FALSE)</f>
        <v>?B2</v>
      </c>
      <c r="H4" s="7" t="e">
        <f>VLOOKUP(G4,Butée!$B$3:$G$100,3,FALSE)</f>
        <v>#VALUE!</v>
      </c>
      <c r="I4" s="5">
        <v>269</v>
      </c>
      <c r="J4" s="7">
        <f>VLOOKUP(I4,Robot!$B$3:$G$100,3,FALSE)</f>
        <v>5.3006944444444439</v>
      </c>
      <c r="K4" s="5">
        <v>229</v>
      </c>
      <c r="L4" s="7" t="e">
        <f>VLOOKUP(K4,Piston!$B$3:$G$100,3,FALSE)</f>
        <v>#VALUE!</v>
      </c>
      <c r="M4" s="34" t="str">
        <f>VLOOKUP(Q4,Table225684[[Voiture]:[État]],2,FALSE)</f>
        <v>SL009</v>
      </c>
      <c r="N4" s="7">
        <f>VLOOKUP(M4,Table225684[[Référence Cardan Gauche2]:[État]],2,FALSE)</f>
        <v>0.34583333333333338</v>
      </c>
      <c r="O4" s="34" t="str">
        <f>VLOOKUP(Q4,Table225684[[Voiture2]:[État2]],2,FALSE)</f>
        <v>SR009</v>
      </c>
      <c r="P4" s="7">
        <f>VLOOKUP(O4,Cardan!I4:M101,2,FALSE)</f>
        <v>0.34583333333333338</v>
      </c>
      <c r="Q4" s="15" t="str">
        <f t="shared" ref="Q4:Q23" si="0">B4</f>
        <v>#260</v>
      </c>
    </row>
    <row r="5" spans="2:17" x14ac:dyDescent="0.3">
      <c r="B5" s="3" t="s">
        <v>2</v>
      </c>
      <c r="C5" s="5" t="s">
        <v>17</v>
      </c>
      <c r="D5" s="7" t="str">
        <f>VLOOKUP(C5,Moteur!$B$3:$D$100,3,FALSE)</f>
        <v>/</v>
      </c>
      <c r="E5" s="5" t="s">
        <v>17</v>
      </c>
      <c r="F5" s="7" t="str">
        <f>VLOOKUP(E5,'B.V.'!$B$3:$H$100,4,FALSE)</f>
        <v>/</v>
      </c>
      <c r="G5" s="5" t="str">
        <f>VLOOKUP(E5,'B.V.'!$B$3:$O$23,2,FALSE)</f>
        <v>/</v>
      </c>
      <c r="H5" s="7" t="str">
        <f>VLOOKUP(G5,Butée!$B$3:$G$100,3,FALSE)</f>
        <v>/</v>
      </c>
      <c r="I5" s="5" t="s">
        <v>17</v>
      </c>
      <c r="J5" s="7" t="str">
        <f>VLOOKUP(I5,Robot!$B$3:$G$100,3,FALSE)</f>
        <v>/</v>
      </c>
      <c r="K5" s="5" t="s">
        <v>17</v>
      </c>
      <c r="L5" s="7" t="str">
        <f>VLOOKUP(K5,Piston!$B$3:$G$100,3,FALSE)</f>
        <v>/</v>
      </c>
      <c r="M5" s="34" t="e">
        <f>VLOOKUP(Q5,Table225684[[Voiture]:[État]],2,FALSE)</f>
        <v>#N/A</v>
      </c>
      <c r="N5" s="7" t="e">
        <f>VLOOKUP(M5,Table225684[[Référence Cardan Gauche2]:[État]],2,FALSE)</f>
        <v>#N/A</v>
      </c>
      <c r="O5" s="34" t="e">
        <f>VLOOKUP(Q5,Table225684[[Voiture2]:[État2]],2,FALSE)</f>
        <v>#N/A</v>
      </c>
      <c r="P5" s="7" t="e">
        <f>VLOOKUP(O5,Cardan!I5:M102,2,FALSE)</f>
        <v>#N/A</v>
      </c>
      <c r="Q5" s="15" t="str">
        <f t="shared" si="0"/>
        <v>#274</v>
      </c>
    </row>
    <row r="6" spans="2:17" x14ac:dyDescent="0.3">
      <c r="B6" s="3" t="s">
        <v>3</v>
      </c>
      <c r="C6" s="5" t="s">
        <v>18</v>
      </c>
      <c r="D6" s="7">
        <f>VLOOKUP(C6,Moteur!$B$3:$D$100,3,FALSE)</f>
        <v>10.232638888888889</v>
      </c>
      <c r="E6" s="5">
        <v>31</v>
      </c>
      <c r="F6" s="7">
        <f>VLOOKUP(E6,'B.V.'!$B$3:$H$100,4,FALSE)</f>
        <v>0.76041666666666663</v>
      </c>
      <c r="G6" s="5" t="str">
        <f>VLOOKUP(E6,'B.V.'!$B$3:$O$23,2,FALSE)</f>
        <v>15022392#004</v>
      </c>
      <c r="H6" s="7">
        <f>VLOOKUP(G6,Butée!$B$3:$G$100,3,FALSE)</f>
        <v>0.76041666666666663</v>
      </c>
      <c r="I6" s="5">
        <v>235</v>
      </c>
      <c r="J6" s="7">
        <f>VLOOKUP(I6,Robot!$B$3:$G$100,3,FALSE)</f>
        <v>4.239583333333333</v>
      </c>
      <c r="K6" s="5">
        <v>229</v>
      </c>
      <c r="L6" s="7" t="e">
        <f>VLOOKUP(K6,Piston!$B$3:$G$100,3,FALSE)</f>
        <v>#VALUE!</v>
      </c>
      <c r="M6" s="34" t="str">
        <f>VLOOKUP(Q6,Table225684[[Voiture]:[État]],2,FALSE)</f>
        <v>SL010</v>
      </c>
      <c r="N6" s="7">
        <f>VLOOKUP(M6,Table225684[[Référence Cardan Gauche2]:[État]],2,FALSE)</f>
        <v>0.32500000000000001</v>
      </c>
      <c r="O6" s="34" t="str">
        <f>VLOOKUP(Q6,Table225684[[Voiture2]:[État2]],2,FALSE)</f>
        <v>SR010</v>
      </c>
      <c r="P6" s="7" t="e">
        <f>VLOOKUP(O6,Cardan!I6:M103,2,FALSE)</f>
        <v>#N/A</v>
      </c>
      <c r="Q6" s="15" t="str">
        <f t="shared" si="0"/>
        <v>#290</v>
      </c>
    </row>
    <row r="7" spans="2:17" x14ac:dyDescent="0.3">
      <c r="B7" s="3" t="s">
        <v>4</v>
      </c>
      <c r="C7" s="5" t="s">
        <v>163</v>
      </c>
      <c r="D7" s="7">
        <f>VLOOKUP(C7,Moteur!$B$3:$D$100,3,FALSE)</f>
        <v>0.9604166666666667</v>
      </c>
      <c r="E7" s="5">
        <v>65</v>
      </c>
      <c r="F7" s="7">
        <f>VLOOKUP(E7,'B.V.'!$B$3:$H$100,4,FALSE)</f>
        <v>2.8562499999999997</v>
      </c>
      <c r="G7" s="5" t="str">
        <f>VLOOKUP(E7,'B.V.'!$B$3:$O$23,2,FALSE)</f>
        <v>15016782#022</v>
      </c>
      <c r="H7" s="7">
        <f>VLOOKUP(G7,Butée!$B$3:$G$100,3,FALSE)</f>
        <v>2.0437499999999997</v>
      </c>
      <c r="I7" s="5">
        <v>404</v>
      </c>
      <c r="J7" s="7">
        <f>VLOOKUP(I7,Robot!$B$3:$G$100,3,FALSE)</f>
        <v>2.3354166666666667</v>
      </c>
      <c r="K7" s="5">
        <v>540</v>
      </c>
      <c r="L7" s="7">
        <f>VLOOKUP(K7,Piston!$B$3:$G$100,3,FALSE)</f>
        <v>6.0368055555555555</v>
      </c>
      <c r="M7" s="34" t="str">
        <f>VLOOKUP(Q7,Table225684[[Voiture]:[État]],2,FALSE)</f>
        <v>SL012</v>
      </c>
      <c r="N7" s="7">
        <f>VLOOKUP(M7,Table225684[[Référence Cardan Gauche2]:[État]],2,FALSE)</f>
        <v>0.32847222222222222</v>
      </c>
      <c r="O7" s="34" t="str">
        <f>VLOOKUP(Q7,Table225684[[Voiture2]:[État2]],2,FALSE)</f>
        <v>SR012</v>
      </c>
      <c r="P7" s="7">
        <f>VLOOKUP(O7,Cardan!I7:M104,2,FALSE)</f>
        <v>0.32847222222222222</v>
      </c>
      <c r="Q7" s="15" t="str">
        <f t="shared" si="0"/>
        <v>#292</v>
      </c>
    </row>
    <row r="8" spans="2:17" x14ac:dyDescent="0.3">
      <c r="B8" s="3" t="s">
        <v>5</v>
      </c>
      <c r="C8" s="5" t="s">
        <v>20</v>
      </c>
      <c r="D8" s="7">
        <f>VLOOKUP(C8,Moteur!$B$3:$D$100,3,FALSE)</f>
        <v>2.8604166666666666</v>
      </c>
      <c r="E8" s="5">
        <v>203228</v>
      </c>
      <c r="F8" s="7">
        <f>VLOOKUP(E8,'B.V.'!$B$3:$H$100,4,FALSE)</f>
        <v>2.8604166666666666</v>
      </c>
      <c r="G8" s="5" t="str">
        <f>VLOOKUP(E8,'B.V.'!$B$3:$O$23,2,FALSE)</f>
        <v>19010529#012</v>
      </c>
      <c r="H8" s="7" t="e">
        <f>VLOOKUP(G8,Butée!$B$3:$G$100,3,FALSE)</f>
        <v>#VALUE!</v>
      </c>
      <c r="I8" s="5">
        <v>831</v>
      </c>
      <c r="J8" s="7">
        <f>VLOOKUP(I8,Robot!$B$3:$G$100,3,FALSE)</f>
        <v>3.0375000000000001</v>
      </c>
      <c r="K8" s="5" t="s">
        <v>168</v>
      </c>
      <c r="L8" s="7" t="e">
        <f>VLOOKUP(K8,Piston!$B$3:$G$100,3,FALSE)</f>
        <v>#VALUE!</v>
      </c>
      <c r="M8" s="34" t="str">
        <f>VLOOKUP(Q8,Table225684[[Voiture]:[État]],2,FALSE)</f>
        <v>SL013</v>
      </c>
      <c r="N8" s="7">
        <f>VLOOKUP(M8,Table225684[[Référence Cardan Gauche2]:[État]],2,FALSE)</f>
        <v>0.33680555555555558</v>
      </c>
      <c r="O8" s="34" t="str">
        <f>VLOOKUP(Q8,Table225684[[Voiture2]:[État2]],2,FALSE)</f>
        <v>SR013</v>
      </c>
      <c r="P8" s="7">
        <f>VLOOKUP(O8,Cardan!I8:M105,2,FALSE)</f>
        <v>0.33680555555555558</v>
      </c>
      <c r="Q8" s="15" t="str">
        <f t="shared" si="0"/>
        <v>#315</v>
      </c>
    </row>
    <row r="9" spans="2:17" x14ac:dyDescent="0.3">
      <c r="B9" s="3" t="s">
        <v>6</v>
      </c>
      <c r="C9" s="5" t="s">
        <v>21</v>
      </c>
      <c r="D9" s="7">
        <f>VLOOKUP(C9,Moteur!$B$3:$D$100,3,FALSE)</f>
        <v>1.8756944444444443</v>
      </c>
      <c r="E9" s="5">
        <v>222</v>
      </c>
      <c r="F9" s="7">
        <f>VLOOKUP(E9,'B.V.'!$B$3:$H$100,4,FALSE)</f>
        <v>0.97291666666666676</v>
      </c>
      <c r="G9" s="5" t="str">
        <f>VLOOKUP(E9,'B.V.'!$B$3:$O$23,2,FALSE)</f>
        <v>18005457#051</v>
      </c>
      <c r="H9" s="7">
        <f>VLOOKUP(G9,Butée!$B$3:$G$100,3,FALSE)</f>
        <v>1.8756944444444443</v>
      </c>
      <c r="I9" s="5" t="s">
        <v>17</v>
      </c>
      <c r="J9" s="7" t="str">
        <f>VLOOKUP(I9,Robot!$B$3:$G$100,3,FALSE)</f>
        <v>/</v>
      </c>
      <c r="K9" s="5" t="s">
        <v>17</v>
      </c>
      <c r="L9" s="7" t="str">
        <f>VLOOKUP(K9,Piston!$B$3:$G$100,3,FALSE)</f>
        <v>/</v>
      </c>
      <c r="M9" s="34" t="str">
        <f>VLOOKUP(Q9,Table225684[[Voiture]:[État]],2,FALSE)</f>
        <v>SL011</v>
      </c>
      <c r="N9" s="7">
        <f>VLOOKUP(M9,Table225684[[Référence Cardan Gauche2]:[État]],2,FALSE)</f>
        <v>0.31597222222222221</v>
      </c>
      <c r="O9" s="34" t="str">
        <f>VLOOKUP(Q9,Table225684[[Voiture2]:[État2]],2,FALSE)</f>
        <v>SR011</v>
      </c>
      <c r="P9" s="7" t="e">
        <f>VLOOKUP(O9,Cardan!I9:M106,2,FALSE)</f>
        <v>#N/A</v>
      </c>
      <c r="Q9" s="15" t="str">
        <f t="shared" si="0"/>
        <v>#365</v>
      </c>
    </row>
    <row r="10" spans="2:17" x14ac:dyDescent="0.3">
      <c r="B10" s="3" t="s">
        <v>7</v>
      </c>
      <c r="C10" s="5" t="s">
        <v>22</v>
      </c>
      <c r="D10" s="7">
        <f>VLOOKUP(C10,Moteur!$B$3:$D$100,3,FALSE)</f>
        <v>4.7638888888888884</v>
      </c>
      <c r="E10" s="5">
        <v>182</v>
      </c>
      <c r="F10" s="7">
        <f>VLOOKUP(E10,'B.V.'!$B$3:$H$100,4,FALSE)</f>
        <v>4.7638888888888884</v>
      </c>
      <c r="G10" s="5" t="str">
        <f>VLOOKUP(E10,'B.V.'!$B$3:$O$23,2,FALSE)</f>
        <v>?B3</v>
      </c>
      <c r="H10" s="7">
        <f>VLOOKUP(G10,Butée!$B$3:$G$100,3,FALSE)</f>
        <v>0</v>
      </c>
      <c r="I10" s="5">
        <v>492</v>
      </c>
      <c r="J10" s="7">
        <f>VLOOKUP(I10,Robot!$B$3:$G$100,3,FALSE)</f>
        <v>1.3541666666666667</v>
      </c>
      <c r="K10" s="5">
        <v>482</v>
      </c>
      <c r="L10" s="7" t="e">
        <f>VLOOKUP(K10,Piston!$B$3:$G$100,3,FALSE)</f>
        <v>#VALUE!</v>
      </c>
      <c r="M10" s="34" t="e">
        <f>VLOOKUP(Q10,Table225684[[Voiture]:[État]],2,FALSE)</f>
        <v>#N/A</v>
      </c>
      <c r="N10" s="7" t="e">
        <f>VLOOKUP(M10,Table225684[[Référence Cardan Gauche2]:[État]],2,FALSE)</f>
        <v>#N/A</v>
      </c>
      <c r="O10" s="34" t="e">
        <f>VLOOKUP(Q10,Table225684[[Voiture2]:[État2]],2,FALSE)</f>
        <v>#N/A</v>
      </c>
      <c r="P10" s="7" t="e">
        <f>VLOOKUP(O10,Cardan!I10:M107,2,FALSE)</f>
        <v>#N/A</v>
      </c>
      <c r="Q10" s="15" t="str">
        <f t="shared" si="0"/>
        <v>#371</v>
      </c>
    </row>
    <row r="11" spans="2:17" x14ac:dyDescent="0.3">
      <c r="B11" s="3" t="s">
        <v>8</v>
      </c>
      <c r="C11" s="5" t="s">
        <v>23</v>
      </c>
      <c r="D11" s="7" t="e">
        <f>VLOOKUP(C11,Moteur!$B$3:$D$100,3,FALSE)</f>
        <v>#VALUE!</v>
      </c>
      <c r="E11" s="5" t="s">
        <v>164</v>
      </c>
      <c r="F11" s="7">
        <f>VLOOKUP(E11,'B.V.'!$B$3:$H$100,4,FALSE)</f>
        <v>0</v>
      </c>
      <c r="G11" s="5" t="str">
        <f>VLOOKUP(E11,'B.V.'!$B$3:$O$23,2,FALSE)</f>
        <v>?B1</v>
      </c>
      <c r="H11" s="7" t="e">
        <f>VLOOKUP(G11,Butée!$B$3:$G$100,3,FALSE)</f>
        <v>#VALUE!</v>
      </c>
      <c r="I11" s="5">
        <v>412</v>
      </c>
      <c r="J11" s="7">
        <f>VLOOKUP(I11,Robot!$B$3:$G$100,3,FALSE)</f>
        <v>2.625</v>
      </c>
      <c r="K11" s="5">
        <v>41</v>
      </c>
      <c r="L11" s="7" t="e">
        <f>VLOOKUP(K11,Piston!$B$3:$G$100,3,FALSE)</f>
        <v>#VALUE!</v>
      </c>
      <c r="M11" s="34" t="e">
        <f>VLOOKUP(Q11,Table225684[[Voiture]:[État]],2,FALSE)</f>
        <v>#N/A</v>
      </c>
      <c r="N11" s="7" t="e">
        <f>VLOOKUP(M11,Table225684[[Référence Cardan Gauche2]:[État]],2,FALSE)</f>
        <v>#N/A</v>
      </c>
      <c r="O11" s="34" t="e">
        <f>VLOOKUP(Q11,Table225684[[Voiture2]:[État2]],2,FALSE)</f>
        <v>#N/A</v>
      </c>
      <c r="P11" s="7" t="e">
        <f>VLOOKUP(O11,Cardan!I11:M108,2,FALSE)</f>
        <v>#N/A</v>
      </c>
      <c r="Q11" s="15" t="str">
        <f t="shared" si="0"/>
        <v>#383</v>
      </c>
    </row>
    <row r="12" spans="2:17" x14ac:dyDescent="0.3">
      <c r="B12" s="3" t="s">
        <v>32</v>
      </c>
      <c r="C12" s="5"/>
      <c r="D12" s="7" t="e">
        <f>VLOOKUP(C12,Moteur!$B$3:$D$100,3,FALSE)</f>
        <v>#N/A</v>
      </c>
      <c r="E12" s="5"/>
      <c r="F12" s="7" t="e">
        <f>VLOOKUP(E12,'B.V.'!$B$3:$H$100,4,FALSE)</f>
        <v>#N/A</v>
      </c>
      <c r="G12" s="5" t="e">
        <f>VLOOKUP(E12,'B.V.'!$B$3:$O$23,2,FALSE)</f>
        <v>#N/A</v>
      </c>
      <c r="H12" s="7" t="e">
        <f>VLOOKUP(G12,Butée!$B$3:$G$100,3,FALSE)</f>
        <v>#N/A</v>
      </c>
      <c r="I12" s="5"/>
      <c r="J12" s="7" t="e">
        <f>VLOOKUP(I12,Robot!$B$3:$G$100,3,FALSE)</f>
        <v>#N/A</v>
      </c>
      <c r="K12" s="5"/>
      <c r="L12" s="7" t="e">
        <f>VLOOKUP(K12,Piston!$B$3:$G$100,3,FALSE)</f>
        <v>#N/A</v>
      </c>
      <c r="M12" s="34" t="e">
        <f>VLOOKUP(Q12,Table225684[[Voiture]:[État]],2,FALSE)</f>
        <v>#N/A</v>
      </c>
      <c r="N12" s="7" t="e">
        <f>VLOOKUP(M12,Table225684[[Référence Cardan Gauche2]:[État]],2,FALSE)</f>
        <v>#N/A</v>
      </c>
      <c r="O12" s="34" t="e">
        <f>VLOOKUP(Q12,Table225684[[Voiture2]:[État2]],2,FALSE)</f>
        <v>#N/A</v>
      </c>
      <c r="P12" s="7" t="e">
        <f>VLOOKUP(O12,Cardan!I12:M109,2,FALSE)</f>
        <v>#N/A</v>
      </c>
      <c r="Q12" s="15" t="str">
        <f t="shared" si="0"/>
        <v>#</v>
      </c>
    </row>
    <row r="13" spans="2:17" ht="15.6" customHeight="1" x14ac:dyDescent="0.3">
      <c r="B13" s="3" t="s">
        <v>32</v>
      </c>
      <c r="C13" s="5"/>
      <c r="D13" s="7" t="e">
        <f>VLOOKUP(C13,Moteur!$B$3:$D$100,3,FALSE)</f>
        <v>#N/A</v>
      </c>
      <c r="E13" s="5"/>
      <c r="F13" s="7" t="e">
        <f>VLOOKUP(E13,'B.V.'!$B$3:$H$100,4,FALSE)</f>
        <v>#N/A</v>
      </c>
      <c r="G13" s="5" t="e">
        <f>VLOOKUP(E13,'B.V.'!$B$3:$O$23,2,FALSE)</f>
        <v>#N/A</v>
      </c>
      <c r="H13" s="7" t="e">
        <f>VLOOKUP(G13,Butée!$B$3:$G$100,3,FALSE)</f>
        <v>#N/A</v>
      </c>
      <c r="I13" s="5"/>
      <c r="J13" s="7" t="e">
        <f>VLOOKUP(I13,Robot!$B$3:$G$100,3,FALSE)</f>
        <v>#N/A</v>
      </c>
      <c r="K13" s="5"/>
      <c r="L13" s="7" t="e">
        <f>VLOOKUP(K13,Piston!$B$3:$G$100,3,FALSE)</f>
        <v>#N/A</v>
      </c>
      <c r="M13" s="34" t="e">
        <f>VLOOKUP(Q13,Table225684[[Voiture]:[État]],2,FALSE)</f>
        <v>#N/A</v>
      </c>
      <c r="N13" s="7" t="e">
        <f>VLOOKUP(M13,Table225684[[Référence Cardan Gauche2]:[État]],2,FALSE)</f>
        <v>#N/A</v>
      </c>
      <c r="O13" s="34" t="e">
        <f>VLOOKUP(Q13,Table225684[[Voiture2]:[État2]],2,FALSE)</f>
        <v>#N/A</v>
      </c>
      <c r="P13" s="7" t="e">
        <f>VLOOKUP(O13,Cardan!I13:M110,2,FALSE)</f>
        <v>#N/A</v>
      </c>
      <c r="Q13" s="15" t="str">
        <f t="shared" si="0"/>
        <v>#</v>
      </c>
    </row>
    <row r="14" spans="2:17" x14ac:dyDescent="0.3">
      <c r="B14" s="3" t="s">
        <v>32</v>
      </c>
      <c r="C14" s="5"/>
      <c r="D14" s="7" t="e">
        <f>VLOOKUP(C14,Moteur!$B$3:$D$100,3,FALSE)</f>
        <v>#N/A</v>
      </c>
      <c r="E14" s="5"/>
      <c r="F14" s="7" t="e">
        <f>VLOOKUP(E14,'B.V.'!$B$3:$H$100,4,FALSE)</f>
        <v>#N/A</v>
      </c>
      <c r="G14" s="5" t="e">
        <f>VLOOKUP(E14,'B.V.'!$B$3:$O$23,2,FALSE)</f>
        <v>#N/A</v>
      </c>
      <c r="H14" s="7" t="e">
        <f>VLOOKUP(G14,Butée!$B$3:$G$100,3,FALSE)</f>
        <v>#N/A</v>
      </c>
      <c r="I14" s="5"/>
      <c r="J14" s="7" t="e">
        <f>VLOOKUP(I14,Robot!$B$3:$G$100,3,FALSE)</f>
        <v>#N/A</v>
      </c>
      <c r="K14" s="5"/>
      <c r="L14" s="7" t="e">
        <f>VLOOKUP(K14,Piston!$B$3:$G$100,3,FALSE)</f>
        <v>#N/A</v>
      </c>
      <c r="M14" s="34" t="e">
        <f>VLOOKUP(Q14,Table225684[[Voiture]:[État]],2,FALSE)</f>
        <v>#N/A</v>
      </c>
      <c r="N14" s="7" t="e">
        <f>VLOOKUP(M14,Table225684[[Référence Cardan Gauche2]:[État]],2,FALSE)</f>
        <v>#N/A</v>
      </c>
      <c r="O14" s="34" t="e">
        <f>VLOOKUP(Q14,Table225684[[Voiture2]:[État2]],2,FALSE)</f>
        <v>#N/A</v>
      </c>
      <c r="P14" s="7" t="e">
        <f>VLOOKUP(O14,Cardan!I14:M111,2,FALSE)</f>
        <v>#N/A</v>
      </c>
      <c r="Q14" s="15" t="str">
        <f t="shared" si="0"/>
        <v>#</v>
      </c>
    </row>
    <row r="15" spans="2:17" x14ac:dyDescent="0.3">
      <c r="B15" s="3" t="s">
        <v>32</v>
      </c>
      <c r="C15" s="5"/>
      <c r="D15" s="7" t="e">
        <f>VLOOKUP(C15,Moteur!$B$3:$D$100,3,FALSE)</f>
        <v>#N/A</v>
      </c>
      <c r="E15" s="5"/>
      <c r="F15" s="7" t="e">
        <f>VLOOKUP(E15,'B.V.'!$B$3:$H$100,4,FALSE)</f>
        <v>#N/A</v>
      </c>
      <c r="G15" s="5" t="e">
        <f>VLOOKUP(E15,'B.V.'!$B$3:$O$23,2,FALSE)</f>
        <v>#N/A</v>
      </c>
      <c r="H15" s="7" t="e">
        <f>VLOOKUP(G15,Butée!$B$3:$G$100,3,FALSE)</f>
        <v>#N/A</v>
      </c>
      <c r="I15" s="5"/>
      <c r="J15" s="7" t="e">
        <f>VLOOKUP(I15,Robot!$B$3:$G$100,3,FALSE)</f>
        <v>#N/A</v>
      </c>
      <c r="K15" s="5"/>
      <c r="L15" s="7" t="e">
        <f>VLOOKUP(K15,Piston!$B$3:$G$100,3,FALSE)</f>
        <v>#N/A</v>
      </c>
      <c r="M15" s="34" t="e">
        <f>VLOOKUP(Q15,Table225684[[Voiture]:[État]],2,FALSE)</f>
        <v>#N/A</v>
      </c>
      <c r="N15" s="7" t="e">
        <f>VLOOKUP(M15,Table225684[[Référence Cardan Gauche2]:[État]],2,FALSE)</f>
        <v>#N/A</v>
      </c>
      <c r="O15" s="34" t="e">
        <f>VLOOKUP(Q15,Table225684[[Voiture2]:[État2]],2,FALSE)</f>
        <v>#N/A</v>
      </c>
      <c r="P15" s="7" t="e">
        <f>VLOOKUP(O15,Cardan!I15:M112,2,FALSE)</f>
        <v>#N/A</v>
      </c>
      <c r="Q15" s="15" t="str">
        <f t="shared" si="0"/>
        <v>#</v>
      </c>
    </row>
    <row r="16" spans="2:17" x14ac:dyDescent="0.3">
      <c r="B16" s="3" t="s">
        <v>32</v>
      </c>
      <c r="C16" s="5"/>
      <c r="D16" s="7" t="e">
        <f>VLOOKUP(C16,Moteur!$B$3:$D$100,3,FALSE)</f>
        <v>#N/A</v>
      </c>
      <c r="E16" s="5"/>
      <c r="F16" s="7" t="e">
        <f>VLOOKUP(E16,'B.V.'!$B$3:$H$100,4,FALSE)</f>
        <v>#N/A</v>
      </c>
      <c r="G16" s="5" t="e">
        <f>VLOOKUP(E16,'B.V.'!$B$3:$O$23,2,FALSE)</f>
        <v>#N/A</v>
      </c>
      <c r="H16" s="7" t="e">
        <f>VLOOKUP(G16,Butée!$B$3:$G$100,3,FALSE)</f>
        <v>#N/A</v>
      </c>
      <c r="I16" s="5"/>
      <c r="J16" s="7" t="e">
        <f>VLOOKUP(I16,Robot!$B$3:$G$100,3,FALSE)</f>
        <v>#N/A</v>
      </c>
      <c r="K16" s="5"/>
      <c r="L16" s="7" t="e">
        <f>VLOOKUP(K16,Piston!$B$3:$G$100,3,FALSE)</f>
        <v>#N/A</v>
      </c>
      <c r="M16" s="34" t="e">
        <f>VLOOKUP(Q16,Table225684[[Voiture]:[État]],2,FALSE)</f>
        <v>#N/A</v>
      </c>
      <c r="N16" s="7" t="e">
        <f>VLOOKUP(M16,Table225684[[Référence Cardan Gauche2]:[État]],2,FALSE)</f>
        <v>#N/A</v>
      </c>
      <c r="O16" s="34" t="e">
        <f>VLOOKUP(Q16,Table225684[[Voiture2]:[État2]],2,FALSE)</f>
        <v>#N/A</v>
      </c>
      <c r="P16" s="7" t="e">
        <f>VLOOKUP(O16,Cardan!I16:M113,2,FALSE)</f>
        <v>#N/A</v>
      </c>
      <c r="Q16" s="15" t="str">
        <f t="shared" si="0"/>
        <v>#</v>
      </c>
    </row>
    <row r="17" spans="2:17" x14ac:dyDescent="0.3">
      <c r="B17" s="3" t="s">
        <v>32</v>
      </c>
      <c r="C17" s="5"/>
      <c r="D17" s="7" t="e">
        <f>VLOOKUP(C17,Moteur!$B$3:$D$100,3,FALSE)</f>
        <v>#N/A</v>
      </c>
      <c r="E17" s="5"/>
      <c r="F17" s="7" t="e">
        <f>VLOOKUP(E17,'B.V.'!$B$3:$H$100,4,FALSE)</f>
        <v>#N/A</v>
      </c>
      <c r="G17" s="5" t="e">
        <f>VLOOKUP(E17,'B.V.'!$B$3:$O$23,2,FALSE)</f>
        <v>#N/A</v>
      </c>
      <c r="H17" s="7" t="e">
        <f>VLOOKUP(G17,Butée!$B$3:$G$100,3,FALSE)</f>
        <v>#N/A</v>
      </c>
      <c r="I17" s="5"/>
      <c r="J17" s="7" t="e">
        <f>VLOOKUP(I17,Robot!$B$3:$G$100,3,FALSE)</f>
        <v>#N/A</v>
      </c>
      <c r="K17" s="5"/>
      <c r="L17" s="7" t="e">
        <f>VLOOKUP(K17,Piston!$B$3:$G$100,3,FALSE)</f>
        <v>#N/A</v>
      </c>
      <c r="M17" s="34" t="e">
        <f>VLOOKUP(Q17,Table225684[[Voiture]:[État]],2,FALSE)</f>
        <v>#N/A</v>
      </c>
      <c r="N17" s="7" t="e">
        <f>VLOOKUP(M17,Table225684[[Référence Cardan Gauche2]:[État]],2,FALSE)</f>
        <v>#N/A</v>
      </c>
      <c r="O17" s="34" t="e">
        <f>VLOOKUP(Q17,Table225684[[Voiture2]:[État2]],2,FALSE)</f>
        <v>#N/A</v>
      </c>
      <c r="P17" s="7" t="e">
        <f>VLOOKUP(O17,Cardan!I17:M114,2,FALSE)</f>
        <v>#N/A</v>
      </c>
      <c r="Q17" s="15" t="str">
        <f t="shared" si="0"/>
        <v>#</v>
      </c>
    </row>
    <row r="18" spans="2:17" x14ac:dyDescent="0.3">
      <c r="B18" s="3" t="s">
        <v>32</v>
      </c>
      <c r="C18" s="5"/>
      <c r="D18" s="7" t="e">
        <f>VLOOKUP(C18,Moteur!$B$3:$D$100,3,FALSE)</f>
        <v>#N/A</v>
      </c>
      <c r="E18" s="5"/>
      <c r="F18" s="7" t="e">
        <f>VLOOKUP(E18,'B.V.'!$B$3:$H$100,4,FALSE)</f>
        <v>#N/A</v>
      </c>
      <c r="G18" s="5" t="e">
        <f>VLOOKUP(E18,'B.V.'!$B$3:$O$23,2,FALSE)</f>
        <v>#N/A</v>
      </c>
      <c r="H18" s="7" t="e">
        <f>VLOOKUP(G18,Butée!$B$3:$G$100,3,FALSE)</f>
        <v>#N/A</v>
      </c>
      <c r="I18" s="5"/>
      <c r="J18" s="7" t="e">
        <f>VLOOKUP(I18,Robot!$B$3:$G$100,3,FALSE)</f>
        <v>#N/A</v>
      </c>
      <c r="K18" s="5"/>
      <c r="L18" s="7" t="e">
        <f>VLOOKUP(K18,Piston!$B$3:$G$100,3,FALSE)</f>
        <v>#N/A</v>
      </c>
      <c r="M18" s="34" t="e">
        <f>VLOOKUP(Q18,Table225684[[Voiture]:[État]],2,FALSE)</f>
        <v>#N/A</v>
      </c>
      <c r="N18" s="7" t="e">
        <f>VLOOKUP(M18,Table225684[[Référence Cardan Gauche2]:[État]],2,FALSE)</f>
        <v>#N/A</v>
      </c>
      <c r="O18" s="34" t="e">
        <f>VLOOKUP(Q18,Table225684[[Voiture2]:[État2]],2,FALSE)</f>
        <v>#N/A</v>
      </c>
      <c r="P18" s="7" t="e">
        <f>VLOOKUP(O18,Cardan!I18:M115,2,FALSE)</f>
        <v>#N/A</v>
      </c>
      <c r="Q18" s="15" t="str">
        <f t="shared" si="0"/>
        <v>#</v>
      </c>
    </row>
    <row r="19" spans="2:17" x14ac:dyDescent="0.3">
      <c r="B19" s="3" t="s">
        <v>32</v>
      </c>
      <c r="C19" s="5"/>
      <c r="D19" s="7" t="e">
        <f>VLOOKUP(C19,Moteur!$B$3:$D$100,3,FALSE)</f>
        <v>#N/A</v>
      </c>
      <c r="E19" s="5"/>
      <c r="F19" s="7" t="e">
        <f>VLOOKUP(E19,'B.V.'!$B$3:$H$100,4,FALSE)</f>
        <v>#N/A</v>
      </c>
      <c r="G19" s="5" t="e">
        <f>VLOOKUP(E19,'B.V.'!$B$3:$O$23,2,FALSE)</f>
        <v>#N/A</v>
      </c>
      <c r="H19" s="7" t="e">
        <f>VLOOKUP(G19,Butée!$B$3:$G$100,3,FALSE)</f>
        <v>#N/A</v>
      </c>
      <c r="I19" s="5"/>
      <c r="J19" s="7" t="e">
        <f>VLOOKUP(I19,Robot!$B$3:$G$100,3,FALSE)</f>
        <v>#N/A</v>
      </c>
      <c r="K19" s="5"/>
      <c r="L19" s="7" t="e">
        <f>VLOOKUP(K19,Piston!$B$3:$G$100,3,FALSE)</f>
        <v>#N/A</v>
      </c>
      <c r="M19" s="34" t="e">
        <f>VLOOKUP(Q19,Table225684[[Voiture]:[État]],2,FALSE)</f>
        <v>#N/A</v>
      </c>
      <c r="N19" s="7" t="e">
        <f>VLOOKUP(M19,Table225684[[Référence Cardan Gauche2]:[État]],2,FALSE)</f>
        <v>#N/A</v>
      </c>
      <c r="O19" s="34" t="e">
        <f>VLOOKUP(Q19,Table225684[[Voiture2]:[État2]],2,FALSE)</f>
        <v>#N/A</v>
      </c>
      <c r="P19" s="7" t="e">
        <f>VLOOKUP(O19,Cardan!I19:M116,2,FALSE)</f>
        <v>#N/A</v>
      </c>
      <c r="Q19" s="15" t="str">
        <f t="shared" si="0"/>
        <v>#</v>
      </c>
    </row>
    <row r="20" spans="2:17" x14ac:dyDescent="0.3">
      <c r="B20" s="3" t="s">
        <v>32</v>
      </c>
      <c r="C20" s="5"/>
      <c r="D20" s="7" t="e">
        <f>VLOOKUP(C20,Moteur!$B$3:$D$100,3,FALSE)</f>
        <v>#N/A</v>
      </c>
      <c r="E20" s="5"/>
      <c r="F20" s="7" t="e">
        <f>VLOOKUP(E20,'B.V.'!$B$3:$H$100,4,FALSE)</f>
        <v>#N/A</v>
      </c>
      <c r="G20" s="5" t="e">
        <f>VLOOKUP(E20,'B.V.'!$B$3:$O$23,2,FALSE)</f>
        <v>#N/A</v>
      </c>
      <c r="H20" s="7" t="e">
        <f>VLOOKUP(G20,Butée!$B$3:$G$100,3,FALSE)</f>
        <v>#N/A</v>
      </c>
      <c r="I20" s="5"/>
      <c r="J20" s="7" t="e">
        <f>VLOOKUP(I20,Robot!$B$3:$G$100,3,FALSE)</f>
        <v>#N/A</v>
      </c>
      <c r="K20" s="5"/>
      <c r="L20" s="7" t="e">
        <f>VLOOKUP(K20,Piston!$B$3:$G$100,3,FALSE)</f>
        <v>#N/A</v>
      </c>
      <c r="M20" s="34" t="e">
        <f>VLOOKUP(Q20,Table225684[[Voiture]:[État]],2,FALSE)</f>
        <v>#N/A</v>
      </c>
      <c r="N20" s="7" t="e">
        <f>VLOOKUP(M20,Table225684[[Référence Cardan Gauche2]:[État]],2,FALSE)</f>
        <v>#N/A</v>
      </c>
      <c r="O20" s="34" t="e">
        <f>VLOOKUP(Q20,Table225684[[Voiture2]:[État2]],2,FALSE)</f>
        <v>#N/A</v>
      </c>
      <c r="P20" s="7" t="e">
        <f>VLOOKUP(O20,Cardan!I20:M117,2,FALSE)</f>
        <v>#N/A</v>
      </c>
      <c r="Q20" s="15" t="str">
        <f t="shared" si="0"/>
        <v>#</v>
      </c>
    </row>
    <row r="21" spans="2:17" x14ac:dyDescent="0.3">
      <c r="B21" s="3" t="s">
        <v>32</v>
      </c>
      <c r="C21" s="5"/>
      <c r="D21" s="7" t="e">
        <f>VLOOKUP(C21,Moteur!$B$3:$D$100,3,FALSE)</f>
        <v>#N/A</v>
      </c>
      <c r="E21" s="5"/>
      <c r="F21" s="7" t="e">
        <f>VLOOKUP(E21,'B.V.'!$B$3:$H$100,4,FALSE)</f>
        <v>#N/A</v>
      </c>
      <c r="G21" s="5" t="e">
        <f>VLOOKUP(E21,'B.V.'!$B$3:$O$23,2,FALSE)</f>
        <v>#N/A</v>
      </c>
      <c r="H21" s="7" t="e">
        <f>VLOOKUP(G21,Butée!$B$3:$G$100,3,FALSE)</f>
        <v>#N/A</v>
      </c>
      <c r="I21" s="5"/>
      <c r="J21" s="7" t="e">
        <f>VLOOKUP(I21,Robot!$B$3:$G$100,3,FALSE)</f>
        <v>#N/A</v>
      </c>
      <c r="K21" s="5"/>
      <c r="L21" s="7" t="e">
        <f>VLOOKUP(K21,Piston!$B$3:$G$100,3,FALSE)</f>
        <v>#N/A</v>
      </c>
      <c r="M21" s="34" t="e">
        <f>VLOOKUP(Q21,Table225684[[Voiture]:[État]],2,FALSE)</f>
        <v>#N/A</v>
      </c>
      <c r="N21" s="7" t="e">
        <f>VLOOKUP(M21,Table225684[[Référence Cardan Gauche2]:[État]],2,FALSE)</f>
        <v>#N/A</v>
      </c>
      <c r="O21" s="34" t="e">
        <f>VLOOKUP(Q21,Table225684[[Voiture2]:[État2]],2,FALSE)</f>
        <v>#N/A</v>
      </c>
      <c r="P21" s="7" t="e">
        <f>VLOOKUP(O21,Cardan!I21:M118,2,FALSE)</f>
        <v>#N/A</v>
      </c>
      <c r="Q21" s="15" t="str">
        <f t="shared" si="0"/>
        <v>#</v>
      </c>
    </row>
    <row r="22" spans="2:17" x14ac:dyDescent="0.3">
      <c r="B22" s="3" t="s">
        <v>32</v>
      </c>
      <c r="C22" s="5"/>
      <c r="D22" s="7" t="e">
        <f>VLOOKUP(C22,Moteur!$B$3:$D$100,3,FALSE)</f>
        <v>#N/A</v>
      </c>
      <c r="E22" s="5"/>
      <c r="F22" s="7" t="e">
        <f>VLOOKUP(E22,'B.V.'!$B$3:$H$100,4,FALSE)</f>
        <v>#N/A</v>
      </c>
      <c r="G22" s="5" t="e">
        <f>VLOOKUP(E22,'B.V.'!$B$3:$O$23,2,FALSE)</f>
        <v>#N/A</v>
      </c>
      <c r="H22" s="7" t="e">
        <f>VLOOKUP(G22,Butée!$B$3:$G$100,3,FALSE)</f>
        <v>#N/A</v>
      </c>
      <c r="I22" s="5"/>
      <c r="J22" s="7" t="e">
        <f>VLOOKUP(I22,Robot!$B$3:$G$100,3,FALSE)</f>
        <v>#N/A</v>
      </c>
      <c r="K22" s="5"/>
      <c r="L22" s="7" t="e">
        <f>VLOOKUP(K22,Piston!$B$3:$G$100,3,FALSE)</f>
        <v>#N/A</v>
      </c>
      <c r="M22" s="34" t="e">
        <f>VLOOKUP(Q22,Table225684[[Voiture]:[État]],2,FALSE)</f>
        <v>#N/A</v>
      </c>
      <c r="N22" s="7" t="e">
        <f>VLOOKUP(M22,Table225684[[Référence Cardan Gauche2]:[État]],2,FALSE)</f>
        <v>#N/A</v>
      </c>
      <c r="O22" s="34" t="e">
        <f>VLOOKUP(Q22,Table225684[[Voiture2]:[État2]],2,FALSE)</f>
        <v>#N/A</v>
      </c>
      <c r="P22" s="7" t="e">
        <f>VLOOKUP(O22,Cardan!I22:M119,2,FALSE)</f>
        <v>#N/A</v>
      </c>
      <c r="Q22" s="15" t="str">
        <f t="shared" si="0"/>
        <v>#</v>
      </c>
    </row>
    <row r="23" spans="2:17" x14ac:dyDescent="0.3">
      <c r="B23" s="3" t="s">
        <v>32</v>
      </c>
      <c r="C23" s="5"/>
      <c r="D23" s="7" t="e">
        <f>VLOOKUP(C23,Moteur!$B$3:$D$100,3,FALSE)</f>
        <v>#N/A</v>
      </c>
      <c r="E23" s="5"/>
      <c r="F23" s="7" t="e">
        <f>VLOOKUP(E23,'B.V.'!$B$3:$H$100,4,FALSE)</f>
        <v>#N/A</v>
      </c>
      <c r="G23" s="5" t="e">
        <f>VLOOKUP(E23,'B.V.'!$B$3:$O$23,2,FALSE)</f>
        <v>#N/A</v>
      </c>
      <c r="H23" s="7" t="e">
        <f>VLOOKUP(G23,Butée!$B$3:$G$100,3,FALSE)</f>
        <v>#N/A</v>
      </c>
      <c r="I23" s="5"/>
      <c r="J23" s="7" t="e">
        <f>VLOOKUP(I23,Robot!$B$3:$G$100,3,FALSE)</f>
        <v>#N/A</v>
      </c>
      <c r="K23" s="5"/>
      <c r="L23" s="7" t="e">
        <f>VLOOKUP(K23,Piston!$B$3:$G$100,3,FALSE)</f>
        <v>#N/A</v>
      </c>
      <c r="M23" s="34" t="e">
        <f>VLOOKUP(Q23,Table225684[[Voiture]:[État]],2,FALSE)</f>
        <v>#N/A</v>
      </c>
      <c r="N23" s="7" t="e">
        <f>VLOOKUP(M23,Table225684[[Référence Cardan Gauche2]:[État]],2,FALSE)</f>
        <v>#N/A</v>
      </c>
      <c r="O23" s="34" t="e">
        <f>VLOOKUP(Q23,Table225684[[Voiture2]:[État2]],2,FALSE)</f>
        <v>#N/A</v>
      </c>
      <c r="P23" s="7" t="e">
        <f>VLOOKUP(O23,Cardan!I23:M120,2,FALSE)</f>
        <v>#N/A</v>
      </c>
      <c r="Q23" s="15" t="str">
        <f t="shared" si="0"/>
        <v>#</v>
      </c>
    </row>
  </sheetData>
  <phoneticPr fontId="3" type="noConversion"/>
  <conditionalFormatting sqref="C3:P23">
    <cfRule type="beginsWith" dxfId="81" priority="1" operator="beginsWith" text="?">
      <formula>LEFT(C3,LEN("?"))="?"</formula>
    </cfRule>
    <cfRule type="containsText" dxfId="80" priority="2" operator="containsText" text="/">
      <formula>NOT(ISERROR(SEARCH("/",C3)))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" operator="greaterThan" id="{E1A61468-C451-4E6B-A5E6-64247535906D}">
            <xm:f>Moteur!$E$1</xm:f>
            <x14:dxf>
              <fill>
                <patternFill>
                  <bgColor rgb="FFFFC000"/>
                </patternFill>
              </fill>
            </x14:dxf>
          </x14:cfRule>
          <xm:sqref>D3:D23</xm:sqref>
        </x14:conditionalFormatting>
        <x14:conditionalFormatting xmlns:xm="http://schemas.microsoft.com/office/excel/2006/main">
          <x14:cfRule type="cellIs" priority="4" operator="greaterThan" id="{279D7254-AFB6-4D54-AAC5-7D462EB6D077}">
            <xm:f>'B.V.'!$F$1</xm:f>
            <x14:dxf>
              <fill>
                <patternFill>
                  <bgColor rgb="FFFFC000"/>
                </patternFill>
              </fill>
            </x14:dxf>
          </x14:cfRule>
          <xm:sqref>F3:F23</xm:sqref>
        </x14:conditionalFormatting>
        <x14:conditionalFormatting xmlns:xm="http://schemas.microsoft.com/office/excel/2006/main">
          <x14:cfRule type="cellIs" priority="3" operator="greaterThan" id="{02ADF871-7A70-4A8F-B004-846784744571}">
            <xm:f>Cardan!$D$1</xm:f>
            <x14:dxf>
              <fill>
                <patternFill>
                  <bgColor rgb="FFFFC000"/>
                </patternFill>
              </fill>
            </x14:dxf>
          </x14:cfRule>
          <xm:sqref>N3:N23 P3:P23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1338915-A052-49DF-9448-7E5DFE78B741}">
          <x14:formula1>
            <xm:f>'B.V.'!$B$3:$B$100</xm:f>
          </x14:formula1>
          <xm:sqref>E3:E23</xm:sqref>
        </x14:dataValidation>
        <x14:dataValidation type="list" allowBlank="1" showInputMessage="1" showErrorMessage="1" xr:uid="{FAA3179D-3AFB-46BB-B85D-D429D5EAC29D}">
          <x14:formula1>
            <xm:f>Moteur!$B$3:$B$80</xm:f>
          </x14:formula1>
          <xm:sqref>C3:C23</xm:sqref>
        </x14:dataValidation>
        <x14:dataValidation type="list" allowBlank="1" showInputMessage="1" showErrorMessage="1" xr:uid="{9AF865D8-9D8A-4981-80CC-22CB9C88B397}">
          <x14:formula1>
            <xm:f>Robot!$B$3:$B$100</xm:f>
          </x14:formula1>
          <xm:sqref>I3:I23</xm:sqref>
        </x14:dataValidation>
        <x14:dataValidation type="list" allowBlank="1" showInputMessage="1" showErrorMessage="1" xr:uid="{A331DF57-6EA2-4B8A-9593-9F9AFF728DC6}">
          <x14:formula1>
            <xm:f>Piston!$B$3:$B$100</xm:f>
          </x14:formula1>
          <xm:sqref>K3:K23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74453-5BE8-48FA-8E89-CEE2D6500F51}">
  <sheetPr codeName="Sheet2"/>
  <dimension ref="A1:CN42"/>
  <sheetViews>
    <sheetView workbookViewId="0">
      <selection activeCell="B8" sqref="B8"/>
    </sheetView>
  </sheetViews>
  <sheetFormatPr defaultRowHeight="14.4" outlineLevelCol="1" x14ac:dyDescent="0.3"/>
  <cols>
    <col min="1" max="1" width="8.88671875" style="1"/>
    <col min="2" max="2" width="16.44140625" style="9" customWidth="1" outlineLevel="1"/>
    <col min="3" max="3" width="15.77734375" style="6" customWidth="1" outlineLevel="1"/>
    <col min="4" max="4" width="20" style="6" customWidth="1" outlineLevel="1"/>
    <col min="5" max="5" width="22.33203125" style="6" customWidth="1" outlineLevel="1"/>
    <col min="6" max="6" width="14.77734375" style="6" customWidth="1" outlineLevel="1"/>
    <col min="7" max="7" width="14.77734375" style="10" customWidth="1"/>
    <col min="8" max="12" width="10.109375" style="6" customWidth="1" outlineLevel="1"/>
    <col min="13" max="14" width="11.109375" style="6" customWidth="1" outlineLevel="1"/>
    <col min="15" max="15" width="11.109375" style="10" customWidth="1"/>
    <col min="16" max="16" width="11.109375" style="9" customWidth="1" outlineLevel="1"/>
    <col min="17" max="21" width="11.109375" style="6" customWidth="1" outlineLevel="1"/>
    <col min="22" max="22" width="11.109375" style="10" customWidth="1"/>
    <col min="23" max="23" width="11.109375" style="9" hidden="1" customWidth="1" outlineLevel="1"/>
    <col min="24" max="28" width="11.109375" style="6" hidden="1" customWidth="1" outlineLevel="1"/>
    <col min="29" max="29" width="11.109375" style="10" customWidth="1" collapsed="1"/>
    <col min="30" max="30" width="11.109375" style="9" hidden="1" customWidth="1" outlineLevel="1"/>
    <col min="31" max="35" width="11.109375" style="6" hidden="1" customWidth="1" outlineLevel="1"/>
    <col min="36" max="36" width="11.109375" style="10" customWidth="1" collapsed="1"/>
    <col min="37" max="37" width="11.109375" style="9" hidden="1" customWidth="1" outlineLevel="1"/>
    <col min="38" max="42" width="11.109375" style="6" hidden="1" customWidth="1" outlineLevel="1"/>
    <col min="43" max="43" width="11.109375" style="10" customWidth="1" collapsed="1"/>
    <col min="44" max="44" width="11.109375" style="9" hidden="1" customWidth="1" outlineLevel="1"/>
    <col min="45" max="49" width="11.109375" style="6" hidden="1" customWidth="1" outlineLevel="1"/>
    <col min="50" max="50" width="11.5546875" style="10" bestFit="1" customWidth="1" collapsed="1"/>
    <col min="51" max="51" width="11.109375" style="9" hidden="1" customWidth="1" outlineLevel="1"/>
    <col min="52" max="55" width="11.109375" style="6" hidden="1" customWidth="1" outlineLevel="1"/>
    <col min="56" max="56" width="8.44140625" style="6" hidden="1" customWidth="1" outlineLevel="1"/>
    <col min="57" max="57" width="11.109375" style="10" customWidth="1" collapsed="1"/>
    <col min="58" max="58" width="11.109375" style="9" hidden="1" customWidth="1" outlineLevel="1"/>
    <col min="59" max="60" width="11.109375" style="6" hidden="1" customWidth="1" outlineLevel="1"/>
    <col min="61" max="63" width="0" style="6" hidden="1" customWidth="1" outlineLevel="1"/>
    <col min="64" max="64" width="8.88671875" style="10" collapsed="1"/>
    <col min="65" max="65" width="0" style="9" hidden="1" customWidth="1" outlineLevel="1"/>
    <col min="66" max="70" width="0" style="6" hidden="1" customWidth="1" outlineLevel="1"/>
    <col min="71" max="71" width="8.88671875" style="10" collapsed="1"/>
    <col min="72" max="72" width="0" style="9" hidden="1" customWidth="1" outlineLevel="1"/>
    <col min="73" max="77" width="0" style="6" hidden="1" customWidth="1" outlineLevel="1"/>
    <col min="78" max="78" width="8.88671875" style="10" collapsed="1"/>
    <col min="79" max="79" width="0" style="9" hidden="1" customWidth="1" outlineLevel="1"/>
    <col min="80" max="84" width="0" style="6" hidden="1" customWidth="1" outlineLevel="1"/>
    <col min="85" max="85" width="8.88671875" style="10" collapsed="1"/>
    <col min="86" max="86" width="8.88671875" style="9" hidden="1" customWidth="1" outlineLevel="1"/>
    <col min="87" max="91" width="8.88671875" style="6" hidden="1" customWidth="1" outlineLevel="1"/>
    <col min="92" max="92" width="8.88671875" style="10" collapsed="1"/>
    <col min="93" max="16384" width="8.88671875" style="6"/>
  </cols>
  <sheetData>
    <row r="1" spans="1:92" s="11" customFormat="1" x14ac:dyDescent="0.3">
      <c r="A1" s="1"/>
      <c r="B1" s="39">
        <v>2023</v>
      </c>
      <c r="C1" s="40"/>
      <c r="D1" s="40"/>
      <c r="E1" s="40"/>
      <c r="F1" s="40"/>
      <c r="G1" s="41"/>
      <c r="H1" s="36">
        <f>B1+1</f>
        <v>2024</v>
      </c>
      <c r="I1" s="37"/>
      <c r="J1" s="37"/>
      <c r="K1" s="37"/>
      <c r="L1" s="37"/>
      <c r="M1" s="37"/>
      <c r="N1" s="37"/>
      <c r="O1" s="38"/>
      <c r="P1" s="36">
        <f>H1+1</f>
        <v>2025</v>
      </c>
      <c r="Q1" s="37"/>
      <c r="R1" s="37"/>
      <c r="S1" s="37"/>
      <c r="T1" s="37"/>
      <c r="U1" s="37"/>
      <c r="V1" s="38"/>
      <c r="W1" s="36">
        <f>P1+1</f>
        <v>2026</v>
      </c>
      <c r="X1" s="37"/>
      <c r="Y1" s="37"/>
      <c r="Z1" s="37"/>
      <c r="AA1" s="37"/>
      <c r="AB1" s="37"/>
      <c r="AC1" s="38"/>
      <c r="AD1" s="36">
        <f>W1+1</f>
        <v>2027</v>
      </c>
      <c r="AE1" s="37"/>
      <c r="AF1" s="37"/>
      <c r="AG1" s="37"/>
      <c r="AH1" s="37"/>
      <c r="AI1" s="37"/>
      <c r="AJ1" s="38"/>
      <c r="AK1" s="36">
        <f>AD1+1</f>
        <v>2028</v>
      </c>
      <c r="AL1" s="37"/>
      <c r="AM1" s="37"/>
      <c r="AN1" s="37"/>
      <c r="AO1" s="37"/>
      <c r="AP1" s="37"/>
      <c r="AQ1" s="38"/>
      <c r="AR1" s="36">
        <f>AK1+1</f>
        <v>2029</v>
      </c>
      <c r="AS1" s="37"/>
      <c r="AT1" s="37"/>
      <c r="AU1" s="37"/>
      <c r="AV1" s="37"/>
      <c r="AW1" s="37"/>
      <c r="AX1" s="38"/>
      <c r="AY1" s="36">
        <f>AR1+1</f>
        <v>2030</v>
      </c>
      <c r="AZ1" s="37"/>
      <c r="BA1" s="37"/>
      <c r="BB1" s="37"/>
      <c r="BC1" s="37"/>
      <c r="BD1" s="37"/>
      <c r="BE1" s="38"/>
      <c r="BF1" s="36">
        <f>AY1+1</f>
        <v>2031</v>
      </c>
      <c r="BG1" s="37"/>
      <c r="BH1" s="37"/>
      <c r="BI1" s="37"/>
      <c r="BJ1" s="37"/>
      <c r="BK1" s="37"/>
      <c r="BL1" s="38"/>
      <c r="BM1" s="36">
        <f>BF1+1</f>
        <v>2032</v>
      </c>
      <c r="BN1" s="37"/>
      <c r="BO1" s="37"/>
      <c r="BP1" s="37"/>
      <c r="BQ1" s="37"/>
      <c r="BR1" s="37"/>
      <c r="BS1" s="38"/>
      <c r="BT1" s="36">
        <f>BM1+1</f>
        <v>2033</v>
      </c>
      <c r="BU1" s="37"/>
      <c r="BV1" s="37"/>
      <c r="BW1" s="37"/>
      <c r="BX1" s="37"/>
      <c r="BY1" s="37"/>
      <c r="BZ1" s="38"/>
      <c r="CA1" s="36">
        <f>BT1+1</f>
        <v>2034</v>
      </c>
      <c r="CB1" s="37"/>
      <c r="CC1" s="37"/>
      <c r="CD1" s="37"/>
      <c r="CE1" s="37"/>
      <c r="CF1" s="37"/>
      <c r="CG1" s="38"/>
      <c r="CH1" s="36">
        <f>CA1+1</f>
        <v>2035</v>
      </c>
      <c r="CI1" s="37"/>
      <c r="CJ1" s="37"/>
      <c r="CK1" s="37"/>
      <c r="CL1" s="37"/>
      <c r="CM1" s="37"/>
      <c r="CN1" s="38"/>
    </row>
    <row r="2" spans="1:92" x14ac:dyDescent="0.3">
      <c r="B2" s="9" t="s">
        <v>42</v>
      </c>
      <c r="C2" s="6" t="s">
        <v>52</v>
      </c>
      <c r="D2" s="6" t="s">
        <v>55</v>
      </c>
      <c r="E2" s="6" t="s">
        <v>53</v>
      </c>
      <c r="F2" s="6" t="s">
        <v>54</v>
      </c>
      <c r="G2" s="10" t="s">
        <v>127</v>
      </c>
      <c r="H2" s="6" t="s">
        <v>56</v>
      </c>
      <c r="I2" s="6" t="s">
        <v>57</v>
      </c>
      <c r="J2" s="6" t="s">
        <v>58</v>
      </c>
      <c r="K2" s="6" t="s">
        <v>59</v>
      </c>
      <c r="L2" s="6" t="s">
        <v>60</v>
      </c>
      <c r="M2" s="6" t="s">
        <v>61</v>
      </c>
      <c r="N2" s="6" t="s">
        <v>62</v>
      </c>
      <c r="O2" s="10" t="s">
        <v>128</v>
      </c>
      <c r="P2" s="9" t="s">
        <v>32</v>
      </c>
      <c r="Q2" s="6" t="s">
        <v>63</v>
      </c>
      <c r="R2" s="6" t="s">
        <v>64</v>
      </c>
      <c r="S2" s="6" t="s">
        <v>65</v>
      </c>
      <c r="T2" s="6" t="s">
        <v>66</v>
      </c>
      <c r="U2" s="6" t="s">
        <v>67</v>
      </c>
      <c r="V2" s="10" t="s">
        <v>129</v>
      </c>
      <c r="W2" s="9" t="s">
        <v>68</v>
      </c>
      <c r="X2" s="6" t="s">
        <v>69</v>
      </c>
      <c r="Y2" s="6" t="s">
        <v>70</v>
      </c>
      <c r="Z2" s="6" t="s">
        <v>71</v>
      </c>
      <c r="AA2" s="6" t="s">
        <v>72</v>
      </c>
      <c r="AB2" s="6" t="s">
        <v>73</v>
      </c>
      <c r="AC2" s="10" t="s">
        <v>130</v>
      </c>
      <c r="AD2" s="9" t="s">
        <v>74</v>
      </c>
      <c r="AE2" s="6" t="s">
        <v>75</v>
      </c>
      <c r="AF2" s="6" t="s">
        <v>76</v>
      </c>
      <c r="AG2" s="6" t="s">
        <v>77</v>
      </c>
      <c r="AH2" s="6" t="s">
        <v>78</v>
      </c>
      <c r="AI2" s="6" t="s">
        <v>79</v>
      </c>
      <c r="AJ2" s="10" t="s">
        <v>131</v>
      </c>
      <c r="AK2" s="9" t="s">
        <v>80</v>
      </c>
      <c r="AL2" s="6" t="s">
        <v>81</v>
      </c>
      <c r="AM2" s="6" t="s">
        <v>82</v>
      </c>
      <c r="AN2" s="6" t="s">
        <v>83</v>
      </c>
      <c r="AO2" s="6" t="s">
        <v>84</v>
      </c>
      <c r="AP2" s="6" t="s">
        <v>85</v>
      </c>
      <c r="AQ2" s="10" t="s">
        <v>132</v>
      </c>
      <c r="AR2" s="9" t="s">
        <v>86</v>
      </c>
      <c r="AS2" s="6" t="s">
        <v>87</v>
      </c>
      <c r="AT2" s="6" t="s">
        <v>88</v>
      </c>
      <c r="AU2" s="6" t="s">
        <v>89</v>
      </c>
      <c r="AV2" s="6" t="s">
        <v>90</v>
      </c>
      <c r="AW2" s="6" t="s">
        <v>91</v>
      </c>
      <c r="AX2" s="10" t="s">
        <v>133</v>
      </c>
      <c r="AY2" s="9" t="s">
        <v>92</v>
      </c>
      <c r="AZ2" s="6" t="s">
        <v>93</v>
      </c>
      <c r="BA2" s="6" t="s">
        <v>94</v>
      </c>
      <c r="BB2" s="6" t="s">
        <v>95</v>
      </c>
      <c r="BC2" s="6" t="s">
        <v>96</v>
      </c>
      <c r="BD2" s="6" t="s">
        <v>97</v>
      </c>
      <c r="BE2" s="10" t="s">
        <v>134</v>
      </c>
      <c r="BF2" s="9" t="s">
        <v>98</v>
      </c>
      <c r="BG2" s="6" t="s">
        <v>99</v>
      </c>
      <c r="BH2" s="6" t="s">
        <v>100</v>
      </c>
      <c r="BI2" s="6" t="s">
        <v>101</v>
      </c>
      <c r="BJ2" s="6" t="s">
        <v>102</v>
      </c>
      <c r="BK2" s="6" t="s">
        <v>103</v>
      </c>
      <c r="BL2" s="10" t="s">
        <v>139</v>
      </c>
      <c r="BM2" s="9" t="s">
        <v>104</v>
      </c>
      <c r="BN2" s="6" t="s">
        <v>105</v>
      </c>
      <c r="BO2" s="6" t="s">
        <v>106</v>
      </c>
      <c r="BP2" s="6" t="s">
        <v>0</v>
      </c>
      <c r="BQ2" s="6" t="s">
        <v>107</v>
      </c>
      <c r="BR2" s="6" t="s">
        <v>108</v>
      </c>
      <c r="BS2" s="10" t="s">
        <v>135</v>
      </c>
      <c r="BT2" s="9" t="s">
        <v>109</v>
      </c>
      <c r="BU2" s="6" t="s">
        <v>110</v>
      </c>
      <c r="BV2" s="6" t="s">
        <v>111</v>
      </c>
      <c r="BW2" s="6" t="s">
        <v>112</v>
      </c>
      <c r="BX2" s="6" t="s">
        <v>113</v>
      </c>
      <c r="BY2" s="6" t="s">
        <v>114</v>
      </c>
      <c r="BZ2" s="10" t="s">
        <v>136</v>
      </c>
      <c r="CA2" s="9" t="s">
        <v>115</v>
      </c>
      <c r="CB2" s="6" t="s">
        <v>116</v>
      </c>
      <c r="CC2" s="6" t="s">
        <v>117</v>
      </c>
      <c r="CD2" s="6" t="s">
        <v>118</v>
      </c>
      <c r="CE2" s="6" t="s">
        <v>119</v>
      </c>
      <c r="CF2" s="6" t="s">
        <v>120</v>
      </c>
      <c r="CG2" s="10" t="s">
        <v>137</v>
      </c>
      <c r="CH2" s="9" t="s">
        <v>121</v>
      </c>
      <c r="CI2" s="6" t="s">
        <v>122</v>
      </c>
      <c r="CJ2" s="6" t="s">
        <v>123</v>
      </c>
      <c r="CK2" s="6" t="s">
        <v>124</v>
      </c>
      <c r="CL2" s="6" t="s">
        <v>125</v>
      </c>
      <c r="CM2" s="6" t="s">
        <v>126</v>
      </c>
      <c r="CN2" s="10" t="s">
        <v>138</v>
      </c>
    </row>
    <row r="3" spans="1:92" x14ac:dyDescent="0.3">
      <c r="A3" s="8" t="s">
        <v>0</v>
      </c>
      <c r="B3" s="9">
        <v>0.41666666666666669</v>
      </c>
      <c r="G3" s="10">
        <f>SUM(Table8[[#This Row],['#04_Charade]:['#07_Zolder]])</f>
        <v>0.41666666666666669</v>
      </c>
      <c r="O3" s="10">
        <f>SUM(Table8[[#This Row],['#01_]:['#07_]])</f>
        <v>0</v>
      </c>
      <c r="V3" s="10">
        <f>SUM(Table8[[#This Row],['#]:['#6]])</f>
        <v>0</v>
      </c>
      <c r="AC3" s="10">
        <f>SUM(Table8[[#This Row],['#8]:['#14]])</f>
        <v>0</v>
      </c>
      <c r="AJ3" s="10">
        <f>SUM(Table8[[#This Row],['#17]:['#22]])</f>
        <v>0</v>
      </c>
      <c r="AQ3" s="10">
        <f>SUM(Table8[[#This Row],['#25]:['#30]])</f>
        <v>0</v>
      </c>
      <c r="AX3" s="10">
        <f>SUM(Table8[[#This Row],['#33]:['#38]])</f>
        <v>0</v>
      </c>
      <c r="BE3" s="10">
        <f>SUM(Table8[[#This Row],['#41]:['#46]])</f>
        <v>0</v>
      </c>
      <c r="BL3" s="10">
        <f>SUM(Table8[[#This Row],['#49]:['#54]])</f>
        <v>0</v>
      </c>
      <c r="BS3" s="10">
        <f>SUM(Table8[[#This Row],['#57]:['#62]])</f>
        <v>0</v>
      </c>
      <c r="BZ3" s="10">
        <f>SUM(Table8[[#This Row],['#65]:['#70]])</f>
        <v>0</v>
      </c>
      <c r="CG3" s="10">
        <f>SUM(Table8[[#This Row],['#73]:['#78]])</f>
        <v>0</v>
      </c>
      <c r="CN3" s="10">
        <f>SUM(Table8[[#This Row],['#81]:['#86]])</f>
        <v>0</v>
      </c>
    </row>
    <row r="4" spans="1:92" x14ac:dyDescent="0.3">
      <c r="A4" s="8" t="s">
        <v>1</v>
      </c>
      <c r="B4" s="9">
        <v>0.41666666666666669</v>
      </c>
      <c r="G4" s="10">
        <f>SUM(Table8[[#This Row],['#04_Charade]:['#07_Zolder]])</f>
        <v>0.41666666666666669</v>
      </c>
      <c r="O4" s="10">
        <f>SUM(Table8[[#This Row],['#01_]:['#07_]])</f>
        <v>0</v>
      </c>
      <c r="V4" s="10">
        <f>SUM(Table8[[#This Row],['#]:['#6]])</f>
        <v>0</v>
      </c>
      <c r="AC4" s="10">
        <f>SUM(Table8[[#This Row],['#8]:['#14]])</f>
        <v>0</v>
      </c>
      <c r="AJ4" s="10">
        <f>SUM(Table8[[#This Row],['#17]:['#22]])</f>
        <v>0</v>
      </c>
      <c r="AQ4" s="10">
        <f>SUM(Table8[[#This Row],['#25]:['#30]])</f>
        <v>0</v>
      </c>
      <c r="AX4" s="10">
        <f>SUM(Table8[[#This Row],['#33]:['#38]])</f>
        <v>0</v>
      </c>
      <c r="BE4" s="10">
        <f>SUM(Table8[[#This Row],['#41]:['#46]])</f>
        <v>0</v>
      </c>
      <c r="BL4" s="10">
        <f>SUM(Table8[[#This Row],['#49]:['#54]])</f>
        <v>0</v>
      </c>
      <c r="BS4" s="10">
        <f>SUM(Table8[[#This Row],['#57]:['#62]])</f>
        <v>0</v>
      </c>
      <c r="BZ4" s="10">
        <f>SUM(Table8[[#This Row],['#65]:['#70]])</f>
        <v>0</v>
      </c>
      <c r="CG4" s="10">
        <f>SUM(Table8[[#This Row],['#73]:['#78]])</f>
        <v>0</v>
      </c>
      <c r="CN4" s="10">
        <f>SUM(Table8[[#This Row],['#81]:['#86]])</f>
        <v>0</v>
      </c>
    </row>
    <row r="5" spans="1:92" x14ac:dyDescent="0.3">
      <c r="A5" s="8" t="s">
        <v>2</v>
      </c>
      <c r="G5" s="10">
        <f>SUM(Table8[[#This Row],['#04_Charade]:['#07_Zolder]])</f>
        <v>0</v>
      </c>
      <c r="O5" s="10">
        <f>SUM(Table8[[#This Row],['#01_]:['#07_]])</f>
        <v>0</v>
      </c>
      <c r="V5" s="10">
        <f>SUM(Table8[[#This Row],['#]:['#6]])</f>
        <v>0</v>
      </c>
      <c r="AC5" s="10">
        <f>SUM(Table8[[#This Row],['#8]:['#14]])</f>
        <v>0</v>
      </c>
      <c r="AJ5" s="10">
        <f>SUM(Table8[[#This Row],['#17]:['#22]])</f>
        <v>0</v>
      </c>
      <c r="AQ5" s="10">
        <f>SUM(Table8[[#This Row],['#25]:['#30]])</f>
        <v>0</v>
      </c>
      <c r="AX5" s="10">
        <f>SUM(Table8[[#This Row],['#33]:['#38]])</f>
        <v>0</v>
      </c>
      <c r="BE5" s="10">
        <f>SUM(Table8[[#This Row],['#41]:['#46]])</f>
        <v>0</v>
      </c>
      <c r="BL5" s="10">
        <f>SUM(Table8[[#This Row],['#49]:['#54]])</f>
        <v>0</v>
      </c>
      <c r="BS5" s="10">
        <f>SUM(Table8[[#This Row],['#57]:['#62]])</f>
        <v>0</v>
      </c>
      <c r="BZ5" s="10">
        <f>SUM(Table8[[#This Row],['#65]:['#70]])</f>
        <v>0</v>
      </c>
      <c r="CG5" s="10">
        <f>SUM(Table8[[#This Row],['#73]:['#78]])</f>
        <v>0</v>
      </c>
      <c r="CN5" s="10">
        <f>SUM(Table8[[#This Row],['#81]:['#86]])</f>
        <v>0</v>
      </c>
    </row>
    <row r="6" spans="1:92" x14ac:dyDescent="0.3">
      <c r="A6" s="8" t="s">
        <v>3</v>
      </c>
      <c r="G6" s="10">
        <f>SUM(Table8[[#This Row],['#04_Charade]:['#07_Zolder]])</f>
        <v>0</v>
      </c>
      <c r="O6" s="10">
        <f>SUM(Table8[[#This Row],['#01_]:['#07_]])</f>
        <v>0</v>
      </c>
      <c r="V6" s="10">
        <f>SUM(Table8[[#This Row],['#]:['#6]])</f>
        <v>0</v>
      </c>
      <c r="AC6" s="10">
        <f>SUM(Table8[[#This Row],['#8]:['#14]])</f>
        <v>0</v>
      </c>
      <c r="AJ6" s="10">
        <f>SUM(Table8[[#This Row],['#17]:['#22]])</f>
        <v>0</v>
      </c>
      <c r="AQ6" s="10">
        <f>SUM(Table8[[#This Row],['#25]:['#30]])</f>
        <v>0</v>
      </c>
      <c r="AX6" s="10">
        <f>SUM(Table8[[#This Row],['#33]:['#38]])</f>
        <v>0</v>
      </c>
      <c r="BE6" s="10">
        <f>SUM(Table8[[#This Row],['#41]:['#46]])</f>
        <v>0</v>
      </c>
      <c r="BL6" s="10">
        <f>SUM(Table8[[#This Row],['#49]:['#54]])</f>
        <v>0</v>
      </c>
      <c r="BS6" s="10">
        <f>SUM(Table8[[#This Row],['#57]:['#62]])</f>
        <v>0</v>
      </c>
      <c r="BZ6" s="10">
        <f>SUM(Table8[[#This Row],['#65]:['#70]])</f>
        <v>0</v>
      </c>
      <c r="CG6" s="10">
        <f>SUM(Table8[[#This Row],['#73]:['#78]])</f>
        <v>0</v>
      </c>
      <c r="CN6" s="10">
        <f>SUM(Table8[[#This Row],['#81]:['#86]])</f>
        <v>0</v>
      </c>
    </row>
    <row r="7" spans="1:92" x14ac:dyDescent="0.3">
      <c r="A7" s="8" t="s">
        <v>4</v>
      </c>
      <c r="B7" s="9">
        <v>0.41666666666666669</v>
      </c>
      <c r="G7" s="10">
        <f>SUM(Table8[[#This Row],['#04_Charade]:['#07_Zolder]])</f>
        <v>0.41666666666666669</v>
      </c>
      <c r="O7" s="10">
        <f>SUM(Table8[[#This Row],['#01_]:['#07_]])</f>
        <v>0</v>
      </c>
      <c r="V7" s="10">
        <f>SUM(Table8[[#This Row],['#]:['#6]])</f>
        <v>0</v>
      </c>
      <c r="AC7" s="10">
        <f>SUM(Table8[[#This Row],['#8]:['#14]])</f>
        <v>0</v>
      </c>
      <c r="AJ7" s="10">
        <f>SUM(Table8[[#This Row],['#17]:['#22]])</f>
        <v>0</v>
      </c>
      <c r="AQ7" s="10">
        <f>SUM(Table8[[#This Row],['#25]:['#30]])</f>
        <v>0</v>
      </c>
      <c r="AX7" s="10">
        <f>SUM(Table8[[#This Row],['#33]:['#38]])</f>
        <v>0</v>
      </c>
      <c r="BE7" s="10">
        <f>SUM(Table8[[#This Row],['#41]:['#46]])</f>
        <v>0</v>
      </c>
      <c r="BL7" s="10">
        <f>SUM(Table8[[#This Row],['#49]:['#54]])</f>
        <v>0</v>
      </c>
      <c r="BS7" s="10">
        <f>SUM(Table8[[#This Row],['#57]:['#62]])</f>
        <v>0</v>
      </c>
      <c r="BZ7" s="10">
        <f>SUM(Table8[[#This Row],['#65]:['#70]])</f>
        <v>0</v>
      </c>
      <c r="CG7" s="10">
        <f>SUM(Table8[[#This Row],['#73]:['#78]])</f>
        <v>0</v>
      </c>
      <c r="CN7" s="10">
        <f>SUM(Table8[[#This Row],['#81]:['#86]])</f>
        <v>0</v>
      </c>
    </row>
    <row r="8" spans="1:92" x14ac:dyDescent="0.3">
      <c r="A8" s="8" t="s">
        <v>5</v>
      </c>
      <c r="G8" s="10">
        <f>SUM(Table8[[#This Row],['#04_Charade]:['#07_Zolder]])</f>
        <v>0</v>
      </c>
      <c r="O8" s="10">
        <f>SUM(Table8[[#This Row],['#01_]:['#07_]])</f>
        <v>0</v>
      </c>
      <c r="V8" s="10">
        <f>SUM(Table8[[#This Row],['#]:['#6]])</f>
        <v>0</v>
      </c>
      <c r="AC8" s="10">
        <f>SUM(Table8[[#This Row],['#8]:['#14]])</f>
        <v>0</v>
      </c>
      <c r="AJ8" s="10">
        <f>SUM(Table8[[#This Row],['#17]:['#22]])</f>
        <v>0</v>
      </c>
      <c r="AQ8" s="10">
        <f>SUM(Table8[[#This Row],['#25]:['#30]])</f>
        <v>0</v>
      </c>
      <c r="AX8" s="10">
        <f>SUM(Table8[[#This Row],['#33]:['#38]])</f>
        <v>0</v>
      </c>
      <c r="BE8" s="10">
        <f>SUM(Table8[[#This Row],['#41]:['#46]])</f>
        <v>0</v>
      </c>
      <c r="BL8" s="10">
        <f>SUM(Table8[[#This Row],['#49]:['#54]])</f>
        <v>0</v>
      </c>
      <c r="BS8" s="10">
        <f>SUM(Table8[[#This Row],['#57]:['#62]])</f>
        <v>0</v>
      </c>
      <c r="BZ8" s="10">
        <f>SUM(Table8[[#This Row],['#65]:['#70]])</f>
        <v>0</v>
      </c>
      <c r="CG8" s="10">
        <f>SUM(Table8[[#This Row],['#73]:['#78]])</f>
        <v>0</v>
      </c>
      <c r="CN8" s="10">
        <f>SUM(Table8[[#This Row],['#81]:['#86]])</f>
        <v>0</v>
      </c>
    </row>
    <row r="9" spans="1:92" x14ac:dyDescent="0.3">
      <c r="A9" s="8" t="s">
        <v>6</v>
      </c>
      <c r="G9" s="10">
        <f>SUM(Table8[[#This Row],['#04_Charade]:['#07_Zolder]])</f>
        <v>0</v>
      </c>
      <c r="O9" s="10">
        <f>SUM(Table8[[#This Row],['#01_]:['#07_]])</f>
        <v>0</v>
      </c>
      <c r="V9" s="10">
        <f>SUM(Table8[[#This Row],['#]:['#6]])</f>
        <v>0</v>
      </c>
      <c r="AC9" s="10">
        <f>SUM(Table8[[#This Row],['#8]:['#14]])</f>
        <v>0</v>
      </c>
      <c r="AJ9" s="10">
        <f>SUM(Table8[[#This Row],['#17]:['#22]])</f>
        <v>0</v>
      </c>
      <c r="AQ9" s="10">
        <f>SUM(Table8[[#This Row],['#25]:['#30]])</f>
        <v>0</v>
      </c>
      <c r="AX9" s="10">
        <f>SUM(Table8[[#This Row],['#33]:['#38]])</f>
        <v>0</v>
      </c>
      <c r="BE9" s="10">
        <f>SUM(Table8[[#This Row],['#41]:['#46]])</f>
        <v>0</v>
      </c>
      <c r="BL9" s="10">
        <f>SUM(Table8[[#This Row],['#49]:['#54]])</f>
        <v>0</v>
      </c>
      <c r="BS9" s="10">
        <f>SUM(Table8[[#This Row],['#57]:['#62]])</f>
        <v>0</v>
      </c>
      <c r="BZ9" s="10">
        <f>SUM(Table8[[#This Row],['#65]:['#70]])</f>
        <v>0</v>
      </c>
      <c r="CG9" s="10">
        <f>SUM(Table8[[#This Row],['#73]:['#78]])</f>
        <v>0</v>
      </c>
      <c r="CN9" s="10">
        <f>SUM(Table8[[#This Row],['#81]:['#86]])</f>
        <v>0</v>
      </c>
    </row>
    <row r="10" spans="1:92" x14ac:dyDescent="0.3">
      <c r="A10" s="8" t="s">
        <v>7</v>
      </c>
      <c r="G10" s="10">
        <f>SUM(Table8[[#This Row],['#04_Charade]:['#07_Zolder]])</f>
        <v>0</v>
      </c>
      <c r="O10" s="10">
        <f>SUM(Table8[[#This Row],['#01_]:['#07_]])</f>
        <v>0</v>
      </c>
      <c r="V10" s="10">
        <f>SUM(Table8[[#This Row],['#]:['#6]])</f>
        <v>0</v>
      </c>
      <c r="AC10" s="10">
        <f>SUM(Table8[[#This Row],['#8]:['#14]])</f>
        <v>0</v>
      </c>
      <c r="AJ10" s="10">
        <f>SUM(Table8[[#This Row],['#17]:['#22]])</f>
        <v>0</v>
      </c>
      <c r="AQ10" s="10">
        <f>SUM(Table8[[#This Row],['#25]:['#30]])</f>
        <v>0</v>
      </c>
      <c r="AX10" s="10">
        <f>SUM(Table8[[#This Row],['#33]:['#38]])</f>
        <v>0</v>
      </c>
      <c r="BE10" s="10">
        <f>SUM(Table8[[#This Row],['#41]:['#46]])</f>
        <v>0</v>
      </c>
      <c r="BL10" s="10">
        <f>SUM(Table8[[#This Row],['#49]:['#54]])</f>
        <v>0</v>
      </c>
      <c r="BS10" s="10">
        <f>SUM(Table8[[#This Row],['#57]:['#62]])</f>
        <v>0</v>
      </c>
      <c r="BZ10" s="10">
        <f>SUM(Table8[[#This Row],['#65]:['#70]])</f>
        <v>0</v>
      </c>
      <c r="CG10" s="10">
        <f>SUM(Table8[[#This Row],['#73]:['#78]])</f>
        <v>0</v>
      </c>
      <c r="CN10" s="10">
        <f>SUM(Table8[[#This Row],['#81]:['#86]])</f>
        <v>0</v>
      </c>
    </row>
    <row r="11" spans="1:92" x14ac:dyDescent="0.3">
      <c r="A11" s="8" t="s">
        <v>8</v>
      </c>
      <c r="G11" s="10">
        <f>SUM(Table8[[#This Row],['#04_Charade]:['#07_Zolder]])</f>
        <v>0</v>
      </c>
      <c r="O11" s="10">
        <f>SUM(Table8[[#This Row],['#01_]:['#07_]])</f>
        <v>0</v>
      </c>
      <c r="V11" s="10">
        <f>SUM(Table8[[#This Row],['#]:['#6]])</f>
        <v>0</v>
      </c>
      <c r="AC11" s="10">
        <f>SUM(Table8[[#This Row],['#8]:['#14]])</f>
        <v>0</v>
      </c>
      <c r="AJ11" s="10">
        <f>SUM(Table8[[#This Row],['#17]:['#22]])</f>
        <v>0</v>
      </c>
      <c r="AQ11" s="10">
        <f>SUM(Table8[[#This Row],['#25]:['#30]])</f>
        <v>0</v>
      </c>
      <c r="AX11" s="10">
        <f>SUM(Table8[[#This Row],['#33]:['#38]])</f>
        <v>0</v>
      </c>
      <c r="BE11" s="10">
        <f>SUM(Table8[[#This Row],['#41]:['#46]])</f>
        <v>0</v>
      </c>
      <c r="BL11" s="10">
        <f>SUM(Table8[[#This Row],['#49]:['#54]])</f>
        <v>0</v>
      </c>
      <c r="BS11" s="10">
        <f>SUM(Table8[[#This Row],['#57]:['#62]])</f>
        <v>0</v>
      </c>
      <c r="BZ11" s="10">
        <f>SUM(Table8[[#This Row],['#65]:['#70]])</f>
        <v>0</v>
      </c>
      <c r="CG11" s="10">
        <f>SUM(Table8[[#This Row],['#73]:['#78]])</f>
        <v>0</v>
      </c>
      <c r="CN11" s="10">
        <f>SUM(Table8[[#This Row],['#81]:['#86]])</f>
        <v>0</v>
      </c>
    </row>
    <row r="12" spans="1:92" x14ac:dyDescent="0.3">
      <c r="A12" s="8" t="str">
        <f>Mileage!B12</f>
        <v>#</v>
      </c>
      <c r="G12" s="10">
        <f>SUM(Table8[[#This Row],['#04_Charade]:['#07_Zolder]])</f>
        <v>0</v>
      </c>
      <c r="O12" s="10">
        <f>SUM(Table8[[#This Row],['#01_]:['#07_]])</f>
        <v>0</v>
      </c>
      <c r="V12" s="10">
        <f>SUM(Table8[[#This Row],['#]:['#6]])</f>
        <v>0</v>
      </c>
      <c r="AC12" s="10">
        <f>SUM(Table8[[#This Row],['#8]:['#14]])</f>
        <v>0</v>
      </c>
      <c r="AJ12" s="10">
        <f>SUM(Table8[[#This Row],['#17]:['#22]])</f>
        <v>0</v>
      </c>
      <c r="AQ12" s="10">
        <f>SUM(Table8[[#This Row],['#25]:['#30]])</f>
        <v>0</v>
      </c>
      <c r="AX12" s="10">
        <f>SUM(Table8[[#This Row],['#33]:['#38]])</f>
        <v>0</v>
      </c>
      <c r="BE12" s="10">
        <f>SUM(Table8[[#This Row],['#41]:['#46]])</f>
        <v>0</v>
      </c>
      <c r="BL12" s="10">
        <f>SUM(Table8[[#This Row],['#49]:['#54]])</f>
        <v>0</v>
      </c>
      <c r="BS12" s="10">
        <f>SUM(Table8[[#This Row],['#57]:['#62]])</f>
        <v>0</v>
      </c>
      <c r="BZ12" s="10">
        <f>SUM(Table8[[#This Row],['#65]:['#70]])</f>
        <v>0</v>
      </c>
      <c r="CG12" s="10">
        <f>SUM(Table8[[#This Row],['#73]:['#78]])</f>
        <v>0</v>
      </c>
      <c r="CN12" s="10">
        <f>SUM(Table8[[#This Row],['#81]:['#86]])</f>
        <v>0</v>
      </c>
    </row>
    <row r="13" spans="1:92" x14ac:dyDescent="0.3">
      <c r="A13" s="8" t="str">
        <f>Mileage!B13</f>
        <v>#</v>
      </c>
      <c r="G13" s="10">
        <f>SUM(Table8[[#This Row],['#04_Charade]:['#07_Zolder]])</f>
        <v>0</v>
      </c>
      <c r="O13" s="10">
        <f>SUM(Table8[[#This Row],['#01_]:['#07_]])</f>
        <v>0</v>
      </c>
      <c r="V13" s="10">
        <f>SUM(Table8[[#This Row],['#]:['#6]])</f>
        <v>0</v>
      </c>
      <c r="AC13" s="10">
        <f>SUM(Table8[[#This Row],['#8]:['#14]])</f>
        <v>0</v>
      </c>
      <c r="AJ13" s="10">
        <f>SUM(Table8[[#This Row],['#17]:['#22]])</f>
        <v>0</v>
      </c>
      <c r="AQ13" s="10">
        <f>SUM(Table8[[#This Row],['#25]:['#30]])</f>
        <v>0</v>
      </c>
      <c r="AX13" s="10">
        <f>SUM(Table8[[#This Row],['#33]:['#38]])</f>
        <v>0</v>
      </c>
      <c r="BE13" s="10">
        <f>SUM(Table8[[#This Row],['#41]:['#46]])</f>
        <v>0</v>
      </c>
      <c r="BL13" s="10">
        <f>SUM(Table8[[#This Row],['#49]:['#54]])</f>
        <v>0</v>
      </c>
      <c r="BS13" s="10">
        <f>SUM(Table8[[#This Row],['#57]:['#62]])</f>
        <v>0</v>
      </c>
      <c r="BZ13" s="10">
        <f>SUM(Table8[[#This Row],['#65]:['#70]])</f>
        <v>0</v>
      </c>
      <c r="CG13" s="10">
        <f>SUM(Table8[[#This Row],['#73]:['#78]])</f>
        <v>0</v>
      </c>
      <c r="CN13" s="10">
        <f>SUM(Table8[[#This Row],['#81]:['#86]])</f>
        <v>0</v>
      </c>
    </row>
    <row r="14" spans="1:92" x14ac:dyDescent="0.3">
      <c r="A14" s="8" t="str">
        <f>Mileage!B14</f>
        <v>#</v>
      </c>
      <c r="G14" s="10">
        <f>SUM(Table8[[#This Row],['#04_Charade]:['#07_Zolder]])</f>
        <v>0</v>
      </c>
      <c r="O14" s="10">
        <f>SUM(Table8[[#This Row],['#01_]:['#07_]])</f>
        <v>0</v>
      </c>
      <c r="V14" s="10">
        <f>SUM(Table8[[#This Row],['#]:['#6]])</f>
        <v>0</v>
      </c>
      <c r="AC14" s="10">
        <f>SUM(Table8[[#This Row],['#8]:['#14]])</f>
        <v>0</v>
      </c>
      <c r="AJ14" s="10">
        <f>SUM(Table8[[#This Row],['#17]:['#22]])</f>
        <v>0</v>
      </c>
      <c r="AQ14" s="10">
        <f>SUM(Table8[[#This Row],['#25]:['#30]])</f>
        <v>0</v>
      </c>
      <c r="AX14" s="10">
        <f>SUM(Table8[[#This Row],['#33]:['#38]])</f>
        <v>0</v>
      </c>
      <c r="BE14" s="10">
        <f>SUM(Table8[[#This Row],['#41]:['#46]])</f>
        <v>0</v>
      </c>
      <c r="BL14" s="10">
        <f>SUM(Table8[[#This Row],['#49]:['#54]])</f>
        <v>0</v>
      </c>
      <c r="BS14" s="10">
        <f>SUM(Table8[[#This Row],['#57]:['#62]])</f>
        <v>0</v>
      </c>
      <c r="BZ14" s="10">
        <f>SUM(Table8[[#This Row],['#65]:['#70]])</f>
        <v>0</v>
      </c>
      <c r="CG14" s="10">
        <f>SUM(Table8[[#This Row],['#73]:['#78]])</f>
        <v>0</v>
      </c>
      <c r="CN14" s="10">
        <f>SUM(Table8[[#This Row],['#81]:['#86]])</f>
        <v>0</v>
      </c>
    </row>
    <row r="15" spans="1:92" x14ac:dyDescent="0.3">
      <c r="A15" s="8" t="str">
        <f>Mileage!B15</f>
        <v>#</v>
      </c>
      <c r="G15" s="10">
        <f>SUM(Table8[[#This Row],['#04_Charade]:['#07_Zolder]])</f>
        <v>0</v>
      </c>
      <c r="O15" s="10">
        <f>SUM(Table8[[#This Row],['#01_]:['#07_]])</f>
        <v>0</v>
      </c>
      <c r="V15" s="10">
        <f>SUM(Table8[[#This Row],['#]:['#6]])</f>
        <v>0</v>
      </c>
      <c r="AC15" s="10">
        <f>SUM(Table8[[#This Row],['#8]:['#14]])</f>
        <v>0</v>
      </c>
      <c r="AJ15" s="10">
        <f>SUM(Table8[[#This Row],['#17]:['#22]])</f>
        <v>0</v>
      </c>
      <c r="AQ15" s="10">
        <f>SUM(Table8[[#This Row],['#25]:['#30]])</f>
        <v>0</v>
      </c>
      <c r="AX15" s="10">
        <f>SUM(Table8[[#This Row],['#33]:['#38]])</f>
        <v>0</v>
      </c>
      <c r="BE15" s="10">
        <f>SUM(Table8[[#This Row],['#41]:['#46]])</f>
        <v>0</v>
      </c>
      <c r="BL15" s="10">
        <f>SUM(Table8[[#This Row],['#49]:['#54]])</f>
        <v>0</v>
      </c>
      <c r="BS15" s="10">
        <f>SUM(Table8[[#This Row],['#57]:['#62]])</f>
        <v>0</v>
      </c>
      <c r="BZ15" s="10">
        <f>SUM(Table8[[#This Row],['#65]:['#70]])</f>
        <v>0</v>
      </c>
      <c r="CG15" s="10">
        <f>SUM(Table8[[#This Row],['#73]:['#78]])</f>
        <v>0</v>
      </c>
      <c r="CN15" s="10">
        <f>SUM(Table8[[#This Row],['#81]:['#86]])</f>
        <v>0</v>
      </c>
    </row>
    <row r="16" spans="1:92" x14ac:dyDescent="0.3">
      <c r="A16" s="8" t="str">
        <f>Mileage!B16</f>
        <v>#</v>
      </c>
      <c r="G16" s="10">
        <f>SUM(Table8[[#This Row],['#04_Charade]:['#07_Zolder]])</f>
        <v>0</v>
      </c>
      <c r="O16" s="10">
        <f>SUM(Table8[[#This Row],['#01_]:['#07_]])</f>
        <v>0</v>
      </c>
      <c r="V16" s="10">
        <f>SUM(Table8[[#This Row],['#]:['#6]])</f>
        <v>0</v>
      </c>
      <c r="AC16" s="10">
        <f>SUM(Table8[[#This Row],['#8]:['#14]])</f>
        <v>0</v>
      </c>
      <c r="AJ16" s="10">
        <f>SUM(Table8[[#This Row],['#17]:['#22]])</f>
        <v>0</v>
      </c>
      <c r="AQ16" s="10">
        <f>SUM(Table8[[#This Row],['#25]:['#30]])</f>
        <v>0</v>
      </c>
      <c r="AX16" s="10">
        <f>SUM(Table8[[#This Row],['#33]:['#38]])</f>
        <v>0</v>
      </c>
      <c r="BE16" s="10">
        <f>SUM(Table8[[#This Row],['#41]:['#46]])</f>
        <v>0</v>
      </c>
      <c r="BL16" s="10">
        <f>SUM(Table8[[#This Row],['#49]:['#54]])</f>
        <v>0</v>
      </c>
      <c r="BS16" s="10">
        <f>SUM(Table8[[#This Row],['#57]:['#62]])</f>
        <v>0</v>
      </c>
      <c r="BZ16" s="10">
        <f>SUM(Table8[[#This Row],['#65]:['#70]])</f>
        <v>0</v>
      </c>
      <c r="CG16" s="10">
        <f>SUM(Table8[[#This Row],['#73]:['#78]])</f>
        <v>0</v>
      </c>
      <c r="CN16" s="10">
        <f>SUM(Table8[[#This Row],['#81]:['#86]])</f>
        <v>0</v>
      </c>
    </row>
    <row r="17" spans="1:92" x14ac:dyDescent="0.3">
      <c r="A17" s="8" t="str">
        <f>Mileage!B17</f>
        <v>#</v>
      </c>
      <c r="G17" s="10">
        <f>SUM(Table8[[#This Row],['#04_Charade]:['#07_Zolder]])</f>
        <v>0</v>
      </c>
      <c r="O17" s="10">
        <f>SUM(Table8[[#This Row],['#01_]:['#07_]])</f>
        <v>0</v>
      </c>
      <c r="V17" s="10">
        <f>SUM(Table8[[#This Row],['#]:['#6]])</f>
        <v>0</v>
      </c>
      <c r="AC17" s="10">
        <f>SUM(Table8[[#This Row],['#8]:['#14]])</f>
        <v>0</v>
      </c>
      <c r="AJ17" s="10">
        <f>SUM(Table8[[#This Row],['#17]:['#22]])</f>
        <v>0</v>
      </c>
      <c r="AQ17" s="10">
        <f>SUM(Table8[[#This Row],['#25]:['#30]])</f>
        <v>0</v>
      </c>
      <c r="AX17" s="10">
        <f>SUM(Table8[[#This Row],['#33]:['#38]])</f>
        <v>0</v>
      </c>
      <c r="BE17" s="10">
        <f>SUM(Table8[[#This Row],['#41]:['#46]])</f>
        <v>0</v>
      </c>
      <c r="BL17" s="10">
        <f>SUM(Table8[[#This Row],['#49]:['#54]])</f>
        <v>0</v>
      </c>
      <c r="BS17" s="10">
        <f>SUM(Table8[[#This Row],['#57]:['#62]])</f>
        <v>0</v>
      </c>
      <c r="BZ17" s="10">
        <f>SUM(Table8[[#This Row],['#65]:['#70]])</f>
        <v>0</v>
      </c>
      <c r="CG17" s="10">
        <f>SUM(Table8[[#This Row],['#73]:['#78]])</f>
        <v>0</v>
      </c>
      <c r="CN17" s="10">
        <f>SUM(Table8[[#This Row],['#81]:['#86]])</f>
        <v>0</v>
      </c>
    </row>
    <row r="18" spans="1:92" x14ac:dyDescent="0.3">
      <c r="A18" s="8" t="str">
        <f>Mileage!B18</f>
        <v>#</v>
      </c>
      <c r="G18" s="10">
        <f>SUM(Table8[[#This Row],['#04_Charade]:['#07_Zolder]])</f>
        <v>0</v>
      </c>
      <c r="O18" s="10">
        <f>SUM(Table8[[#This Row],['#01_]:['#07_]])</f>
        <v>0</v>
      </c>
      <c r="V18" s="10">
        <f>SUM(Table8[[#This Row],['#]:['#6]])</f>
        <v>0</v>
      </c>
      <c r="AC18" s="10">
        <f>SUM(Table8[[#This Row],['#8]:['#14]])</f>
        <v>0</v>
      </c>
      <c r="AJ18" s="10">
        <f>SUM(Table8[[#This Row],['#17]:['#22]])</f>
        <v>0</v>
      </c>
      <c r="AQ18" s="10">
        <f>SUM(Table8[[#This Row],['#25]:['#30]])</f>
        <v>0</v>
      </c>
      <c r="AX18" s="10">
        <f>SUM(Table8[[#This Row],['#33]:['#38]])</f>
        <v>0</v>
      </c>
      <c r="BE18" s="10">
        <f>SUM(Table8[[#This Row],['#41]:['#46]])</f>
        <v>0</v>
      </c>
      <c r="BL18" s="10">
        <f>SUM(Table8[[#This Row],['#49]:['#54]])</f>
        <v>0</v>
      </c>
      <c r="BS18" s="10">
        <f>SUM(Table8[[#This Row],['#57]:['#62]])</f>
        <v>0</v>
      </c>
      <c r="BZ18" s="10">
        <f>SUM(Table8[[#This Row],['#65]:['#70]])</f>
        <v>0</v>
      </c>
      <c r="CG18" s="10">
        <f>SUM(Table8[[#This Row],['#73]:['#78]])</f>
        <v>0</v>
      </c>
      <c r="CN18" s="10">
        <f>SUM(Table8[[#This Row],['#81]:['#86]])</f>
        <v>0</v>
      </c>
    </row>
    <row r="19" spans="1:92" x14ac:dyDescent="0.3">
      <c r="A19" s="8" t="str">
        <f>Mileage!B19</f>
        <v>#</v>
      </c>
      <c r="G19" s="10">
        <f>SUM(Table8[[#This Row],['#04_Charade]:['#07_Zolder]])</f>
        <v>0</v>
      </c>
      <c r="O19" s="10">
        <f>SUM(Table8[[#This Row],['#01_]:['#07_]])</f>
        <v>0</v>
      </c>
      <c r="V19" s="10">
        <f>SUM(Table8[[#This Row],['#]:['#6]])</f>
        <v>0</v>
      </c>
      <c r="AC19" s="10">
        <f>SUM(Table8[[#This Row],['#8]:['#14]])</f>
        <v>0</v>
      </c>
      <c r="AJ19" s="10">
        <f>SUM(Table8[[#This Row],['#17]:['#22]])</f>
        <v>0</v>
      </c>
      <c r="AQ19" s="10">
        <f>SUM(Table8[[#This Row],['#25]:['#30]])</f>
        <v>0</v>
      </c>
      <c r="AX19" s="10">
        <f>SUM(Table8[[#This Row],['#33]:['#38]])</f>
        <v>0</v>
      </c>
      <c r="BE19" s="10">
        <f>SUM(Table8[[#This Row],['#41]:['#46]])</f>
        <v>0</v>
      </c>
      <c r="BL19" s="10">
        <f>SUM(Table8[[#This Row],['#49]:['#54]])</f>
        <v>0</v>
      </c>
      <c r="BS19" s="10">
        <f>SUM(Table8[[#This Row],['#57]:['#62]])</f>
        <v>0</v>
      </c>
      <c r="BZ19" s="10">
        <f>SUM(Table8[[#This Row],['#65]:['#70]])</f>
        <v>0</v>
      </c>
      <c r="CG19" s="10">
        <f>SUM(Table8[[#This Row],['#73]:['#78]])</f>
        <v>0</v>
      </c>
      <c r="CN19" s="10">
        <f>SUM(Table8[[#This Row],['#81]:['#86]])</f>
        <v>0</v>
      </c>
    </row>
    <row r="20" spans="1:92" x14ac:dyDescent="0.3">
      <c r="A20" s="8" t="str">
        <f>Mileage!B20</f>
        <v>#</v>
      </c>
      <c r="G20" s="10">
        <f>SUM(Table8[[#This Row],['#04_Charade]:['#07_Zolder]])</f>
        <v>0</v>
      </c>
      <c r="O20" s="10">
        <f>SUM(Table8[[#This Row],['#01_]:['#07_]])</f>
        <v>0</v>
      </c>
      <c r="V20" s="10">
        <f>SUM(Table8[[#This Row],['#]:['#6]])</f>
        <v>0</v>
      </c>
      <c r="AC20" s="10">
        <f>SUM(Table8[[#This Row],['#8]:['#14]])</f>
        <v>0</v>
      </c>
      <c r="AJ20" s="10">
        <f>SUM(Table8[[#This Row],['#17]:['#22]])</f>
        <v>0</v>
      </c>
      <c r="AQ20" s="10">
        <f>SUM(Table8[[#This Row],['#25]:['#30]])</f>
        <v>0</v>
      </c>
      <c r="AX20" s="10">
        <f>SUM(Table8[[#This Row],['#33]:['#38]])</f>
        <v>0</v>
      </c>
      <c r="BE20" s="10">
        <f>SUM(Table8[[#This Row],['#41]:['#46]])</f>
        <v>0</v>
      </c>
      <c r="BL20" s="10">
        <f>SUM(Table8[[#This Row],['#49]:['#54]])</f>
        <v>0</v>
      </c>
      <c r="BS20" s="10">
        <f>SUM(Table8[[#This Row],['#57]:['#62]])</f>
        <v>0</v>
      </c>
      <c r="BZ20" s="10">
        <f>SUM(Table8[[#This Row],['#65]:['#70]])</f>
        <v>0</v>
      </c>
      <c r="CG20" s="10">
        <f>SUM(Table8[[#This Row],['#73]:['#78]])</f>
        <v>0</v>
      </c>
      <c r="CN20" s="10">
        <f>SUM(Table8[[#This Row],['#81]:['#86]])</f>
        <v>0</v>
      </c>
    </row>
    <row r="21" spans="1:92" x14ac:dyDescent="0.3">
      <c r="A21" s="8" t="str">
        <f>Mileage!B21</f>
        <v>#</v>
      </c>
      <c r="G21" s="10">
        <f>SUM(Table8[[#This Row],['#04_Charade]:['#07_Zolder]])</f>
        <v>0</v>
      </c>
      <c r="O21" s="10">
        <f>SUM(Table8[[#This Row],['#01_]:['#07_]])</f>
        <v>0</v>
      </c>
      <c r="V21" s="10">
        <f>SUM(Table8[[#This Row],['#]:['#6]])</f>
        <v>0</v>
      </c>
      <c r="AC21" s="10">
        <f>SUM(Table8[[#This Row],['#8]:['#14]])</f>
        <v>0</v>
      </c>
      <c r="AJ21" s="10">
        <f>SUM(Table8[[#This Row],['#17]:['#22]])</f>
        <v>0</v>
      </c>
      <c r="AQ21" s="10">
        <f>SUM(Table8[[#This Row],['#25]:['#30]])</f>
        <v>0</v>
      </c>
      <c r="AX21" s="10">
        <f>SUM(Table8[[#This Row],['#33]:['#38]])</f>
        <v>0</v>
      </c>
      <c r="BE21" s="10">
        <f>SUM(Table8[[#This Row],['#41]:['#46]])</f>
        <v>0</v>
      </c>
      <c r="BL21" s="10">
        <f>SUM(Table8[[#This Row],['#49]:['#54]])</f>
        <v>0</v>
      </c>
      <c r="BS21" s="10">
        <f>SUM(Table8[[#This Row],['#57]:['#62]])</f>
        <v>0</v>
      </c>
      <c r="BZ21" s="10">
        <f>SUM(Table8[[#This Row],['#65]:['#70]])</f>
        <v>0</v>
      </c>
      <c r="CG21" s="10">
        <f>SUM(Table8[[#This Row],['#73]:['#78]])</f>
        <v>0</v>
      </c>
      <c r="CN21" s="10">
        <f>SUM(Table8[[#This Row],['#81]:['#86]])</f>
        <v>0</v>
      </c>
    </row>
    <row r="22" spans="1:92" x14ac:dyDescent="0.3">
      <c r="A22" s="8" t="str">
        <f>Mileage!B22</f>
        <v>#</v>
      </c>
      <c r="G22" s="10">
        <f>SUM(Table8[[#This Row],['#04_Charade]:['#07_Zolder]])</f>
        <v>0</v>
      </c>
      <c r="O22" s="10">
        <f>SUM(Table8[[#This Row],['#01_]:['#07_]])</f>
        <v>0</v>
      </c>
      <c r="V22" s="10">
        <f>SUM(Table8[[#This Row],['#]:['#6]])</f>
        <v>0</v>
      </c>
      <c r="AC22" s="10">
        <f>SUM(Table8[[#This Row],['#8]:['#14]])</f>
        <v>0</v>
      </c>
      <c r="AJ22" s="10">
        <f>SUM(Table8[[#This Row],['#17]:['#22]])</f>
        <v>0</v>
      </c>
      <c r="AQ22" s="10">
        <f>SUM(Table8[[#This Row],['#25]:['#30]])</f>
        <v>0</v>
      </c>
      <c r="AX22" s="10">
        <f>SUM(Table8[[#This Row],['#33]:['#38]])</f>
        <v>0</v>
      </c>
      <c r="BE22" s="10">
        <f>SUM(Table8[[#This Row],['#41]:['#46]])</f>
        <v>0</v>
      </c>
      <c r="BL22" s="10">
        <f>SUM(Table8[[#This Row],['#49]:['#54]])</f>
        <v>0</v>
      </c>
      <c r="BS22" s="10">
        <f>SUM(Table8[[#This Row],['#57]:['#62]])</f>
        <v>0</v>
      </c>
      <c r="BZ22" s="10">
        <f>SUM(Table8[[#This Row],['#65]:['#70]])</f>
        <v>0</v>
      </c>
      <c r="CG22" s="10">
        <f>SUM(Table8[[#This Row],['#73]:['#78]])</f>
        <v>0</v>
      </c>
      <c r="CN22" s="10">
        <f>SUM(Table8[[#This Row],['#81]:['#86]])</f>
        <v>0</v>
      </c>
    </row>
    <row r="23" spans="1:92" x14ac:dyDescent="0.3">
      <c r="A23" s="8" t="str">
        <f>Mileage!B23</f>
        <v>#</v>
      </c>
      <c r="G23" s="10">
        <f>SUM(Table8[[#This Row],['#04_Charade]:['#07_Zolder]])</f>
        <v>0</v>
      </c>
      <c r="O23" s="10">
        <f>SUM(Table8[[#This Row],['#01_]:['#07_]])</f>
        <v>0</v>
      </c>
      <c r="V23" s="10">
        <f>SUM(Table8[[#This Row],['#]:['#6]])</f>
        <v>0</v>
      </c>
      <c r="AC23" s="10">
        <f>SUM(Table8[[#This Row],['#8]:['#14]])</f>
        <v>0</v>
      </c>
      <c r="AJ23" s="10">
        <f>SUM(Table8[[#This Row],['#17]:['#22]])</f>
        <v>0</v>
      </c>
      <c r="AQ23" s="10">
        <f>SUM(Table8[[#This Row],['#25]:['#30]])</f>
        <v>0</v>
      </c>
      <c r="AX23" s="10">
        <f>SUM(Table8[[#This Row],['#33]:['#38]])</f>
        <v>0</v>
      </c>
      <c r="BE23" s="10">
        <f>SUM(Table8[[#This Row],['#41]:['#46]])</f>
        <v>0</v>
      </c>
      <c r="BL23" s="10">
        <f>SUM(Table8[[#This Row],['#49]:['#54]])</f>
        <v>0</v>
      </c>
      <c r="BS23" s="10">
        <f>SUM(Table8[[#This Row],['#57]:['#62]])</f>
        <v>0</v>
      </c>
      <c r="BZ23" s="10">
        <f>SUM(Table8[[#This Row],['#65]:['#70]])</f>
        <v>0</v>
      </c>
      <c r="CG23" s="10">
        <f>SUM(Table8[[#This Row],['#73]:['#78]])</f>
        <v>0</v>
      </c>
      <c r="CN23" s="10">
        <f>SUM(Table8[[#This Row],['#81]:['#86]])</f>
        <v>0</v>
      </c>
    </row>
    <row r="24" spans="1:92" x14ac:dyDescent="0.3">
      <c r="A24" s="8"/>
      <c r="G24" s="10">
        <f>SUM(Table8[[#This Row],['#04_Charade]:['#07_Zolder]])</f>
        <v>0</v>
      </c>
      <c r="O24" s="10">
        <f>SUM(Table8[[#This Row],['#01_]:['#07_]])</f>
        <v>0</v>
      </c>
      <c r="V24" s="10">
        <f>SUM(Table8[[#This Row],['#]:['#6]])</f>
        <v>0</v>
      </c>
      <c r="AC24" s="10">
        <f>SUM(Table8[[#This Row],['#8]:['#14]])</f>
        <v>0</v>
      </c>
      <c r="AJ24" s="10">
        <f>SUM(Table8[[#This Row],['#17]:['#22]])</f>
        <v>0</v>
      </c>
      <c r="AQ24" s="10">
        <f>SUM(Table8[[#This Row],['#25]:['#30]])</f>
        <v>0</v>
      </c>
      <c r="AX24" s="10">
        <f>SUM(Table8[[#This Row],['#33]:['#38]])</f>
        <v>0</v>
      </c>
      <c r="BE24" s="10">
        <f>SUM(Table8[[#This Row],['#41]:['#46]])</f>
        <v>0</v>
      </c>
      <c r="BL24" s="10">
        <f>SUM(Table8[[#This Row],['#49]:['#54]])</f>
        <v>0</v>
      </c>
      <c r="BS24" s="10">
        <f>SUM(Table8[[#This Row],['#57]:['#62]])</f>
        <v>0</v>
      </c>
      <c r="BZ24" s="10">
        <f>SUM(Table8[[#This Row],['#65]:['#70]])</f>
        <v>0</v>
      </c>
      <c r="CG24" s="10">
        <f>SUM(Table8[[#This Row],['#73]:['#78]])</f>
        <v>0</v>
      </c>
      <c r="CN24" s="10">
        <f>SUM(Table8[[#This Row],['#81]:['#86]])</f>
        <v>0</v>
      </c>
    </row>
    <row r="25" spans="1:92" x14ac:dyDescent="0.3">
      <c r="A25" s="8"/>
      <c r="G25" s="10">
        <f>SUM(Table8[[#This Row],['#04_Charade]:['#07_Zolder]])</f>
        <v>0</v>
      </c>
      <c r="O25" s="10">
        <f>SUM(Table8[[#This Row],['#01_]:['#07_]])</f>
        <v>0</v>
      </c>
      <c r="V25" s="10">
        <f>SUM(Table8[[#This Row],['#]:['#6]])</f>
        <v>0</v>
      </c>
      <c r="AC25" s="10">
        <f>SUM(Table8[[#This Row],['#8]:['#14]])</f>
        <v>0</v>
      </c>
      <c r="AJ25" s="10">
        <f>SUM(Table8[[#This Row],['#17]:['#22]])</f>
        <v>0</v>
      </c>
      <c r="AQ25" s="10">
        <f>SUM(Table8[[#This Row],['#25]:['#30]])</f>
        <v>0</v>
      </c>
      <c r="AX25" s="10">
        <f>SUM(Table8[[#This Row],['#33]:['#38]])</f>
        <v>0</v>
      </c>
      <c r="BE25" s="10">
        <f>SUM(Table8[[#This Row],['#41]:['#46]])</f>
        <v>0</v>
      </c>
      <c r="BL25" s="10">
        <f>SUM(Table8[[#This Row],['#49]:['#54]])</f>
        <v>0</v>
      </c>
      <c r="BS25" s="10">
        <f>SUM(Table8[[#This Row],['#57]:['#62]])</f>
        <v>0</v>
      </c>
      <c r="BZ25" s="10">
        <f>SUM(Table8[[#This Row],['#65]:['#70]])</f>
        <v>0</v>
      </c>
      <c r="CG25" s="10">
        <f>SUM(Table8[[#This Row],['#73]:['#78]])</f>
        <v>0</v>
      </c>
      <c r="CN25" s="10">
        <f>SUM(Table8[[#This Row],['#81]:['#86]])</f>
        <v>0</v>
      </c>
    </row>
    <row r="26" spans="1:92" x14ac:dyDescent="0.3">
      <c r="A26" s="8"/>
      <c r="G26" s="10">
        <f>SUM(Table8[[#This Row],['#04_Charade]:['#07_Zolder]])</f>
        <v>0</v>
      </c>
      <c r="O26" s="10">
        <f>SUM(Table8[[#This Row],['#01_]:['#07_]])</f>
        <v>0</v>
      </c>
      <c r="V26" s="10">
        <f>SUM(Table8[[#This Row],['#]:['#6]])</f>
        <v>0</v>
      </c>
      <c r="AC26" s="10">
        <f>SUM(Table8[[#This Row],['#8]:['#14]])</f>
        <v>0</v>
      </c>
      <c r="AJ26" s="10">
        <f>SUM(Table8[[#This Row],['#17]:['#22]])</f>
        <v>0</v>
      </c>
      <c r="AQ26" s="10">
        <f>SUM(Table8[[#This Row],['#25]:['#30]])</f>
        <v>0</v>
      </c>
      <c r="AX26" s="10">
        <f>SUM(Table8[[#This Row],['#33]:['#38]])</f>
        <v>0</v>
      </c>
      <c r="BE26" s="10">
        <f>SUM(Table8[[#This Row],['#41]:['#46]])</f>
        <v>0</v>
      </c>
      <c r="BL26" s="10">
        <f>SUM(Table8[[#This Row],['#49]:['#54]])</f>
        <v>0</v>
      </c>
      <c r="BS26" s="10">
        <f>SUM(Table8[[#This Row],['#57]:['#62]])</f>
        <v>0</v>
      </c>
      <c r="BZ26" s="10">
        <f>SUM(Table8[[#This Row],['#65]:['#70]])</f>
        <v>0</v>
      </c>
      <c r="CG26" s="10">
        <f>SUM(Table8[[#This Row],['#73]:['#78]])</f>
        <v>0</v>
      </c>
      <c r="CN26" s="10">
        <f>SUM(Table8[[#This Row],['#81]:['#86]])</f>
        <v>0</v>
      </c>
    </row>
    <row r="27" spans="1:92" x14ac:dyDescent="0.3">
      <c r="A27" s="8"/>
      <c r="G27" s="10">
        <f>SUM(Table8[[#This Row],['#04_Charade]:['#07_Zolder]])</f>
        <v>0</v>
      </c>
      <c r="O27" s="10">
        <f>SUM(Table8[[#This Row],['#01_]:['#07_]])</f>
        <v>0</v>
      </c>
      <c r="V27" s="10">
        <f>SUM(Table8[[#This Row],['#]:['#6]])</f>
        <v>0</v>
      </c>
      <c r="AC27" s="10">
        <f>SUM(Table8[[#This Row],['#8]:['#14]])</f>
        <v>0</v>
      </c>
      <c r="AJ27" s="10">
        <f>SUM(Table8[[#This Row],['#17]:['#22]])</f>
        <v>0</v>
      </c>
      <c r="AQ27" s="10">
        <f>SUM(Table8[[#This Row],['#25]:['#30]])</f>
        <v>0</v>
      </c>
      <c r="AX27" s="10">
        <f>SUM(Table8[[#This Row],['#33]:['#38]])</f>
        <v>0</v>
      </c>
      <c r="BE27" s="10">
        <f>SUM(Table8[[#This Row],['#41]:['#46]])</f>
        <v>0</v>
      </c>
      <c r="BL27" s="10">
        <f>SUM(Table8[[#This Row],['#49]:['#54]])</f>
        <v>0</v>
      </c>
      <c r="BS27" s="10">
        <f>SUM(Table8[[#This Row],['#57]:['#62]])</f>
        <v>0</v>
      </c>
      <c r="BZ27" s="10">
        <f>SUM(Table8[[#This Row],['#65]:['#70]])</f>
        <v>0</v>
      </c>
      <c r="CG27" s="10">
        <f>SUM(Table8[[#This Row],['#73]:['#78]])</f>
        <v>0</v>
      </c>
      <c r="CN27" s="10">
        <f>SUM(Table8[[#This Row],['#81]:['#86]])</f>
        <v>0</v>
      </c>
    </row>
    <row r="28" spans="1:92" x14ac:dyDescent="0.3">
      <c r="A28" s="8"/>
      <c r="G28" s="10">
        <f>SUM(Table8[[#This Row],['#04_Charade]:['#07_Zolder]])</f>
        <v>0</v>
      </c>
      <c r="O28" s="10">
        <f>SUM(Table8[[#This Row],['#01_]:['#07_]])</f>
        <v>0</v>
      </c>
      <c r="V28" s="10">
        <f>SUM(Table8[[#This Row],['#]:['#6]])</f>
        <v>0</v>
      </c>
      <c r="AC28" s="10">
        <f>SUM(Table8[[#This Row],['#8]:['#14]])</f>
        <v>0</v>
      </c>
      <c r="AJ28" s="10">
        <f>SUM(Table8[[#This Row],['#17]:['#22]])</f>
        <v>0</v>
      </c>
      <c r="AQ28" s="10">
        <f>SUM(Table8[[#This Row],['#25]:['#30]])</f>
        <v>0</v>
      </c>
      <c r="AX28" s="10">
        <f>SUM(Table8[[#This Row],['#33]:['#38]])</f>
        <v>0</v>
      </c>
      <c r="BE28" s="10">
        <f>SUM(Table8[[#This Row],['#41]:['#46]])</f>
        <v>0</v>
      </c>
      <c r="BL28" s="10">
        <f>SUM(Table8[[#This Row],['#49]:['#54]])</f>
        <v>0</v>
      </c>
      <c r="BS28" s="10">
        <f>SUM(Table8[[#This Row],['#57]:['#62]])</f>
        <v>0</v>
      </c>
      <c r="BZ28" s="10">
        <f>SUM(Table8[[#This Row],['#65]:['#70]])</f>
        <v>0</v>
      </c>
      <c r="CG28" s="10">
        <f>SUM(Table8[[#This Row],['#73]:['#78]])</f>
        <v>0</v>
      </c>
      <c r="CN28" s="10">
        <f>SUM(Table8[[#This Row],['#81]:['#86]])</f>
        <v>0</v>
      </c>
    </row>
    <row r="29" spans="1:92" x14ac:dyDescent="0.3">
      <c r="A29" s="8"/>
      <c r="G29" s="10">
        <f>SUM(Table8[[#This Row],['#04_Charade]:['#07_Zolder]])</f>
        <v>0</v>
      </c>
      <c r="O29" s="10">
        <f>SUM(Table8[[#This Row],['#01_]:['#07_]])</f>
        <v>0</v>
      </c>
      <c r="V29" s="10">
        <f>SUM(Table8[[#This Row],['#]:['#6]])</f>
        <v>0</v>
      </c>
      <c r="AC29" s="10">
        <f>SUM(Table8[[#This Row],['#8]:['#14]])</f>
        <v>0</v>
      </c>
      <c r="AJ29" s="10">
        <f>SUM(Table8[[#This Row],['#17]:['#22]])</f>
        <v>0</v>
      </c>
      <c r="AQ29" s="10">
        <f>SUM(Table8[[#This Row],['#25]:['#30]])</f>
        <v>0</v>
      </c>
      <c r="AX29" s="10">
        <f>SUM(Table8[[#This Row],['#33]:['#38]])</f>
        <v>0</v>
      </c>
      <c r="BE29" s="10">
        <f>SUM(Table8[[#This Row],['#41]:['#46]])</f>
        <v>0</v>
      </c>
      <c r="BL29" s="10">
        <f>SUM(Table8[[#This Row],['#49]:['#54]])</f>
        <v>0</v>
      </c>
      <c r="BS29" s="10">
        <f>SUM(Table8[[#This Row],['#57]:['#62]])</f>
        <v>0</v>
      </c>
      <c r="BZ29" s="10">
        <f>SUM(Table8[[#This Row],['#65]:['#70]])</f>
        <v>0</v>
      </c>
      <c r="CG29" s="10">
        <f>SUM(Table8[[#This Row],['#73]:['#78]])</f>
        <v>0</v>
      </c>
      <c r="CN29" s="10">
        <f>SUM(Table8[[#This Row],['#81]:['#86]])</f>
        <v>0</v>
      </c>
    </row>
    <row r="30" spans="1:92" x14ac:dyDescent="0.3">
      <c r="A30" s="8"/>
      <c r="G30" s="10">
        <f>SUM(Table8[[#This Row],['#04_Charade]:['#07_Zolder]])</f>
        <v>0</v>
      </c>
      <c r="O30" s="10">
        <f>SUM(Table8[[#This Row],['#01_]:['#07_]])</f>
        <v>0</v>
      </c>
      <c r="V30" s="10">
        <f>SUM(Table8[[#This Row],['#]:['#6]])</f>
        <v>0</v>
      </c>
      <c r="AC30" s="10">
        <f>SUM(Table8[[#This Row],['#8]:['#14]])</f>
        <v>0</v>
      </c>
      <c r="AJ30" s="10">
        <f>SUM(Table8[[#This Row],['#17]:['#22]])</f>
        <v>0</v>
      </c>
      <c r="AQ30" s="10">
        <f>SUM(Table8[[#This Row],['#25]:['#30]])</f>
        <v>0</v>
      </c>
      <c r="AX30" s="10">
        <f>SUM(Table8[[#This Row],['#33]:['#38]])</f>
        <v>0</v>
      </c>
      <c r="BE30" s="10">
        <f>SUM(Table8[[#This Row],['#41]:['#46]])</f>
        <v>0</v>
      </c>
      <c r="BL30" s="10">
        <f>SUM(Table8[[#This Row],['#49]:['#54]])</f>
        <v>0</v>
      </c>
      <c r="BS30" s="10">
        <f>SUM(Table8[[#This Row],['#57]:['#62]])</f>
        <v>0</v>
      </c>
      <c r="BZ30" s="10">
        <f>SUM(Table8[[#This Row],['#65]:['#70]])</f>
        <v>0</v>
      </c>
      <c r="CG30" s="10">
        <f>SUM(Table8[[#This Row],['#73]:['#78]])</f>
        <v>0</v>
      </c>
      <c r="CN30" s="10">
        <f>SUM(Table8[[#This Row],['#81]:['#86]])</f>
        <v>0</v>
      </c>
    </row>
    <row r="31" spans="1:92" x14ac:dyDescent="0.3">
      <c r="A31" s="8"/>
      <c r="G31" s="10">
        <f>SUM(Table8[[#This Row],['#04_Charade]:['#07_Zolder]])</f>
        <v>0</v>
      </c>
      <c r="O31" s="10">
        <f>SUM(Table8[[#This Row],['#01_]:['#07_]])</f>
        <v>0</v>
      </c>
      <c r="V31" s="10">
        <f>SUM(Table8[[#This Row],['#]:['#6]])</f>
        <v>0</v>
      </c>
      <c r="AC31" s="10">
        <f>SUM(Table8[[#This Row],['#8]:['#14]])</f>
        <v>0</v>
      </c>
      <c r="AJ31" s="10">
        <f>SUM(Table8[[#This Row],['#17]:['#22]])</f>
        <v>0</v>
      </c>
      <c r="AQ31" s="10">
        <f>SUM(Table8[[#This Row],['#25]:['#30]])</f>
        <v>0</v>
      </c>
      <c r="AX31" s="10">
        <f>SUM(Table8[[#This Row],['#33]:['#38]])</f>
        <v>0</v>
      </c>
      <c r="BE31" s="10">
        <f>SUM(Table8[[#This Row],['#41]:['#46]])</f>
        <v>0</v>
      </c>
      <c r="BL31" s="10">
        <f>SUM(Table8[[#This Row],['#49]:['#54]])</f>
        <v>0</v>
      </c>
      <c r="BS31" s="10">
        <f>SUM(Table8[[#This Row],['#57]:['#62]])</f>
        <v>0</v>
      </c>
      <c r="BZ31" s="10">
        <f>SUM(Table8[[#This Row],['#65]:['#70]])</f>
        <v>0</v>
      </c>
      <c r="CG31" s="10">
        <f>SUM(Table8[[#This Row],['#73]:['#78]])</f>
        <v>0</v>
      </c>
      <c r="CN31" s="10">
        <f>SUM(Table8[[#This Row],['#81]:['#86]])</f>
        <v>0</v>
      </c>
    </row>
    <row r="32" spans="1:92" x14ac:dyDescent="0.3">
      <c r="A32" s="8"/>
      <c r="G32" s="10">
        <f>SUM(Table8[[#This Row],['#04_Charade]:['#07_Zolder]])</f>
        <v>0</v>
      </c>
      <c r="O32" s="10">
        <f>SUM(Table8[[#This Row],['#01_]:['#07_]])</f>
        <v>0</v>
      </c>
      <c r="V32" s="10">
        <f>SUM(Table8[[#This Row],['#]:['#6]])</f>
        <v>0</v>
      </c>
      <c r="AC32" s="10">
        <f>SUM(Table8[[#This Row],['#8]:['#14]])</f>
        <v>0</v>
      </c>
      <c r="AJ32" s="10">
        <f>SUM(Table8[[#This Row],['#17]:['#22]])</f>
        <v>0</v>
      </c>
      <c r="AQ32" s="10">
        <f>SUM(Table8[[#This Row],['#25]:['#30]])</f>
        <v>0</v>
      </c>
      <c r="AX32" s="10">
        <f>SUM(Table8[[#This Row],['#33]:['#38]])</f>
        <v>0</v>
      </c>
      <c r="BE32" s="10">
        <f>SUM(Table8[[#This Row],['#41]:['#46]])</f>
        <v>0</v>
      </c>
      <c r="BL32" s="10">
        <f>SUM(Table8[[#This Row],['#49]:['#54]])</f>
        <v>0</v>
      </c>
      <c r="BS32" s="10">
        <f>SUM(Table8[[#This Row],['#57]:['#62]])</f>
        <v>0</v>
      </c>
      <c r="BZ32" s="10">
        <f>SUM(Table8[[#This Row],['#65]:['#70]])</f>
        <v>0</v>
      </c>
      <c r="CG32" s="10">
        <f>SUM(Table8[[#This Row],['#73]:['#78]])</f>
        <v>0</v>
      </c>
      <c r="CN32" s="10">
        <f>SUM(Table8[[#This Row],['#81]:['#86]])</f>
        <v>0</v>
      </c>
    </row>
    <row r="33" spans="1:92" x14ac:dyDescent="0.3">
      <c r="A33" s="8"/>
      <c r="G33" s="10">
        <f>SUM(Table8[[#This Row],['#04_Charade]:['#07_Zolder]])</f>
        <v>0</v>
      </c>
      <c r="O33" s="10">
        <f>SUM(Table8[[#This Row],['#01_]:['#07_]])</f>
        <v>0</v>
      </c>
      <c r="V33" s="10">
        <f>SUM(Table8[[#This Row],['#]:['#6]])</f>
        <v>0</v>
      </c>
      <c r="AC33" s="10">
        <f>SUM(Table8[[#This Row],['#8]:['#14]])</f>
        <v>0</v>
      </c>
      <c r="AJ33" s="10">
        <f>SUM(Table8[[#This Row],['#17]:['#22]])</f>
        <v>0</v>
      </c>
      <c r="AQ33" s="10">
        <f>SUM(Table8[[#This Row],['#25]:['#30]])</f>
        <v>0</v>
      </c>
      <c r="AX33" s="10">
        <f>SUM(Table8[[#This Row],['#33]:['#38]])</f>
        <v>0</v>
      </c>
      <c r="BE33" s="10">
        <f>SUM(Table8[[#This Row],['#41]:['#46]])</f>
        <v>0</v>
      </c>
      <c r="BL33" s="10">
        <f>SUM(Table8[[#This Row],['#49]:['#54]])</f>
        <v>0</v>
      </c>
      <c r="BS33" s="10">
        <f>SUM(Table8[[#This Row],['#57]:['#62]])</f>
        <v>0</v>
      </c>
      <c r="BZ33" s="10">
        <f>SUM(Table8[[#This Row],['#65]:['#70]])</f>
        <v>0</v>
      </c>
      <c r="CG33" s="10">
        <f>SUM(Table8[[#This Row],['#73]:['#78]])</f>
        <v>0</v>
      </c>
      <c r="CN33" s="10">
        <f>SUM(Table8[[#This Row],['#81]:['#86]])</f>
        <v>0</v>
      </c>
    </row>
    <row r="34" spans="1:92" x14ac:dyDescent="0.3">
      <c r="A34" s="8"/>
      <c r="G34" s="10">
        <f>SUM(Table8[[#This Row],['#04_Charade]:['#07_Zolder]])</f>
        <v>0</v>
      </c>
      <c r="O34" s="10">
        <f>SUM(Table8[[#This Row],['#01_]:['#07_]])</f>
        <v>0</v>
      </c>
      <c r="V34" s="10">
        <f>SUM(Table8[[#This Row],['#]:['#6]])</f>
        <v>0</v>
      </c>
      <c r="AC34" s="10">
        <f>SUM(Table8[[#This Row],['#8]:['#14]])</f>
        <v>0</v>
      </c>
      <c r="AJ34" s="10">
        <f>SUM(Table8[[#This Row],['#17]:['#22]])</f>
        <v>0</v>
      </c>
      <c r="AQ34" s="10">
        <f>SUM(Table8[[#This Row],['#25]:['#30]])</f>
        <v>0</v>
      </c>
      <c r="AX34" s="10">
        <f>SUM(Table8[[#This Row],['#33]:['#38]])</f>
        <v>0</v>
      </c>
      <c r="BE34" s="10">
        <f>SUM(Table8[[#This Row],['#41]:['#46]])</f>
        <v>0</v>
      </c>
      <c r="BL34" s="10">
        <f>SUM(Table8[[#This Row],['#49]:['#54]])</f>
        <v>0</v>
      </c>
      <c r="BS34" s="10">
        <f>SUM(Table8[[#This Row],['#57]:['#62]])</f>
        <v>0</v>
      </c>
      <c r="BZ34" s="10">
        <f>SUM(Table8[[#This Row],['#65]:['#70]])</f>
        <v>0</v>
      </c>
      <c r="CG34" s="10">
        <f>SUM(Table8[[#This Row],['#73]:['#78]])</f>
        <v>0</v>
      </c>
      <c r="CN34" s="10">
        <f>SUM(Table8[[#This Row],['#81]:['#86]])</f>
        <v>0</v>
      </c>
    </row>
    <row r="35" spans="1:92" x14ac:dyDescent="0.3">
      <c r="A35" s="8"/>
      <c r="G35" s="10">
        <f>SUM(Table8[[#This Row],['#04_Charade]:['#07_Zolder]])</f>
        <v>0</v>
      </c>
      <c r="O35" s="10">
        <f>SUM(Table8[[#This Row],['#01_]:['#07_]])</f>
        <v>0</v>
      </c>
      <c r="V35" s="10">
        <f>SUM(Table8[[#This Row],['#]:['#6]])</f>
        <v>0</v>
      </c>
      <c r="AC35" s="10">
        <f>SUM(Table8[[#This Row],['#8]:['#14]])</f>
        <v>0</v>
      </c>
      <c r="AJ35" s="10">
        <f>SUM(Table8[[#This Row],['#17]:['#22]])</f>
        <v>0</v>
      </c>
      <c r="AQ35" s="10">
        <f>SUM(Table8[[#This Row],['#25]:['#30]])</f>
        <v>0</v>
      </c>
      <c r="AX35" s="10">
        <f>SUM(Table8[[#This Row],['#33]:['#38]])</f>
        <v>0</v>
      </c>
      <c r="BE35" s="10">
        <f>SUM(Table8[[#This Row],['#41]:['#46]])</f>
        <v>0</v>
      </c>
      <c r="BL35" s="10">
        <f>SUM(Table8[[#This Row],['#49]:['#54]])</f>
        <v>0</v>
      </c>
      <c r="BS35" s="10">
        <f>SUM(Table8[[#This Row],['#57]:['#62]])</f>
        <v>0</v>
      </c>
      <c r="BZ35" s="10">
        <f>SUM(Table8[[#This Row],['#65]:['#70]])</f>
        <v>0</v>
      </c>
      <c r="CG35" s="10">
        <f>SUM(Table8[[#This Row],['#73]:['#78]])</f>
        <v>0</v>
      </c>
      <c r="CN35" s="10">
        <f>SUM(Table8[[#This Row],['#81]:['#86]])</f>
        <v>0</v>
      </c>
    </row>
    <row r="36" spans="1:92" x14ac:dyDescent="0.3">
      <c r="A36" s="8"/>
      <c r="G36" s="10">
        <f>SUM(Table8[[#This Row],['#04_Charade]:['#07_Zolder]])</f>
        <v>0</v>
      </c>
      <c r="O36" s="10">
        <f>SUM(Table8[[#This Row],['#01_]:['#07_]])</f>
        <v>0</v>
      </c>
      <c r="V36" s="10">
        <f>SUM(Table8[[#This Row],['#]:['#6]])</f>
        <v>0</v>
      </c>
      <c r="AC36" s="10">
        <f>SUM(Table8[[#This Row],['#8]:['#14]])</f>
        <v>0</v>
      </c>
      <c r="AJ36" s="10">
        <f>SUM(Table8[[#This Row],['#17]:['#22]])</f>
        <v>0</v>
      </c>
      <c r="AQ36" s="10">
        <f>SUM(Table8[[#This Row],['#25]:['#30]])</f>
        <v>0</v>
      </c>
      <c r="AX36" s="10">
        <f>SUM(Table8[[#This Row],['#33]:['#38]])</f>
        <v>0</v>
      </c>
      <c r="BE36" s="10">
        <f>SUM(Table8[[#This Row],['#41]:['#46]])</f>
        <v>0</v>
      </c>
      <c r="BL36" s="10">
        <f>SUM(Table8[[#This Row],['#49]:['#54]])</f>
        <v>0</v>
      </c>
      <c r="BS36" s="10">
        <f>SUM(Table8[[#This Row],['#57]:['#62]])</f>
        <v>0</v>
      </c>
      <c r="BZ36" s="10">
        <f>SUM(Table8[[#This Row],['#65]:['#70]])</f>
        <v>0</v>
      </c>
      <c r="CG36" s="10">
        <f>SUM(Table8[[#This Row],['#73]:['#78]])</f>
        <v>0</v>
      </c>
      <c r="CN36" s="10">
        <f>SUM(Table8[[#This Row],['#81]:['#86]])</f>
        <v>0</v>
      </c>
    </row>
    <row r="37" spans="1:92" x14ac:dyDescent="0.3">
      <c r="A37" s="8"/>
      <c r="G37" s="10">
        <f>SUM(Table8[[#This Row],['#04_Charade]:['#07_Zolder]])</f>
        <v>0</v>
      </c>
      <c r="O37" s="10">
        <f>SUM(Table8[[#This Row],['#01_]:['#07_]])</f>
        <v>0</v>
      </c>
      <c r="V37" s="10">
        <f>SUM(Table8[[#This Row],['#]:['#6]])</f>
        <v>0</v>
      </c>
      <c r="AC37" s="10">
        <f>SUM(Table8[[#This Row],['#8]:['#14]])</f>
        <v>0</v>
      </c>
      <c r="AJ37" s="10">
        <f>SUM(Table8[[#This Row],['#17]:['#22]])</f>
        <v>0</v>
      </c>
      <c r="AQ37" s="10">
        <f>SUM(Table8[[#This Row],['#25]:['#30]])</f>
        <v>0</v>
      </c>
      <c r="AX37" s="10">
        <f>SUM(Table8[[#This Row],['#33]:['#38]])</f>
        <v>0</v>
      </c>
      <c r="BE37" s="10">
        <f>SUM(Table8[[#This Row],['#41]:['#46]])</f>
        <v>0</v>
      </c>
      <c r="BL37" s="10">
        <f>SUM(Table8[[#This Row],['#49]:['#54]])</f>
        <v>0</v>
      </c>
      <c r="BS37" s="10">
        <f>SUM(Table8[[#This Row],['#57]:['#62]])</f>
        <v>0</v>
      </c>
      <c r="BZ37" s="10">
        <f>SUM(Table8[[#This Row],['#65]:['#70]])</f>
        <v>0</v>
      </c>
      <c r="CG37" s="10">
        <f>SUM(Table8[[#This Row],['#73]:['#78]])</f>
        <v>0</v>
      </c>
      <c r="CN37" s="10">
        <f>SUM(Table8[[#This Row],['#81]:['#86]])</f>
        <v>0</v>
      </c>
    </row>
    <row r="38" spans="1:92" x14ac:dyDescent="0.3">
      <c r="A38" s="8"/>
      <c r="G38" s="10">
        <f>SUM(Table8[[#This Row],['#04_Charade]:['#07_Zolder]])</f>
        <v>0</v>
      </c>
      <c r="O38" s="10">
        <f>SUM(Table8[[#This Row],['#01_]:['#07_]])</f>
        <v>0</v>
      </c>
      <c r="V38" s="10">
        <f>SUM(Table8[[#This Row],['#]:['#6]])</f>
        <v>0</v>
      </c>
      <c r="AC38" s="10">
        <f>SUM(Table8[[#This Row],['#8]:['#14]])</f>
        <v>0</v>
      </c>
      <c r="AJ38" s="10">
        <f>SUM(Table8[[#This Row],['#17]:['#22]])</f>
        <v>0</v>
      </c>
      <c r="AQ38" s="10">
        <f>SUM(Table8[[#This Row],['#25]:['#30]])</f>
        <v>0</v>
      </c>
      <c r="AX38" s="10">
        <f>SUM(Table8[[#This Row],['#33]:['#38]])</f>
        <v>0</v>
      </c>
      <c r="BE38" s="10">
        <f>SUM(Table8[[#This Row],['#41]:['#46]])</f>
        <v>0</v>
      </c>
      <c r="BL38" s="10">
        <f>SUM(Table8[[#This Row],['#49]:['#54]])</f>
        <v>0</v>
      </c>
      <c r="BS38" s="10">
        <f>SUM(Table8[[#This Row],['#57]:['#62]])</f>
        <v>0</v>
      </c>
      <c r="BZ38" s="10">
        <f>SUM(Table8[[#This Row],['#65]:['#70]])</f>
        <v>0</v>
      </c>
      <c r="CG38" s="10">
        <f>SUM(Table8[[#This Row],['#73]:['#78]])</f>
        <v>0</v>
      </c>
      <c r="CN38" s="10">
        <f>SUM(Table8[[#This Row],['#81]:['#86]])</f>
        <v>0</v>
      </c>
    </row>
    <row r="39" spans="1:92" x14ac:dyDescent="0.3">
      <c r="A39" s="8"/>
      <c r="G39" s="10">
        <f>SUM(Table8[[#This Row],['#04_Charade]:['#07_Zolder]])</f>
        <v>0</v>
      </c>
      <c r="O39" s="10">
        <f>SUM(Table8[[#This Row],['#01_]:['#07_]])</f>
        <v>0</v>
      </c>
      <c r="V39" s="10">
        <f>SUM(Table8[[#This Row],['#]:['#6]])</f>
        <v>0</v>
      </c>
      <c r="AC39" s="10">
        <f>SUM(Table8[[#This Row],['#8]:['#14]])</f>
        <v>0</v>
      </c>
      <c r="AJ39" s="10">
        <f>SUM(Table8[[#This Row],['#17]:['#22]])</f>
        <v>0</v>
      </c>
      <c r="AQ39" s="10">
        <f>SUM(Table8[[#This Row],['#25]:['#30]])</f>
        <v>0</v>
      </c>
      <c r="AX39" s="10">
        <f>SUM(Table8[[#This Row],['#33]:['#38]])</f>
        <v>0</v>
      </c>
      <c r="BE39" s="10">
        <f>SUM(Table8[[#This Row],['#41]:['#46]])</f>
        <v>0</v>
      </c>
      <c r="BL39" s="10">
        <f>SUM(Table8[[#This Row],['#49]:['#54]])</f>
        <v>0</v>
      </c>
      <c r="BS39" s="10">
        <f>SUM(Table8[[#This Row],['#57]:['#62]])</f>
        <v>0</v>
      </c>
      <c r="BZ39" s="10">
        <f>SUM(Table8[[#This Row],['#65]:['#70]])</f>
        <v>0</v>
      </c>
      <c r="CG39" s="10">
        <f>SUM(Table8[[#This Row],['#73]:['#78]])</f>
        <v>0</v>
      </c>
      <c r="CN39" s="10">
        <f>SUM(Table8[[#This Row],['#81]:['#86]])</f>
        <v>0</v>
      </c>
    </row>
    <row r="40" spans="1:92" x14ac:dyDescent="0.3">
      <c r="A40" s="8"/>
      <c r="G40" s="10">
        <f>SUM(Table8[[#This Row],['#04_Charade]:['#07_Zolder]])</f>
        <v>0</v>
      </c>
      <c r="O40" s="10">
        <f>SUM(Table8[[#This Row],['#01_]:['#07_]])</f>
        <v>0</v>
      </c>
      <c r="V40" s="10">
        <f>SUM(Table8[[#This Row],['#]:['#6]])</f>
        <v>0</v>
      </c>
      <c r="AC40" s="10">
        <f>SUM(Table8[[#This Row],['#8]:['#14]])</f>
        <v>0</v>
      </c>
      <c r="AJ40" s="10">
        <f>SUM(Table8[[#This Row],['#17]:['#22]])</f>
        <v>0</v>
      </c>
      <c r="AQ40" s="10">
        <f>SUM(Table8[[#This Row],['#25]:['#30]])</f>
        <v>0</v>
      </c>
      <c r="AX40" s="10">
        <f>SUM(Table8[[#This Row],['#33]:['#38]])</f>
        <v>0</v>
      </c>
      <c r="BE40" s="10">
        <f>SUM(Table8[[#This Row],['#41]:['#46]])</f>
        <v>0</v>
      </c>
      <c r="BL40" s="10">
        <f>SUM(Table8[[#This Row],['#49]:['#54]])</f>
        <v>0</v>
      </c>
      <c r="BS40" s="10">
        <f>SUM(Table8[[#This Row],['#57]:['#62]])</f>
        <v>0</v>
      </c>
      <c r="BZ40" s="10">
        <f>SUM(Table8[[#This Row],['#65]:['#70]])</f>
        <v>0</v>
      </c>
      <c r="CG40" s="10">
        <f>SUM(Table8[[#This Row],['#73]:['#78]])</f>
        <v>0</v>
      </c>
      <c r="CN40" s="10">
        <f>SUM(Table8[[#This Row],['#81]:['#86]])</f>
        <v>0</v>
      </c>
    </row>
    <row r="41" spans="1:92" x14ac:dyDescent="0.3">
      <c r="A41" s="8"/>
      <c r="G41" s="10">
        <f>SUM(Table8[[#This Row],['#04_Charade]:['#07_Zolder]])</f>
        <v>0</v>
      </c>
      <c r="O41" s="10">
        <f>SUM(Table8[[#This Row],['#01_]:['#07_]])</f>
        <v>0</v>
      </c>
      <c r="V41" s="10">
        <f>SUM(Table8[[#This Row],['#]:['#6]])</f>
        <v>0</v>
      </c>
      <c r="AC41" s="10">
        <f>SUM(Table8[[#This Row],['#8]:['#14]])</f>
        <v>0</v>
      </c>
      <c r="AJ41" s="10">
        <f>SUM(Table8[[#This Row],['#17]:['#22]])</f>
        <v>0</v>
      </c>
      <c r="AQ41" s="10">
        <f>SUM(Table8[[#This Row],['#25]:['#30]])</f>
        <v>0</v>
      </c>
      <c r="AX41" s="10">
        <f>SUM(Table8[[#This Row],['#33]:['#38]])</f>
        <v>0</v>
      </c>
      <c r="BE41" s="10">
        <f>SUM(Table8[[#This Row],['#41]:['#46]])</f>
        <v>0</v>
      </c>
      <c r="BL41" s="10">
        <f>SUM(Table8[[#This Row],['#49]:['#54]])</f>
        <v>0</v>
      </c>
      <c r="BS41" s="10">
        <f>SUM(Table8[[#This Row],['#57]:['#62]])</f>
        <v>0</v>
      </c>
      <c r="BZ41" s="10">
        <f>SUM(Table8[[#This Row],['#65]:['#70]])</f>
        <v>0</v>
      </c>
      <c r="CG41" s="10">
        <f>SUM(Table8[[#This Row],['#73]:['#78]])</f>
        <v>0</v>
      </c>
      <c r="CN41" s="10">
        <f>SUM(Table8[[#This Row],['#81]:['#86]])</f>
        <v>0</v>
      </c>
    </row>
    <row r="42" spans="1:92" x14ac:dyDescent="0.3">
      <c r="A42" s="8"/>
      <c r="G42" s="10">
        <f>SUM(Table8[[#This Row],['#04_Charade]:['#07_Zolder]])</f>
        <v>0</v>
      </c>
      <c r="O42" s="10">
        <f>SUM(Table8[[#This Row],['#01_]:['#07_]])</f>
        <v>0</v>
      </c>
      <c r="V42" s="10">
        <f>SUM(Table8[[#This Row],['#]:['#6]])</f>
        <v>0</v>
      </c>
      <c r="AC42" s="10">
        <f>SUM(Table8[[#This Row],['#8]:['#14]])</f>
        <v>0</v>
      </c>
      <c r="AJ42" s="10">
        <f>SUM(Table8[[#This Row],['#17]:['#22]])</f>
        <v>0</v>
      </c>
      <c r="AQ42" s="10">
        <f>SUM(Table8[[#This Row],['#25]:['#30]])</f>
        <v>0</v>
      </c>
      <c r="AX42" s="10">
        <f>SUM(Table8[[#This Row],['#33]:['#38]])</f>
        <v>0</v>
      </c>
      <c r="BE42" s="10">
        <f>SUM(Table8[[#This Row],['#41]:['#46]])</f>
        <v>0</v>
      </c>
      <c r="BL42" s="10">
        <f>SUM(Table8[[#This Row],['#49]:['#54]])</f>
        <v>0</v>
      </c>
      <c r="BS42" s="10">
        <f>SUM(Table8[[#This Row],['#57]:['#62]])</f>
        <v>0</v>
      </c>
      <c r="BZ42" s="10">
        <f>SUM(Table8[[#This Row],['#65]:['#70]])</f>
        <v>0</v>
      </c>
      <c r="CG42" s="10">
        <f>SUM(Table8[[#This Row],['#73]:['#78]])</f>
        <v>0</v>
      </c>
      <c r="CN42" s="10">
        <f>SUM(Table8[[#This Row],['#81]:['#86]])</f>
        <v>0</v>
      </c>
    </row>
  </sheetData>
  <mergeCells count="13">
    <mergeCell ref="CA1:CG1"/>
    <mergeCell ref="CH1:CN1"/>
    <mergeCell ref="P1:V1"/>
    <mergeCell ref="H1:O1"/>
    <mergeCell ref="B1:G1"/>
    <mergeCell ref="AR1:AX1"/>
    <mergeCell ref="AY1:BE1"/>
    <mergeCell ref="BF1:BL1"/>
    <mergeCell ref="BM1:BS1"/>
    <mergeCell ref="BT1:BZ1"/>
    <mergeCell ref="W1:AC1"/>
    <mergeCell ref="AD1:AJ1"/>
    <mergeCell ref="AK1:AQ1"/>
  </mergeCells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A11CF-EC86-41BB-A0B9-8FEBDE22E00D}">
  <sheetPr codeName="Sheet3"/>
  <dimension ref="A1:N100"/>
  <sheetViews>
    <sheetView workbookViewId="0">
      <selection activeCell="D3" sqref="D3"/>
    </sheetView>
  </sheetViews>
  <sheetFormatPr defaultRowHeight="14.4" x14ac:dyDescent="0.3"/>
  <cols>
    <col min="1" max="1" width="8.88671875" style="16"/>
    <col min="2" max="2" width="19.33203125" style="16" customWidth="1"/>
    <col min="3" max="3" width="15.88671875" style="16" bestFit="1" customWidth="1"/>
    <col min="4" max="4" width="11.21875" style="17" bestFit="1" customWidth="1"/>
    <col min="5" max="5" width="15.5546875" style="16" customWidth="1"/>
    <col min="6" max="6" width="16.109375" style="16" bestFit="1" customWidth="1"/>
    <col min="7" max="7" width="13.33203125" style="16" customWidth="1"/>
    <col min="8" max="8" width="19.21875" style="16" bestFit="1" customWidth="1"/>
    <col min="9" max="9" width="15.88671875" style="16" customWidth="1"/>
    <col min="10" max="10" width="8.88671875" style="16"/>
    <col min="11" max="11" width="15.88671875" style="16" bestFit="1" customWidth="1"/>
    <col min="12" max="12" width="12.33203125" style="16" customWidth="1"/>
    <col min="13" max="13" width="8.88671875" style="16"/>
    <col min="14" max="14" width="13.77734375" style="16" bestFit="1" customWidth="1"/>
    <col min="15" max="16" width="8.88671875" style="16"/>
    <col min="17" max="17" width="9.109375" style="16" bestFit="1" customWidth="1"/>
    <col min="18" max="16384" width="8.88671875" style="16"/>
  </cols>
  <sheetData>
    <row r="1" spans="2:14" x14ac:dyDescent="0.3">
      <c r="C1" s="42" t="s">
        <v>176</v>
      </c>
      <c r="D1" s="42"/>
      <c r="E1" s="17">
        <v>10.416666666666666</v>
      </c>
      <c r="F1" s="17"/>
    </row>
    <row r="2" spans="2:14" x14ac:dyDescent="0.3">
      <c r="B2" s="16" t="s">
        <v>30</v>
      </c>
      <c r="C2" s="16" t="s">
        <v>31</v>
      </c>
      <c r="D2" s="16" t="s">
        <v>10</v>
      </c>
      <c r="E2" s="16" t="s">
        <v>41</v>
      </c>
      <c r="F2" s="16" t="s">
        <v>159</v>
      </c>
      <c r="G2" s="16" t="s">
        <v>49</v>
      </c>
      <c r="H2" s="16" t="s">
        <v>170</v>
      </c>
      <c r="I2" s="16" t="s">
        <v>34</v>
      </c>
      <c r="N2" s="16" t="s">
        <v>160</v>
      </c>
    </row>
    <row r="3" spans="2:14" x14ac:dyDescent="0.3">
      <c r="B3" s="2" t="s">
        <v>25</v>
      </c>
      <c r="C3" s="16" t="e">
        <f>VLOOKUP(B3,Mileage!$C$3:$Q$23,15,FALSE)</f>
        <v>#N/A</v>
      </c>
      <c r="D3" s="17">
        <f>Table2[[#This Row],[Column1]]+SUM(Roulage!B12:BH12)</f>
        <v>0.125</v>
      </c>
      <c r="E3" s="16" t="str">
        <f>IF(OR(Table2[[#This Row],[Heures]]&gt;$E$1,Table2[[#This Row],[État]]="HS"),"OUI","")</f>
        <v/>
      </c>
      <c r="H3" s="16" t="s">
        <v>171</v>
      </c>
      <c r="I3" s="17">
        <v>0.125</v>
      </c>
      <c r="K3" s="35"/>
      <c r="N3" s="16" t="s">
        <v>161</v>
      </c>
    </row>
    <row r="4" spans="2:14" x14ac:dyDescent="0.3">
      <c r="B4" s="2" t="s">
        <v>21</v>
      </c>
      <c r="C4" s="16" t="str">
        <f>VLOOKUP(B4,Mileage!$C$3:$Q$23,15,FALSE)</f>
        <v>#365</v>
      </c>
      <c r="D4" s="17">
        <f>Table2[[#This Row],[Column1]]+SUM(Roulage!B8:BH8)</f>
        <v>1.8756944444444443</v>
      </c>
      <c r="E4" s="16" t="str">
        <f>IF(OR(Table2[[#This Row],[Heures]]&gt;$E$1,Table2[[#This Row],[État]]="HS"),"OUI","")</f>
        <v/>
      </c>
      <c r="I4" s="18">
        <v>1.8756944444444443</v>
      </c>
    </row>
    <row r="5" spans="2:14" x14ac:dyDescent="0.3">
      <c r="B5" s="2" t="s">
        <v>16</v>
      </c>
      <c r="C5" s="16" t="e">
        <f>VLOOKUP(B5,Mileage!$C$3:$Q$23,15,FALSE)</f>
        <v>#N/A</v>
      </c>
      <c r="D5" s="17">
        <f>Table2[[#This Row],[Column1]]+SUM(Roulage!B4:BH4)</f>
        <v>1.3680555555555556</v>
      </c>
      <c r="E5" s="16" t="str">
        <f>IF(OR(Table2[[#This Row],[Heures]]&gt;$E$1,Table2[[#This Row],[État]]="HS"),"OUI","")</f>
        <v>OUI</v>
      </c>
      <c r="F5" s="16" t="s">
        <v>160</v>
      </c>
      <c r="G5" s="16" t="s">
        <v>50</v>
      </c>
      <c r="H5" s="16" t="s">
        <v>173</v>
      </c>
      <c r="I5" s="18">
        <v>0.53472222222222221</v>
      </c>
    </row>
    <row r="6" spans="2:14" x14ac:dyDescent="0.3">
      <c r="B6" s="2" t="s">
        <v>20</v>
      </c>
      <c r="C6" s="16" t="str">
        <f>VLOOKUP(B6,Mileage!$C$3:$Q$23,15,FALSE)</f>
        <v>#315</v>
      </c>
      <c r="D6" s="17">
        <f>Table2[[#This Row],[Column1]]+SUM(Roulage!B7:BH7)</f>
        <v>2.8604166666666666</v>
      </c>
      <c r="E6" s="16" t="str">
        <f>IF(OR(Table2[[#This Row],[Heures]]&gt;$E$1,Table2[[#This Row],[État]]="HS"),"OUI","")</f>
        <v/>
      </c>
      <c r="I6" s="18">
        <v>2.0270833333333331</v>
      </c>
      <c r="L6" s="16" t="str" cm="1">
        <f t="array" ref="L6">_xlfn.SWITCH(E13&gt;$E$1,"OUI","",IF(G13="HS",OUI,""))</f>
        <v/>
      </c>
    </row>
    <row r="7" spans="2:14" x14ac:dyDescent="0.3">
      <c r="B7" s="16" t="s">
        <v>162</v>
      </c>
      <c r="C7" s="16" t="str">
        <f>VLOOKUP(B7,Mileage!$C$3:$Q$23,15,FALSE)</f>
        <v>#260</v>
      </c>
      <c r="D7" s="17">
        <f>Table2[[#This Row],[Column1]]+SUM(Roulage!B18:BH18)</f>
        <v>0.45347222222222222</v>
      </c>
      <c r="E7" s="16" t="str">
        <f>IF(OR(Table2[[#This Row],[Heures]]&gt;$E$1,Table2[[#This Row],[État]]="HS"),"OUI","")</f>
        <v/>
      </c>
      <c r="I7" s="18">
        <v>0.45347222222222222</v>
      </c>
    </row>
    <row r="8" spans="2:14" x14ac:dyDescent="0.3">
      <c r="B8" s="16" t="s">
        <v>163</v>
      </c>
      <c r="C8" s="16" t="str">
        <f>VLOOKUP(B8,Mileage!$C$3:$Q$23,15,FALSE)</f>
        <v>#292</v>
      </c>
      <c r="D8" s="17">
        <f>Table2[[#This Row],[Column1]]+SUM(Roulage!B17:BH17)</f>
        <v>0.9604166666666667</v>
      </c>
      <c r="E8" s="16" t="str">
        <f>IF(OR(Table2[[#This Row],[Heures]]&gt;$E$1,Table2[[#This Row],[État]]="HS"),"OUI","")</f>
        <v/>
      </c>
      <c r="I8" s="18">
        <v>0.9604166666666667</v>
      </c>
    </row>
    <row r="9" spans="2:14" x14ac:dyDescent="0.3">
      <c r="B9" s="2" t="s">
        <v>23</v>
      </c>
      <c r="C9" s="16" t="str">
        <f>VLOOKUP(B9,Mileage!$C$3:$Q$23,15,FALSE)</f>
        <v>#383</v>
      </c>
      <c r="D9" s="17" t="e">
        <f>Table2[[#This Row],[Column1]]+SUM(Roulage!B10:BH10)</f>
        <v>#VALUE!</v>
      </c>
      <c r="E9" s="16" t="e">
        <f>IF(OR(Table2[[#This Row],[Heures]]&gt;$E$1,Table2[[#This Row],[État]]="HS"),"OUI","")</f>
        <v>#VALUE!</v>
      </c>
      <c r="I9" s="18" t="s">
        <v>33</v>
      </c>
    </row>
    <row r="10" spans="2:14" x14ac:dyDescent="0.3">
      <c r="B10" s="2" t="s">
        <v>28</v>
      </c>
      <c r="C10" s="16" t="e">
        <f>VLOOKUP(B10,Mileage!$C$3:$Q$23,15,FALSE)</f>
        <v>#N/A</v>
      </c>
      <c r="D10" s="17">
        <f>Table2[[#This Row],[Column1]]+SUM(Roulage!B15:BH15)</f>
        <v>1.8229166666666667</v>
      </c>
      <c r="E10" s="16" t="str">
        <f>IF(OR(Table2[[#This Row],[Heures]]&gt;$E$1,Table2[[#This Row],[État]]="HS"),"OUI","")</f>
        <v/>
      </c>
      <c r="H10" s="16" t="s">
        <v>172</v>
      </c>
      <c r="I10" s="18">
        <v>1.8229166666666667</v>
      </c>
    </row>
    <row r="11" spans="2:14" x14ac:dyDescent="0.3">
      <c r="B11" s="2" t="s">
        <v>24</v>
      </c>
      <c r="C11" s="16" t="e">
        <f>VLOOKUP(B11,Mileage!$C$3:$Q$23,15,FALSE)</f>
        <v>#N/A</v>
      </c>
      <c r="D11" s="17">
        <f>Table2[[#This Row],[Column1]]+SUM(Roulage!B11:BH11)</f>
        <v>10.763888888888888</v>
      </c>
      <c r="E11" s="16" t="str">
        <f>IF(OR(Table2[[#This Row],[Heures]]&gt;$E$1,Table2[[#This Row],[État]]="HS"),"OUI","")</f>
        <v>OUI</v>
      </c>
      <c r="F11" s="16" t="s">
        <v>161</v>
      </c>
      <c r="G11" s="16" t="s">
        <v>50</v>
      </c>
      <c r="I11" s="18">
        <v>10.763888888888888</v>
      </c>
    </row>
    <row r="12" spans="2:14" x14ac:dyDescent="0.3">
      <c r="B12" s="2" t="s">
        <v>15</v>
      </c>
      <c r="C12" s="16" t="str">
        <f>VLOOKUP(B12,Mileage!$C$3:$Q$23,15,FALSE)</f>
        <v>#60</v>
      </c>
      <c r="D12" s="17">
        <f ca="1">Table2[[#This Row],[Column1]]+SUMIF(Roulage!1:1048576,Roulage!A3,Table8[#This Row])</f>
        <v>10.90625</v>
      </c>
      <c r="E12" s="16" t="str">
        <f ca="1">IF(OR(Table2[[#This Row],[Heures]]&gt;$E$1,Table2[[#This Row],[État]]="HS"),"OUI","")</f>
        <v>OUI</v>
      </c>
      <c r="F12" s="16" t="s">
        <v>160</v>
      </c>
      <c r="I12" s="18">
        <v>10.90625</v>
      </c>
    </row>
    <row r="13" spans="2:14" x14ac:dyDescent="0.3">
      <c r="B13" s="2" t="s">
        <v>18</v>
      </c>
      <c r="C13" s="16" t="str">
        <f>VLOOKUP(B13,Mileage!$C$3:$Q$23,15,FALSE)</f>
        <v>#290</v>
      </c>
      <c r="D13" s="17">
        <f>Table2[[#This Row],[Column1]]+SUM(Roulage!B5:BH5)</f>
        <v>10.232638888888889</v>
      </c>
      <c r="E13" s="16" t="str">
        <f>IF(OR(Table2[[#This Row],[Heures]]&gt;$E$1,Table2[[#This Row],[État]]="HS"),"OUI","")</f>
        <v/>
      </c>
      <c r="I13" s="18">
        <v>10.232638888888889</v>
      </c>
    </row>
    <row r="14" spans="2:14" x14ac:dyDescent="0.3">
      <c r="B14" s="2" t="s">
        <v>27</v>
      </c>
      <c r="C14" s="16" t="e">
        <f>VLOOKUP(B14,Mileage!$C$3:$Q$23,15,FALSE)</f>
        <v>#N/A</v>
      </c>
      <c r="D14" s="17" t="e">
        <f>Table2[[#This Row],[Column1]]+SUM(Roulage!B14:BH14)</f>
        <v>#VALUE!</v>
      </c>
      <c r="E14" s="16" t="e">
        <f>IF(OR(Table2[[#This Row],[Heures]]&gt;$E$1,Table2[[#This Row],[État]]="HS"),"OUI","")</f>
        <v>#VALUE!</v>
      </c>
      <c r="H14" s="16" t="s">
        <v>172</v>
      </c>
      <c r="I14" s="18" t="s">
        <v>33</v>
      </c>
      <c r="K14" s="16" t="s">
        <v>169</v>
      </c>
    </row>
    <row r="15" spans="2:14" x14ac:dyDescent="0.3">
      <c r="B15" s="2" t="s">
        <v>29</v>
      </c>
      <c r="C15" s="16" t="e">
        <f>VLOOKUP(B15,Mileage!$C$3:$Q$23,15,FALSE)</f>
        <v>#N/A</v>
      </c>
      <c r="D15" s="17" t="e">
        <f>Table2[[#This Row],[Column1]]+SUM(Roulage!B16:BH16)</f>
        <v>#VALUE!</v>
      </c>
      <c r="E15" s="16" t="e">
        <f>IF(OR(Table2[[#This Row],[Heures]]&gt;$E$1,Table2[[#This Row],[État]]="HS"),"OUI","")</f>
        <v>#VALUE!</v>
      </c>
      <c r="H15" s="16" t="s">
        <v>174</v>
      </c>
      <c r="I15" s="18" t="s">
        <v>33</v>
      </c>
    </row>
    <row r="16" spans="2:14" x14ac:dyDescent="0.3">
      <c r="B16" s="2" t="s">
        <v>26</v>
      </c>
      <c r="C16" s="16" t="e">
        <f>VLOOKUP(B16,Mileage!$C$3:$Q$23,15,FALSE)</f>
        <v>#N/A</v>
      </c>
      <c r="D16" s="17">
        <f>Table2[[#This Row],[Column1]]+SUM(Roulage!B13:BH13)</f>
        <v>0</v>
      </c>
      <c r="E16" s="16" t="str">
        <f>IF(OR(Table2[[#This Row],[Heures]]&gt;$E$1,Table2[[#This Row],[État]]="HS"),"OUI","")</f>
        <v/>
      </c>
      <c r="H16" s="16" t="s">
        <v>172</v>
      </c>
      <c r="I16" s="18">
        <v>0</v>
      </c>
    </row>
    <row r="17" spans="1:9" x14ac:dyDescent="0.3">
      <c r="B17" s="2" t="s">
        <v>19</v>
      </c>
      <c r="C17" s="16" t="e">
        <f>VLOOKUP(B17,Mileage!$C$3:$Q$23,15,FALSE)</f>
        <v>#N/A</v>
      </c>
      <c r="D17" s="17">
        <f>Table2[[#This Row],[Column1]]+SUM(Roulage!B6:BH6)</f>
        <v>3.2916666666666665</v>
      </c>
      <c r="E17" s="16" t="str">
        <f>IF(OR(Table2[[#This Row],[Heures]]&gt;$E$1,Table2[[#This Row],[État]]="HS"),"OUI","")</f>
        <v/>
      </c>
      <c r="H17" s="16" t="s">
        <v>172</v>
      </c>
      <c r="I17" s="18">
        <v>3.2916666666666665</v>
      </c>
    </row>
    <row r="18" spans="1:9" x14ac:dyDescent="0.3">
      <c r="A18" s="16" t="s">
        <v>177</v>
      </c>
      <c r="B18" s="2" t="s">
        <v>22</v>
      </c>
      <c r="C18" s="16" t="str">
        <f>VLOOKUP(B18,Mileage!$C$3:$Q$23,15,FALSE)</f>
        <v>#371</v>
      </c>
      <c r="D18" s="17">
        <f>Table2[[#This Row],[Column1]]+SUM(Roulage!B9:BH9)</f>
        <v>4.7638888888888884</v>
      </c>
      <c r="E18" s="16" t="str">
        <f>IF(OR(Table2[[#This Row],[Heures]]&gt;$E$1,Table2[[#This Row],[État]]="HS"),"OUI","")</f>
        <v/>
      </c>
      <c r="I18" s="17">
        <v>4.7638888888888884</v>
      </c>
    </row>
    <row r="19" spans="1:9" x14ac:dyDescent="0.3">
      <c r="B19" s="16" t="s">
        <v>17</v>
      </c>
      <c r="C19" s="16" t="s">
        <v>17</v>
      </c>
      <c r="D19" s="16" t="s">
        <v>17</v>
      </c>
      <c r="E19" s="16" t="s">
        <v>17</v>
      </c>
      <c r="F19" s="16" t="s">
        <v>17</v>
      </c>
      <c r="G19" s="16" t="s">
        <v>17</v>
      </c>
      <c r="H19" s="16" t="s">
        <v>17</v>
      </c>
      <c r="I19" s="17" t="s">
        <v>17</v>
      </c>
    </row>
    <row r="20" spans="1:9" x14ac:dyDescent="0.3">
      <c r="C20" s="16" t="e">
        <f>VLOOKUP(B20,Mileage!$C$3:$Q$23,15,FALSE)</f>
        <v>#N/A</v>
      </c>
      <c r="D20" s="17">
        <f>Table2[[#This Row],[Column1]]+SUM(Roulage!B19:BH19)</f>
        <v>0</v>
      </c>
      <c r="E20" s="16" t="str">
        <f>IF(OR(Table2[[#This Row],[Heures]]&gt;$E$1,Table2[[#This Row],[État]]="HS"),"OUI","")</f>
        <v/>
      </c>
      <c r="I20" s="17"/>
    </row>
    <row r="21" spans="1:9" x14ac:dyDescent="0.3">
      <c r="C21" s="16" t="e">
        <f>VLOOKUP(B21,Mileage!$C$3:$Q$23,15,FALSE)</f>
        <v>#N/A</v>
      </c>
      <c r="D21" s="17">
        <f>Table2[[#This Row],[Column1]]+SUM(Roulage!B20:BH20)</f>
        <v>0</v>
      </c>
      <c r="E21" s="16" t="str">
        <f>IF(OR(Table2[[#This Row],[Heures]]&gt;$E$1,Table2[[#This Row],[État]]="HS"),"OUI","")</f>
        <v/>
      </c>
      <c r="I21" s="17"/>
    </row>
    <row r="22" spans="1:9" x14ac:dyDescent="0.3">
      <c r="C22" s="16" t="e">
        <f>VLOOKUP(B22,Mileage!$C$3:$Q$23,15,FALSE)</f>
        <v>#N/A</v>
      </c>
      <c r="D22" s="17">
        <f>Table2[[#This Row],[Column1]]+SUM(Roulage!B21:BH21)</f>
        <v>0</v>
      </c>
      <c r="E22" s="16" t="str">
        <f>IF(OR(Table2[[#This Row],[Heures]]&gt;$E$1,Table2[[#This Row],[État]]="HS"),"OUI","")</f>
        <v/>
      </c>
      <c r="I22" s="17"/>
    </row>
    <row r="23" spans="1:9" x14ac:dyDescent="0.3">
      <c r="C23" s="16" t="e">
        <f>VLOOKUP(B23,Mileage!$C$3:$Q$23,15,FALSE)</f>
        <v>#N/A</v>
      </c>
      <c r="D23" s="17">
        <f>Table2[[#This Row],[Column1]]+SUM(Roulage!B22:BH22)</f>
        <v>0</v>
      </c>
      <c r="E23" s="16" t="str">
        <f>IF(OR(Table2[[#This Row],[Heures]]&gt;$E$1,Table2[[#This Row],[État]]="HS"),"OUI","")</f>
        <v/>
      </c>
      <c r="I23" s="17"/>
    </row>
    <row r="24" spans="1:9" x14ac:dyDescent="0.3">
      <c r="C24" s="16" t="e">
        <f>VLOOKUP(B24,Mileage!$C$3:$Q$23,15,FALSE)</f>
        <v>#N/A</v>
      </c>
      <c r="D24" s="17">
        <f>Table2[[#This Row],[Column1]]+SUM(Roulage!B23:BH23)</f>
        <v>0</v>
      </c>
      <c r="E24" s="16" t="str">
        <f>IF(OR(Table2[[#This Row],[Heures]]&gt;$E$1,Table2[[#This Row],[État]]="HS"),"OUI","")</f>
        <v/>
      </c>
      <c r="I24" s="17"/>
    </row>
    <row r="25" spans="1:9" x14ac:dyDescent="0.3">
      <c r="C25" s="16" t="e">
        <f>VLOOKUP(B25,Mileage!$C$3:$Q$23,15,FALSE)</f>
        <v>#N/A</v>
      </c>
      <c r="D25" s="17">
        <f>Table2[[#This Row],[Column1]]+SUM(Roulage!B24:BH24)</f>
        <v>0</v>
      </c>
      <c r="E25" s="16" t="str">
        <f>IF(OR(Table2[[#This Row],[Heures]]&gt;$E$1,Table2[[#This Row],[État]]="HS"),"OUI","")</f>
        <v/>
      </c>
      <c r="I25" s="17"/>
    </row>
    <row r="26" spans="1:9" x14ac:dyDescent="0.3">
      <c r="C26" s="16" t="e">
        <f>VLOOKUP(B26,Mileage!$C$3:$Q$23,15,FALSE)</f>
        <v>#N/A</v>
      </c>
      <c r="D26" s="17">
        <f>Table2[[#This Row],[Column1]]+SUM(Roulage!B25:BH25)</f>
        <v>0</v>
      </c>
      <c r="E26" s="16" t="str">
        <f>IF(OR(Table2[[#This Row],[Heures]]&gt;$E$1,Table2[[#This Row],[État]]="HS"),"OUI","")</f>
        <v/>
      </c>
      <c r="I26" s="17"/>
    </row>
    <row r="27" spans="1:9" x14ac:dyDescent="0.3">
      <c r="C27" s="16" t="e">
        <f>VLOOKUP(B27,Mileage!$C$3:$Q$23,15,FALSE)</f>
        <v>#N/A</v>
      </c>
      <c r="D27" s="17">
        <f>Table2[[#This Row],[Column1]]+SUM(Roulage!B26:BH26)</f>
        <v>0</v>
      </c>
      <c r="E27" s="16" t="str">
        <f>IF(OR(Table2[[#This Row],[Heures]]&gt;$E$1,Table2[[#This Row],[État]]="HS"),"OUI","")</f>
        <v/>
      </c>
      <c r="I27" s="17"/>
    </row>
    <row r="28" spans="1:9" x14ac:dyDescent="0.3">
      <c r="C28" s="16" t="e">
        <f>VLOOKUP(B28,Mileage!$C$3:$Q$23,15,FALSE)</f>
        <v>#N/A</v>
      </c>
      <c r="D28" s="17">
        <f>Table2[[#This Row],[Column1]]+SUM(Roulage!B27:BH27)</f>
        <v>0</v>
      </c>
      <c r="E28" s="16" t="str">
        <f>IF(OR(Table2[[#This Row],[Heures]]&gt;$E$1,Table2[[#This Row],[État]]="HS"),"OUI","")</f>
        <v/>
      </c>
      <c r="I28" s="17"/>
    </row>
    <row r="29" spans="1:9" x14ac:dyDescent="0.3">
      <c r="C29" s="16" t="e">
        <f>VLOOKUP(B29,Mileage!$C$3:$Q$23,15,FALSE)</f>
        <v>#N/A</v>
      </c>
      <c r="D29" s="17">
        <f>Table2[[#This Row],[Column1]]+SUM(Roulage!B28:BH28)</f>
        <v>0</v>
      </c>
      <c r="E29" s="16" t="str">
        <f>IF(OR(Table2[[#This Row],[Heures]]&gt;$E$1,Table2[[#This Row],[État]]="HS"),"OUI","")</f>
        <v/>
      </c>
      <c r="I29" s="17"/>
    </row>
    <row r="30" spans="1:9" x14ac:dyDescent="0.3">
      <c r="C30" s="16" t="e">
        <f>VLOOKUP(B30,Mileage!$C$3:$Q$23,15,FALSE)</f>
        <v>#N/A</v>
      </c>
      <c r="D30" s="17">
        <f>Table2[[#This Row],[Column1]]+SUM(Roulage!B29:BH29)</f>
        <v>0</v>
      </c>
      <c r="E30" s="16" t="str">
        <f>IF(OR(Table2[[#This Row],[Heures]]&gt;$E$1,Table2[[#This Row],[État]]="HS"),"OUI","")</f>
        <v/>
      </c>
      <c r="I30" s="17"/>
    </row>
    <row r="31" spans="1:9" x14ac:dyDescent="0.3">
      <c r="C31" s="16" t="e">
        <f>VLOOKUP(B31,Mileage!$C$3:$Q$23,15,FALSE)</f>
        <v>#N/A</v>
      </c>
      <c r="D31" s="17">
        <f>Table2[[#This Row],[Column1]]+SUM(Roulage!B30:BH30)</f>
        <v>0</v>
      </c>
      <c r="E31" s="16" t="str">
        <f>IF(OR(Table2[[#This Row],[Heures]]&gt;$E$1,Table2[[#This Row],[État]]="HS"),"OUI","")</f>
        <v/>
      </c>
      <c r="I31" s="17"/>
    </row>
    <row r="32" spans="1:9" x14ac:dyDescent="0.3">
      <c r="C32" s="16" t="e">
        <f>VLOOKUP(B32,Mileage!$C$3:$Q$23,15,FALSE)</f>
        <v>#N/A</v>
      </c>
      <c r="D32" s="17">
        <f>Table2[[#This Row],[Column1]]+SUM(Roulage!B31:BH31)</f>
        <v>0</v>
      </c>
      <c r="E32" s="16" t="str">
        <f>IF(OR(Table2[[#This Row],[Heures]]&gt;$E$1,Table2[[#This Row],[État]]="HS"),"OUI","")</f>
        <v/>
      </c>
      <c r="I32" s="17"/>
    </row>
    <row r="33" spans="3:9" x14ac:dyDescent="0.3">
      <c r="C33" s="16" t="e">
        <f>VLOOKUP(B33,Mileage!$C$3:$Q$23,15,FALSE)</f>
        <v>#N/A</v>
      </c>
      <c r="D33" s="17">
        <f>Table2[[#This Row],[Column1]]+SUM(Roulage!B32:BH32)</f>
        <v>0</v>
      </c>
      <c r="E33" s="16" t="str">
        <f>IF(OR(Table2[[#This Row],[Heures]]&gt;$E$1,Table2[[#This Row],[État]]="HS"),"OUI","")</f>
        <v/>
      </c>
      <c r="I33" s="17"/>
    </row>
    <row r="34" spans="3:9" x14ac:dyDescent="0.3">
      <c r="C34" s="16" t="e">
        <f>VLOOKUP(B34,Mileage!$C$3:$Q$23,15,FALSE)</f>
        <v>#N/A</v>
      </c>
      <c r="D34" s="17">
        <f>Table2[[#This Row],[Column1]]+SUM(Roulage!B33:BH33)</f>
        <v>0</v>
      </c>
      <c r="E34" s="16" t="str">
        <f>IF(OR(Table2[[#This Row],[Heures]]&gt;$E$1,Table2[[#This Row],[État]]="HS"),"OUI","")</f>
        <v/>
      </c>
      <c r="I34" s="17"/>
    </row>
    <row r="35" spans="3:9" x14ac:dyDescent="0.3">
      <c r="C35" s="16" t="e">
        <f>VLOOKUP(B35,Mileage!$C$3:$Q$23,15,FALSE)</f>
        <v>#N/A</v>
      </c>
      <c r="D35" s="17">
        <f>Table2[[#This Row],[Column1]]+SUM(Roulage!B34:BH34)</f>
        <v>0</v>
      </c>
      <c r="E35" s="16" t="str">
        <f>IF(OR(Table2[[#This Row],[Heures]]&gt;$E$1,Table2[[#This Row],[État]]="HS"),"OUI","")</f>
        <v/>
      </c>
      <c r="I35" s="17"/>
    </row>
    <row r="36" spans="3:9" x14ac:dyDescent="0.3">
      <c r="C36" s="16" t="e">
        <f>VLOOKUP(B36,Mileage!$C$3:$Q$23,15,FALSE)</f>
        <v>#N/A</v>
      </c>
      <c r="D36" s="17">
        <f>Table2[[#This Row],[Column1]]+SUM(Roulage!B35:BH35)</f>
        <v>0</v>
      </c>
      <c r="E36" s="16" t="str">
        <f>IF(OR(Table2[[#This Row],[Heures]]&gt;$E$1,Table2[[#This Row],[État]]="HS"),"OUI","")</f>
        <v/>
      </c>
      <c r="I36" s="17"/>
    </row>
    <row r="37" spans="3:9" x14ac:dyDescent="0.3">
      <c r="C37" s="16" t="e">
        <f>VLOOKUP(B37,Mileage!$C$3:$Q$23,15,FALSE)</f>
        <v>#N/A</v>
      </c>
      <c r="D37" s="17">
        <f>Table2[[#This Row],[Column1]]+SUM(Roulage!B36:BH36)</f>
        <v>0</v>
      </c>
      <c r="E37" s="16" t="str">
        <f>IF(OR(Table2[[#This Row],[Heures]]&gt;$E$1,Table2[[#This Row],[État]]="HS"),"OUI","")</f>
        <v/>
      </c>
      <c r="I37" s="17"/>
    </row>
    <row r="38" spans="3:9" x14ac:dyDescent="0.3">
      <c r="C38" s="16" t="e">
        <f>VLOOKUP(B38,Mileage!$C$3:$Q$23,15,FALSE)</f>
        <v>#N/A</v>
      </c>
      <c r="D38" s="17">
        <f>Table2[[#This Row],[Column1]]+SUM(Roulage!B37:BH37)</f>
        <v>0</v>
      </c>
      <c r="E38" s="16" t="str">
        <f>IF(OR(Table2[[#This Row],[Heures]]&gt;$E$1,Table2[[#This Row],[État]]="HS"),"OUI","")</f>
        <v/>
      </c>
      <c r="I38" s="17"/>
    </row>
    <row r="39" spans="3:9" x14ac:dyDescent="0.3">
      <c r="C39" s="16" t="e">
        <f>VLOOKUP(B39,Mileage!$C$3:$Q$23,15,FALSE)</f>
        <v>#N/A</v>
      </c>
      <c r="D39" s="17">
        <f>Table2[[#This Row],[Column1]]+SUM(Roulage!B38:BH38)</f>
        <v>0</v>
      </c>
      <c r="E39" s="16" t="str">
        <f>IF(OR(Table2[[#This Row],[Heures]]&gt;$E$1,Table2[[#This Row],[État]]="HS"),"OUI","")</f>
        <v/>
      </c>
      <c r="I39" s="17"/>
    </row>
    <row r="40" spans="3:9" x14ac:dyDescent="0.3">
      <c r="C40" s="16" t="e">
        <f>VLOOKUP(B40,Mileage!$C$3:$Q$23,15,FALSE)</f>
        <v>#N/A</v>
      </c>
      <c r="D40" s="17">
        <f>Table2[[#This Row],[Column1]]+SUM(Roulage!B39:BH39)</f>
        <v>0</v>
      </c>
      <c r="E40" s="16" t="str">
        <f>IF(OR(Table2[[#This Row],[Heures]]&gt;$E$1,Table2[[#This Row],[État]]="HS"),"OUI","")</f>
        <v/>
      </c>
      <c r="I40" s="17"/>
    </row>
    <row r="41" spans="3:9" x14ac:dyDescent="0.3">
      <c r="C41" s="16" t="e">
        <f>VLOOKUP(B41,Mileage!$C$3:$Q$23,15,FALSE)</f>
        <v>#N/A</v>
      </c>
      <c r="D41" s="17">
        <f>Table2[[#This Row],[Column1]]+SUM(Roulage!B40:BH40)</f>
        <v>0</v>
      </c>
      <c r="E41" s="16" t="str">
        <f>IF(OR(Table2[[#This Row],[Heures]]&gt;$E$1,Table2[[#This Row],[État]]="HS"),"OUI","")</f>
        <v/>
      </c>
      <c r="I41" s="17"/>
    </row>
    <row r="42" spans="3:9" x14ac:dyDescent="0.3">
      <c r="C42" s="16" t="e">
        <f>VLOOKUP(B42,Mileage!$C$3:$Q$23,15,FALSE)</f>
        <v>#N/A</v>
      </c>
      <c r="D42" s="17">
        <f>Table2[[#This Row],[Column1]]+SUM(Roulage!B41:BH41)</f>
        <v>0</v>
      </c>
      <c r="E42" s="16" t="str">
        <f>IF(OR(Table2[[#This Row],[Heures]]&gt;$E$1,Table2[[#This Row],[État]]="HS"),"OUI","")</f>
        <v/>
      </c>
      <c r="I42" s="17"/>
    </row>
    <row r="43" spans="3:9" x14ac:dyDescent="0.3">
      <c r="C43" s="16" t="e">
        <f>VLOOKUP(B43,Mileage!$C$3:$Q$23,15,FALSE)</f>
        <v>#N/A</v>
      </c>
      <c r="D43" s="17">
        <f>Table2[[#This Row],[Column1]]+SUM(Roulage!B42:BH42)</f>
        <v>0</v>
      </c>
      <c r="E43" s="16" t="str">
        <f>IF(OR(Table2[[#This Row],[Heures]]&gt;$E$1,Table2[[#This Row],[État]]="HS"),"OUI","")</f>
        <v/>
      </c>
      <c r="I43" s="17"/>
    </row>
    <row r="44" spans="3:9" x14ac:dyDescent="0.3">
      <c r="C44" s="16" t="e">
        <f>VLOOKUP(B44,Mileage!$C$3:$Q$23,15,FALSE)</f>
        <v>#N/A</v>
      </c>
      <c r="D44" s="17">
        <f>Table2[[#This Row],[Column1]]+SUM(Roulage!B43:BH43)</f>
        <v>0</v>
      </c>
      <c r="E44" s="16" t="str">
        <f>IF(OR(Table2[[#This Row],[Heures]]&gt;$E$1,Table2[[#This Row],[État]]="HS"),"OUI","")</f>
        <v/>
      </c>
      <c r="I44" s="17"/>
    </row>
    <row r="45" spans="3:9" x14ac:dyDescent="0.3">
      <c r="C45" s="16" t="e">
        <f>VLOOKUP(B45,Mileage!$C$3:$Q$23,15,FALSE)</f>
        <v>#N/A</v>
      </c>
      <c r="D45" s="17">
        <f>Table2[[#This Row],[Column1]]+SUM(Roulage!B44:BH44)</f>
        <v>0</v>
      </c>
      <c r="E45" s="16" t="str">
        <f>IF(OR(Table2[[#This Row],[Heures]]&gt;$E$1,Table2[[#This Row],[État]]="HS"),"OUI","")</f>
        <v/>
      </c>
      <c r="I45" s="17"/>
    </row>
    <row r="46" spans="3:9" x14ac:dyDescent="0.3">
      <c r="C46" s="16" t="e">
        <f>VLOOKUP(B46,Mileage!$C$3:$Q$23,15,FALSE)</f>
        <v>#N/A</v>
      </c>
      <c r="D46" s="17">
        <f>Table2[[#This Row],[Column1]]+SUM(Roulage!B45:BH45)</f>
        <v>0</v>
      </c>
      <c r="E46" s="16" t="str">
        <f>IF(OR(Table2[[#This Row],[Heures]]&gt;$E$1,Table2[[#This Row],[État]]="HS"),"OUI","")</f>
        <v/>
      </c>
      <c r="I46" s="17"/>
    </row>
    <row r="47" spans="3:9" x14ac:dyDescent="0.3">
      <c r="C47" s="16" t="e">
        <f>VLOOKUP(B47,Mileage!$C$3:$Q$23,15,FALSE)</f>
        <v>#N/A</v>
      </c>
      <c r="D47" s="17">
        <f>Table2[[#This Row],[Column1]]+SUM(Roulage!B46:BH46)</f>
        <v>0</v>
      </c>
      <c r="E47" s="16" t="str">
        <f>IF(OR(Table2[[#This Row],[Heures]]&gt;$E$1,Table2[[#This Row],[État]]="HS"),"OUI","")</f>
        <v/>
      </c>
      <c r="I47" s="17"/>
    </row>
    <row r="48" spans="3:9" x14ac:dyDescent="0.3">
      <c r="C48" s="16" t="e">
        <f>VLOOKUP(B48,Mileage!$C$3:$Q$23,15,FALSE)</f>
        <v>#N/A</v>
      </c>
      <c r="D48" s="17">
        <f>Table2[[#This Row],[Column1]]+SUM(Roulage!B47:BH47)</f>
        <v>0</v>
      </c>
      <c r="E48" s="16" t="str">
        <f>IF(OR(Table2[[#This Row],[Heures]]&gt;$E$1,Table2[[#This Row],[État]]="HS"),"OUI","")</f>
        <v/>
      </c>
      <c r="I48" s="17"/>
    </row>
    <row r="49" spans="3:9" x14ac:dyDescent="0.3">
      <c r="C49" s="16" t="e">
        <f>VLOOKUP(B49,Mileage!$C$3:$Q$23,15,FALSE)</f>
        <v>#N/A</v>
      </c>
      <c r="D49" s="17">
        <f>Table2[[#This Row],[Column1]]+SUM(Roulage!B48:BH48)</f>
        <v>0</v>
      </c>
      <c r="E49" s="16" t="str">
        <f>IF(OR(Table2[[#This Row],[Heures]]&gt;$E$1,Table2[[#This Row],[État]]="HS"),"OUI","")</f>
        <v/>
      </c>
      <c r="I49" s="17"/>
    </row>
    <row r="50" spans="3:9" x14ac:dyDescent="0.3">
      <c r="C50" s="16" t="e">
        <f>VLOOKUP(B50,Mileage!$C$3:$Q$23,15,FALSE)</f>
        <v>#N/A</v>
      </c>
      <c r="D50" s="17">
        <f>Table2[[#This Row],[Column1]]+SUM(Roulage!B49:BH49)</f>
        <v>0</v>
      </c>
      <c r="E50" s="16" t="str">
        <f>IF(OR(Table2[[#This Row],[Heures]]&gt;$E$1,Table2[[#This Row],[État]]="HS"),"OUI","")</f>
        <v/>
      </c>
      <c r="I50" s="17"/>
    </row>
    <row r="51" spans="3:9" x14ac:dyDescent="0.3">
      <c r="C51" s="16" t="e">
        <f>VLOOKUP(B51,Mileage!$C$3:$Q$23,15,FALSE)</f>
        <v>#N/A</v>
      </c>
      <c r="D51" s="17">
        <f>Table2[[#This Row],[Column1]]+SUM(Roulage!B50:BH50)</f>
        <v>0</v>
      </c>
      <c r="E51" s="16" t="str">
        <f>IF(OR(Table2[[#This Row],[Heures]]&gt;$E$1,Table2[[#This Row],[État]]="HS"),"OUI","")</f>
        <v/>
      </c>
      <c r="I51" s="17"/>
    </row>
    <row r="52" spans="3:9" x14ac:dyDescent="0.3">
      <c r="C52" s="16" t="e">
        <f>VLOOKUP(B52,Mileage!$C$3:$Q$23,15,FALSE)</f>
        <v>#N/A</v>
      </c>
      <c r="D52" s="17">
        <f>Table2[[#This Row],[Column1]]+SUM(Roulage!B51:BH51)</f>
        <v>0</v>
      </c>
      <c r="E52" s="16" t="str">
        <f>IF(OR(Table2[[#This Row],[Heures]]&gt;$E$1,Table2[[#This Row],[État]]="HS"),"OUI","")</f>
        <v/>
      </c>
      <c r="I52" s="17"/>
    </row>
    <row r="53" spans="3:9" x14ac:dyDescent="0.3">
      <c r="C53" s="16" t="e">
        <f>VLOOKUP(B53,Mileage!$C$3:$Q$23,15,FALSE)</f>
        <v>#N/A</v>
      </c>
      <c r="D53" s="17">
        <f>Table2[[#This Row],[Column1]]+SUM(Roulage!B52:BH52)</f>
        <v>0</v>
      </c>
      <c r="E53" s="16" t="str">
        <f>IF(OR(Table2[[#This Row],[Heures]]&gt;$E$1,Table2[[#This Row],[État]]="HS"),"OUI","")</f>
        <v/>
      </c>
      <c r="I53" s="17"/>
    </row>
    <row r="54" spans="3:9" x14ac:dyDescent="0.3">
      <c r="C54" s="16" t="e">
        <f>VLOOKUP(B54,Mileage!$C$3:$Q$23,15,FALSE)</f>
        <v>#N/A</v>
      </c>
      <c r="D54" s="17">
        <f>Table2[[#This Row],[Column1]]+SUM(Roulage!B53:BH53)</f>
        <v>0</v>
      </c>
      <c r="E54" s="16" t="str">
        <f>IF(OR(Table2[[#This Row],[Heures]]&gt;$E$1,Table2[[#This Row],[État]]="HS"),"OUI","")</f>
        <v/>
      </c>
      <c r="I54" s="17"/>
    </row>
    <row r="55" spans="3:9" x14ac:dyDescent="0.3">
      <c r="C55" s="16" t="e">
        <f>VLOOKUP(B55,Mileage!$C$3:$Q$23,15,FALSE)</f>
        <v>#N/A</v>
      </c>
      <c r="D55" s="17">
        <f>Table2[[#This Row],[Column1]]+SUM(Roulage!B54:BH54)</f>
        <v>0</v>
      </c>
      <c r="E55" s="16" t="str">
        <f>IF(OR(Table2[[#This Row],[Heures]]&gt;$E$1,Table2[[#This Row],[État]]="HS"),"OUI","")</f>
        <v/>
      </c>
      <c r="I55" s="17"/>
    </row>
    <row r="56" spans="3:9" x14ac:dyDescent="0.3">
      <c r="C56" s="16" t="e">
        <f>VLOOKUP(B56,Mileage!$C$3:$Q$23,15,FALSE)</f>
        <v>#N/A</v>
      </c>
      <c r="D56" s="17">
        <f>Table2[[#This Row],[Column1]]+SUM(Roulage!B55:BH55)</f>
        <v>0</v>
      </c>
      <c r="E56" s="16" t="str">
        <f>IF(OR(Table2[[#This Row],[Heures]]&gt;$E$1,Table2[[#This Row],[État]]="HS"),"OUI","")</f>
        <v/>
      </c>
      <c r="I56" s="17"/>
    </row>
    <row r="57" spans="3:9" x14ac:dyDescent="0.3">
      <c r="C57" s="16" t="e">
        <f>VLOOKUP(B57,Mileage!$C$3:$Q$23,15,FALSE)</f>
        <v>#N/A</v>
      </c>
      <c r="D57" s="17">
        <f>Table2[[#This Row],[Column1]]+SUM(Roulage!B56:BH56)</f>
        <v>0</v>
      </c>
      <c r="E57" s="16" t="str">
        <f>IF(OR(Table2[[#This Row],[Heures]]&gt;$E$1,Table2[[#This Row],[État]]="HS"),"OUI","")</f>
        <v/>
      </c>
      <c r="I57" s="17"/>
    </row>
    <row r="58" spans="3:9" x14ac:dyDescent="0.3">
      <c r="C58" s="16" t="e">
        <f>VLOOKUP(B58,Mileage!$C$3:$Q$23,15,FALSE)</f>
        <v>#N/A</v>
      </c>
      <c r="D58" s="17">
        <f>Table2[[#This Row],[Column1]]+SUM(Roulage!B57:BH57)</f>
        <v>0</v>
      </c>
      <c r="E58" s="16" t="str">
        <f>IF(OR(Table2[[#This Row],[Heures]]&gt;$E$1,Table2[[#This Row],[État]]="HS"),"OUI","")</f>
        <v/>
      </c>
      <c r="I58" s="17"/>
    </row>
    <row r="59" spans="3:9" x14ac:dyDescent="0.3">
      <c r="C59" s="16" t="e">
        <f>VLOOKUP(B59,Mileage!$C$3:$Q$23,15,FALSE)</f>
        <v>#N/A</v>
      </c>
      <c r="D59" s="17">
        <f>Table2[[#This Row],[Column1]]+SUM(Roulage!B58:BH58)</f>
        <v>0</v>
      </c>
      <c r="E59" s="16" t="str">
        <f>IF(OR(Table2[[#This Row],[Heures]]&gt;$E$1,Table2[[#This Row],[État]]="HS"),"OUI","")</f>
        <v/>
      </c>
      <c r="I59" s="17"/>
    </row>
    <row r="60" spans="3:9" x14ac:dyDescent="0.3">
      <c r="C60" s="16" t="e">
        <f>VLOOKUP(B60,Mileage!$C$3:$Q$23,15,FALSE)</f>
        <v>#N/A</v>
      </c>
      <c r="D60" s="17">
        <f>Table2[[#This Row],[Column1]]+SUM(Roulage!B59:BH59)</f>
        <v>0</v>
      </c>
      <c r="E60" s="16" t="str">
        <f>IF(OR(Table2[[#This Row],[Heures]]&gt;$E$1,Table2[[#This Row],[État]]="HS"),"OUI","")</f>
        <v/>
      </c>
      <c r="I60" s="17"/>
    </row>
    <row r="61" spans="3:9" x14ac:dyDescent="0.3">
      <c r="C61" s="16" t="e">
        <f>VLOOKUP(B61,Mileage!$C$3:$Q$23,15,FALSE)</f>
        <v>#N/A</v>
      </c>
      <c r="D61" s="17">
        <f>Table2[[#This Row],[Column1]]+SUM(Roulage!B60:BH60)</f>
        <v>0</v>
      </c>
      <c r="E61" s="16" t="str">
        <f>IF(OR(Table2[[#This Row],[Heures]]&gt;$E$1,Table2[[#This Row],[État]]="HS"),"OUI","")</f>
        <v/>
      </c>
      <c r="I61" s="17"/>
    </row>
    <row r="62" spans="3:9" x14ac:dyDescent="0.3">
      <c r="C62" s="16" t="e">
        <f>VLOOKUP(B62,Mileage!$C$3:$Q$23,15,FALSE)</f>
        <v>#N/A</v>
      </c>
      <c r="D62" s="17">
        <f>Table2[[#This Row],[Column1]]+SUM(Roulage!B61:BH61)</f>
        <v>0</v>
      </c>
      <c r="E62" s="16" t="str">
        <f>IF(OR(Table2[[#This Row],[Heures]]&gt;$E$1,Table2[[#This Row],[État]]="HS"),"OUI","")</f>
        <v/>
      </c>
      <c r="I62" s="17"/>
    </row>
    <row r="63" spans="3:9" x14ac:dyDescent="0.3">
      <c r="C63" s="16" t="e">
        <f>VLOOKUP(B63,Mileage!$C$3:$Q$23,15,FALSE)</f>
        <v>#N/A</v>
      </c>
      <c r="D63" s="17">
        <f>Table2[[#This Row],[Column1]]+SUM(Roulage!B62:BH62)</f>
        <v>0</v>
      </c>
      <c r="E63" s="16" t="str">
        <f>IF(OR(Table2[[#This Row],[Heures]]&gt;$E$1,Table2[[#This Row],[État]]="HS"),"OUI","")</f>
        <v/>
      </c>
      <c r="I63" s="17"/>
    </row>
    <row r="64" spans="3:9" x14ac:dyDescent="0.3">
      <c r="C64" s="16" t="e">
        <f>VLOOKUP(B64,Mileage!$C$3:$Q$23,15,FALSE)</f>
        <v>#N/A</v>
      </c>
      <c r="D64" s="17">
        <f>Table2[[#This Row],[Column1]]+SUM(Roulage!B63:BH63)</f>
        <v>0</v>
      </c>
      <c r="E64" s="16" t="str">
        <f>IF(OR(Table2[[#This Row],[Heures]]&gt;$E$1,Table2[[#This Row],[État]]="HS"),"OUI","")</f>
        <v/>
      </c>
      <c r="I64" s="17"/>
    </row>
    <row r="65" spans="3:9" x14ac:dyDescent="0.3">
      <c r="C65" s="16" t="e">
        <f>VLOOKUP(B65,Mileage!$C$3:$Q$23,15,FALSE)</f>
        <v>#N/A</v>
      </c>
      <c r="D65" s="17">
        <f>Table2[[#This Row],[Column1]]+SUM(Roulage!B64:BH64)</f>
        <v>0</v>
      </c>
      <c r="E65" s="16" t="str">
        <f>IF(OR(Table2[[#This Row],[Heures]]&gt;$E$1,Table2[[#This Row],[État]]="HS"),"OUI","")</f>
        <v/>
      </c>
      <c r="I65" s="17"/>
    </row>
    <row r="66" spans="3:9" x14ac:dyDescent="0.3">
      <c r="C66" s="16" t="e">
        <f>VLOOKUP(B66,Mileage!$C$3:$Q$23,15,FALSE)</f>
        <v>#N/A</v>
      </c>
      <c r="D66" s="17">
        <f>Table2[[#This Row],[Column1]]+SUM(Roulage!B65:BH65)</f>
        <v>0</v>
      </c>
      <c r="E66" s="16" t="str">
        <f>IF(OR(Table2[[#This Row],[Heures]]&gt;$E$1,Table2[[#This Row],[État]]="HS"),"OUI","")</f>
        <v/>
      </c>
      <c r="I66" s="17"/>
    </row>
    <row r="67" spans="3:9" x14ac:dyDescent="0.3">
      <c r="C67" s="16" t="e">
        <f>VLOOKUP(B67,Mileage!$C$3:$Q$23,15,FALSE)</f>
        <v>#N/A</v>
      </c>
      <c r="D67" s="17">
        <f>Table2[[#This Row],[Column1]]+SUM(Roulage!B66:BH66)</f>
        <v>0</v>
      </c>
      <c r="E67" s="16" t="str">
        <f>IF(OR(Table2[[#This Row],[Heures]]&gt;$E$1,Table2[[#This Row],[État]]="HS"),"OUI","")</f>
        <v/>
      </c>
      <c r="I67" s="17"/>
    </row>
    <row r="68" spans="3:9" x14ac:dyDescent="0.3">
      <c r="C68" s="16" t="e">
        <f>VLOOKUP(B68,Mileage!$C$3:$Q$23,15,FALSE)</f>
        <v>#N/A</v>
      </c>
      <c r="D68" s="17">
        <f>Table2[[#This Row],[Column1]]+SUM(Roulage!B67:BH67)</f>
        <v>0</v>
      </c>
      <c r="E68" s="16" t="str">
        <f>IF(OR(Table2[[#This Row],[Heures]]&gt;$E$1,Table2[[#This Row],[État]]="HS"),"OUI","")</f>
        <v/>
      </c>
      <c r="I68" s="17"/>
    </row>
    <row r="69" spans="3:9" x14ac:dyDescent="0.3">
      <c r="C69" s="16" t="e">
        <f>VLOOKUP(B69,Mileage!$C$3:$Q$23,15,FALSE)</f>
        <v>#N/A</v>
      </c>
      <c r="D69" s="17">
        <f>Table2[[#This Row],[Column1]]+SUM(Roulage!B68:BH68)</f>
        <v>0</v>
      </c>
      <c r="E69" s="16" t="str">
        <f>IF(OR(Table2[[#This Row],[Heures]]&gt;$E$1,Table2[[#This Row],[État]]="HS"),"OUI","")</f>
        <v/>
      </c>
      <c r="I69" s="17"/>
    </row>
    <row r="70" spans="3:9" x14ac:dyDescent="0.3">
      <c r="C70" s="16" t="e">
        <f>VLOOKUP(B70,Mileage!$C$3:$Q$23,15,FALSE)</f>
        <v>#N/A</v>
      </c>
      <c r="D70" s="17">
        <f>Table2[[#This Row],[Column1]]+SUM(Roulage!B69:BH69)</f>
        <v>0</v>
      </c>
      <c r="E70" s="16" t="str">
        <f>IF(OR(Table2[[#This Row],[Heures]]&gt;$E$1,Table2[[#This Row],[État]]="HS"),"OUI","")</f>
        <v/>
      </c>
      <c r="I70" s="17"/>
    </row>
    <row r="71" spans="3:9" x14ac:dyDescent="0.3">
      <c r="C71" s="16" t="e">
        <f>VLOOKUP(B71,Mileage!$C$3:$Q$23,15,FALSE)</f>
        <v>#N/A</v>
      </c>
      <c r="D71" s="17">
        <f>Table2[[#This Row],[Column1]]+SUM(Roulage!B70:BH70)</f>
        <v>0</v>
      </c>
      <c r="E71" s="16" t="str">
        <f>IF(OR(Table2[[#This Row],[Heures]]&gt;$E$1,Table2[[#This Row],[État]]="HS"),"OUI","")</f>
        <v/>
      </c>
      <c r="I71" s="17"/>
    </row>
    <row r="72" spans="3:9" x14ac:dyDescent="0.3">
      <c r="C72" s="16" t="e">
        <f>VLOOKUP(B72,Mileage!$C$3:$Q$23,15,FALSE)</f>
        <v>#N/A</v>
      </c>
      <c r="D72" s="17">
        <f>Table2[[#This Row],[Column1]]+SUM(Roulage!B71:BH71)</f>
        <v>0</v>
      </c>
      <c r="E72" s="16" t="str">
        <f>IF(OR(Table2[[#This Row],[Heures]]&gt;$E$1,Table2[[#This Row],[État]]="HS"),"OUI","")</f>
        <v/>
      </c>
      <c r="I72" s="17"/>
    </row>
    <row r="73" spans="3:9" x14ac:dyDescent="0.3">
      <c r="C73" s="16" t="e">
        <f>VLOOKUP(B73,Mileage!$C$3:$Q$23,15,FALSE)</f>
        <v>#N/A</v>
      </c>
      <c r="D73" s="17">
        <f>Table2[[#This Row],[Column1]]+SUM(Roulage!B72:BH72)</f>
        <v>0</v>
      </c>
      <c r="E73" s="16" t="str">
        <f>IF(OR(Table2[[#This Row],[Heures]]&gt;$E$1,Table2[[#This Row],[État]]="HS"),"OUI","")</f>
        <v/>
      </c>
      <c r="I73" s="17"/>
    </row>
    <row r="74" spans="3:9" x14ac:dyDescent="0.3">
      <c r="C74" s="16" t="e">
        <f>VLOOKUP(B74,Mileage!$C$3:$Q$23,15,FALSE)</f>
        <v>#N/A</v>
      </c>
      <c r="D74" s="17">
        <f>Table2[[#This Row],[Column1]]+SUM(Roulage!B73:BH73)</f>
        <v>0</v>
      </c>
      <c r="E74" s="16" t="str">
        <f>IF(OR(Table2[[#This Row],[Heures]]&gt;$E$1,Table2[[#This Row],[État]]="HS"),"OUI","")</f>
        <v/>
      </c>
      <c r="I74" s="17"/>
    </row>
    <row r="75" spans="3:9" x14ac:dyDescent="0.3">
      <c r="C75" s="16" t="e">
        <f>VLOOKUP(B75,Mileage!$C$3:$Q$23,15,FALSE)</f>
        <v>#N/A</v>
      </c>
      <c r="D75" s="17">
        <f>Table2[[#This Row],[Column1]]+SUM(Roulage!B74:BH74)</f>
        <v>0</v>
      </c>
      <c r="E75" s="16" t="str">
        <f>IF(OR(Table2[[#This Row],[Heures]]&gt;$E$1,Table2[[#This Row],[État]]="HS"),"OUI","")</f>
        <v/>
      </c>
      <c r="I75" s="17"/>
    </row>
    <row r="76" spans="3:9" x14ac:dyDescent="0.3">
      <c r="C76" s="16" t="e">
        <f>VLOOKUP(B76,Mileage!$C$3:$Q$23,15,FALSE)</f>
        <v>#N/A</v>
      </c>
      <c r="D76" s="17">
        <f>Table2[[#This Row],[Column1]]+SUM(Roulage!B75:BH75)</f>
        <v>0</v>
      </c>
      <c r="E76" s="16" t="str">
        <f>IF(OR(Table2[[#This Row],[Heures]]&gt;$E$1,Table2[[#This Row],[État]]="HS"),"OUI","")</f>
        <v/>
      </c>
      <c r="I76" s="17"/>
    </row>
    <row r="77" spans="3:9" x14ac:dyDescent="0.3">
      <c r="C77" s="16" t="e">
        <f>VLOOKUP(B77,Mileage!$C$3:$Q$23,15,FALSE)</f>
        <v>#N/A</v>
      </c>
      <c r="D77" s="17">
        <f>Table2[[#This Row],[Column1]]+SUM(Roulage!B76:BH76)</f>
        <v>0</v>
      </c>
      <c r="E77" s="16" t="str">
        <f>IF(OR(Table2[[#This Row],[Heures]]&gt;$E$1,Table2[[#This Row],[État]]="HS"),"OUI","")</f>
        <v/>
      </c>
      <c r="I77" s="17"/>
    </row>
    <row r="78" spans="3:9" x14ac:dyDescent="0.3">
      <c r="C78" s="16" t="e">
        <f>VLOOKUP(B78,Mileage!$C$3:$Q$23,15,FALSE)</f>
        <v>#N/A</v>
      </c>
      <c r="D78" s="17">
        <f>Table2[[#This Row],[Column1]]+SUM(Roulage!B77:BH77)</f>
        <v>0</v>
      </c>
      <c r="E78" s="16" t="str">
        <f>IF(OR(Table2[[#This Row],[Heures]]&gt;$E$1,Table2[[#This Row],[État]]="HS"),"OUI","")</f>
        <v/>
      </c>
      <c r="I78" s="17"/>
    </row>
    <row r="79" spans="3:9" x14ac:dyDescent="0.3">
      <c r="C79" s="16" t="e">
        <f>VLOOKUP(B79,Mileage!$C$3:$Q$23,15,FALSE)</f>
        <v>#N/A</v>
      </c>
      <c r="D79" s="17">
        <f>Table2[[#This Row],[Column1]]+SUM(Roulage!B78:BH78)</f>
        <v>0</v>
      </c>
      <c r="E79" s="16" t="str">
        <f>IF(OR(Table2[[#This Row],[Heures]]&gt;$E$1,Table2[[#This Row],[État]]="HS"),"OUI","")</f>
        <v/>
      </c>
      <c r="I79" s="17"/>
    </row>
    <row r="80" spans="3:9" x14ac:dyDescent="0.3">
      <c r="C80" s="16" t="e">
        <f>VLOOKUP(B80,Mileage!$C$3:$Q$23,15,FALSE)</f>
        <v>#N/A</v>
      </c>
      <c r="D80" s="17">
        <f>Table2[[#This Row],[Column1]]+SUM(Roulage!B79:BH79)</f>
        <v>0</v>
      </c>
      <c r="E80" s="16" t="str">
        <f>IF(OR(Table2[[#This Row],[Heures]]&gt;$E$1,Table2[[#This Row],[État]]="HS"),"OUI","")</f>
        <v/>
      </c>
      <c r="I80" s="17"/>
    </row>
    <row r="81" spans="3:9" x14ac:dyDescent="0.3">
      <c r="C81" s="16" t="e">
        <f>VLOOKUP(B81,Mileage!$C$3:$Q$23,15,FALSE)</f>
        <v>#N/A</v>
      </c>
      <c r="D81" s="17">
        <f>Table2[[#This Row],[Column1]]+SUM(Roulage!B80:BH80)</f>
        <v>0</v>
      </c>
      <c r="E81" s="16" t="str">
        <f>IF(OR(Table2[[#This Row],[Heures]]&gt;$E$1,Table2[[#This Row],[État]]="HS"),"OUI","")</f>
        <v/>
      </c>
      <c r="I81" s="17"/>
    </row>
    <row r="82" spans="3:9" x14ac:dyDescent="0.3">
      <c r="C82" s="16" t="e">
        <f>VLOOKUP(B82,Mileage!$C$3:$Q$23,15,FALSE)</f>
        <v>#N/A</v>
      </c>
      <c r="D82" s="17">
        <f>Table2[[#This Row],[Column1]]+SUM(Roulage!B81:BH81)</f>
        <v>0</v>
      </c>
      <c r="E82" s="16" t="str">
        <f>IF(OR(Table2[[#This Row],[Heures]]&gt;$E$1,Table2[[#This Row],[État]]="HS"),"OUI","")</f>
        <v/>
      </c>
      <c r="I82" s="17"/>
    </row>
    <row r="83" spans="3:9" x14ac:dyDescent="0.3">
      <c r="C83" s="16" t="e">
        <f>VLOOKUP(B83,Mileage!$C$3:$Q$23,15,FALSE)</f>
        <v>#N/A</v>
      </c>
      <c r="D83" s="17">
        <f>Table2[[#This Row],[Column1]]+SUM(Roulage!B82:BH82)</f>
        <v>0</v>
      </c>
      <c r="E83" s="16" t="str">
        <f>IF(OR(Table2[[#This Row],[Heures]]&gt;$E$1,Table2[[#This Row],[État]]="HS"),"OUI","")</f>
        <v/>
      </c>
      <c r="I83" s="17"/>
    </row>
    <row r="84" spans="3:9" x14ac:dyDescent="0.3">
      <c r="C84" s="16" t="e">
        <f>VLOOKUP(B84,Mileage!$C$3:$Q$23,15,FALSE)</f>
        <v>#N/A</v>
      </c>
      <c r="D84" s="17">
        <f>Table2[[#This Row],[Column1]]+SUM(Roulage!B83:BH83)</f>
        <v>0</v>
      </c>
      <c r="E84" s="16" t="str">
        <f>IF(OR(Table2[[#This Row],[Heures]]&gt;$E$1,Table2[[#This Row],[État]]="HS"),"OUI","")</f>
        <v/>
      </c>
      <c r="I84" s="17"/>
    </row>
    <row r="85" spans="3:9" x14ac:dyDescent="0.3">
      <c r="C85" s="16" t="e">
        <f>VLOOKUP(B85,Mileage!$C$3:$Q$23,15,FALSE)</f>
        <v>#N/A</v>
      </c>
      <c r="D85" s="17">
        <f>Table2[[#This Row],[Column1]]+SUM(Roulage!B84:BH84)</f>
        <v>0</v>
      </c>
      <c r="E85" s="16" t="str">
        <f>IF(OR(Table2[[#This Row],[Heures]]&gt;$E$1,Table2[[#This Row],[État]]="HS"),"OUI","")</f>
        <v/>
      </c>
      <c r="I85" s="17"/>
    </row>
    <row r="86" spans="3:9" x14ac:dyDescent="0.3">
      <c r="C86" s="16" t="e">
        <f>VLOOKUP(B86,Mileage!$C$3:$Q$23,15,FALSE)</f>
        <v>#N/A</v>
      </c>
      <c r="D86" s="17">
        <f>Table2[[#This Row],[Column1]]+SUM(Roulage!B85:BH85)</f>
        <v>0</v>
      </c>
      <c r="E86" s="16" t="str">
        <f>IF(OR(Table2[[#This Row],[Heures]]&gt;$E$1,Table2[[#This Row],[État]]="HS"),"OUI","")</f>
        <v/>
      </c>
      <c r="I86" s="17"/>
    </row>
    <row r="87" spans="3:9" x14ac:dyDescent="0.3">
      <c r="C87" s="16" t="e">
        <f>VLOOKUP(B87,Mileage!$C$3:$Q$23,15,FALSE)</f>
        <v>#N/A</v>
      </c>
      <c r="D87" s="17">
        <f>Table2[[#This Row],[Column1]]+SUM(Roulage!B86:BH86)</f>
        <v>0</v>
      </c>
      <c r="E87" s="16" t="str">
        <f>IF(OR(Table2[[#This Row],[Heures]]&gt;$E$1,Table2[[#This Row],[État]]="HS"),"OUI","")</f>
        <v/>
      </c>
      <c r="I87" s="17"/>
    </row>
    <row r="88" spans="3:9" x14ac:dyDescent="0.3">
      <c r="C88" s="16" t="e">
        <f>VLOOKUP(B88,Mileage!$C$3:$Q$23,15,FALSE)</f>
        <v>#N/A</v>
      </c>
      <c r="D88" s="17">
        <f>Table2[[#This Row],[Column1]]+SUM(Roulage!B87:BH87)</f>
        <v>0</v>
      </c>
      <c r="E88" s="16" t="str">
        <f>IF(OR(Table2[[#This Row],[Heures]]&gt;$E$1,Table2[[#This Row],[État]]="HS"),"OUI","")</f>
        <v/>
      </c>
      <c r="I88" s="17"/>
    </row>
    <row r="89" spans="3:9" x14ac:dyDescent="0.3">
      <c r="C89" s="16" t="e">
        <f>VLOOKUP(B89,Mileage!$C$3:$Q$23,15,FALSE)</f>
        <v>#N/A</v>
      </c>
      <c r="D89" s="17">
        <f>Table2[[#This Row],[Column1]]+SUM(Roulage!B88:BH88)</f>
        <v>0</v>
      </c>
      <c r="E89" s="16" t="str">
        <f>IF(OR(Table2[[#This Row],[Heures]]&gt;$E$1,Table2[[#This Row],[État]]="HS"),"OUI","")</f>
        <v/>
      </c>
      <c r="I89" s="17"/>
    </row>
    <row r="90" spans="3:9" x14ac:dyDescent="0.3">
      <c r="C90" s="16" t="e">
        <f>VLOOKUP(B90,Mileage!$C$3:$Q$23,15,FALSE)</f>
        <v>#N/A</v>
      </c>
      <c r="D90" s="17">
        <f>Table2[[#This Row],[Column1]]+SUM(Roulage!B89:BH89)</f>
        <v>0</v>
      </c>
      <c r="E90" s="16" t="str">
        <f>IF(OR(Table2[[#This Row],[Heures]]&gt;$E$1,Table2[[#This Row],[État]]="HS"),"OUI","")</f>
        <v/>
      </c>
      <c r="I90" s="17"/>
    </row>
    <row r="91" spans="3:9" x14ac:dyDescent="0.3">
      <c r="C91" s="16" t="e">
        <f>VLOOKUP(B91,Mileage!$C$3:$Q$23,15,FALSE)</f>
        <v>#N/A</v>
      </c>
      <c r="D91" s="17">
        <f>Table2[[#This Row],[Column1]]+SUM(Roulage!B90:BH90)</f>
        <v>0</v>
      </c>
      <c r="E91" s="16" t="str">
        <f>IF(OR(Table2[[#This Row],[Heures]]&gt;$E$1,Table2[[#This Row],[État]]="HS"),"OUI","")</f>
        <v/>
      </c>
      <c r="I91" s="17"/>
    </row>
    <row r="92" spans="3:9" x14ac:dyDescent="0.3">
      <c r="C92" s="16" t="e">
        <f>VLOOKUP(B92,Mileage!$C$3:$Q$23,15,FALSE)</f>
        <v>#N/A</v>
      </c>
      <c r="D92" s="17">
        <f>Table2[[#This Row],[Column1]]+SUM(Roulage!B91:BH91)</f>
        <v>0</v>
      </c>
      <c r="E92" s="16" t="str">
        <f>IF(OR(Table2[[#This Row],[Heures]]&gt;$E$1,Table2[[#This Row],[État]]="HS"),"OUI","")</f>
        <v/>
      </c>
      <c r="I92" s="17"/>
    </row>
    <row r="93" spans="3:9" x14ac:dyDescent="0.3">
      <c r="C93" s="16" t="e">
        <f>VLOOKUP(B93,Mileage!$C$3:$Q$23,15,FALSE)</f>
        <v>#N/A</v>
      </c>
      <c r="D93" s="17">
        <f>Table2[[#This Row],[Column1]]+SUM(Roulage!B92:BH92)</f>
        <v>0</v>
      </c>
      <c r="E93" s="16" t="str">
        <f>IF(OR(Table2[[#This Row],[Heures]]&gt;$E$1,Table2[[#This Row],[État]]="HS"),"OUI","")</f>
        <v/>
      </c>
      <c r="I93" s="17"/>
    </row>
    <row r="94" spans="3:9" x14ac:dyDescent="0.3">
      <c r="C94" s="16" t="e">
        <f>VLOOKUP(B94,Mileage!$C$3:$Q$23,15,FALSE)</f>
        <v>#N/A</v>
      </c>
      <c r="D94" s="17">
        <f>Table2[[#This Row],[Column1]]+SUM(Roulage!B93:BH93)</f>
        <v>0</v>
      </c>
      <c r="E94" s="16" t="str">
        <f>IF(OR(Table2[[#This Row],[Heures]]&gt;$E$1,Table2[[#This Row],[État]]="HS"),"OUI","")</f>
        <v/>
      </c>
      <c r="I94" s="17"/>
    </row>
    <row r="95" spans="3:9" x14ac:dyDescent="0.3">
      <c r="C95" s="16" t="e">
        <f>VLOOKUP(B95,Mileage!$C$3:$Q$23,15,FALSE)</f>
        <v>#N/A</v>
      </c>
      <c r="D95" s="17">
        <f>Table2[[#This Row],[Column1]]+SUM(Roulage!B94:BH94)</f>
        <v>0</v>
      </c>
      <c r="E95" s="16" t="str">
        <f>IF(OR(Table2[[#This Row],[Heures]]&gt;$E$1,Table2[[#This Row],[État]]="HS"),"OUI","")</f>
        <v/>
      </c>
      <c r="I95" s="17"/>
    </row>
    <row r="96" spans="3:9" x14ac:dyDescent="0.3">
      <c r="C96" s="16" t="e">
        <f>VLOOKUP(B96,Mileage!$C$3:$Q$23,15,FALSE)</f>
        <v>#N/A</v>
      </c>
      <c r="D96" s="17">
        <f>Table2[[#This Row],[Column1]]+SUM(Roulage!B95:BH95)</f>
        <v>0</v>
      </c>
      <c r="E96" s="16" t="str">
        <f>IF(OR(Table2[[#This Row],[Heures]]&gt;$E$1,Table2[[#This Row],[État]]="HS"),"OUI","")</f>
        <v/>
      </c>
      <c r="I96" s="17"/>
    </row>
    <row r="97" spans="3:9" x14ac:dyDescent="0.3">
      <c r="C97" s="16" t="e">
        <f>VLOOKUP(B97,Mileage!$C$3:$Q$23,15,FALSE)</f>
        <v>#N/A</v>
      </c>
      <c r="D97" s="17">
        <f>Table2[[#This Row],[Column1]]+SUM(Roulage!B96:BH96)</f>
        <v>0</v>
      </c>
      <c r="E97" s="16" t="str">
        <f>IF(OR(Table2[[#This Row],[Heures]]&gt;$E$1,Table2[[#This Row],[État]]="HS"),"OUI","")</f>
        <v/>
      </c>
      <c r="I97" s="17"/>
    </row>
    <row r="98" spans="3:9" x14ac:dyDescent="0.3">
      <c r="C98" s="16" t="e">
        <f>VLOOKUP(B98,Mileage!$C$3:$Q$23,15,FALSE)</f>
        <v>#N/A</v>
      </c>
      <c r="D98" s="17">
        <f>Table2[[#This Row],[Column1]]+SUM(Roulage!B97:BH97)</f>
        <v>0</v>
      </c>
      <c r="E98" s="16" t="str">
        <f>IF(OR(Table2[[#This Row],[Heures]]&gt;$E$1,Table2[[#This Row],[État]]="HS"),"OUI","")</f>
        <v/>
      </c>
      <c r="I98" s="17"/>
    </row>
    <row r="99" spans="3:9" x14ac:dyDescent="0.3">
      <c r="C99" s="16" t="e">
        <f>VLOOKUP(B99,Mileage!$C$3:$Q$23,15,FALSE)</f>
        <v>#N/A</v>
      </c>
      <c r="D99" s="17">
        <f>Table2[[#This Row],[Column1]]+SUM(Roulage!B98:BH98)</f>
        <v>0</v>
      </c>
      <c r="E99" s="16" t="str">
        <f>IF(OR(Table2[[#This Row],[Heures]]&gt;$E$1,Table2[[#This Row],[État]]="HS"),"OUI","")</f>
        <v/>
      </c>
      <c r="I99" s="17"/>
    </row>
    <row r="100" spans="3:9" x14ac:dyDescent="0.3">
      <c r="C100" s="16" t="e">
        <f>VLOOKUP(B100,Mileage!$C$3:$Q$23,15,FALSE)</f>
        <v>#N/A</v>
      </c>
      <c r="D100" s="17">
        <f>Table2[[#This Row],[Column1]]+SUM(Roulage!B99:BH99)</f>
        <v>0</v>
      </c>
      <c r="E100" s="16" t="str">
        <f>IF(OR(Table2[[#This Row],[Heures]]&gt;$E$1,Table2[[#This Row],[État]]="HS"),"OUI","")</f>
        <v/>
      </c>
      <c r="I100" s="17"/>
    </row>
  </sheetData>
  <mergeCells count="1">
    <mergeCell ref="C1:D1"/>
  </mergeCells>
  <conditionalFormatting sqref="B3:I100">
    <cfRule type="expression" dxfId="76" priority="2">
      <formula>$G3="HS"</formula>
    </cfRule>
    <cfRule type="expression" dxfId="75" priority="3">
      <formula>$E3="OUI"</formula>
    </cfRule>
    <cfRule type="expression" dxfId="74" priority="5">
      <formula>$C3="#383"</formula>
    </cfRule>
    <cfRule type="expression" dxfId="73" priority="6">
      <formula>$C3="#371"</formula>
    </cfRule>
    <cfRule type="expression" dxfId="72" priority="7">
      <formula>$C3="#365"</formula>
    </cfRule>
    <cfRule type="expression" dxfId="71" priority="8">
      <formula>$C3="#315"</formula>
    </cfRule>
    <cfRule type="expression" dxfId="70" priority="9">
      <formula>$C3="#292"</formula>
    </cfRule>
    <cfRule type="expression" dxfId="69" priority="10">
      <formula>$C3="#290"</formula>
    </cfRule>
    <cfRule type="expression" dxfId="68" priority="11">
      <formula>$C3="#274"</formula>
    </cfRule>
    <cfRule type="expression" dxfId="67" priority="12">
      <formula>$C3="#260"</formula>
    </cfRule>
    <cfRule type="expression" dxfId="66" priority="14">
      <formula>$C3="#60"</formula>
    </cfRule>
  </conditionalFormatting>
  <dataValidations disablePrompts="1" count="1">
    <dataValidation type="list" allowBlank="1" showInputMessage="1" showErrorMessage="1" sqref="F4:F100" xr:uid="{770879AE-20E5-4CAF-A087-B2BC633678E8}">
      <formula1>$N$2:$N$3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3CC76-8E9A-4E0D-B829-2DACAE80A77D}">
  <sheetPr codeName="Sheet4"/>
  <dimension ref="B1:J100"/>
  <sheetViews>
    <sheetView workbookViewId="0">
      <selection activeCell="E14" sqref="E14"/>
    </sheetView>
  </sheetViews>
  <sheetFormatPr defaultRowHeight="14.4" x14ac:dyDescent="0.3"/>
  <cols>
    <col min="1" max="1" width="8.88671875" style="19"/>
    <col min="2" max="3" width="20.33203125" style="19" customWidth="1"/>
    <col min="4" max="4" width="15.88671875" style="19" bestFit="1" customWidth="1"/>
    <col min="5" max="5" width="11.21875" style="21" bestFit="1" customWidth="1"/>
    <col min="6" max="6" width="13.33203125" style="19" customWidth="1"/>
    <col min="7" max="7" width="16.109375" style="19" bestFit="1" customWidth="1"/>
    <col min="8" max="10" width="13.33203125" style="19" customWidth="1"/>
    <col min="11" max="16384" width="8.88671875" style="19"/>
  </cols>
  <sheetData>
    <row r="1" spans="2:10" x14ac:dyDescent="0.3">
      <c r="D1" s="43" t="s">
        <v>176</v>
      </c>
      <c r="E1" s="43"/>
      <c r="F1" s="20">
        <v>2.9166666666666665</v>
      </c>
      <c r="G1" s="20"/>
    </row>
    <row r="2" spans="2:10" x14ac:dyDescent="0.3">
      <c r="B2" s="19" t="s">
        <v>30</v>
      </c>
      <c r="C2" s="19" t="s">
        <v>51</v>
      </c>
      <c r="D2" s="19" t="s">
        <v>31</v>
      </c>
      <c r="E2" s="19" t="s">
        <v>10</v>
      </c>
      <c r="F2" s="19" t="s">
        <v>41</v>
      </c>
      <c r="G2" s="19" t="s">
        <v>159</v>
      </c>
      <c r="H2" s="19" t="s">
        <v>49</v>
      </c>
      <c r="I2" s="19" t="s">
        <v>170</v>
      </c>
      <c r="J2" s="19" t="s">
        <v>34</v>
      </c>
    </row>
    <row r="3" spans="2:10" x14ac:dyDescent="0.3">
      <c r="B3" s="2">
        <v>31</v>
      </c>
      <c r="C3" s="2" t="s">
        <v>45</v>
      </c>
      <c r="D3" s="19" t="str">
        <f>VLOOKUP(B3,Mileage!$E$3:$Q$23,13,FALSE)</f>
        <v>#290</v>
      </c>
      <c r="E3" s="21">
        <f>Table22[[#This Row],[Column1]]+SUM(Roulage!B12:BH12)</f>
        <v>0.76041666666666663</v>
      </c>
      <c r="F3" s="19" t="str">
        <f>IF(OR(Table22[[#This Row],[Heures]]&gt;$F$1,Table22[[#This Row],[État]]="HS"),"OUI","")</f>
        <v/>
      </c>
      <c r="J3" s="21">
        <v>0.76041666666666663</v>
      </c>
    </row>
    <row r="4" spans="2:10" x14ac:dyDescent="0.3">
      <c r="B4" s="2">
        <v>65</v>
      </c>
      <c r="C4" s="2" t="s">
        <v>38</v>
      </c>
      <c r="D4" s="19" t="str">
        <f>VLOOKUP(B4,Mileage!$E$3:$Q$23,13,FALSE)</f>
        <v>#292</v>
      </c>
      <c r="E4" s="21">
        <f>Table22[[#This Row],[Column1]]+SUM(Roulage!B6:BH6)</f>
        <v>2.8562499999999997</v>
      </c>
      <c r="F4" s="19" t="str">
        <f>IF(OR(Table22[[#This Row],[Heures]]&gt;$F$1,Table22[[#This Row],[État]]="HS"),"OUI","")</f>
        <v/>
      </c>
      <c r="J4" s="22">
        <v>2.8562499999999997</v>
      </c>
    </row>
    <row r="5" spans="2:10" x14ac:dyDescent="0.3">
      <c r="B5" s="2">
        <v>182</v>
      </c>
      <c r="C5" s="2" t="s">
        <v>167</v>
      </c>
      <c r="D5" s="19" t="str">
        <f>VLOOKUP(B5,Mileage!$E$3:$Q$23,13,FALSE)</f>
        <v>#371</v>
      </c>
      <c r="E5" s="21">
        <f>Table22[[#This Row],[Column1]]+SUM(Roulage!B9:BH9)</f>
        <v>4.7638888888888884</v>
      </c>
      <c r="F5" s="19" t="str">
        <f>IF(OR(Table22[[#This Row],[Heures]]&gt;$F$1,Table22[[#This Row],[État]]="HS"),"OUI","")</f>
        <v>OUI</v>
      </c>
      <c r="G5" s="19" t="s">
        <v>160</v>
      </c>
      <c r="J5" s="22">
        <v>4.7638888888888884</v>
      </c>
    </row>
    <row r="6" spans="2:10" x14ac:dyDescent="0.3">
      <c r="B6" s="2">
        <v>222</v>
      </c>
      <c r="C6" s="2" t="s">
        <v>40</v>
      </c>
      <c r="D6" s="19" t="str">
        <f>VLOOKUP(B6,Mileage!$E$3:$Q$23,13,FALSE)</f>
        <v>#365</v>
      </c>
      <c r="E6" s="21">
        <f>Table22[[#This Row],[Column1]]+SUM(Roulage!B8:BH8)</f>
        <v>0.97291666666666676</v>
      </c>
      <c r="F6" s="19" t="str">
        <f>IF(OR(Table22[[#This Row],[Heures]]&gt;$F$1,Table22[[#This Row],[État]]="HS"),"OUI","")</f>
        <v/>
      </c>
      <c r="J6" s="22">
        <v>0.97291666666666676</v>
      </c>
    </row>
    <row r="7" spans="2:10" x14ac:dyDescent="0.3">
      <c r="B7" s="2">
        <v>243</v>
      </c>
      <c r="C7" s="2" t="s">
        <v>43</v>
      </c>
      <c r="D7" s="19" t="e">
        <f>VLOOKUP(B7,Mileage!$E$3:$Q$23,13,FALSE)</f>
        <v>#N/A</v>
      </c>
      <c r="E7" s="21">
        <f>Table22[[#This Row],[Column1]]+SUM(Roulage!B11:BH11)</f>
        <v>0</v>
      </c>
      <c r="F7" s="19" t="str">
        <f>IF(OR(Table22[[#This Row],[Heures]]&gt;$F$1,Table22[[#This Row],[État]]="HS"),"OUI","")</f>
        <v/>
      </c>
      <c r="J7" s="22">
        <v>0</v>
      </c>
    </row>
    <row r="8" spans="2:10" x14ac:dyDescent="0.3">
      <c r="B8" s="2">
        <v>244</v>
      </c>
      <c r="C8" s="2" t="s">
        <v>166</v>
      </c>
      <c r="D8" s="19" t="str">
        <f>VLOOKUP(B8,Mileage!$E$3:$Q$23,13,FALSE)</f>
        <v>#260</v>
      </c>
      <c r="E8" s="21">
        <f>Table22[[#This Row],[Column1]]+SUM(Roulage!B10:BH10)</f>
        <v>1.2868055555555555</v>
      </c>
      <c r="F8" s="19" t="str">
        <f>IF(OR(Table22[[#This Row],[Heures]]&gt;$F$1,Table22[[#This Row],[État]]="HS"),"OUI","")</f>
        <v/>
      </c>
      <c r="J8" s="22">
        <v>1.2868055555555555</v>
      </c>
    </row>
    <row r="9" spans="2:10" x14ac:dyDescent="0.3">
      <c r="B9" s="2">
        <v>259</v>
      </c>
      <c r="C9" s="2" t="s">
        <v>35</v>
      </c>
      <c r="D9" s="19" t="str">
        <f>VLOOKUP(B9,Mileage!$E$3:$Q$23,13,FALSE)</f>
        <v>#60</v>
      </c>
      <c r="E9" s="21">
        <f>Table22[[#This Row],[Column1]]+SUM(Roulage!B3:BH3)</f>
        <v>4.03125</v>
      </c>
      <c r="F9" s="19" t="str">
        <f>IF(OR(Table22[[#This Row],[Heures]]&gt;$F$1,Table22[[#This Row],[État]]="HS"),"OUI","")</f>
        <v>OUI</v>
      </c>
      <c r="G9" s="19" t="s">
        <v>160</v>
      </c>
      <c r="J9" s="22">
        <v>3.1979166666666665</v>
      </c>
    </row>
    <row r="10" spans="2:10" x14ac:dyDescent="0.3">
      <c r="B10" s="2">
        <v>355</v>
      </c>
      <c r="C10" s="2" t="s">
        <v>36</v>
      </c>
      <c r="D10" s="19" t="e">
        <f>VLOOKUP(B10,Mileage!$E$3:$Q$23,13,FALSE)</f>
        <v>#N/A</v>
      </c>
      <c r="E10" s="21">
        <f>Table22[[#This Row],[Column1]]+SUM(Roulage!B4:BH4)</f>
        <v>0.83333333333333337</v>
      </c>
      <c r="F10" s="19" t="str">
        <f>IF(OR(Table22[[#This Row],[Heures]]&gt;$F$1,Table22[[#This Row],[État]]="HS"),"OUI","")</f>
        <v/>
      </c>
      <c r="J10" s="22">
        <v>0</v>
      </c>
    </row>
    <row r="11" spans="2:10" x14ac:dyDescent="0.3">
      <c r="B11" s="2">
        <v>203228</v>
      </c>
      <c r="C11" s="2" t="s">
        <v>39</v>
      </c>
      <c r="D11" s="19" t="str">
        <f>VLOOKUP(B11,Mileage!$E$3:$Q$23,13,FALSE)</f>
        <v>#315</v>
      </c>
      <c r="E11" s="21">
        <f>Table22[[#This Row],[Column1]]+SUM(Roulage!B7:BH7)</f>
        <v>2.8604166666666666</v>
      </c>
      <c r="F11" s="19" t="str">
        <f>IF(OR(Table22[[#This Row],[Heures]]&gt;$F$1,Table22[[#This Row],[État]]="HS"),"OUI","")</f>
        <v/>
      </c>
      <c r="J11" s="22">
        <v>2.0270833333333331</v>
      </c>
    </row>
    <row r="12" spans="2:10" x14ac:dyDescent="0.3">
      <c r="B12" s="2">
        <v>221303</v>
      </c>
      <c r="C12" s="2" t="s">
        <v>37</v>
      </c>
      <c r="D12" s="19" t="e">
        <f>VLOOKUP(B12,Mileage!$E$3:$Q$23,13,FALSE)</f>
        <v>#N/A</v>
      </c>
      <c r="E12" s="21">
        <f>Table22[[#This Row],[Column1]]+SUM(Roulage!B5:BH5)</f>
        <v>0</v>
      </c>
      <c r="F12" s="19" t="str">
        <f>IF(OR(Table22[[#This Row],[Heures]]&gt;$F$1,Table22[[#This Row],[État]]="HS"),"OUI","")</f>
        <v/>
      </c>
      <c r="J12" s="22">
        <v>0</v>
      </c>
    </row>
    <row r="13" spans="2:10" x14ac:dyDescent="0.3">
      <c r="B13" s="19" t="s">
        <v>17</v>
      </c>
      <c r="C13" s="19" t="s">
        <v>17</v>
      </c>
      <c r="D13" s="19" t="s">
        <v>17</v>
      </c>
      <c r="E13" s="19" t="s">
        <v>17</v>
      </c>
      <c r="F13" s="19" t="s">
        <v>17</v>
      </c>
      <c r="G13" s="19" t="s">
        <v>17</v>
      </c>
      <c r="H13" s="19" t="s">
        <v>17</v>
      </c>
      <c r="I13" s="19" t="s">
        <v>17</v>
      </c>
      <c r="J13" s="22" t="s">
        <v>17</v>
      </c>
    </row>
    <row r="14" spans="2:10" x14ac:dyDescent="0.3">
      <c r="B14" s="2" t="s">
        <v>164</v>
      </c>
      <c r="C14" s="2" t="s">
        <v>165</v>
      </c>
      <c r="D14" s="19" t="str">
        <f>VLOOKUP(B14,Mileage!$E$3:$Q$23,13,FALSE)</f>
        <v>#383</v>
      </c>
      <c r="E14" s="21">
        <f>Table22[[#This Row],[Column1]]+SUM(Roulage!B13:BH13)</f>
        <v>0</v>
      </c>
      <c r="F14" s="19" t="str">
        <f>IF(OR(Table22[[#This Row],[Heures]]&gt;$F$1,Table22[[#This Row],[État]]="HS"),"OUI","")</f>
        <v/>
      </c>
      <c r="J14" s="22"/>
    </row>
    <row r="15" spans="2:10" x14ac:dyDescent="0.3">
      <c r="B15" s="2"/>
      <c r="C15" s="2"/>
      <c r="D15" s="19" t="e">
        <f>VLOOKUP(B15,Mileage!$E$3:$Q$23,13,FALSE)</f>
        <v>#N/A</v>
      </c>
      <c r="E15" s="21">
        <f>Table22[[#This Row],[Column1]]+SUM(Roulage!B14:BH14)</f>
        <v>0</v>
      </c>
      <c r="F15" s="19" t="str">
        <f>IF(OR(Table22[[#This Row],[Heures]]&gt;$F$1,Table22[[#This Row],[État]]="HS"),"OUI","")</f>
        <v/>
      </c>
      <c r="J15" s="22"/>
    </row>
    <row r="16" spans="2:10" x14ac:dyDescent="0.3">
      <c r="B16" s="2"/>
      <c r="C16" s="2"/>
      <c r="D16" s="19" t="e">
        <f>VLOOKUP(B16,Mileage!$E$3:$Q$23,13,FALSE)</f>
        <v>#N/A</v>
      </c>
      <c r="E16" s="21">
        <f>Table22[[#This Row],[Column1]]+SUM(Roulage!B15:BH15)</f>
        <v>0</v>
      </c>
      <c r="F16" s="19" t="str">
        <f>IF(OR(Table22[[#This Row],[Heures]]&gt;$F$1,Table22[[#This Row],[État]]="HS"),"OUI","")</f>
        <v/>
      </c>
      <c r="J16" s="22"/>
    </row>
    <row r="17" spans="2:10" x14ac:dyDescent="0.3">
      <c r="B17" s="2"/>
      <c r="C17" s="2"/>
      <c r="D17" s="19" t="e">
        <f>VLOOKUP(B17,Mileage!$E$3:$Q$23,13,FALSE)</f>
        <v>#N/A</v>
      </c>
      <c r="E17" s="21">
        <f>Table22[[#This Row],[Column1]]+SUM(Roulage!B16:BH16)</f>
        <v>0</v>
      </c>
      <c r="F17" s="19" t="str">
        <f>IF(OR(Table22[[#This Row],[Heures]]&gt;$F$1,Table22[[#This Row],[État]]="HS"),"OUI","")</f>
        <v/>
      </c>
      <c r="J17" s="22"/>
    </row>
    <row r="18" spans="2:10" x14ac:dyDescent="0.3">
      <c r="D18" s="19" t="e">
        <f>VLOOKUP(B18,Mileage!$E$3:$Q$23,13,FALSE)</f>
        <v>#N/A</v>
      </c>
      <c r="E18" s="21">
        <f>Table22[[#This Row],[Column1]]+SUM(Roulage!B17:BH17)</f>
        <v>0</v>
      </c>
      <c r="F18" s="19" t="str">
        <f>IF(OR(Table22[[#This Row],[Heures]]&gt;$F$1,Table22[[#This Row],[État]]="HS"),"OUI","")</f>
        <v/>
      </c>
      <c r="J18" s="21"/>
    </row>
    <row r="19" spans="2:10" x14ac:dyDescent="0.3">
      <c r="D19" s="19" t="e">
        <f>VLOOKUP(B19,Mileage!$E$3:$Q$23,13,FALSE)</f>
        <v>#N/A</v>
      </c>
      <c r="E19" s="21">
        <f>Table22[[#This Row],[Column1]]+SUM(Roulage!B18:BH18)</f>
        <v>0</v>
      </c>
      <c r="F19" s="19" t="str">
        <f>IF(OR(Table22[[#This Row],[Heures]]&gt;$F$1,Table22[[#This Row],[État]]="HS"),"OUI","")</f>
        <v/>
      </c>
      <c r="J19" s="21"/>
    </row>
    <row r="20" spans="2:10" x14ac:dyDescent="0.3">
      <c r="D20" s="19" t="e">
        <f>VLOOKUP(B20,Mileage!$E$3:$Q$23,13,FALSE)</f>
        <v>#N/A</v>
      </c>
      <c r="E20" s="21">
        <f>Table22[[#This Row],[Column1]]+SUM(Roulage!B19:BH19)</f>
        <v>0</v>
      </c>
      <c r="F20" s="19" t="str">
        <f>IF(OR(Table22[[#This Row],[Heures]]&gt;$F$1,Table22[[#This Row],[État]]="HS"),"OUI","")</f>
        <v/>
      </c>
      <c r="J20" s="21"/>
    </row>
    <row r="21" spans="2:10" x14ac:dyDescent="0.3">
      <c r="D21" s="19" t="e">
        <f>VLOOKUP(B21,Mileage!$E$3:$Q$23,13,FALSE)</f>
        <v>#N/A</v>
      </c>
      <c r="E21" s="21">
        <f>Table22[[#This Row],[Column1]]+SUM(Roulage!B20:BH20)</f>
        <v>0</v>
      </c>
      <c r="F21" s="19" t="str">
        <f>IF(OR(Table22[[#This Row],[Heures]]&gt;$F$1,Table22[[#This Row],[État]]="HS"),"OUI","")</f>
        <v/>
      </c>
      <c r="J21" s="21"/>
    </row>
    <row r="22" spans="2:10" x14ac:dyDescent="0.3">
      <c r="D22" s="19" t="e">
        <f>VLOOKUP(B22,Mileage!$E$3:$Q$23,13,FALSE)</f>
        <v>#N/A</v>
      </c>
      <c r="E22" s="21">
        <f>Table22[[#This Row],[Column1]]+SUM(Roulage!B21:BH21)</f>
        <v>0</v>
      </c>
      <c r="F22" s="19" t="str">
        <f>IF(OR(Table22[[#This Row],[Heures]]&gt;$F$1,Table22[[#This Row],[État]]="HS"),"OUI","")</f>
        <v/>
      </c>
      <c r="J22" s="21"/>
    </row>
    <row r="23" spans="2:10" x14ac:dyDescent="0.3">
      <c r="D23" s="19" t="e">
        <f>VLOOKUP(B23,Mileage!$E$3:$Q$23,13,FALSE)</f>
        <v>#N/A</v>
      </c>
      <c r="E23" s="21">
        <f>Table22[[#This Row],[Column1]]+SUM(Roulage!B22:BH22)</f>
        <v>0</v>
      </c>
      <c r="F23" s="19" t="str">
        <f>IF(OR(Table22[[#This Row],[Heures]]&gt;$F$1,Table22[[#This Row],[État]]="HS"),"OUI","")</f>
        <v/>
      </c>
      <c r="J23" s="21"/>
    </row>
    <row r="24" spans="2:10" x14ac:dyDescent="0.3">
      <c r="D24" s="19" t="e">
        <f>VLOOKUP(B24,Mileage!$E$3:$Q$23,13,FALSE)</f>
        <v>#N/A</v>
      </c>
      <c r="E24" s="21">
        <f>Table22[[#This Row],[Column1]]+SUM(Roulage!B23:BH23)</f>
        <v>0</v>
      </c>
      <c r="F24" s="19" t="str">
        <f>IF(OR(Table22[[#This Row],[Heures]]&gt;$F$1,Table22[[#This Row],[État]]="HS"),"OUI","")</f>
        <v/>
      </c>
      <c r="J24" s="21"/>
    </row>
    <row r="25" spans="2:10" x14ac:dyDescent="0.3">
      <c r="D25" s="19" t="e">
        <f>VLOOKUP(B25,Mileage!$E$3:$Q$23,13,FALSE)</f>
        <v>#N/A</v>
      </c>
      <c r="E25" s="21">
        <f>Table22[[#This Row],[Column1]]+SUM(Roulage!B24:BH24)</f>
        <v>0</v>
      </c>
      <c r="F25" s="19" t="str">
        <f>IF(OR(Table22[[#This Row],[Heures]]&gt;$F$1,Table22[[#This Row],[État]]="HS"),"OUI","")</f>
        <v/>
      </c>
      <c r="J25" s="21"/>
    </row>
    <row r="26" spans="2:10" x14ac:dyDescent="0.3">
      <c r="D26" s="19" t="e">
        <f>VLOOKUP(B26,Mileage!$E$3:$Q$23,13,FALSE)</f>
        <v>#N/A</v>
      </c>
      <c r="E26" s="21">
        <f>Table22[[#This Row],[Column1]]+SUM(Roulage!B25:BH25)</f>
        <v>0</v>
      </c>
      <c r="F26" s="19" t="str">
        <f>IF(OR(Table22[[#This Row],[Heures]]&gt;$F$1,Table22[[#This Row],[État]]="HS"),"OUI","")</f>
        <v/>
      </c>
      <c r="J26" s="21"/>
    </row>
    <row r="27" spans="2:10" x14ac:dyDescent="0.3">
      <c r="D27" s="19" t="e">
        <f>VLOOKUP(B27,Mileage!$E$3:$Q$23,13,FALSE)</f>
        <v>#N/A</v>
      </c>
      <c r="E27" s="21">
        <f>Table22[[#This Row],[Column1]]+SUM(Roulage!B26:BH26)</f>
        <v>0</v>
      </c>
      <c r="F27" s="19" t="str">
        <f>IF(OR(Table22[[#This Row],[Heures]]&gt;$F$1,Table22[[#This Row],[État]]="HS"),"OUI","")</f>
        <v/>
      </c>
      <c r="J27" s="21"/>
    </row>
    <row r="28" spans="2:10" x14ac:dyDescent="0.3">
      <c r="D28" s="19" t="e">
        <f>VLOOKUP(B28,Mileage!$E$3:$Q$23,13,FALSE)</f>
        <v>#N/A</v>
      </c>
      <c r="E28" s="21">
        <f>Table22[[#This Row],[Column1]]+SUM(Roulage!B27:BH27)</f>
        <v>0</v>
      </c>
      <c r="F28" s="19" t="str">
        <f>IF(OR(Table22[[#This Row],[Heures]]&gt;$F$1,Table22[[#This Row],[État]]="HS"),"OUI","")</f>
        <v/>
      </c>
      <c r="J28" s="21"/>
    </row>
    <row r="29" spans="2:10" x14ac:dyDescent="0.3">
      <c r="D29" s="19" t="e">
        <f>VLOOKUP(B29,Mileage!$E$3:$Q$23,13,FALSE)</f>
        <v>#N/A</v>
      </c>
      <c r="E29" s="21">
        <f>Table22[[#This Row],[Column1]]+SUM(Roulage!B28:BH28)</f>
        <v>0</v>
      </c>
      <c r="F29" s="19" t="str">
        <f>IF(OR(Table22[[#This Row],[Heures]]&gt;$F$1,Table22[[#This Row],[État]]="HS"),"OUI","")</f>
        <v/>
      </c>
      <c r="J29" s="21"/>
    </row>
    <row r="30" spans="2:10" x14ac:dyDescent="0.3">
      <c r="D30" s="19" t="e">
        <f>VLOOKUP(B30,Mileage!$E$3:$Q$23,13,FALSE)</f>
        <v>#N/A</v>
      </c>
      <c r="E30" s="21">
        <f>Table22[[#This Row],[Column1]]+SUM(Roulage!B29:BH29)</f>
        <v>0</v>
      </c>
      <c r="F30" s="19" t="str">
        <f>IF(OR(Table22[[#This Row],[Heures]]&gt;$F$1,Table22[[#This Row],[État]]="HS"),"OUI","")</f>
        <v/>
      </c>
      <c r="J30" s="21"/>
    </row>
    <row r="31" spans="2:10" x14ac:dyDescent="0.3">
      <c r="D31" s="19" t="e">
        <f>VLOOKUP(B31,Mileage!$E$3:$Q$23,13,FALSE)</f>
        <v>#N/A</v>
      </c>
      <c r="E31" s="21">
        <f>Table22[[#This Row],[Column1]]+SUM(Roulage!B30:BH30)</f>
        <v>0</v>
      </c>
      <c r="F31" s="19" t="str">
        <f>IF(OR(Table22[[#This Row],[Heures]]&gt;$F$1,Table22[[#This Row],[État]]="HS"),"OUI","")</f>
        <v/>
      </c>
      <c r="J31" s="21"/>
    </row>
    <row r="32" spans="2:10" x14ac:dyDescent="0.3">
      <c r="D32" s="19" t="e">
        <f>VLOOKUP(B32,Mileage!$E$3:$Q$23,13,FALSE)</f>
        <v>#N/A</v>
      </c>
      <c r="E32" s="21">
        <f>Table22[[#This Row],[Column1]]+SUM(Roulage!B31:BH31)</f>
        <v>0</v>
      </c>
      <c r="F32" s="19" t="str">
        <f>IF(OR(Table22[[#This Row],[Heures]]&gt;$F$1,Table22[[#This Row],[État]]="HS"),"OUI","")</f>
        <v/>
      </c>
      <c r="J32" s="21"/>
    </row>
    <row r="33" spans="4:10" x14ac:dyDescent="0.3">
      <c r="D33" s="19" t="e">
        <f>VLOOKUP(B33,Mileage!$E$3:$Q$23,13,FALSE)</f>
        <v>#N/A</v>
      </c>
      <c r="E33" s="21">
        <f>Table22[[#This Row],[Column1]]+SUM(Roulage!B32:BH32)</f>
        <v>0</v>
      </c>
      <c r="F33" s="19" t="str">
        <f>IF(OR(Table22[[#This Row],[Heures]]&gt;$F$1,Table22[[#This Row],[État]]="HS"),"OUI","")</f>
        <v/>
      </c>
      <c r="J33" s="21"/>
    </row>
    <row r="34" spans="4:10" x14ac:dyDescent="0.3">
      <c r="D34" s="19" t="e">
        <f>VLOOKUP(B34,Mileage!$E$3:$Q$23,13,FALSE)</f>
        <v>#N/A</v>
      </c>
      <c r="E34" s="21">
        <f>Table22[[#This Row],[Column1]]+SUM(Roulage!B33:BH33)</f>
        <v>0</v>
      </c>
      <c r="F34" s="19" t="str">
        <f>IF(OR(Table22[[#This Row],[Heures]]&gt;$F$1,Table22[[#This Row],[État]]="HS"),"OUI","")</f>
        <v/>
      </c>
      <c r="J34" s="21"/>
    </row>
    <row r="35" spans="4:10" x14ac:dyDescent="0.3">
      <c r="D35" s="19" t="e">
        <f>VLOOKUP(B35,Mileage!$E$3:$Q$23,13,FALSE)</f>
        <v>#N/A</v>
      </c>
      <c r="E35" s="21">
        <f>Table22[[#This Row],[Column1]]+SUM(Roulage!B34:BH34)</f>
        <v>0</v>
      </c>
      <c r="F35" s="19" t="str">
        <f>IF(OR(Table22[[#This Row],[Heures]]&gt;$F$1,Table22[[#This Row],[État]]="HS"),"OUI","")</f>
        <v/>
      </c>
      <c r="J35" s="21"/>
    </row>
    <row r="36" spans="4:10" x14ac:dyDescent="0.3">
      <c r="D36" s="19" t="e">
        <f>VLOOKUP(B36,Mileage!$E$3:$Q$23,13,FALSE)</f>
        <v>#N/A</v>
      </c>
      <c r="E36" s="21">
        <f>Table22[[#This Row],[Column1]]+SUM(Roulage!B35:BH35)</f>
        <v>0</v>
      </c>
      <c r="F36" s="19" t="str">
        <f>IF(OR(Table22[[#This Row],[Heures]]&gt;$F$1,Table22[[#This Row],[État]]="HS"),"OUI","")</f>
        <v/>
      </c>
      <c r="J36" s="21"/>
    </row>
    <row r="37" spans="4:10" x14ac:dyDescent="0.3">
      <c r="D37" s="19" t="e">
        <f>VLOOKUP(B37,Mileage!$E$3:$Q$23,13,FALSE)</f>
        <v>#N/A</v>
      </c>
      <c r="E37" s="21">
        <f>Table22[[#This Row],[Column1]]+SUM(Roulage!B36:BH36)</f>
        <v>0</v>
      </c>
      <c r="F37" s="19" t="str">
        <f>IF(OR(Table22[[#This Row],[Heures]]&gt;$F$1,Table22[[#This Row],[État]]="HS"),"OUI","")</f>
        <v/>
      </c>
      <c r="J37" s="21"/>
    </row>
    <row r="38" spans="4:10" x14ac:dyDescent="0.3">
      <c r="D38" s="19" t="e">
        <f>VLOOKUP(B38,Mileage!$E$3:$Q$23,13,FALSE)</f>
        <v>#N/A</v>
      </c>
      <c r="E38" s="21">
        <f>Table22[[#This Row],[Column1]]+SUM(Roulage!B37:BH37)</f>
        <v>0</v>
      </c>
      <c r="F38" s="19" t="str">
        <f>IF(OR(Table22[[#This Row],[Heures]]&gt;$F$1,Table22[[#This Row],[État]]="HS"),"OUI","")</f>
        <v/>
      </c>
      <c r="J38" s="21"/>
    </row>
    <row r="39" spans="4:10" x14ac:dyDescent="0.3">
      <c r="D39" s="19" t="e">
        <f>VLOOKUP(B39,Mileage!$E$3:$Q$23,13,FALSE)</f>
        <v>#N/A</v>
      </c>
      <c r="E39" s="21">
        <f>Table22[[#This Row],[Column1]]+SUM(Roulage!B38:BH38)</f>
        <v>0</v>
      </c>
      <c r="F39" s="19" t="str">
        <f>IF(OR(Table22[[#This Row],[Heures]]&gt;$F$1,Table22[[#This Row],[État]]="HS"),"OUI","")</f>
        <v/>
      </c>
      <c r="J39" s="21"/>
    </row>
    <row r="40" spans="4:10" x14ac:dyDescent="0.3">
      <c r="D40" s="19" t="e">
        <f>VLOOKUP(B40,Mileage!$E$3:$Q$23,13,FALSE)</f>
        <v>#N/A</v>
      </c>
      <c r="E40" s="21">
        <f>Table22[[#This Row],[Column1]]+SUM(Roulage!B39:BH39)</f>
        <v>0</v>
      </c>
      <c r="F40" s="19" t="str">
        <f>IF(OR(Table22[[#This Row],[Heures]]&gt;$F$1,Table22[[#This Row],[État]]="HS"),"OUI","")</f>
        <v/>
      </c>
      <c r="J40" s="21"/>
    </row>
    <row r="41" spans="4:10" x14ac:dyDescent="0.3">
      <c r="D41" s="19" t="e">
        <f>VLOOKUP(B41,Mileage!$E$3:$Q$23,13,FALSE)</f>
        <v>#N/A</v>
      </c>
      <c r="E41" s="21">
        <f>Table22[[#This Row],[Column1]]+SUM(Roulage!B40:BH40)</f>
        <v>0</v>
      </c>
      <c r="F41" s="19" t="str">
        <f>IF(OR(Table22[[#This Row],[Heures]]&gt;$F$1,Table22[[#This Row],[État]]="HS"),"OUI","")</f>
        <v/>
      </c>
      <c r="J41" s="21"/>
    </row>
    <row r="42" spans="4:10" x14ac:dyDescent="0.3">
      <c r="D42" s="19" t="e">
        <f>VLOOKUP(B42,Mileage!$E$3:$Q$23,13,FALSE)</f>
        <v>#N/A</v>
      </c>
      <c r="E42" s="21">
        <f>Table22[[#This Row],[Column1]]+SUM(Roulage!B41:BH41)</f>
        <v>0</v>
      </c>
      <c r="F42" s="19" t="str">
        <f>IF(OR(Table22[[#This Row],[Heures]]&gt;$F$1,Table22[[#This Row],[État]]="HS"),"OUI","")</f>
        <v/>
      </c>
      <c r="J42" s="21"/>
    </row>
    <row r="43" spans="4:10" x14ac:dyDescent="0.3">
      <c r="D43" s="19" t="e">
        <f>VLOOKUP(B43,Mileage!$E$3:$Q$23,13,FALSE)</f>
        <v>#N/A</v>
      </c>
      <c r="E43" s="21">
        <f>Table22[[#This Row],[Column1]]+SUM(Roulage!B42:BH42)</f>
        <v>0</v>
      </c>
      <c r="F43" s="19" t="str">
        <f>IF(OR(Table22[[#This Row],[Heures]]&gt;$F$1,Table22[[#This Row],[État]]="HS"),"OUI","")</f>
        <v/>
      </c>
      <c r="J43" s="21"/>
    </row>
    <row r="44" spans="4:10" x14ac:dyDescent="0.3">
      <c r="D44" s="19" t="e">
        <f>VLOOKUP(B44,Mileage!$E$3:$Q$23,13,FALSE)</f>
        <v>#N/A</v>
      </c>
      <c r="E44" s="21">
        <f>Table22[[#This Row],[Column1]]+SUM(Roulage!B43:BH43)</f>
        <v>0</v>
      </c>
      <c r="F44" s="19" t="str">
        <f>IF(OR(Table22[[#This Row],[Heures]]&gt;$F$1,Table22[[#This Row],[État]]="HS"),"OUI","")</f>
        <v/>
      </c>
      <c r="J44" s="21"/>
    </row>
    <row r="45" spans="4:10" x14ac:dyDescent="0.3">
      <c r="D45" s="19" t="e">
        <f>VLOOKUP(B45,Mileage!$E$3:$Q$23,13,FALSE)</f>
        <v>#N/A</v>
      </c>
      <c r="E45" s="21">
        <f>Table22[[#This Row],[Column1]]+SUM(Roulage!B44:BH44)</f>
        <v>0</v>
      </c>
      <c r="F45" s="19" t="str">
        <f>IF(OR(Table22[[#This Row],[Heures]]&gt;$F$1,Table22[[#This Row],[État]]="HS"),"OUI","")</f>
        <v/>
      </c>
      <c r="J45" s="21"/>
    </row>
    <row r="46" spans="4:10" x14ac:dyDescent="0.3">
      <c r="D46" s="19" t="e">
        <f>VLOOKUP(B46,Mileage!$E$3:$Q$23,13,FALSE)</f>
        <v>#N/A</v>
      </c>
      <c r="E46" s="21">
        <f>Table22[[#This Row],[Column1]]+SUM(Roulage!B45:BH45)</f>
        <v>0</v>
      </c>
      <c r="F46" s="19" t="str">
        <f>IF(OR(Table22[[#This Row],[Heures]]&gt;$F$1,Table22[[#This Row],[État]]="HS"),"OUI","")</f>
        <v/>
      </c>
      <c r="J46" s="21"/>
    </row>
    <row r="47" spans="4:10" x14ac:dyDescent="0.3">
      <c r="D47" s="19" t="e">
        <f>VLOOKUP(B47,Mileage!$E$3:$Q$23,13,FALSE)</f>
        <v>#N/A</v>
      </c>
      <c r="E47" s="21">
        <f>Table22[[#This Row],[Column1]]+SUM(Roulage!B46:BH46)</f>
        <v>0</v>
      </c>
      <c r="F47" s="19" t="str">
        <f>IF(OR(Table22[[#This Row],[Heures]]&gt;$F$1,Table22[[#This Row],[État]]="HS"),"OUI","")</f>
        <v/>
      </c>
      <c r="J47" s="21"/>
    </row>
    <row r="48" spans="4:10" x14ac:dyDescent="0.3">
      <c r="D48" s="19" t="e">
        <f>VLOOKUP(B48,Mileage!$E$3:$Q$23,13,FALSE)</f>
        <v>#N/A</v>
      </c>
      <c r="E48" s="21">
        <f>Table22[[#This Row],[Column1]]+SUM(Roulage!B47:BH47)</f>
        <v>0</v>
      </c>
      <c r="F48" s="19" t="str">
        <f>IF(OR(Table22[[#This Row],[Heures]]&gt;$F$1,Table22[[#This Row],[État]]="HS"),"OUI","")</f>
        <v/>
      </c>
      <c r="J48" s="21"/>
    </row>
    <row r="49" spans="4:10" x14ac:dyDescent="0.3">
      <c r="D49" s="19" t="e">
        <f>VLOOKUP(B49,Mileage!$E$3:$Q$23,13,FALSE)</f>
        <v>#N/A</v>
      </c>
      <c r="E49" s="21">
        <f>Table22[[#This Row],[Column1]]+SUM(Roulage!B48:BH48)</f>
        <v>0</v>
      </c>
      <c r="F49" s="19" t="str">
        <f>IF(OR(Table22[[#This Row],[Heures]]&gt;$F$1,Table22[[#This Row],[État]]="HS"),"OUI","")</f>
        <v/>
      </c>
      <c r="J49" s="21"/>
    </row>
    <row r="50" spans="4:10" x14ac:dyDescent="0.3">
      <c r="D50" s="19" t="e">
        <f>VLOOKUP(B50,Mileage!$E$3:$Q$23,13,FALSE)</f>
        <v>#N/A</v>
      </c>
      <c r="E50" s="21">
        <f>Table22[[#This Row],[Column1]]+SUM(Roulage!B49:BH49)</f>
        <v>0</v>
      </c>
      <c r="F50" s="19" t="str">
        <f>IF(OR(Table22[[#This Row],[Heures]]&gt;$F$1,Table22[[#This Row],[État]]="HS"),"OUI","")</f>
        <v/>
      </c>
      <c r="J50" s="21"/>
    </row>
    <row r="51" spans="4:10" x14ac:dyDescent="0.3">
      <c r="D51" s="19" t="e">
        <f>VLOOKUP(B51,Mileage!$E$3:$Q$23,13,FALSE)</f>
        <v>#N/A</v>
      </c>
      <c r="E51" s="21">
        <f>Table22[[#This Row],[Column1]]+SUM(Roulage!B50:BH50)</f>
        <v>0</v>
      </c>
      <c r="F51" s="19" t="str">
        <f>IF(OR(Table22[[#This Row],[Heures]]&gt;$F$1,Table22[[#This Row],[État]]="HS"),"OUI","")</f>
        <v/>
      </c>
      <c r="J51" s="21"/>
    </row>
    <row r="52" spans="4:10" x14ac:dyDescent="0.3">
      <c r="D52" s="19" t="e">
        <f>VLOOKUP(B52,Mileage!$E$3:$Q$23,13,FALSE)</f>
        <v>#N/A</v>
      </c>
      <c r="E52" s="21">
        <f>Table22[[#This Row],[Column1]]+SUM(Roulage!B51:BH51)</f>
        <v>0</v>
      </c>
      <c r="F52" s="19" t="str">
        <f>IF(OR(Table22[[#This Row],[Heures]]&gt;$F$1,Table22[[#This Row],[État]]="HS"),"OUI","")</f>
        <v/>
      </c>
      <c r="J52" s="21"/>
    </row>
    <row r="53" spans="4:10" x14ac:dyDescent="0.3">
      <c r="D53" s="19" t="e">
        <f>VLOOKUP(B53,Mileage!$E$3:$Q$23,13,FALSE)</f>
        <v>#N/A</v>
      </c>
      <c r="E53" s="21">
        <f>Table22[[#This Row],[Column1]]+SUM(Roulage!B52:BH52)</f>
        <v>0</v>
      </c>
      <c r="F53" s="19" t="str">
        <f>IF(OR(Table22[[#This Row],[Heures]]&gt;$F$1,Table22[[#This Row],[État]]="HS"),"OUI","")</f>
        <v/>
      </c>
      <c r="J53" s="21"/>
    </row>
    <row r="54" spans="4:10" x14ac:dyDescent="0.3">
      <c r="D54" s="19" t="e">
        <f>VLOOKUP(B54,Mileage!$E$3:$Q$23,13,FALSE)</f>
        <v>#N/A</v>
      </c>
      <c r="E54" s="21">
        <f>Table22[[#This Row],[Column1]]+SUM(Roulage!B53:BH53)</f>
        <v>0</v>
      </c>
      <c r="F54" s="19" t="str">
        <f>IF(OR(Table22[[#This Row],[Heures]]&gt;$F$1,Table22[[#This Row],[État]]="HS"),"OUI","")</f>
        <v/>
      </c>
      <c r="J54" s="21"/>
    </row>
    <row r="55" spans="4:10" x14ac:dyDescent="0.3">
      <c r="D55" s="19" t="e">
        <f>VLOOKUP(B55,Mileage!$E$3:$Q$23,13,FALSE)</f>
        <v>#N/A</v>
      </c>
      <c r="E55" s="21">
        <f>Table22[[#This Row],[Column1]]+SUM(Roulage!B54:BH54)</f>
        <v>0</v>
      </c>
      <c r="F55" s="19" t="str">
        <f>IF(OR(Table22[[#This Row],[Heures]]&gt;$F$1,Table22[[#This Row],[État]]="HS"),"OUI","")</f>
        <v/>
      </c>
      <c r="J55" s="21"/>
    </row>
    <row r="56" spans="4:10" x14ac:dyDescent="0.3">
      <c r="D56" s="19" t="e">
        <f>VLOOKUP(B56,Mileage!$E$3:$Q$23,13,FALSE)</f>
        <v>#N/A</v>
      </c>
      <c r="E56" s="21">
        <f>Table22[[#This Row],[Column1]]+SUM(Roulage!B55:BH55)</f>
        <v>0</v>
      </c>
      <c r="F56" s="19" t="str">
        <f>IF(OR(Table22[[#This Row],[Heures]]&gt;$F$1,Table22[[#This Row],[État]]="HS"),"OUI","")</f>
        <v/>
      </c>
      <c r="J56" s="21"/>
    </row>
    <row r="57" spans="4:10" x14ac:dyDescent="0.3">
      <c r="D57" s="19" t="e">
        <f>VLOOKUP(B57,Mileage!$E$3:$Q$23,13,FALSE)</f>
        <v>#N/A</v>
      </c>
      <c r="E57" s="21">
        <f>Table22[[#This Row],[Column1]]+SUM(Roulage!B56:BH56)</f>
        <v>0</v>
      </c>
      <c r="F57" s="19" t="str">
        <f>IF(OR(Table22[[#This Row],[Heures]]&gt;$F$1,Table22[[#This Row],[État]]="HS"),"OUI","")</f>
        <v/>
      </c>
      <c r="J57" s="21"/>
    </row>
    <row r="58" spans="4:10" x14ac:dyDescent="0.3">
      <c r="D58" s="19" t="e">
        <f>VLOOKUP(B58,Mileage!$E$3:$Q$23,13,FALSE)</f>
        <v>#N/A</v>
      </c>
      <c r="E58" s="21">
        <f>Table22[[#This Row],[Column1]]+SUM(Roulage!B57:BH57)</f>
        <v>0</v>
      </c>
      <c r="F58" s="19" t="str">
        <f>IF(OR(Table22[[#This Row],[Heures]]&gt;$F$1,Table22[[#This Row],[État]]="HS"),"OUI","")</f>
        <v/>
      </c>
      <c r="J58" s="21"/>
    </row>
    <row r="59" spans="4:10" x14ac:dyDescent="0.3">
      <c r="D59" s="19" t="e">
        <f>VLOOKUP(B59,Mileage!$E$3:$Q$23,13,FALSE)</f>
        <v>#N/A</v>
      </c>
      <c r="E59" s="21">
        <f>Table22[[#This Row],[Column1]]+SUM(Roulage!B58:BH58)</f>
        <v>0</v>
      </c>
      <c r="F59" s="19" t="str">
        <f>IF(OR(Table22[[#This Row],[Heures]]&gt;$F$1,Table22[[#This Row],[État]]="HS"),"OUI","")</f>
        <v/>
      </c>
      <c r="J59" s="21"/>
    </row>
    <row r="60" spans="4:10" x14ac:dyDescent="0.3">
      <c r="D60" s="19" t="e">
        <f>VLOOKUP(B60,Mileage!$E$3:$Q$23,13,FALSE)</f>
        <v>#N/A</v>
      </c>
      <c r="E60" s="21">
        <f>Table22[[#This Row],[Column1]]+SUM(Roulage!B59:BH59)</f>
        <v>0</v>
      </c>
      <c r="F60" s="19" t="str">
        <f>IF(OR(Table22[[#This Row],[Heures]]&gt;$F$1,Table22[[#This Row],[État]]="HS"),"OUI","")</f>
        <v/>
      </c>
      <c r="J60" s="21"/>
    </row>
    <row r="61" spans="4:10" x14ac:dyDescent="0.3">
      <c r="D61" s="19" t="e">
        <f>VLOOKUP(B61,Mileage!$E$3:$Q$23,13,FALSE)</f>
        <v>#N/A</v>
      </c>
      <c r="E61" s="21">
        <f>Table22[[#This Row],[Column1]]+SUM(Roulage!B60:BH60)</f>
        <v>0</v>
      </c>
      <c r="F61" s="19" t="str">
        <f>IF(OR(Table22[[#This Row],[Heures]]&gt;$F$1,Table22[[#This Row],[État]]="HS"),"OUI","")</f>
        <v/>
      </c>
      <c r="J61" s="21"/>
    </row>
    <row r="62" spans="4:10" x14ac:dyDescent="0.3">
      <c r="D62" s="19" t="e">
        <f>VLOOKUP(B62,Mileage!$E$3:$Q$23,13,FALSE)</f>
        <v>#N/A</v>
      </c>
      <c r="E62" s="21">
        <f>Table22[[#This Row],[Column1]]+SUM(Roulage!B61:BH61)</f>
        <v>0</v>
      </c>
      <c r="F62" s="19" t="str">
        <f>IF(OR(Table22[[#This Row],[Heures]]&gt;$F$1,Table22[[#This Row],[État]]="HS"),"OUI","")</f>
        <v/>
      </c>
      <c r="J62" s="21"/>
    </row>
    <row r="63" spans="4:10" x14ac:dyDescent="0.3">
      <c r="D63" s="19" t="e">
        <f>VLOOKUP(B63,Mileage!$E$3:$Q$23,13,FALSE)</f>
        <v>#N/A</v>
      </c>
      <c r="E63" s="21">
        <f>Table22[[#This Row],[Column1]]+SUM(Roulage!B62:BH62)</f>
        <v>0</v>
      </c>
      <c r="F63" s="19" t="str">
        <f>IF(OR(Table22[[#This Row],[Heures]]&gt;$F$1,Table22[[#This Row],[État]]="HS"),"OUI","")</f>
        <v/>
      </c>
      <c r="J63" s="21"/>
    </row>
    <row r="64" spans="4:10" x14ac:dyDescent="0.3">
      <c r="D64" s="19" t="e">
        <f>VLOOKUP(B64,Mileage!$E$3:$Q$23,13,FALSE)</f>
        <v>#N/A</v>
      </c>
      <c r="E64" s="21">
        <f>Table22[[#This Row],[Column1]]+SUM(Roulage!B63:BH63)</f>
        <v>0</v>
      </c>
      <c r="F64" s="19" t="str">
        <f>IF(OR(Table22[[#This Row],[Heures]]&gt;$F$1,Table22[[#This Row],[État]]="HS"),"OUI","")</f>
        <v/>
      </c>
      <c r="J64" s="21"/>
    </row>
    <row r="65" spans="4:10" x14ac:dyDescent="0.3">
      <c r="D65" s="19" t="e">
        <f>VLOOKUP(B65,Mileage!$E$3:$Q$23,13,FALSE)</f>
        <v>#N/A</v>
      </c>
      <c r="E65" s="21">
        <f>Table22[[#This Row],[Column1]]+SUM(Roulage!B64:BH64)</f>
        <v>0</v>
      </c>
      <c r="F65" s="19" t="str">
        <f>IF(OR(Table22[[#This Row],[Heures]]&gt;$F$1,Table22[[#This Row],[État]]="HS"),"OUI","")</f>
        <v/>
      </c>
      <c r="J65" s="21"/>
    </row>
    <row r="66" spans="4:10" x14ac:dyDescent="0.3">
      <c r="D66" s="19" t="e">
        <f>VLOOKUP(B66,Mileage!$E$3:$Q$23,13,FALSE)</f>
        <v>#N/A</v>
      </c>
      <c r="E66" s="21">
        <f>Table22[[#This Row],[Column1]]+SUM(Roulage!B65:BH65)</f>
        <v>0</v>
      </c>
      <c r="F66" s="19" t="str">
        <f>IF(OR(Table22[[#This Row],[Heures]]&gt;$F$1,Table22[[#This Row],[État]]="HS"),"OUI","")</f>
        <v/>
      </c>
      <c r="J66" s="21"/>
    </row>
    <row r="67" spans="4:10" x14ac:dyDescent="0.3">
      <c r="D67" s="19" t="e">
        <f>VLOOKUP(B67,Mileage!$E$3:$Q$23,13,FALSE)</f>
        <v>#N/A</v>
      </c>
      <c r="E67" s="21">
        <f>Table22[[#This Row],[Column1]]+SUM(Roulage!B66:BH66)</f>
        <v>0</v>
      </c>
      <c r="F67" s="19" t="str">
        <f>IF(OR(Table22[[#This Row],[Heures]]&gt;$F$1,Table22[[#This Row],[État]]="HS"),"OUI","")</f>
        <v/>
      </c>
      <c r="J67" s="21"/>
    </row>
    <row r="68" spans="4:10" x14ac:dyDescent="0.3">
      <c r="D68" s="19" t="e">
        <f>VLOOKUP(B68,Mileage!$E$3:$Q$23,13,FALSE)</f>
        <v>#N/A</v>
      </c>
      <c r="E68" s="21">
        <f>Table22[[#This Row],[Column1]]+SUM(Roulage!B67:BH67)</f>
        <v>0</v>
      </c>
      <c r="F68" s="19" t="str">
        <f>IF(OR(Table22[[#This Row],[Heures]]&gt;$F$1,Table22[[#This Row],[État]]="HS"),"OUI","")</f>
        <v/>
      </c>
      <c r="J68" s="21"/>
    </row>
    <row r="69" spans="4:10" x14ac:dyDescent="0.3">
      <c r="D69" s="19" t="e">
        <f>VLOOKUP(B69,Mileage!$E$3:$Q$23,13,FALSE)</f>
        <v>#N/A</v>
      </c>
      <c r="E69" s="21">
        <f>Table22[[#This Row],[Column1]]+SUM(Roulage!B68:BH68)</f>
        <v>0</v>
      </c>
      <c r="F69" s="19" t="str">
        <f>IF(OR(Table22[[#This Row],[Heures]]&gt;$F$1,Table22[[#This Row],[État]]="HS"),"OUI","")</f>
        <v/>
      </c>
      <c r="J69" s="21"/>
    </row>
    <row r="70" spans="4:10" x14ac:dyDescent="0.3">
      <c r="D70" s="19" t="e">
        <f>VLOOKUP(B70,Mileage!$E$3:$Q$23,13,FALSE)</f>
        <v>#N/A</v>
      </c>
      <c r="E70" s="21">
        <f>Table22[[#This Row],[Column1]]+SUM(Roulage!B69:BH69)</f>
        <v>0</v>
      </c>
      <c r="F70" s="19" t="str">
        <f>IF(OR(Table22[[#This Row],[Heures]]&gt;$F$1,Table22[[#This Row],[État]]="HS"),"OUI","")</f>
        <v/>
      </c>
      <c r="J70" s="21"/>
    </row>
    <row r="71" spans="4:10" x14ac:dyDescent="0.3">
      <c r="D71" s="19" t="e">
        <f>VLOOKUP(B71,Mileage!$E$3:$Q$23,13,FALSE)</f>
        <v>#N/A</v>
      </c>
      <c r="E71" s="21">
        <f>Table22[[#This Row],[Column1]]+SUM(Roulage!B70:BH70)</f>
        <v>0</v>
      </c>
      <c r="F71" s="19" t="str">
        <f>IF(OR(Table22[[#This Row],[Heures]]&gt;$F$1,Table22[[#This Row],[État]]="HS"),"OUI","")</f>
        <v/>
      </c>
      <c r="J71" s="21"/>
    </row>
    <row r="72" spans="4:10" x14ac:dyDescent="0.3">
      <c r="D72" s="19" t="e">
        <f>VLOOKUP(B72,Mileage!$E$3:$Q$23,13,FALSE)</f>
        <v>#N/A</v>
      </c>
      <c r="E72" s="21">
        <f>Table22[[#This Row],[Column1]]+SUM(Roulage!B71:BH71)</f>
        <v>0</v>
      </c>
      <c r="F72" s="19" t="str">
        <f>IF(OR(Table22[[#This Row],[Heures]]&gt;$F$1,Table22[[#This Row],[État]]="HS"),"OUI","")</f>
        <v/>
      </c>
      <c r="J72" s="21"/>
    </row>
    <row r="73" spans="4:10" x14ac:dyDescent="0.3">
      <c r="D73" s="19" t="e">
        <f>VLOOKUP(B73,Mileage!$E$3:$Q$23,13,FALSE)</f>
        <v>#N/A</v>
      </c>
      <c r="E73" s="21">
        <f>Table22[[#This Row],[Column1]]+SUM(Roulage!B72:BH72)</f>
        <v>0</v>
      </c>
      <c r="F73" s="19" t="str">
        <f>IF(OR(Table22[[#This Row],[Heures]]&gt;$F$1,Table22[[#This Row],[État]]="HS"),"OUI","")</f>
        <v/>
      </c>
      <c r="J73" s="21"/>
    </row>
    <row r="74" spans="4:10" x14ac:dyDescent="0.3">
      <c r="D74" s="19" t="e">
        <f>VLOOKUP(B74,Mileage!$E$3:$Q$23,13,FALSE)</f>
        <v>#N/A</v>
      </c>
      <c r="E74" s="21">
        <f>Table22[[#This Row],[Column1]]+SUM(Roulage!B73:BH73)</f>
        <v>0</v>
      </c>
      <c r="F74" s="19" t="str">
        <f>IF(OR(Table22[[#This Row],[Heures]]&gt;$F$1,Table22[[#This Row],[État]]="HS"),"OUI","")</f>
        <v/>
      </c>
      <c r="J74" s="21"/>
    </row>
    <row r="75" spans="4:10" x14ac:dyDescent="0.3">
      <c r="D75" s="19" t="e">
        <f>VLOOKUP(B75,Mileage!$E$3:$Q$23,13,FALSE)</f>
        <v>#N/A</v>
      </c>
      <c r="E75" s="21">
        <f>Table22[[#This Row],[Column1]]+SUM(Roulage!B74:BH74)</f>
        <v>0</v>
      </c>
      <c r="F75" s="19" t="str">
        <f>IF(OR(Table22[[#This Row],[Heures]]&gt;$F$1,Table22[[#This Row],[État]]="HS"),"OUI","")</f>
        <v/>
      </c>
      <c r="J75" s="21"/>
    </row>
    <row r="76" spans="4:10" x14ac:dyDescent="0.3">
      <c r="D76" s="19" t="e">
        <f>VLOOKUP(B76,Mileage!$E$3:$Q$23,13,FALSE)</f>
        <v>#N/A</v>
      </c>
      <c r="E76" s="21">
        <f>Table22[[#This Row],[Column1]]+SUM(Roulage!B75:BH75)</f>
        <v>0</v>
      </c>
      <c r="F76" s="19" t="str">
        <f>IF(OR(Table22[[#This Row],[Heures]]&gt;$F$1,Table22[[#This Row],[État]]="HS"),"OUI","")</f>
        <v/>
      </c>
      <c r="J76" s="21"/>
    </row>
    <row r="77" spans="4:10" x14ac:dyDescent="0.3">
      <c r="D77" s="19" t="e">
        <f>VLOOKUP(B77,Mileage!$E$3:$Q$23,13,FALSE)</f>
        <v>#N/A</v>
      </c>
      <c r="E77" s="21">
        <f>Table22[[#This Row],[Column1]]+SUM(Roulage!B76:BH76)</f>
        <v>0</v>
      </c>
      <c r="F77" s="19" t="str">
        <f>IF(OR(Table22[[#This Row],[Heures]]&gt;$F$1,Table22[[#This Row],[État]]="HS"),"OUI","")</f>
        <v/>
      </c>
      <c r="J77" s="21"/>
    </row>
    <row r="78" spans="4:10" x14ac:dyDescent="0.3">
      <c r="D78" s="19" t="e">
        <f>VLOOKUP(B78,Mileage!$E$3:$Q$23,13,FALSE)</f>
        <v>#N/A</v>
      </c>
      <c r="E78" s="21">
        <f>Table22[[#This Row],[Column1]]+SUM(Roulage!B77:BH77)</f>
        <v>0</v>
      </c>
      <c r="F78" s="19" t="str">
        <f>IF(OR(Table22[[#This Row],[Heures]]&gt;$F$1,Table22[[#This Row],[État]]="HS"),"OUI","")</f>
        <v/>
      </c>
      <c r="J78" s="21"/>
    </row>
    <row r="79" spans="4:10" x14ac:dyDescent="0.3">
      <c r="D79" s="19" t="e">
        <f>VLOOKUP(B79,Mileage!$E$3:$Q$23,13,FALSE)</f>
        <v>#N/A</v>
      </c>
      <c r="E79" s="21">
        <f>Table22[[#This Row],[Column1]]+SUM(Roulage!B78:BH78)</f>
        <v>0</v>
      </c>
      <c r="F79" s="19" t="str">
        <f>IF(OR(Table22[[#This Row],[Heures]]&gt;$F$1,Table22[[#This Row],[État]]="HS"),"OUI","")</f>
        <v/>
      </c>
      <c r="J79" s="21"/>
    </row>
    <row r="80" spans="4:10" x14ac:dyDescent="0.3">
      <c r="D80" s="19" t="e">
        <f>VLOOKUP(B80,Mileage!$E$3:$Q$23,13,FALSE)</f>
        <v>#N/A</v>
      </c>
      <c r="E80" s="21">
        <f>Table22[[#This Row],[Column1]]+SUM(Roulage!B79:BH79)</f>
        <v>0</v>
      </c>
      <c r="F80" s="19" t="str">
        <f>IF(OR(Table22[[#This Row],[Heures]]&gt;$F$1,Table22[[#This Row],[État]]="HS"),"OUI","")</f>
        <v/>
      </c>
      <c r="J80" s="21"/>
    </row>
    <row r="81" spans="4:10" x14ac:dyDescent="0.3">
      <c r="D81" s="19" t="e">
        <f>VLOOKUP(B81,Mileage!$E$3:$Q$23,13,FALSE)</f>
        <v>#N/A</v>
      </c>
      <c r="E81" s="21">
        <f>Table22[[#This Row],[Column1]]+SUM(Roulage!B80:BH80)</f>
        <v>0</v>
      </c>
      <c r="F81" s="19" t="str">
        <f>IF(OR(Table22[[#This Row],[Heures]]&gt;$F$1,Table22[[#This Row],[État]]="HS"),"OUI","")</f>
        <v/>
      </c>
      <c r="J81" s="21"/>
    </row>
    <row r="82" spans="4:10" x14ac:dyDescent="0.3">
      <c r="D82" s="19" t="e">
        <f>VLOOKUP(B82,Mileage!$E$3:$Q$23,13,FALSE)</f>
        <v>#N/A</v>
      </c>
      <c r="E82" s="21">
        <f>Table22[[#This Row],[Column1]]+SUM(Roulage!B81:BH81)</f>
        <v>0</v>
      </c>
      <c r="F82" s="19" t="str">
        <f>IF(OR(Table22[[#This Row],[Heures]]&gt;$F$1,Table22[[#This Row],[État]]="HS"),"OUI","")</f>
        <v/>
      </c>
      <c r="J82" s="21"/>
    </row>
    <row r="83" spans="4:10" x14ac:dyDescent="0.3">
      <c r="D83" s="19" t="e">
        <f>VLOOKUP(B83,Mileage!$E$3:$Q$23,13,FALSE)</f>
        <v>#N/A</v>
      </c>
      <c r="E83" s="21">
        <f>Table22[[#This Row],[Column1]]+SUM(Roulage!B82:BH82)</f>
        <v>0</v>
      </c>
      <c r="F83" s="19" t="str">
        <f>IF(OR(Table22[[#This Row],[Heures]]&gt;$F$1,Table22[[#This Row],[État]]="HS"),"OUI","")</f>
        <v/>
      </c>
      <c r="J83" s="21"/>
    </row>
    <row r="84" spans="4:10" x14ac:dyDescent="0.3">
      <c r="D84" s="19" t="e">
        <f>VLOOKUP(B84,Mileage!$E$3:$Q$23,13,FALSE)</f>
        <v>#N/A</v>
      </c>
      <c r="E84" s="21">
        <f>Table22[[#This Row],[Column1]]+SUM(Roulage!B83:BH83)</f>
        <v>0</v>
      </c>
      <c r="F84" s="19" t="str">
        <f>IF(OR(Table22[[#This Row],[Heures]]&gt;$F$1,Table22[[#This Row],[État]]="HS"),"OUI","")</f>
        <v/>
      </c>
      <c r="J84" s="21"/>
    </row>
    <row r="85" spans="4:10" x14ac:dyDescent="0.3">
      <c r="D85" s="19" t="e">
        <f>VLOOKUP(B85,Mileage!$E$3:$Q$23,13,FALSE)</f>
        <v>#N/A</v>
      </c>
      <c r="E85" s="21">
        <f>Table22[[#This Row],[Column1]]+SUM(Roulage!B84:BH84)</f>
        <v>0</v>
      </c>
      <c r="F85" s="19" t="str">
        <f>IF(OR(Table22[[#This Row],[Heures]]&gt;$F$1,Table22[[#This Row],[État]]="HS"),"OUI","")</f>
        <v/>
      </c>
      <c r="J85" s="21"/>
    </row>
    <row r="86" spans="4:10" x14ac:dyDescent="0.3">
      <c r="D86" s="19" t="e">
        <f>VLOOKUP(B86,Mileage!$E$3:$Q$23,13,FALSE)</f>
        <v>#N/A</v>
      </c>
      <c r="E86" s="21">
        <f>Table22[[#This Row],[Column1]]+SUM(Roulage!B85:BH85)</f>
        <v>0</v>
      </c>
      <c r="F86" s="19" t="str">
        <f>IF(OR(Table22[[#This Row],[Heures]]&gt;$F$1,Table22[[#This Row],[État]]="HS"),"OUI","")</f>
        <v/>
      </c>
      <c r="J86" s="21"/>
    </row>
    <row r="87" spans="4:10" x14ac:dyDescent="0.3">
      <c r="D87" s="19" t="e">
        <f>VLOOKUP(B87,Mileage!$E$3:$Q$23,13,FALSE)</f>
        <v>#N/A</v>
      </c>
      <c r="E87" s="21">
        <f>Table22[[#This Row],[Column1]]+SUM(Roulage!B86:BH86)</f>
        <v>0</v>
      </c>
      <c r="F87" s="19" t="str">
        <f>IF(OR(Table22[[#This Row],[Heures]]&gt;$F$1,Table22[[#This Row],[État]]="HS"),"OUI","")</f>
        <v/>
      </c>
      <c r="J87" s="21"/>
    </row>
    <row r="88" spans="4:10" x14ac:dyDescent="0.3">
      <c r="D88" s="19" t="e">
        <f>VLOOKUP(B88,Mileage!$E$3:$Q$23,13,FALSE)</f>
        <v>#N/A</v>
      </c>
      <c r="E88" s="21">
        <f>Table22[[#This Row],[Column1]]+SUM(Roulage!B87:BH87)</f>
        <v>0</v>
      </c>
      <c r="F88" s="19" t="str">
        <f>IF(OR(Table22[[#This Row],[Heures]]&gt;$F$1,Table22[[#This Row],[État]]="HS"),"OUI","")</f>
        <v/>
      </c>
      <c r="J88" s="21"/>
    </row>
    <row r="89" spans="4:10" x14ac:dyDescent="0.3">
      <c r="D89" s="19" t="e">
        <f>VLOOKUP(B89,Mileage!$E$3:$Q$23,13,FALSE)</f>
        <v>#N/A</v>
      </c>
      <c r="E89" s="21">
        <f>Table22[[#This Row],[Column1]]+SUM(Roulage!B88:BH88)</f>
        <v>0</v>
      </c>
      <c r="F89" s="19" t="str">
        <f>IF(OR(Table22[[#This Row],[Heures]]&gt;$F$1,Table22[[#This Row],[État]]="HS"),"OUI","")</f>
        <v/>
      </c>
      <c r="J89" s="21"/>
    </row>
    <row r="90" spans="4:10" x14ac:dyDescent="0.3">
      <c r="D90" s="19" t="e">
        <f>VLOOKUP(B90,Mileage!$E$3:$Q$23,13,FALSE)</f>
        <v>#N/A</v>
      </c>
      <c r="E90" s="21">
        <f>Table22[[#This Row],[Column1]]+SUM(Roulage!B89:BH89)</f>
        <v>0</v>
      </c>
      <c r="F90" s="19" t="str">
        <f>IF(OR(Table22[[#This Row],[Heures]]&gt;$F$1,Table22[[#This Row],[État]]="HS"),"OUI","")</f>
        <v/>
      </c>
      <c r="J90" s="21"/>
    </row>
    <row r="91" spans="4:10" x14ac:dyDescent="0.3">
      <c r="D91" s="19" t="e">
        <f>VLOOKUP(B91,Mileage!$E$3:$Q$23,13,FALSE)</f>
        <v>#N/A</v>
      </c>
      <c r="E91" s="21">
        <f>Table22[[#This Row],[Column1]]+SUM(Roulage!B90:BH90)</f>
        <v>0</v>
      </c>
      <c r="F91" s="19" t="str">
        <f>IF(OR(Table22[[#This Row],[Heures]]&gt;$F$1,Table22[[#This Row],[État]]="HS"),"OUI","")</f>
        <v/>
      </c>
      <c r="J91" s="21"/>
    </row>
    <row r="92" spans="4:10" x14ac:dyDescent="0.3">
      <c r="D92" s="19" t="e">
        <f>VLOOKUP(B92,Mileage!$E$3:$Q$23,13,FALSE)</f>
        <v>#N/A</v>
      </c>
      <c r="E92" s="21">
        <f>Table22[[#This Row],[Column1]]+SUM(Roulage!B91:BH91)</f>
        <v>0</v>
      </c>
      <c r="F92" s="19" t="str">
        <f>IF(OR(Table22[[#This Row],[Heures]]&gt;$F$1,Table22[[#This Row],[État]]="HS"),"OUI","")</f>
        <v/>
      </c>
      <c r="J92" s="21"/>
    </row>
    <row r="93" spans="4:10" x14ac:dyDescent="0.3">
      <c r="D93" s="19" t="e">
        <f>VLOOKUP(B93,Mileage!$E$3:$Q$23,13,FALSE)</f>
        <v>#N/A</v>
      </c>
      <c r="E93" s="21">
        <f>Table22[[#This Row],[Column1]]+SUM(Roulage!B92:BH92)</f>
        <v>0</v>
      </c>
      <c r="F93" s="19" t="str">
        <f>IF(OR(Table22[[#This Row],[Heures]]&gt;$F$1,Table22[[#This Row],[État]]="HS"),"OUI","")</f>
        <v/>
      </c>
      <c r="J93" s="21"/>
    </row>
    <row r="94" spans="4:10" x14ac:dyDescent="0.3">
      <c r="D94" s="19" t="e">
        <f>VLOOKUP(B94,Mileage!$E$3:$Q$23,13,FALSE)</f>
        <v>#N/A</v>
      </c>
      <c r="E94" s="21">
        <f>Table22[[#This Row],[Column1]]+SUM(Roulage!B93:BH93)</f>
        <v>0</v>
      </c>
      <c r="F94" s="19" t="str">
        <f>IF(OR(Table22[[#This Row],[Heures]]&gt;$F$1,Table22[[#This Row],[État]]="HS"),"OUI","")</f>
        <v/>
      </c>
      <c r="J94" s="21"/>
    </row>
    <row r="95" spans="4:10" x14ac:dyDescent="0.3">
      <c r="D95" s="19" t="e">
        <f>VLOOKUP(B95,Mileage!$E$3:$Q$23,13,FALSE)</f>
        <v>#N/A</v>
      </c>
      <c r="E95" s="21">
        <f>Table22[[#This Row],[Column1]]+SUM(Roulage!B94:BH94)</f>
        <v>0</v>
      </c>
      <c r="F95" s="19" t="str">
        <f>IF(OR(Table22[[#This Row],[Heures]]&gt;$F$1,Table22[[#This Row],[État]]="HS"),"OUI","")</f>
        <v/>
      </c>
      <c r="J95" s="21"/>
    </row>
    <row r="96" spans="4:10" x14ac:dyDescent="0.3">
      <c r="D96" s="19" t="e">
        <f>VLOOKUP(B96,Mileage!$E$3:$Q$23,13,FALSE)</f>
        <v>#N/A</v>
      </c>
      <c r="E96" s="21">
        <f>Table22[[#This Row],[Column1]]+SUM(Roulage!B95:BH95)</f>
        <v>0</v>
      </c>
      <c r="F96" s="19" t="str">
        <f>IF(OR(Table22[[#This Row],[Heures]]&gt;$F$1,Table22[[#This Row],[État]]="HS"),"OUI","")</f>
        <v/>
      </c>
      <c r="J96" s="21"/>
    </row>
    <row r="97" spans="4:10" x14ac:dyDescent="0.3">
      <c r="D97" s="19" t="e">
        <f>VLOOKUP(B97,Mileage!$E$3:$Q$23,13,FALSE)</f>
        <v>#N/A</v>
      </c>
      <c r="E97" s="21">
        <f>Table22[[#This Row],[Column1]]+SUM(Roulage!B96:BH96)</f>
        <v>0</v>
      </c>
      <c r="F97" s="19" t="str">
        <f>IF(OR(Table22[[#This Row],[Heures]]&gt;$F$1,Table22[[#This Row],[État]]="HS"),"OUI","")</f>
        <v/>
      </c>
      <c r="J97" s="21"/>
    </row>
    <row r="98" spans="4:10" x14ac:dyDescent="0.3">
      <c r="D98" s="19" t="e">
        <f>VLOOKUP(B98,Mileage!$E$3:$Q$23,13,FALSE)</f>
        <v>#N/A</v>
      </c>
      <c r="E98" s="21">
        <f>Table22[[#This Row],[Column1]]+SUM(Roulage!B97:BH97)</f>
        <v>0</v>
      </c>
      <c r="F98" s="19" t="str">
        <f>IF(OR(Table22[[#This Row],[Heures]]&gt;$F$1,Table22[[#This Row],[État]]="HS"),"OUI","")</f>
        <v/>
      </c>
      <c r="J98" s="21"/>
    </row>
    <row r="99" spans="4:10" x14ac:dyDescent="0.3">
      <c r="D99" s="19" t="e">
        <f>VLOOKUP(B99,Mileage!$E$3:$Q$23,13,FALSE)</f>
        <v>#N/A</v>
      </c>
      <c r="E99" s="21">
        <f>Table22[[#This Row],[Column1]]+SUM(Roulage!B98:BH98)</f>
        <v>0</v>
      </c>
      <c r="F99" s="19" t="str">
        <f>IF(OR(Table22[[#This Row],[Heures]]&gt;$F$1,Table22[[#This Row],[État]]="HS"),"OUI","")</f>
        <v/>
      </c>
      <c r="J99" s="21"/>
    </row>
    <row r="100" spans="4:10" x14ac:dyDescent="0.3">
      <c r="D100" s="19" t="e">
        <f>VLOOKUP(B100,Mileage!$E$3:$Q$23,13,FALSE)</f>
        <v>#N/A</v>
      </c>
      <c r="E100" s="21">
        <f>Table22[[#This Row],[Column1]]+SUM(Roulage!B99:BH99)</f>
        <v>0</v>
      </c>
      <c r="F100" s="19" t="str">
        <f>IF(OR(Table22[[#This Row],[Heures]]&gt;$F$1,Table22[[#This Row],[État]]="HS"),"OUI","")</f>
        <v/>
      </c>
      <c r="J100" s="21"/>
    </row>
  </sheetData>
  <mergeCells count="1">
    <mergeCell ref="D1:E1"/>
  </mergeCells>
  <conditionalFormatting sqref="B3:J100">
    <cfRule type="expression" dxfId="65" priority="26">
      <formula>$H3="HS"</formula>
    </cfRule>
    <cfRule type="expression" dxfId="64" priority="27">
      <formula>$F3="OUI"</formula>
    </cfRule>
    <cfRule type="expression" dxfId="63" priority="28">
      <formula>$D3="#383"</formula>
    </cfRule>
    <cfRule type="expression" dxfId="62" priority="29">
      <formula>$D3="#371"</formula>
    </cfRule>
    <cfRule type="expression" dxfId="61" priority="30">
      <formula>$D3="#365"</formula>
    </cfRule>
    <cfRule type="expression" dxfId="60" priority="31">
      <formula>$D3="#315"</formula>
    </cfRule>
    <cfRule type="expression" dxfId="59" priority="32">
      <formula>$D3="#292"</formula>
    </cfRule>
    <cfRule type="expression" dxfId="58" priority="33">
      <formula>$D3="#290"</formula>
    </cfRule>
    <cfRule type="expression" dxfId="57" priority="34">
      <formula>$D3="#274"</formula>
    </cfRule>
    <cfRule type="expression" dxfId="56" priority="35">
      <formula>$D3="#260"</formula>
    </cfRule>
    <cfRule type="expression" dxfId="55" priority="36">
      <formula>$D3="#60"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B428DD5-4FC8-4F03-AE6D-361D328F5C9E}">
          <x14:formula1>
            <xm:f>Butée!$B$3:$B$100</xm:f>
          </x14:formula1>
          <xm:sqref>C3:C100</xm:sqref>
        </x14:dataValidation>
        <x14:dataValidation type="list" allowBlank="1" showInputMessage="1" showErrorMessage="1" xr:uid="{3BABA468-3891-4E40-A4ED-0AF81B778ACD}">
          <x14:formula1>
            <xm:f>Moteur!$N$2:$N$3</xm:f>
          </x14:formula1>
          <xm:sqref>G4:G100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EDA87-B2D4-4755-9A43-058EAA3919DA}">
  <sheetPr codeName="Sheet5"/>
  <dimension ref="B1:I100"/>
  <sheetViews>
    <sheetView workbookViewId="0">
      <selection activeCell="D19" sqref="D19"/>
    </sheetView>
  </sheetViews>
  <sheetFormatPr defaultRowHeight="14.4" x14ac:dyDescent="0.3"/>
  <cols>
    <col min="1" max="1" width="8.88671875" style="19"/>
    <col min="2" max="2" width="20.33203125" style="19" customWidth="1"/>
    <col min="3" max="3" width="15.88671875" style="19" bestFit="1" customWidth="1"/>
    <col min="4" max="4" width="11.21875" style="21" bestFit="1" customWidth="1"/>
    <col min="5" max="8" width="13.33203125" style="19" customWidth="1"/>
    <col min="9" max="9" width="12.77734375" style="19" customWidth="1"/>
    <col min="10" max="16384" width="8.88671875" style="19"/>
  </cols>
  <sheetData>
    <row r="1" spans="2:9" x14ac:dyDescent="0.3">
      <c r="D1" s="19"/>
    </row>
    <row r="2" spans="2:9" x14ac:dyDescent="0.3">
      <c r="B2" s="19" t="s">
        <v>30</v>
      </c>
      <c r="C2" s="19" t="s">
        <v>31</v>
      </c>
      <c r="D2" s="19" t="s">
        <v>10</v>
      </c>
      <c r="E2" s="19" t="s">
        <v>41</v>
      </c>
      <c r="F2" s="19" t="s">
        <v>159</v>
      </c>
      <c r="G2" s="19" t="s">
        <v>49</v>
      </c>
      <c r="H2" s="19" t="s">
        <v>170</v>
      </c>
      <c r="I2" s="19" t="s">
        <v>34</v>
      </c>
    </row>
    <row r="3" spans="2:9" x14ac:dyDescent="0.3">
      <c r="B3" s="19" t="s">
        <v>17</v>
      </c>
      <c r="C3" s="19" t="s">
        <v>17</v>
      </c>
      <c r="D3" s="19" t="s">
        <v>17</v>
      </c>
      <c r="E3" s="19" t="s">
        <v>17</v>
      </c>
      <c r="F3" s="19" t="s">
        <v>17</v>
      </c>
      <c r="G3" s="19" t="s">
        <v>17</v>
      </c>
      <c r="H3" s="19" t="s">
        <v>17</v>
      </c>
      <c r="I3" s="21" t="s">
        <v>17</v>
      </c>
    </row>
    <row r="4" spans="2:9" x14ac:dyDescent="0.3">
      <c r="B4" s="2" t="s">
        <v>35</v>
      </c>
      <c r="C4" s="19" t="str">
        <f>VLOOKUP(B4,'B.V.'!$C$3:$J$23,2,FALSE)</f>
        <v>#60</v>
      </c>
      <c r="D4" s="21">
        <f>Table225[[#This Row],[Column1]]+SUM(Roulage!B3:BH3)</f>
        <v>1.0208333333333335</v>
      </c>
      <c r="I4" s="22">
        <v>0.1875</v>
      </c>
    </row>
    <row r="5" spans="2:9" x14ac:dyDescent="0.3">
      <c r="B5" s="2" t="s">
        <v>36</v>
      </c>
      <c r="C5" s="19" t="e">
        <f>VLOOKUP(B5,'B.V.'!$C$3:$J$23,2,FALSE)</f>
        <v>#N/A</v>
      </c>
      <c r="D5" s="21">
        <f>Table225[[#This Row],[Column1]]+SUM(Roulage!B4:BH4)</f>
        <v>4.0763888888888884</v>
      </c>
      <c r="I5" s="22">
        <v>3.2430555555555554</v>
      </c>
    </row>
    <row r="6" spans="2:9" x14ac:dyDescent="0.3">
      <c r="B6" s="2" t="s">
        <v>37</v>
      </c>
      <c r="C6" s="19" t="e">
        <f>VLOOKUP(B6,'B.V.'!$C$3:$J$23,2,FALSE)</f>
        <v>#N/A</v>
      </c>
      <c r="D6" s="21">
        <f>Table225[[#This Row],[Column1]]+SUM(Roulage!B5:BH5)</f>
        <v>5.0763888888888884</v>
      </c>
      <c r="I6" s="22">
        <v>5.0763888888888884</v>
      </c>
    </row>
    <row r="7" spans="2:9" x14ac:dyDescent="0.3">
      <c r="B7" s="2" t="s">
        <v>38</v>
      </c>
      <c r="C7" s="19" t="str">
        <f>VLOOKUP(B7,'B.V.'!$C$3:$J$23,2,FALSE)</f>
        <v>#292</v>
      </c>
      <c r="D7" s="21">
        <f>Table225[[#This Row],[Column1]]+SUM(Roulage!B6:BH6)</f>
        <v>2.0437499999999997</v>
      </c>
      <c r="I7" s="22">
        <v>2.0437499999999997</v>
      </c>
    </row>
    <row r="8" spans="2:9" x14ac:dyDescent="0.3">
      <c r="B8" s="2" t="s">
        <v>39</v>
      </c>
      <c r="C8" s="19" t="str">
        <f>VLOOKUP(B8,'B.V.'!$C$3:$J$23,2,FALSE)</f>
        <v>#315</v>
      </c>
      <c r="D8" s="21" t="e">
        <f>Table225[[#This Row],[Column1]]+SUM(Roulage!B7:BH7)</f>
        <v>#VALUE!</v>
      </c>
      <c r="I8" s="22" t="s">
        <v>33</v>
      </c>
    </row>
    <row r="9" spans="2:9" x14ac:dyDescent="0.3">
      <c r="B9" s="2" t="s">
        <v>40</v>
      </c>
      <c r="C9" s="19" t="str">
        <f>VLOOKUP(B9,'B.V.'!$C$3:$J$23,2,FALSE)</f>
        <v>#365</v>
      </c>
      <c r="D9" s="21">
        <f>Table225[[#This Row],[Column1]]+SUM(Roulage!B8:BH8)</f>
        <v>1.8756944444444443</v>
      </c>
      <c r="I9" s="22">
        <v>1.8756944444444443</v>
      </c>
    </row>
    <row r="10" spans="2:9" x14ac:dyDescent="0.3">
      <c r="B10" s="2" t="s">
        <v>43</v>
      </c>
      <c r="C10" s="19" t="e">
        <f>VLOOKUP(B10,'B.V.'!$C$3:$J$23,2,FALSE)</f>
        <v>#N/A</v>
      </c>
      <c r="D10" s="21">
        <f>Table225[[#This Row],[Column1]]+SUM(Roulage!B9:BH9)</f>
        <v>1.5</v>
      </c>
      <c r="I10" s="22">
        <v>1.5</v>
      </c>
    </row>
    <row r="11" spans="2:9" x14ac:dyDescent="0.3">
      <c r="B11" s="2" t="s">
        <v>44</v>
      </c>
      <c r="C11" s="19" t="e">
        <f>VLOOKUP(B11,'B.V.'!$C$3:$J$23,2,FALSE)</f>
        <v>#N/A</v>
      </c>
      <c r="D11" s="21">
        <f>Table225[[#This Row],[Column1]]+SUM(Roulage!B10:BH10)</f>
        <v>0</v>
      </c>
      <c r="H11" s="19" t="s">
        <v>48</v>
      </c>
      <c r="I11" s="22"/>
    </row>
    <row r="12" spans="2:9" x14ac:dyDescent="0.3">
      <c r="B12" s="2" t="s">
        <v>45</v>
      </c>
      <c r="C12" s="19" t="str">
        <f>VLOOKUP(B12,'B.V.'!$C$3:$J$23,2,FALSE)</f>
        <v>#290</v>
      </c>
      <c r="D12" s="21">
        <f>Table225[[#This Row],[Column1]]+SUM(Roulage!B11:BH11)</f>
        <v>0.76041666666666663</v>
      </c>
      <c r="I12" s="22">
        <v>0.76041666666666663</v>
      </c>
    </row>
    <row r="13" spans="2:9" x14ac:dyDescent="0.3">
      <c r="B13" s="2" t="s">
        <v>46</v>
      </c>
      <c r="C13" s="19" t="e">
        <f>VLOOKUP(B13,'B.V.'!$C$3:$J$23,2,FALSE)</f>
        <v>#N/A</v>
      </c>
      <c r="D13" s="21">
        <f>Table225[[#This Row],[Column1]]+SUM(Roulage!B12:BH12)</f>
        <v>0</v>
      </c>
      <c r="I13" s="22">
        <v>0</v>
      </c>
    </row>
    <row r="14" spans="2:9" x14ac:dyDescent="0.3">
      <c r="B14" s="2" t="s">
        <v>47</v>
      </c>
      <c r="C14" s="19" t="e">
        <f>VLOOKUP(B14,'B.V.'!$C$3:$J$23,2,FALSE)</f>
        <v>#N/A</v>
      </c>
      <c r="D14" s="21">
        <f>Table225[[#This Row],[Column1]]+SUM(Roulage!B13:BH13)</f>
        <v>0</v>
      </c>
      <c r="H14" s="19" t="s">
        <v>48</v>
      </c>
      <c r="I14" s="22"/>
    </row>
    <row r="15" spans="2:9" x14ac:dyDescent="0.3">
      <c r="B15" s="2" t="s">
        <v>165</v>
      </c>
      <c r="C15" s="19" t="str">
        <f>VLOOKUP(B15,'B.V.'!$C$3:$J$23,2,FALSE)</f>
        <v>#383</v>
      </c>
      <c r="D15" s="21" t="e">
        <f>Table225[[#This Row],[Column1]]+SUM(Roulage!B14:BH14)</f>
        <v>#VALUE!</v>
      </c>
      <c r="I15" s="22" t="s">
        <v>33</v>
      </c>
    </row>
    <row r="16" spans="2:9" x14ac:dyDescent="0.3">
      <c r="B16" s="2" t="s">
        <v>166</v>
      </c>
      <c r="C16" s="19" t="str">
        <f>VLOOKUP(B16,'B.V.'!$C$3:$J$23,2,FALSE)</f>
        <v>#260</v>
      </c>
      <c r="D16" s="21" t="e">
        <f>Table225[[#This Row],[Column1]]+SUM(Roulage!B15:BH15)</f>
        <v>#VALUE!</v>
      </c>
      <c r="I16" s="22" t="s">
        <v>33</v>
      </c>
    </row>
    <row r="17" spans="2:9" x14ac:dyDescent="0.3">
      <c r="B17" s="2" t="s">
        <v>167</v>
      </c>
      <c r="C17" s="19" t="str">
        <f>VLOOKUP(B17,'B.V.'!$C$3:$J$23,2,FALSE)</f>
        <v>#371</v>
      </c>
      <c r="D17" s="21">
        <f>Table225[[#This Row],[Column1]]+SUM(Roulage!B16:BH16)</f>
        <v>0</v>
      </c>
      <c r="I17" s="22"/>
    </row>
    <row r="18" spans="2:9" x14ac:dyDescent="0.3">
      <c r="C18" s="19" t="e">
        <f>VLOOKUP(B18,'B.V.'!$C$3:$J$23,2,FALSE)</f>
        <v>#N/A</v>
      </c>
      <c r="D18" s="21">
        <f>Table225[[#This Row],[Column1]]+SUM(Roulage!B17:BH17)</f>
        <v>0</v>
      </c>
      <c r="I18" s="21"/>
    </row>
    <row r="19" spans="2:9" x14ac:dyDescent="0.3">
      <c r="C19" s="19" t="e">
        <f>VLOOKUP(B19,'B.V.'!$C$3:$J$23,2,FALSE)</f>
        <v>#N/A</v>
      </c>
      <c r="D19" s="21">
        <f>Table225[[#This Row],[Column1]]+SUM(Roulage!B18:BH18)</f>
        <v>0</v>
      </c>
      <c r="I19" s="21"/>
    </row>
    <row r="20" spans="2:9" x14ac:dyDescent="0.3">
      <c r="C20" s="19" t="e">
        <f>VLOOKUP(B20,'B.V.'!$C$3:$J$23,2,FALSE)</f>
        <v>#N/A</v>
      </c>
      <c r="D20" s="21">
        <f>Table225[[#This Row],[Column1]]+SUM(Roulage!B19:BH19)</f>
        <v>0</v>
      </c>
      <c r="I20" s="21"/>
    </row>
    <row r="21" spans="2:9" x14ac:dyDescent="0.3">
      <c r="C21" s="19" t="e">
        <f>VLOOKUP(B21,'B.V.'!$C$3:$J$23,2,FALSE)</f>
        <v>#N/A</v>
      </c>
      <c r="D21" s="21">
        <f>Table225[[#This Row],[Column1]]+SUM(Roulage!B20:BH20)</f>
        <v>0</v>
      </c>
      <c r="I21" s="21"/>
    </row>
    <row r="22" spans="2:9" x14ac:dyDescent="0.3">
      <c r="C22" s="19" t="e">
        <f>VLOOKUP(B22,'B.V.'!$C$3:$J$23,2,FALSE)</f>
        <v>#N/A</v>
      </c>
      <c r="D22" s="21">
        <f>Table225[[#This Row],[Column1]]+SUM(Roulage!B21:BH21)</f>
        <v>0</v>
      </c>
      <c r="I22" s="21"/>
    </row>
    <row r="23" spans="2:9" x14ac:dyDescent="0.3">
      <c r="C23" s="19" t="e">
        <f>VLOOKUP(B23,'B.V.'!$C$3:$J$23,2,FALSE)</f>
        <v>#N/A</v>
      </c>
      <c r="D23" s="21">
        <f>Table225[[#This Row],[Column1]]+SUM(Roulage!B22:BH22)</f>
        <v>0</v>
      </c>
      <c r="I23" s="21"/>
    </row>
    <row r="24" spans="2:9" x14ac:dyDescent="0.3">
      <c r="C24" s="19" t="e">
        <f>VLOOKUP(B24,'B.V.'!$C$3:$J$23,2,FALSE)</f>
        <v>#N/A</v>
      </c>
      <c r="D24" s="21">
        <f>Table225[[#This Row],[Column1]]+SUM(Roulage!B23:BH23)</f>
        <v>0</v>
      </c>
      <c r="I24" s="21"/>
    </row>
    <row r="25" spans="2:9" x14ac:dyDescent="0.3">
      <c r="C25" s="19" t="e">
        <f>VLOOKUP(B25,'B.V.'!$C$3:$J$23,2,FALSE)</f>
        <v>#N/A</v>
      </c>
      <c r="D25" s="21">
        <f>Table225[[#This Row],[Column1]]+SUM(Roulage!B24:BH24)</f>
        <v>0</v>
      </c>
      <c r="I25" s="21"/>
    </row>
    <row r="26" spans="2:9" x14ac:dyDescent="0.3">
      <c r="C26" s="19" t="e">
        <f>VLOOKUP(B26,'B.V.'!$C$3:$J$23,2,FALSE)</f>
        <v>#N/A</v>
      </c>
      <c r="D26" s="21">
        <f>Table225[[#This Row],[Column1]]+SUM(Roulage!B25:BH25)</f>
        <v>0</v>
      </c>
      <c r="I26" s="21"/>
    </row>
    <row r="27" spans="2:9" x14ac:dyDescent="0.3">
      <c r="C27" s="19" t="e">
        <f>VLOOKUP(B27,'B.V.'!$C$3:$J$23,2,FALSE)</f>
        <v>#N/A</v>
      </c>
      <c r="D27" s="21">
        <f>Table225[[#This Row],[Column1]]+SUM(Roulage!B26:BH26)</f>
        <v>0</v>
      </c>
      <c r="I27" s="21"/>
    </row>
    <row r="28" spans="2:9" x14ac:dyDescent="0.3">
      <c r="C28" s="19" t="e">
        <f>VLOOKUP(B28,'B.V.'!$C$3:$J$23,2,FALSE)</f>
        <v>#N/A</v>
      </c>
      <c r="D28" s="21">
        <f>Table225[[#This Row],[Column1]]+SUM(Roulage!B27:BH27)</f>
        <v>0</v>
      </c>
      <c r="I28" s="21"/>
    </row>
    <row r="29" spans="2:9" x14ac:dyDescent="0.3">
      <c r="C29" s="19" t="e">
        <f>VLOOKUP(B29,'B.V.'!$C$3:$J$23,2,FALSE)</f>
        <v>#N/A</v>
      </c>
      <c r="D29" s="21">
        <f>Table225[[#This Row],[Column1]]+SUM(Roulage!B28:BH28)</f>
        <v>0</v>
      </c>
      <c r="I29" s="21"/>
    </row>
    <row r="30" spans="2:9" x14ac:dyDescent="0.3">
      <c r="C30" s="19" t="e">
        <f>VLOOKUP(B30,'B.V.'!$C$3:$J$23,2,FALSE)</f>
        <v>#N/A</v>
      </c>
      <c r="D30" s="21">
        <f>Table225[[#This Row],[Column1]]+SUM(Roulage!B29:BH29)</f>
        <v>0</v>
      </c>
      <c r="I30" s="21"/>
    </row>
    <row r="31" spans="2:9" x14ac:dyDescent="0.3">
      <c r="C31" s="19" t="e">
        <f>VLOOKUP(B31,'B.V.'!$C$3:$J$23,2,FALSE)</f>
        <v>#N/A</v>
      </c>
      <c r="D31" s="21">
        <f>Table225[[#This Row],[Column1]]+SUM(Roulage!B30:BH30)</f>
        <v>0</v>
      </c>
      <c r="I31" s="21"/>
    </row>
    <row r="32" spans="2:9" x14ac:dyDescent="0.3">
      <c r="C32" s="19" t="e">
        <f>VLOOKUP(B32,'B.V.'!$C$3:$J$23,2,FALSE)</f>
        <v>#N/A</v>
      </c>
      <c r="D32" s="21">
        <f>Table225[[#This Row],[Column1]]+SUM(Roulage!B31:BH31)</f>
        <v>0</v>
      </c>
      <c r="I32" s="21"/>
    </row>
    <row r="33" spans="3:9" x14ac:dyDescent="0.3">
      <c r="C33" s="19" t="e">
        <f>VLOOKUP(B33,'B.V.'!$C$3:$J$23,2,FALSE)</f>
        <v>#N/A</v>
      </c>
      <c r="D33" s="21">
        <f>Table225[[#This Row],[Column1]]+SUM(Roulage!B32:BH32)</f>
        <v>0</v>
      </c>
      <c r="I33" s="21"/>
    </row>
    <row r="34" spans="3:9" x14ac:dyDescent="0.3">
      <c r="C34" s="19" t="e">
        <f>VLOOKUP(B34,'B.V.'!$C$3:$J$23,2,FALSE)</f>
        <v>#N/A</v>
      </c>
      <c r="D34" s="21">
        <f>Table225[[#This Row],[Column1]]+SUM(Roulage!B33:BH33)</f>
        <v>0</v>
      </c>
      <c r="I34" s="21"/>
    </row>
    <row r="35" spans="3:9" x14ac:dyDescent="0.3">
      <c r="C35" s="19" t="e">
        <f>VLOOKUP(B35,'B.V.'!$C$3:$J$23,2,FALSE)</f>
        <v>#N/A</v>
      </c>
      <c r="D35" s="21">
        <f>Table225[[#This Row],[Column1]]+SUM(Roulage!B34:BH34)</f>
        <v>0</v>
      </c>
      <c r="I35" s="21"/>
    </row>
    <row r="36" spans="3:9" x14ac:dyDescent="0.3">
      <c r="C36" s="19" t="e">
        <f>VLOOKUP(B36,'B.V.'!$C$3:$J$23,2,FALSE)</f>
        <v>#N/A</v>
      </c>
      <c r="D36" s="21">
        <f>Table225[[#This Row],[Column1]]+SUM(Roulage!B35:BH35)</f>
        <v>0</v>
      </c>
      <c r="I36" s="21"/>
    </row>
    <row r="37" spans="3:9" x14ac:dyDescent="0.3">
      <c r="C37" s="19" t="e">
        <f>VLOOKUP(B37,'B.V.'!$C$3:$J$23,2,FALSE)</f>
        <v>#N/A</v>
      </c>
      <c r="D37" s="21">
        <f>Table225[[#This Row],[Column1]]+SUM(Roulage!B36:BH36)</f>
        <v>0</v>
      </c>
      <c r="I37" s="21"/>
    </row>
    <row r="38" spans="3:9" x14ac:dyDescent="0.3">
      <c r="C38" s="19" t="e">
        <f>VLOOKUP(B38,'B.V.'!$C$3:$J$23,2,FALSE)</f>
        <v>#N/A</v>
      </c>
      <c r="D38" s="21">
        <f>Table225[[#This Row],[Column1]]+SUM(Roulage!B37:BH37)</f>
        <v>0</v>
      </c>
      <c r="I38" s="21"/>
    </row>
    <row r="39" spans="3:9" x14ac:dyDescent="0.3">
      <c r="C39" s="19" t="e">
        <f>VLOOKUP(B39,'B.V.'!$C$3:$J$23,2,FALSE)</f>
        <v>#N/A</v>
      </c>
      <c r="D39" s="21">
        <f>Table225[[#This Row],[Column1]]+SUM(Roulage!B38:BH38)</f>
        <v>0</v>
      </c>
      <c r="I39" s="21"/>
    </row>
    <row r="40" spans="3:9" x14ac:dyDescent="0.3">
      <c r="C40" s="19" t="e">
        <f>VLOOKUP(B40,'B.V.'!$C$3:$J$23,2,FALSE)</f>
        <v>#N/A</v>
      </c>
      <c r="D40" s="21">
        <f>Table225[[#This Row],[Column1]]+SUM(Roulage!B39:BH39)</f>
        <v>0</v>
      </c>
      <c r="I40" s="21"/>
    </row>
    <row r="41" spans="3:9" x14ac:dyDescent="0.3">
      <c r="C41" s="19" t="e">
        <f>VLOOKUP(B41,'B.V.'!$C$3:$J$23,2,FALSE)</f>
        <v>#N/A</v>
      </c>
      <c r="D41" s="21">
        <f>Table225[[#This Row],[Column1]]+SUM(Roulage!B40:BH40)</f>
        <v>0</v>
      </c>
      <c r="I41" s="21"/>
    </row>
    <row r="42" spans="3:9" x14ac:dyDescent="0.3">
      <c r="C42" s="19" t="e">
        <f>VLOOKUP(B42,'B.V.'!$C$3:$J$23,2,FALSE)</f>
        <v>#N/A</v>
      </c>
      <c r="D42" s="21">
        <f>Table225[[#This Row],[Column1]]+SUM(Roulage!B41:BH41)</f>
        <v>0</v>
      </c>
      <c r="I42" s="21"/>
    </row>
    <row r="43" spans="3:9" x14ac:dyDescent="0.3">
      <c r="C43" s="19" t="e">
        <f>VLOOKUP(B43,'B.V.'!$C$3:$J$23,2,FALSE)</f>
        <v>#N/A</v>
      </c>
      <c r="D43" s="21">
        <f>Table225[[#This Row],[Column1]]+SUM(Roulage!B42:BH42)</f>
        <v>0</v>
      </c>
      <c r="I43" s="21"/>
    </row>
    <row r="44" spans="3:9" x14ac:dyDescent="0.3">
      <c r="C44" s="19" t="e">
        <f>VLOOKUP(B44,'B.V.'!$C$3:$J$23,2,FALSE)</f>
        <v>#N/A</v>
      </c>
      <c r="D44" s="21">
        <f>Table225[[#This Row],[Column1]]+SUM(Roulage!B43:BH43)</f>
        <v>0</v>
      </c>
      <c r="I44" s="21"/>
    </row>
    <row r="45" spans="3:9" x14ac:dyDescent="0.3">
      <c r="C45" s="19" t="e">
        <f>VLOOKUP(B45,'B.V.'!$C$3:$J$23,2,FALSE)</f>
        <v>#N/A</v>
      </c>
      <c r="D45" s="21">
        <f>Table225[[#This Row],[Column1]]+SUM(Roulage!B44:BH44)</f>
        <v>0</v>
      </c>
      <c r="I45" s="21"/>
    </row>
    <row r="46" spans="3:9" x14ac:dyDescent="0.3">
      <c r="C46" s="19" t="e">
        <f>VLOOKUP(B46,'B.V.'!$C$3:$J$23,2,FALSE)</f>
        <v>#N/A</v>
      </c>
      <c r="D46" s="21">
        <f>Table225[[#This Row],[Column1]]+SUM(Roulage!B45:BH45)</f>
        <v>0</v>
      </c>
      <c r="I46" s="21"/>
    </row>
    <row r="47" spans="3:9" x14ac:dyDescent="0.3">
      <c r="C47" s="19" t="e">
        <f>VLOOKUP(B47,'B.V.'!$C$3:$J$23,2,FALSE)</f>
        <v>#N/A</v>
      </c>
      <c r="D47" s="21">
        <f>Table225[[#This Row],[Column1]]+SUM(Roulage!B46:BH46)</f>
        <v>0</v>
      </c>
      <c r="I47" s="21"/>
    </row>
    <row r="48" spans="3:9" x14ac:dyDescent="0.3">
      <c r="C48" s="19" t="e">
        <f>VLOOKUP(B48,'B.V.'!$C$3:$J$23,2,FALSE)</f>
        <v>#N/A</v>
      </c>
      <c r="D48" s="21">
        <f>Table225[[#This Row],[Column1]]+SUM(Roulage!B47:BH47)</f>
        <v>0</v>
      </c>
      <c r="I48" s="21"/>
    </row>
    <row r="49" spans="3:9" x14ac:dyDescent="0.3">
      <c r="C49" s="19" t="e">
        <f>VLOOKUP(B49,'B.V.'!$C$3:$J$23,2,FALSE)</f>
        <v>#N/A</v>
      </c>
      <c r="D49" s="21">
        <f>Table225[[#This Row],[Column1]]+SUM(Roulage!B48:BH48)</f>
        <v>0</v>
      </c>
      <c r="I49" s="21"/>
    </row>
    <row r="50" spans="3:9" x14ac:dyDescent="0.3">
      <c r="C50" s="19" t="e">
        <f>VLOOKUP(B50,'B.V.'!$C$3:$J$23,2,FALSE)</f>
        <v>#N/A</v>
      </c>
      <c r="D50" s="21">
        <f>Table225[[#This Row],[Column1]]+SUM(Roulage!B49:BH49)</f>
        <v>0</v>
      </c>
      <c r="I50" s="21"/>
    </row>
    <row r="51" spans="3:9" x14ac:dyDescent="0.3">
      <c r="C51" s="19" t="e">
        <f>VLOOKUP(B51,'B.V.'!$C$3:$J$23,2,FALSE)</f>
        <v>#N/A</v>
      </c>
      <c r="D51" s="21">
        <f>Table225[[#This Row],[Column1]]+SUM(Roulage!B50:BH50)</f>
        <v>0</v>
      </c>
      <c r="I51" s="21"/>
    </row>
    <row r="52" spans="3:9" x14ac:dyDescent="0.3">
      <c r="C52" s="19" t="e">
        <f>VLOOKUP(B52,'B.V.'!$C$3:$J$23,2,FALSE)</f>
        <v>#N/A</v>
      </c>
      <c r="D52" s="21">
        <f>Table225[[#This Row],[Column1]]+SUM(Roulage!B51:BH51)</f>
        <v>0</v>
      </c>
      <c r="I52" s="21"/>
    </row>
    <row r="53" spans="3:9" x14ac:dyDescent="0.3">
      <c r="C53" s="19" t="e">
        <f>VLOOKUP(B53,'B.V.'!$C$3:$J$23,2,FALSE)</f>
        <v>#N/A</v>
      </c>
      <c r="D53" s="21">
        <f>Table225[[#This Row],[Column1]]+SUM(Roulage!B52:BH52)</f>
        <v>0</v>
      </c>
      <c r="I53" s="21"/>
    </row>
    <row r="54" spans="3:9" x14ac:dyDescent="0.3">
      <c r="C54" s="19" t="e">
        <f>VLOOKUP(B54,'B.V.'!$C$3:$J$23,2,FALSE)</f>
        <v>#N/A</v>
      </c>
      <c r="D54" s="21">
        <f>Table225[[#This Row],[Column1]]+SUM(Roulage!B53:BH53)</f>
        <v>0</v>
      </c>
      <c r="I54" s="21"/>
    </row>
    <row r="55" spans="3:9" x14ac:dyDescent="0.3">
      <c r="C55" s="19" t="e">
        <f>VLOOKUP(B55,'B.V.'!$C$3:$J$23,2,FALSE)</f>
        <v>#N/A</v>
      </c>
      <c r="D55" s="21">
        <f>Table225[[#This Row],[Column1]]+SUM(Roulage!B54:BH54)</f>
        <v>0</v>
      </c>
      <c r="I55" s="21"/>
    </row>
    <row r="56" spans="3:9" x14ac:dyDescent="0.3">
      <c r="C56" s="19" t="e">
        <f>VLOOKUP(B56,'B.V.'!$C$3:$J$23,2,FALSE)</f>
        <v>#N/A</v>
      </c>
      <c r="D56" s="21">
        <f>Table225[[#This Row],[Column1]]+SUM(Roulage!B55:BH55)</f>
        <v>0</v>
      </c>
      <c r="I56" s="21"/>
    </row>
    <row r="57" spans="3:9" x14ac:dyDescent="0.3">
      <c r="C57" s="19" t="e">
        <f>VLOOKUP(B57,'B.V.'!$C$3:$J$23,2,FALSE)</f>
        <v>#N/A</v>
      </c>
      <c r="D57" s="21">
        <f>Table225[[#This Row],[Column1]]+SUM(Roulage!B56:BH56)</f>
        <v>0</v>
      </c>
      <c r="I57" s="21"/>
    </row>
    <row r="58" spans="3:9" x14ac:dyDescent="0.3">
      <c r="C58" s="19" t="e">
        <f>VLOOKUP(B58,'B.V.'!$C$3:$J$23,2,FALSE)</f>
        <v>#N/A</v>
      </c>
      <c r="D58" s="21">
        <f>Table225[[#This Row],[Column1]]+SUM(Roulage!B57:BH57)</f>
        <v>0</v>
      </c>
      <c r="I58" s="21"/>
    </row>
    <row r="59" spans="3:9" x14ac:dyDescent="0.3">
      <c r="C59" s="19" t="e">
        <f>VLOOKUP(B59,'B.V.'!$C$3:$J$23,2,FALSE)</f>
        <v>#N/A</v>
      </c>
      <c r="D59" s="21">
        <f>Table225[[#This Row],[Column1]]+SUM(Roulage!B58:BH58)</f>
        <v>0</v>
      </c>
      <c r="I59" s="21"/>
    </row>
    <row r="60" spans="3:9" x14ac:dyDescent="0.3">
      <c r="C60" s="19" t="e">
        <f>VLOOKUP(B60,'B.V.'!$C$3:$J$23,2,FALSE)</f>
        <v>#N/A</v>
      </c>
      <c r="D60" s="21">
        <f>Table225[[#This Row],[Column1]]+SUM(Roulage!B59:BH59)</f>
        <v>0</v>
      </c>
      <c r="I60" s="21"/>
    </row>
    <row r="61" spans="3:9" x14ac:dyDescent="0.3">
      <c r="C61" s="19" t="e">
        <f>VLOOKUP(B61,'B.V.'!$C$3:$J$23,2,FALSE)</f>
        <v>#N/A</v>
      </c>
      <c r="D61" s="21">
        <f>Table225[[#This Row],[Column1]]+SUM(Roulage!B60:BH60)</f>
        <v>0</v>
      </c>
      <c r="I61" s="21"/>
    </row>
    <row r="62" spans="3:9" x14ac:dyDescent="0.3">
      <c r="C62" s="19" t="e">
        <f>VLOOKUP(B62,'B.V.'!$C$3:$J$23,2,FALSE)</f>
        <v>#N/A</v>
      </c>
      <c r="D62" s="21">
        <f>Table225[[#This Row],[Column1]]+SUM(Roulage!B61:BH61)</f>
        <v>0</v>
      </c>
      <c r="I62" s="21"/>
    </row>
    <row r="63" spans="3:9" x14ac:dyDescent="0.3">
      <c r="C63" s="19" t="e">
        <f>VLOOKUP(B63,'B.V.'!$C$3:$J$23,2,FALSE)</f>
        <v>#N/A</v>
      </c>
      <c r="D63" s="21">
        <f>Table225[[#This Row],[Column1]]+SUM(Roulage!B62:BH62)</f>
        <v>0</v>
      </c>
      <c r="I63" s="21"/>
    </row>
    <row r="64" spans="3:9" x14ac:dyDescent="0.3">
      <c r="C64" s="19" t="e">
        <f>VLOOKUP(B64,'B.V.'!$C$3:$J$23,2,FALSE)</f>
        <v>#N/A</v>
      </c>
      <c r="D64" s="21">
        <f>Table225[[#This Row],[Column1]]+SUM(Roulage!B63:BH63)</f>
        <v>0</v>
      </c>
      <c r="I64" s="21"/>
    </row>
    <row r="65" spans="3:9" x14ac:dyDescent="0.3">
      <c r="C65" s="19" t="e">
        <f>VLOOKUP(B65,'B.V.'!$C$3:$J$23,2,FALSE)</f>
        <v>#N/A</v>
      </c>
      <c r="D65" s="21">
        <f>Table225[[#This Row],[Column1]]+SUM(Roulage!B64:BH64)</f>
        <v>0</v>
      </c>
      <c r="I65" s="21"/>
    </row>
    <row r="66" spans="3:9" x14ac:dyDescent="0.3">
      <c r="C66" s="19" t="e">
        <f>VLOOKUP(B66,'B.V.'!$C$3:$J$23,2,FALSE)</f>
        <v>#N/A</v>
      </c>
      <c r="D66" s="21">
        <f>Table225[[#This Row],[Column1]]+SUM(Roulage!B65:BH65)</f>
        <v>0</v>
      </c>
      <c r="I66" s="21"/>
    </row>
    <row r="67" spans="3:9" x14ac:dyDescent="0.3">
      <c r="C67" s="19" t="e">
        <f>VLOOKUP(B67,'B.V.'!$C$3:$J$23,2,FALSE)</f>
        <v>#N/A</v>
      </c>
      <c r="D67" s="21">
        <f>Table225[[#This Row],[Column1]]+SUM(Roulage!B66:BH66)</f>
        <v>0</v>
      </c>
      <c r="I67" s="21"/>
    </row>
    <row r="68" spans="3:9" x14ac:dyDescent="0.3">
      <c r="C68" s="19" t="e">
        <f>VLOOKUP(B68,'B.V.'!$C$3:$J$23,2,FALSE)</f>
        <v>#N/A</v>
      </c>
      <c r="D68" s="21">
        <f>Table225[[#This Row],[Column1]]+SUM(Roulage!B67:BH67)</f>
        <v>0</v>
      </c>
      <c r="I68" s="21"/>
    </row>
    <row r="69" spans="3:9" x14ac:dyDescent="0.3">
      <c r="C69" s="19" t="e">
        <f>VLOOKUP(B69,'B.V.'!$C$3:$J$23,2,FALSE)</f>
        <v>#N/A</v>
      </c>
      <c r="D69" s="21">
        <f>Table225[[#This Row],[Column1]]+SUM(Roulage!B68:BH68)</f>
        <v>0</v>
      </c>
      <c r="I69" s="21"/>
    </row>
    <row r="70" spans="3:9" x14ac:dyDescent="0.3">
      <c r="C70" s="19" t="e">
        <f>VLOOKUP(B70,'B.V.'!$C$3:$J$23,2,FALSE)</f>
        <v>#N/A</v>
      </c>
      <c r="D70" s="21">
        <f>Table225[[#This Row],[Column1]]+SUM(Roulage!B69:BH69)</f>
        <v>0</v>
      </c>
      <c r="I70" s="21"/>
    </row>
    <row r="71" spans="3:9" x14ac:dyDescent="0.3">
      <c r="C71" s="19" t="e">
        <f>VLOOKUP(B71,'B.V.'!$C$3:$J$23,2,FALSE)</f>
        <v>#N/A</v>
      </c>
      <c r="D71" s="21">
        <f>Table225[[#This Row],[Column1]]+SUM(Roulage!B70:BH70)</f>
        <v>0</v>
      </c>
      <c r="I71" s="21"/>
    </row>
    <row r="72" spans="3:9" x14ac:dyDescent="0.3">
      <c r="C72" s="19" t="e">
        <f>VLOOKUP(B72,'B.V.'!$C$3:$J$23,2,FALSE)</f>
        <v>#N/A</v>
      </c>
      <c r="D72" s="21">
        <f>Table225[[#This Row],[Column1]]+SUM(Roulage!B71:BH71)</f>
        <v>0</v>
      </c>
      <c r="I72" s="21"/>
    </row>
    <row r="73" spans="3:9" x14ac:dyDescent="0.3">
      <c r="C73" s="19" t="e">
        <f>VLOOKUP(B73,'B.V.'!$C$3:$J$23,2,FALSE)</f>
        <v>#N/A</v>
      </c>
      <c r="D73" s="21">
        <f>Table225[[#This Row],[Column1]]+SUM(Roulage!B72:BH72)</f>
        <v>0</v>
      </c>
      <c r="I73" s="21"/>
    </row>
    <row r="74" spans="3:9" x14ac:dyDescent="0.3">
      <c r="C74" s="19" t="e">
        <f>VLOOKUP(B74,'B.V.'!$C$3:$J$23,2,FALSE)</f>
        <v>#N/A</v>
      </c>
      <c r="D74" s="21">
        <f>Table225[[#This Row],[Column1]]+SUM(Roulage!B73:BH73)</f>
        <v>0</v>
      </c>
      <c r="I74" s="21"/>
    </row>
    <row r="75" spans="3:9" x14ac:dyDescent="0.3">
      <c r="C75" s="19" t="e">
        <f>VLOOKUP(B75,'B.V.'!$C$3:$J$23,2,FALSE)</f>
        <v>#N/A</v>
      </c>
      <c r="D75" s="21">
        <f>Table225[[#This Row],[Column1]]+SUM(Roulage!B74:BH74)</f>
        <v>0</v>
      </c>
      <c r="I75" s="21"/>
    </row>
    <row r="76" spans="3:9" x14ac:dyDescent="0.3">
      <c r="C76" s="19" t="e">
        <f>VLOOKUP(B76,'B.V.'!$C$3:$J$23,2,FALSE)</f>
        <v>#N/A</v>
      </c>
      <c r="D76" s="21">
        <f>Table225[[#This Row],[Column1]]+SUM(Roulage!B75:BH75)</f>
        <v>0</v>
      </c>
      <c r="I76" s="21"/>
    </row>
    <row r="77" spans="3:9" x14ac:dyDescent="0.3">
      <c r="C77" s="19" t="e">
        <f>VLOOKUP(B77,'B.V.'!$C$3:$J$23,2,FALSE)</f>
        <v>#N/A</v>
      </c>
      <c r="D77" s="21">
        <f>Table225[[#This Row],[Column1]]+SUM(Roulage!B76:BH76)</f>
        <v>0</v>
      </c>
      <c r="I77" s="21"/>
    </row>
    <row r="78" spans="3:9" x14ac:dyDescent="0.3">
      <c r="C78" s="19" t="e">
        <f>VLOOKUP(B78,'B.V.'!$C$3:$J$23,2,FALSE)</f>
        <v>#N/A</v>
      </c>
      <c r="D78" s="21">
        <f>Table225[[#This Row],[Column1]]+SUM(Roulage!B77:BH77)</f>
        <v>0</v>
      </c>
      <c r="I78" s="21"/>
    </row>
    <row r="79" spans="3:9" x14ac:dyDescent="0.3">
      <c r="C79" s="19" t="e">
        <f>VLOOKUP(B79,'B.V.'!$C$3:$J$23,2,FALSE)</f>
        <v>#N/A</v>
      </c>
      <c r="D79" s="21">
        <f>Table225[[#This Row],[Column1]]+SUM(Roulage!B78:BH78)</f>
        <v>0</v>
      </c>
      <c r="I79" s="21"/>
    </row>
    <row r="80" spans="3:9" x14ac:dyDescent="0.3">
      <c r="C80" s="19" t="e">
        <f>VLOOKUP(B80,'B.V.'!$C$3:$J$23,2,FALSE)</f>
        <v>#N/A</v>
      </c>
      <c r="D80" s="21">
        <f>Table225[[#This Row],[Column1]]+SUM(Roulage!B79:BH79)</f>
        <v>0</v>
      </c>
      <c r="I80" s="21"/>
    </row>
    <row r="81" spans="3:9" x14ac:dyDescent="0.3">
      <c r="C81" s="19" t="e">
        <f>VLOOKUP(B81,'B.V.'!$C$3:$J$23,2,FALSE)</f>
        <v>#N/A</v>
      </c>
      <c r="D81" s="21">
        <f>Table225[[#This Row],[Column1]]+SUM(Roulage!B80:BH80)</f>
        <v>0</v>
      </c>
      <c r="I81" s="21"/>
    </row>
    <row r="82" spans="3:9" x14ac:dyDescent="0.3">
      <c r="C82" s="19" t="e">
        <f>VLOOKUP(B82,'B.V.'!$C$3:$J$23,2,FALSE)</f>
        <v>#N/A</v>
      </c>
      <c r="D82" s="21">
        <f>Table225[[#This Row],[Column1]]+SUM(Roulage!B81:BH81)</f>
        <v>0</v>
      </c>
      <c r="I82" s="21"/>
    </row>
    <row r="83" spans="3:9" x14ac:dyDescent="0.3">
      <c r="C83" s="19" t="e">
        <f>VLOOKUP(B83,'B.V.'!$C$3:$J$23,2,FALSE)</f>
        <v>#N/A</v>
      </c>
      <c r="D83" s="21">
        <f>Table225[[#This Row],[Column1]]+SUM(Roulage!B82:BH82)</f>
        <v>0</v>
      </c>
      <c r="I83" s="21"/>
    </row>
    <row r="84" spans="3:9" x14ac:dyDescent="0.3">
      <c r="C84" s="19" t="e">
        <f>VLOOKUP(B84,'B.V.'!$C$3:$J$23,2,FALSE)</f>
        <v>#N/A</v>
      </c>
      <c r="D84" s="21">
        <f>Table225[[#This Row],[Column1]]+SUM(Roulage!B83:BH83)</f>
        <v>0</v>
      </c>
      <c r="I84" s="21"/>
    </row>
    <row r="85" spans="3:9" x14ac:dyDescent="0.3">
      <c r="C85" s="19" t="e">
        <f>VLOOKUP(B85,'B.V.'!$C$3:$J$23,2,FALSE)</f>
        <v>#N/A</v>
      </c>
      <c r="D85" s="21">
        <f>Table225[[#This Row],[Column1]]+SUM(Roulage!B84:BH84)</f>
        <v>0</v>
      </c>
      <c r="I85" s="21"/>
    </row>
    <row r="86" spans="3:9" x14ac:dyDescent="0.3">
      <c r="C86" s="19" t="e">
        <f>VLOOKUP(B86,'B.V.'!$C$3:$J$23,2,FALSE)</f>
        <v>#N/A</v>
      </c>
      <c r="D86" s="21">
        <f>Table225[[#This Row],[Column1]]+SUM(Roulage!B85:BH85)</f>
        <v>0</v>
      </c>
      <c r="I86" s="21"/>
    </row>
    <row r="87" spans="3:9" x14ac:dyDescent="0.3">
      <c r="C87" s="19" t="e">
        <f>VLOOKUP(B87,'B.V.'!$C$3:$J$23,2,FALSE)</f>
        <v>#N/A</v>
      </c>
      <c r="D87" s="21">
        <f>Table225[[#This Row],[Column1]]+SUM(Roulage!B86:BH86)</f>
        <v>0</v>
      </c>
      <c r="I87" s="21"/>
    </row>
    <row r="88" spans="3:9" x14ac:dyDescent="0.3">
      <c r="C88" s="19" t="e">
        <f>VLOOKUP(B88,'B.V.'!$C$3:$J$23,2,FALSE)</f>
        <v>#N/A</v>
      </c>
      <c r="D88" s="21">
        <f>Table225[[#This Row],[Column1]]+SUM(Roulage!B87:BH87)</f>
        <v>0</v>
      </c>
      <c r="I88" s="21"/>
    </row>
    <row r="89" spans="3:9" x14ac:dyDescent="0.3">
      <c r="C89" s="19" t="e">
        <f>VLOOKUP(B89,'B.V.'!$C$3:$J$23,2,FALSE)</f>
        <v>#N/A</v>
      </c>
      <c r="D89" s="21">
        <f>Table225[[#This Row],[Column1]]+SUM(Roulage!B88:BH88)</f>
        <v>0</v>
      </c>
      <c r="I89" s="21"/>
    </row>
    <row r="90" spans="3:9" x14ac:dyDescent="0.3">
      <c r="C90" s="19" t="e">
        <f>VLOOKUP(B90,'B.V.'!$C$3:$J$23,2,FALSE)</f>
        <v>#N/A</v>
      </c>
      <c r="D90" s="21">
        <f>Table225[[#This Row],[Column1]]+SUM(Roulage!B89:BH89)</f>
        <v>0</v>
      </c>
      <c r="I90" s="21"/>
    </row>
    <row r="91" spans="3:9" x14ac:dyDescent="0.3">
      <c r="C91" s="19" t="e">
        <f>VLOOKUP(B91,'B.V.'!$C$3:$J$23,2,FALSE)</f>
        <v>#N/A</v>
      </c>
      <c r="D91" s="21">
        <f>Table225[[#This Row],[Column1]]+SUM(Roulage!B90:BH90)</f>
        <v>0</v>
      </c>
      <c r="I91" s="21"/>
    </row>
    <row r="92" spans="3:9" x14ac:dyDescent="0.3">
      <c r="C92" s="19" t="e">
        <f>VLOOKUP(B92,'B.V.'!$C$3:$J$23,2,FALSE)</f>
        <v>#N/A</v>
      </c>
      <c r="D92" s="21">
        <f>Table225[[#This Row],[Column1]]+SUM(Roulage!B91:BH91)</f>
        <v>0</v>
      </c>
      <c r="I92" s="21"/>
    </row>
    <row r="93" spans="3:9" x14ac:dyDescent="0.3">
      <c r="C93" s="19" t="e">
        <f>VLOOKUP(B93,'B.V.'!$C$3:$J$23,2,FALSE)</f>
        <v>#N/A</v>
      </c>
      <c r="D93" s="21">
        <f>Table225[[#This Row],[Column1]]+SUM(Roulage!B92:BH92)</f>
        <v>0</v>
      </c>
      <c r="I93" s="21"/>
    </row>
    <row r="94" spans="3:9" x14ac:dyDescent="0.3">
      <c r="C94" s="19" t="e">
        <f>VLOOKUP(B94,'B.V.'!$C$3:$J$23,2,FALSE)</f>
        <v>#N/A</v>
      </c>
      <c r="D94" s="21">
        <f>Table225[[#This Row],[Column1]]+SUM(Roulage!B93:BH93)</f>
        <v>0</v>
      </c>
      <c r="I94" s="21"/>
    </row>
    <row r="95" spans="3:9" x14ac:dyDescent="0.3">
      <c r="C95" s="19" t="e">
        <f>VLOOKUP(B95,'B.V.'!$C$3:$J$23,2,FALSE)</f>
        <v>#N/A</v>
      </c>
      <c r="D95" s="21">
        <f>Table225[[#This Row],[Column1]]+SUM(Roulage!B94:BH94)</f>
        <v>0</v>
      </c>
      <c r="I95" s="21"/>
    </row>
    <row r="96" spans="3:9" x14ac:dyDescent="0.3">
      <c r="C96" s="19" t="e">
        <f>VLOOKUP(B96,'B.V.'!$C$3:$J$23,2,FALSE)</f>
        <v>#N/A</v>
      </c>
      <c r="D96" s="21">
        <f>Table225[[#This Row],[Column1]]+SUM(Roulage!B95:BH95)</f>
        <v>0</v>
      </c>
      <c r="I96" s="21"/>
    </row>
    <row r="97" spans="3:9" x14ac:dyDescent="0.3">
      <c r="C97" s="19" t="e">
        <f>VLOOKUP(B97,'B.V.'!$C$3:$J$23,2,FALSE)</f>
        <v>#N/A</v>
      </c>
      <c r="D97" s="21">
        <f>Table225[[#This Row],[Column1]]+SUM(Roulage!B96:BH96)</f>
        <v>0</v>
      </c>
      <c r="I97" s="21"/>
    </row>
    <row r="98" spans="3:9" x14ac:dyDescent="0.3">
      <c r="C98" s="19" t="e">
        <f>VLOOKUP(B98,'B.V.'!$C$3:$J$23,2,FALSE)</f>
        <v>#N/A</v>
      </c>
      <c r="D98" s="21">
        <f>Table225[[#This Row],[Column1]]+SUM(Roulage!B97:BH97)</f>
        <v>0</v>
      </c>
      <c r="I98" s="21"/>
    </row>
    <row r="99" spans="3:9" x14ac:dyDescent="0.3">
      <c r="C99" s="19" t="e">
        <f>VLOOKUP(B99,'B.V.'!$C$3:$J$23,2,FALSE)</f>
        <v>#N/A</v>
      </c>
      <c r="D99" s="21">
        <f>Table225[[#This Row],[Column1]]+SUM(Roulage!B98:BH98)</f>
        <v>0</v>
      </c>
      <c r="I99" s="21"/>
    </row>
    <row r="100" spans="3:9" x14ac:dyDescent="0.3">
      <c r="C100" s="19" t="e">
        <f>VLOOKUP(B100,'B.V.'!$C$3:$J$23,2,FALSE)</f>
        <v>#N/A</v>
      </c>
      <c r="D100" s="21">
        <f>Table225[[#This Row],[Column1]]+SUM(Roulage!B99:BH99)</f>
        <v>0</v>
      </c>
      <c r="I100" s="21"/>
    </row>
  </sheetData>
  <conditionalFormatting sqref="B3:I100">
    <cfRule type="expression" dxfId="54" priority="14">
      <formula>$G3="HS"</formula>
    </cfRule>
    <cfRule type="expression" dxfId="53" priority="15">
      <formula>$C3="#383"</formula>
    </cfRule>
    <cfRule type="expression" dxfId="52" priority="16">
      <formula>$C3="#371"</formula>
    </cfRule>
    <cfRule type="expression" dxfId="51" priority="17">
      <formula>$C3="#365"</formula>
    </cfRule>
    <cfRule type="expression" dxfId="50" priority="18">
      <formula>$C3="#315"</formula>
    </cfRule>
    <cfRule type="expression" dxfId="49" priority="19">
      <formula>$C3="#292"</formula>
    </cfRule>
    <cfRule type="expression" dxfId="48" priority="20">
      <formula>$C3="#290"</formula>
    </cfRule>
    <cfRule type="expression" dxfId="47" priority="21">
      <formula>$C3="#274"</formula>
    </cfRule>
    <cfRule type="expression" dxfId="46" priority="22">
      <formula>$C3="#260"</formula>
    </cfRule>
    <cfRule type="expression" dxfId="45" priority="23">
      <formula>$C3="#60"</formula>
    </cfRule>
    <cfRule type="expression" dxfId="44" priority="24">
      <formula>$E3="OUI"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9728673-1C43-4511-9A0F-E231F2D56A92}">
          <x14:formula1>
            <xm:f>Moteur!$N$2:$N$3</xm:f>
          </x14:formula1>
          <xm:sqref>F4:F100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BE210-1DD8-4ADD-90EF-1D2F1BE69B2C}">
  <sheetPr codeName="Sheet6"/>
  <dimension ref="B1:I100"/>
  <sheetViews>
    <sheetView workbookViewId="0">
      <selection activeCell="D5" sqref="D5"/>
    </sheetView>
  </sheetViews>
  <sheetFormatPr defaultRowHeight="14.4" x14ac:dyDescent="0.3"/>
  <cols>
    <col min="1" max="1" width="8.88671875" style="19"/>
    <col min="2" max="2" width="20.33203125" style="19" customWidth="1"/>
    <col min="3" max="3" width="15.88671875" style="19" bestFit="1" customWidth="1"/>
    <col min="4" max="4" width="11.21875" style="21" bestFit="1" customWidth="1"/>
    <col min="5" max="8" width="13.33203125" style="19" customWidth="1"/>
    <col min="9" max="9" width="12" style="19" customWidth="1"/>
    <col min="10" max="16384" width="8.88671875" style="19"/>
  </cols>
  <sheetData>
    <row r="1" spans="2:9" x14ac:dyDescent="0.3">
      <c r="D1" s="19"/>
    </row>
    <row r="2" spans="2:9" x14ac:dyDescent="0.3">
      <c r="B2" s="19" t="s">
        <v>30</v>
      </c>
      <c r="C2" s="19" t="s">
        <v>31</v>
      </c>
      <c r="D2" s="19" t="s">
        <v>10</v>
      </c>
      <c r="E2" s="19" t="s">
        <v>41</v>
      </c>
      <c r="F2" s="19" t="s">
        <v>159</v>
      </c>
      <c r="G2" s="19" t="s">
        <v>49</v>
      </c>
      <c r="H2" s="19" t="s">
        <v>170</v>
      </c>
      <c r="I2" s="19" t="s">
        <v>34</v>
      </c>
    </row>
    <row r="3" spans="2:9" x14ac:dyDescent="0.3">
      <c r="B3" s="19" t="s">
        <v>17</v>
      </c>
      <c r="C3" s="19" t="s">
        <v>17</v>
      </c>
      <c r="D3" s="19" t="s">
        <v>17</v>
      </c>
      <c r="E3" s="19" t="s">
        <v>17</v>
      </c>
      <c r="F3" s="19" t="s">
        <v>17</v>
      </c>
      <c r="G3" s="19" t="s">
        <v>17</v>
      </c>
      <c r="H3" s="19" t="s">
        <v>17</v>
      </c>
      <c r="I3" s="21" t="s">
        <v>17</v>
      </c>
    </row>
    <row r="4" spans="2:9" x14ac:dyDescent="0.3">
      <c r="B4" s="2">
        <v>889</v>
      </c>
      <c r="C4" s="19" t="str">
        <f>VLOOKUP(B4,Mileage!$I$3:$Q$23,9,FALSE)</f>
        <v>#60</v>
      </c>
      <c r="D4" s="21">
        <f>Table2256[[#This Row],[Column1]]+SUM(Roulage!B3:BH3)</f>
        <v>4.489583333333333</v>
      </c>
      <c r="E4" s="19" t="str">
        <f>IF(Table2256[[#This Row],[État]]="HS","OUI","")</f>
        <v/>
      </c>
      <c r="I4" s="22">
        <v>3.65625</v>
      </c>
    </row>
    <row r="5" spans="2:9" x14ac:dyDescent="0.3">
      <c r="B5" s="2">
        <v>269</v>
      </c>
      <c r="C5" s="19" t="str">
        <f>VLOOKUP(B5,Mileage!$I$3:$Q$23,9,FALSE)</f>
        <v>#260</v>
      </c>
      <c r="D5" s="21">
        <f>Table2256[[#This Row],[Column1]]+SUM(Roulage!B4:BH4)</f>
        <v>5.3006944444444439</v>
      </c>
      <c r="E5" s="19" t="str">
        <f>IF(Table2256[[#This Row],[État]]="HS","OUI","")</f>
        <v/>
      </c>
      <c r="I5" s="22">
        <v>4.4673611111111109</v>
      </c>
    </row>
    <row r="6" spans="2:9" x14ac:dyDescent="0.3">
      <c r="B6" s="2">
        <v>1037</v>
      </c>
      <c r="C6" s="19" t="e">
        <f>VLOOKUP(B6,Mileage!$I$3:$Q$23,9,FALSE)</f>
        <v>#N/A</v>
      </c>
      <c r="D6" s="21">
        <f>Table2256[[#This Row],[Column1]]+SUM(Roulage!B5:BH5)</f>
        <v>0</v>
      </c>
      <c r="E6" s="19" t="str">
        <f>IF(Table2256[[#This Row],[État]]="HS","OUI","")</f>
        <v/>
      </c>
      <c r="I6" s="22">
        <v>0</v>
      </c>
    </row>
    <row r="7" spans="2:9" x14ac:dyDescent="0.3">
      <c r="B7" s="2">
        <v>404</v>
      </c>
      <c r="C7" s="19" t="str">
        <f>VLOOKUP(B7,Mileage!$I$3:$Q$23,9,FALSE)</f>
        <v>#292</v>
      </c>
      <c r="D7" s="21">
        <f>Table2256[[#This Row],[Column1]]+SUM(Roulage!B6:BH6)</f>
        <v>2.3354166666666667</v>
      </c>
      <c r="E7" s="19" t="str">
        <f>IF(Table2256[[#This Row],[État]]="HS","OUI","")</f>
        <v/>
      </c>
      <c r="I7" s="22">
        <v>2.3354166666666667</v>
      </c>
    </row>
    <row r="8" spans="2:9" x14ac:dyDescent="0.3">
      <c r="B8" s="2">
        <v>831</v>
      </c>
      <c r="C8" s="19" t="str">
        <f>VLOOKUP(B8,Mileage!$I$3:$Q$23,9,FALSE)</f>
        <v>#315</v>
      </c>
      <c r="D8" s="21">
        <f>Table2256[[#This Row],[Column1]]+SUM(Roulage!B7:BH7)</f>
        <v>3.0375000000000001</v>
      </c>
      <c r="E8" s="19" t="str">
        <f>IF(Table2256[[#This Row],[État]]="HS","OUI","")</f>
        <v/>
      </c>
      <c r="I8" s="22">
        <v>2.2041666666666666</v>
      </c>
    </row>
    <row r="9" spans="2:9" x14ac:dyDescent="0.3">
      <c r="B9" s="2">
        <v>492</v>
      </c>
      <c r="C9" s="19" t="str">
        <f>VLOOKUP(B9,Mileage!$I$3:$Q$23,9,FALSE)</f>
        <v>#371</v>
      </c>
      <c r="D9" s="21">
        <f>Table2256[[#This Row],[Column1]]+SUM(Roulage!B8:BH8)</f>
        <v>1.3541666666666667</v>
      </c>
      <c r="E9" s="19" t="str">
        <f>IF(Table2256[[#This Row],[État]]="HS","OUI","")</f>
        <v/>
      </c>
      <c r="I9" s="22">
        <v>1.3541666666666667</v>
      </c>
    </row>
    <row r="10" spans="2:9" x14ac:dyDescent="0.3">
      <c r="B10" s="2">
        <v>412</v>
      </c>
      <c r="C10" s="19" t="str">
        <f>VLOOKUP(B10,Mileage!$I$3:$Q$23,9,FALSE)</f>
        <v>#383</v>
      </c>
      <c r="D10" s="21">
        <f>Table2256[[#This Row],[Column1]]+SUM(Roulage!B9:BH9)</f>
        <v>2.625</v>
      </c>
      <c r="E10" s="19" t="str">
        <f>IF(Table2256[[#This Row],[État]]="HS","OUI","")</f>
        <v/>
      </c>
      <c r="I10" s="22">
        <v>2.625</v>
      </c>
    </row>
    <row r="11" spans="2:9" x14ac:dyDescent="0.3">
      <c r="B11" s="2">
        <v>235</v>
      </c>
      <c r="C11" s="19" t="str">
        <f>VLOOKUP(B11,Mileage!$I$3:$Q$23,9,FALSE)</f>
        <v>#290</v>
      </c>
      <c r="D11" s="21">
        <f>Table2256[[#This Row],[Column1]]+SUM(Roulage!B10:BH10)</f>
        <v>4.239583333333333</v>
      </c>
      <c r="E11" s="19" t="str">
        <f>IF(Table2256[[#This Row],[État]]="HS","OUI","")</f>
        <v/>
      </c>
      <c r="I11" s="22">
        <v>4.239583333333333</v>
      </c>
    </row>
    <row r="12" spans="2:9" x14ac:dyDescent="0.3">
      <c r="B12" s="2"/>
      <c r="C12" s="19" t="e">
        <f>VLOOKUP(B12,Mileage!$I$3:$Q$23,9,FALSE)</f>
        <v>#N/A</v>
      </c>
      <c r="D12" s="21">
        <f>Table2256[[#This Row],[Column1]]+SUM(Roulage!B11:BH11)</f>
        <v>0</v>
      </c>
      <c r="E12" s="19" t="str">
        <f>IF(Table2256[[#This Row],[État]]="HS","OUI","")</f>
        <v/>
      </c>
      <c r="I12" s="22"/>
    </row>
    <row r="13" spans="2:9" x14ac:dyDescent="0.3">
      <c r="B13" s="2"/>
      <c r="C13" s="19" t="e">
        <f>VLOOKUP(B13,Mileage!$I$3:$Q$23,9,FALSE)</f>
        <v>#N/A</v>
      </c>
      <c r="D13" s="21">
        <f>Table2256[[#This Row],[Column1]]+SUM(Roulage!B12:BH12)</f>
        <v>0</v>
      </c>
      <c r="E13" s="19" t="str">
        <f>IF(Table2256[[#This Row],[État]]="HS","OUI","")</f>
        <v/>
      </c>
      <c r="I13" s="22"/>
    </row>
    <row r="14" spans="2:9" x14ac:dyDescent="0.3">
      <c r="B14" s="2"/>
      <c r="C14" s="19" t="e">
        <f>VLOOKUP(B14,Mileage!$I$3:$Q$23,9,FALSE)</f>
        <v>#N/A</v>
      </c>
      <c r="D14" s="21">
        <f>Table2256[[#This Row],[Column1]]+SUM(Roulage!B13:BH13)</f>
        <v>0</v>
      </c>
      <c r="E14" s="19" t="str">
        <f>IF(Table2256[[#This Row],[État]]="HS","OUI","")</f>
        <v/>
      </c>
      <c r="I14" s="22"/>
    </row>
    <row r="15" spans="2:9" x14ac:dyDescent="0.3">
      <c r="B15" s="2"/>
      <c r="C15" s="19" t="e">
        <f>VLOOKUP(B15,Mileage!$I$3:$Q$23,9,FALSE)</f>
        <v>#N/A</v>
      </c>
      <c r="D15" s="21">
        <f>Table2256[[#This Row],[Column1]]+SUM(Roulage!B14:BH14)</f>
        <v>0</v>
      </c>
      <c r="E15" s="19" t="str">
        <f>IF(Table2256[[#This Row],[État]]="HS","OUI","")</f>
        <v/>
      </c>
      <c r="I15" s="22"/>
    </row>
    <row r="16" spans="2:9" x14ac:dyDescent="0.3">
      <c r="B16" s="2"/>
      <c r="C16" s="19" t="e">
        <f>VLOOKUP(B16,Mileage!$I$3:$Q$23,9,FALSE)</f>
        <v>#N/A</v>
      </c>
      <c r="D16" s="21">
        <f>Table2256[[#This Row],[Column1]]+SUM(Roulage!B15:BH15)</f>
        <v>0</v>
      </c>
      <c r="E16" s="19" t="str">
        <f>IF(Table2256[[#This Row],[État]]="HS","OUI","")</f>
        <v/>
      </c>
      <c r="I16" s="22"/>
    </row>
    <row r="17" spans="2:9" x14ac:dyDescent="0.3">
      <c r="B17" s="2"/>
      <c r="C17" s="19" t="e">
        <f>VLOOKUP(B17,Mileage!$I$3:$Q$23,9,FALSE)</f>
        <v>#N/A</v>
      </c>
      <c r="D17" s="21">
        <f>Table2256[[#This Row],[Column1]]+SUM(Roulage!B16:BH16)</f>
        <v>0</v>
      </c>
      <c r="E17" s="19" t="str">
        <f>IF(Table2256[[#This Row],[État]]="HS","OUI","")</f>
        <v/>
      </c>
      <c r="I17" s="22"/>
    </row>
    <row r="18" spans="2:9" x14ac:dyDescent="0.3">
      <c r="C18" s="19" t="e">
        <f>VLOOKUP(B18,Mileage!$I$3:$Q$23,9,FALSE)</f>
        <v>#N/A</v>
      </c>
      <c r="D18" s="21">
        <f>Table2256[[#This Row],[Column1]]+SUM(Roulage!B17:BH17)</f>
        <v>0</v>
      </c>
      <c r="E18" s="19" t="str">
        <f>IF(Table2256[[#This Row],[État]]="HS","OUI","")</f>
        <v/>
      </c>
      <c r="I18" s="21"/>
    </row>
    <row r="19" spans="2:9" x14ac:dyDescent="0.3">
      <c r="C19" s="19" t="e">
        <f>VLOOKUP(B19,Mileage!$I$3:$Q$23,9,FALSE)</f>
        <v>#N/A</v>
      </c>
      <c r="D19" s="21">
        <f>Table2256[[#This Row],[Column1]]+SUM(Roulage!B18:BH18)</f>
        <v>0</v>
      </c>
      <c r="E19" s="19" t="str">
        <f>IF(Table2256[[#This Row],[État]]="HS","OUI","")</f>
        <v/>
      </c>
      <c r="I19" s="21"/>
    </row>
    <row r="20" spans="2:9" x14ac:dyDescent="0.3">
      <c r="C20" s="19" t="e">
        <f>VLOOKUP(B20,Mileage!$I$3:$Q$23,9,FALSE)</f>
        <v>#N/A</v>
      </c>
      <c r="D20" s="21">
        <f>Table2256[[#This Row],[Column1]]+SUM(Roulage!B19:BH19)</f>
        <v>0</v>
      </c>
      <c r="E20" s="19" t="str">
        <f>IF(Table2256[[#This Row],[État]]="HS","OUI","")</f>
        <v/>
      </c>
      <c r="I20" s="21"/>
    </row>
    <row r="21" spans="2:9" x14ac:dyDescent="0.3">
      <c r="C21" s="19" t="e">
        <f>VLOOKUP(B21,Mileage!$I$3:$Q$23,9,FALSE)</f>
        <v>#N/A</v>
      </c>
      <c r="D21" s="21">
        <f>Table2256[[#This Row],[Column1]]+SUM(Roulage!B20:BH20)</f>
        <v>0</v>
      </c>
      <c r="E21" s="19" t="str">
        <f>IF(Table2256[[#This Row],[État]]="HS","OUI","")</f>
        <v/>
      </c>
      <c r="I21" s="21"/>
    </row>
    <row r="22" spans="2:9" x14ac:dyDescent="0.3">
      <c r="C22" s="19" t="e">
        <f>VLOOKUP(B22,Mileage!$I$3:$Q$23,9,FALSE)</f>
        <v>#N/A</v>
      </c>
      <c r="D22" s="21">
        <f>Table2256[[#This Row],[Column1]]+SUM(Roulage!B21:BH21)</f>
        <v>0</v>
      </c>
      <c r="E22" s="19" t="str">
        <f>IF(Table2256[[#This Row],[État]]="HS","OUI","")</f>
        <v/>
      </c>
      <c r="I22" s="21"/>
    </row>
    <row r="23" spans="2:9" x14ac:dyDescent="0.3">
      <c r="C23" s="19" t="e">
        <f>VLOOKUP(B23,Mileage!$I$3:$Q$23,9,FALSE)</f>
        <v>#N/A</v>
      </c>
      <c r="D23" s="21">
        <f>Table2256[[#This Row],[Column1]]+SUM(Roulage!B22:BH22)</f>
        <v>0</v>
      </c>
      <c r="E23" s="19" t="str">
        <f>IF(Table2256[[#This Row],[État]]="HS","OUI","")</f>
        <v/>
      </c>
      <c r="I23" s="21"/>
    </row>
    <row r="24" spans="2:9" x14ac:dyDescent="0.3">
      <c r="C24" s="19" t="e">
        <f>VLOOKUP(B24,Mileage!$I$3:$Q$23,9,FALSE)</f>
        <v>#N/A</v>
      </c>
      <c r="D24" s="21">
        <f>Table2256[[#This Row],[Column1]]+SUM(Roulage!B23:BH23)</f>
        <v>0</v>
      </c>
      <c r="E24" s="19" t="str">
        <f>IF(Table2256[[#This Row],[État]]="HS","OUI","")</f>
        <v/>
      </c>
      <c r="I24" s="21"/>
    </row>
    <row r="25" spans="2:9" x14ac:dyDescent="0.3">
      <c r="C25" s="19" t="e">
        <f>VLOOKUP(B25,Mileage!$I$3:$Q$23,9,FALSE)</f>
        <v>#N/A</v>
      </c>
      <c r="D25" s="21">
        <f>Table2256[[#This Row],[Column1]]+SUM(Roulage!B24:BH24)</f>
        <v>0</v>
      </c>
      <c r="E25" s="19" t="str">
        <f>IF(Table2256[[#This Row],[État]]="HS","OUI","")</f>
        <v/>
      </c>
      <c r="I25" s="21"/>
    </row>
    <row r="26" spans="2:9" x14ac:dyDescent="0.3">
      <c r="C26" s="19" t="e">
        <f>VLOOKUP(B26,Mileage!$I$3:$Q$23,9,FALSE)</f>
        <v>#N/A</v>
      </c>
      <c r="D26" s="21">
        <f>Table2256[[#This Row],[Column1]]+SUM(Roulage!B25:BH25)</f>
        <v>0</v>
      </c>
      <c r="E26" s="19" t="str">
        <f>IF(Table2256[[#This Row],[État]]="HS","OUI","")</f>
        <v/>
      </c>
      <c r="I26" s="21"/>
    </row>
    <row r="27" spans="2:9" x14ac:dyDescent="0.3">
      <c r="C27" s="19" t="e">
        <f>VLOOKUP(B27,Mileage!$I$3:$Q$23,9,FALSE)</f>
        <v>#N/A</v>
      </c>
      <c r="D27" s="21">
        <f>Table2256[[#This Row],[Column1]]+SUM(Roulage!B26:BH26)</f>
        <v>0</v>
      </c>
      <c r="E27" s="19" t="str">
        <f>IF(Table2256[[#This Row],[État]]="HS","OUI","")</f>
        <v/>
      </c>
      <c r="I27" s="21"/>
    </row>
    <row r="28" spans="2:9" x14ac:dyDescent="0.3">
      <c r="C28" s="19" t="e">
        <f>VLOOKUP(B28,Mileage!$I$3:$Q$23,9,FALSE)</f>
        <v>#N/A</v>
      </c>
      <c r="D28" s="21">
        <f>Table2256[[#This Row],[Column1]]+SUM(Roulage!B27:BH27)</f>
        <v>0</v>
      </c>
      <c r="E28" s="19" t="str">
        <f>IF(Table2256[[#This Row],[État]]="HS","OUI","")</f>
        <v/>
      </c>
      <c r="I28" s="21"/>
    </row>
    <row r="29" spans="2:9" x14ac:dyDescent="0.3">
      <c r="C29" s="19" t="e">
        <f>VLOOKUP(B29,Mileage!$I$3:$Q$23,9,FALSE)</f>
        <v>#N/A</v>
      </c>
      <c r="D29" s="21">
        <f>Table2256[[#This Row],[Column1]]+SUM(Roulage!B28:BH28)</f>
        <v>0</v>
      </c>
      <c r="E29" s="19" t="str">
        <f>IF(Table2256[[#This Row],[État]]="HS","OUI","")</f>
        <v/>
      </c>
      <c r="I29" s="21"/>
    </row>
    <row r="30" spans="2:9" x14ac:dyDescent="0.3">
      <c r="C30" s="19" t="e">
        <f>VLOOKUP(B30,Mileage!$I$3:$Q$23,9,FALSE)</f>
        <v>#N/A</v>
      </c>
      <c r="D30" s="21">
        <f>Table2256[[#This Row],[Column1]]+SUM(Roulage!B29:BH29)</f>
        <v>0</v>
      </c>
      <c r="E30" s="19" t="str">
        <f>IF(Table2256[[#This Row],[État]]="HS","OUI","")</f>
        <v/>
      </c>
      <c r="I30" s="21"/>
    </row>
    <row r="31" spans="2:9" x14ac:dyDescent="0.3">
      <c r="C31" s="19" t="e">
        <f>VLOOKUP(B31,Mileage!$I$3:$Q$23,9,FALSE)</f>
        <v>#N/A</v>
      </c>
      <c r="D31" s="21">
        <f>Table2256[[#This Row],[Column1]]+SUM(Roulage!B30:BH30)</f>
        <v>0</v>
      </c>
      <c r="E31" s="19" t="str">
        <f>IF(Table2256[[#This Row],[État]]="HS","OUI","")</f>
        <v/>
      </c>
      <c r="I31" s="21"/>
    </row>
    <row r="32" spans="2:9" x14ac:dyDescent="0.3">
      <c r="C32" s="19" t="e">
        <f>VLOOKUP(B32,Mileage!$I$3:$Q$23,9,FALSE)</f>
        <v>#N/A</v>
      </c>
      <c r="D32" s="21">
        <f>Table2256[[#This Row],[Column1]]+SUM(Roulage!B31:BH31)</f>
        <v>0</v>
      </c>
      <c r="E32" s="19" t="str">
        <f>IF(Table2256[[#This Row],[État]]="HS","OUI","")</f>
        <v/>
      </c>
      <c r="I32" s="21"/>
    </row>
    <row r="33" spans="3:9" x14ac:dyDescent="0.3">
      <c r="C33" s="19" t="e">
        <f>VLOOKUP(B33,Mileage!$I$3:$Q$23,9,FALSE)</f>
        <v>#N/A</v>
      </c>
      <c r="D33" s="21">
        <f>Table2256[[#This Row],[Column1]]+SUM(Roulage!B32:BH32)</f>
        <v>0</v>
      </c>
      <c r="E33" s="19" t="str">
        <f>IF(Table2256[[#This Row],[État]]="HS","OUI","")</f>
        <v/>
      </c>
      <c r="I33" s="21"/>
    </row>
    <row r="34" spans="3:9" x14ac:dyDescent="0.3">
      <c r="C34" s="19" t="e">
        <f>VLOOKUP(B34,Mileage!$I$3:$Q$23,9,FALSE)</f>
        <v>#N/A</v>
      </c>
      <c r="D34" s="21">
        <f>Table2256[[#This Row],[Column1]]+SUM(Roulage!B33:BH33)</f>
        <v>0</v>
      </c>
      <c r="E34" s="19" t="str">
        <f>IF(Table2256[[#This Row],[État]]="HS","OUI","")</f>
        <v/>
      </c>
      <c r="I34" s="21"/>
    </row>
    <row r="35" spans="3:9" x14ac:dyDescent="0.3">
      <c r="C35" s="19" t="e">
        <f>VLOOKUP(B35,Mileage!$I$3:$Q$23,9,FALSE)</f>
        <v>#N/A</v>
      </c>
      <c r="D35" s="21">
        <f>Table2256[[#This Row],[Column1]]+SUM(Roulage!B34:BH34)</f>
        <v>0</v>
      </c>
      <c r="E35" s="19" t="str">
        <f>IF(Table2256[[#This Row],[État]]="HS","OUI","")</f>
        <v/>
      </c>
      <c r="I35" s="21"/>
    </row>
    <row r="36" spans="3:9" x14ac:dyDescent="0.3">
      <c r="C36" s="19" t="e">
        <f>VLOOKUP(B36,Mileage!$I$3:$Q$23,9,FALSE)</f>
        <v>#N/A</v>
      </c>
      <c r="D36" s="21">
        <f>Table2256[[#This Row],[Column1]]+SUM(Roulage!B35:BH35)</f>
        <v>0</v>
      </c>
      <c r="E36" s="19" t="str">
        <f>IF(Table2256[[#This Row],[État]]="HS","OUI","")</f>
        <v/>
      </c>
      <c r="I36" s="21"/>
    </row>
    <row r="37" spans="3:9" x14ac:dyDescent="0.3">
      <c r="C37" s="19" t="e">
        <f>VLOOKUP(B37,Mileage!$I$3:$Q$23,9,FALSE)</f>
        <v>#N/A</v>
      </c>
      <c r="D37" s="21">
        <f>Table2256[[#This Row],[Column1]]+SUM(Roulage!B36:BH36)</f>
        <v>0</v>
      </c>
      <c r="E37" s="19" t="str">
        <f>IF(Table2256[[#This Row],[État]]="HS","OUI","")</f>
        <v/>
      </c>
      <c r="I37" s="21"/>
    </row>
    <row r="38" spans="3:9" x14ac:dyDescent="0.3">
      <c r="C38" s="19" t="e">
        <f>VLOOKUP(B38,Mileage!$I$3:$Q$23,9,FALSE)</f>
        <v>#N/A</v>
      </c>
      <c r="D38" s="21">
        <f>Table2256[[#This Row],[Column1]]+SUM(Roulage!B37:BH37)</f>
        <v>0</v>
      </c>
      <c r="E38" s="19" t="str">
        <f>IF(Table2256[[#This Row],[État]]="HS","OUI","")</f>
        <v/>
      </c>
      <c r="I38" s="21"/>
    </row>
    <row r="39" spans="3:9" x14ac:dyDescent="0.3">
      <c r="C39" s="19" t="e">
        <f>VLOOKUP(B39,Mileage!$I$3:$Q$23,9,FALSE)</f>
        <v>#N/A</v>
      </c>
      <c r="D39" s="21">
        <f>Table2256[[#This Row],[Column1]]+SUM(Roulage!B38:BH38)</f>
        <v>0</v>
      </c>
      <c r="E39" s="19" t="str">
        <f>IF(Table2256[[#This Row],[État]]="HS","OUI","")</f>
        <v/>
      </c>
      <c r="I39" s="21"/>
    </row>
    <row r="40" spans="3:9" x14ac:dyDescent="0.3">
      <c r="C40" s="19" t="e">
        <f>VLOOKUP(B40,Mileage!$I$3:$Q$23,9,FALSE)</f>
        <v>#N/A</v>
      </c>
      <c r="D40" s="21">
        <f>Table2256[[#This Row],[Column1]]+SUM(Roulage!B39:BH39)</f>
        <v>0</v>
      </c>
      <c r="E40" s="19" t="str">
        <f>IF(Table2256[[#This Row],[État]]="HS","OUI","")</f>
        <v/>
      </c>
      <c r="I40" s="21"/>
    </row>
    <row r="41" spans="3:9" x14ac:dyDescent="0.3">
      <c r="C41" s="19" t="e">
        <f>VLOOKUP(B41,Mileage!$I$3:$Q$23,9,FALSE)</f>
        <v>#N/A</v>
      </c>
      <c r="D41" s="21">
        <f>Table2256[[#This Row],[Column1]]+SUM(Roulage!B40:BH40)</f>
        <v>0</v>
      </c>
      <c r="E41" s="19" t="str">
        <f>IF(Table2256[[#This Row],[État]]="HS","OUI","")</f>
        <v/>
      </c>
      <c r="I41" s="21"/>
    </row>
    <row r="42" spans="3:9" x14ac:dyDescent="0.3">
      <c r="C42" s="19" t="e">
        <f>VLOOKUP(B42,Mileage!$I$3:$Q$23,9,FALSE)</f>
        <v>#N/A</v>
      </c>
      <c r="D42" s="21">
        <f>Table2256[[#This Row],[Column1]]+SUM(Roulage!B41:BH41)</f>
        <v>0</v>
      </c>
      <c r="E42" s="19" t="str">
        <f>IF(Table2256[[#This Row],[État]]="HS","OUI","")</f>
        <v/>
      </c>
      <c r="I42" s="21"/>
    </row>
    <row r="43" spans="3:9" x14ac:dyDescent="0.3">
      <c r="C43" s="19" t="e">
        <f>VLOOKUP(B43,Mileage!$I$3:$Q$23,9,FALSE)</f>
        <v>#N/A</v>
      </c>
      <c r="D43" s="21">
        <f>Table2256[[#This Row],[Column1]]+SUM(Roulage!B42:BH42)</f>
        <v>0</v>
      </c>
      <c r="E43" s="19" t="str">
        <f>IF(Table2256[[#This Row],[État]]="HS","OUI","")</f>
        <v/>
      </c>
      <c r="I43" s="21"/>
    </row>
    <row r="44" spans="3:9" x14ac:dyDescent="0.3">
      <c r="C44" s="19" t="e">
        <f>VLOOKUP(B44,Mileage!$I$3:$Q$23,9,FALSE)</f>
        <v>#N/A</v>
      </c>
      <c r="D44" s="21">
        <f>Table2256[[#This Row],[Column1]]+SUM(Roulage!B43:BH43)</f>
        <v>0</v>
      </c>
      <c r="E44" s="19" t="str">
        <f>IF(Table2256[[#This Row],[État]]="HS","OUI","")</f>
        <v/>
      </c>
      <c r="I44" s="21"/>
    </row>
    <row r="45" spans="3:9" x14ac:dyDescent="0.3">
      <c r="C45" s="19" t="e">
        <f>VLOOKUP(B45,Mileage!$I$3:$Q$23,9,FALSE)</f>
        <v>#N/A</v>
      </c>
      <c r="D45" s="21">
        <f>Table2256[[#This Row],[Column1]]+SUM(Roulage!B44:BH44)</f>
        <v>0</v>
      </c>
      <c r="E45" s="19" t="str">
        <f>IF(Table2256[[#This Row],[État]]="HS","OUI","")</f>
        <v/>
      </c>
      <c r="I45" s="21"/>
    </row>
    <row r="46" spans="3:9" x14ac:dyDescent="0.3">
      <c r="C46" s="19" t="e">
        <f>VLOOKUP(B46,Mileage!$I$3:$Q$23,9,FALSE)</f>
        <v>#N/A</v>
      </c>
      <c r="D46" s="21">
        <f>Table2256[[#This Row],[Column1]]+SUM(Roulage!B45:BH45)</f>
        <v>0</v>
      </c>
      <c r="E46" s="19" t="str">
        <f>IF(Table2256[[#This Row],[État]]="HS","OUI","")</f>
        <v/>
      </c>
      <c r="I46" s="21"/>
    </row>
    <row r="47" spans="3:9" x14ac:dyDescent="0.3">
      <c r="C47" s="19" t="e">
        <f>VLOOKUP(B47,Mileage!$I$3:$Q$23,9,FALSE)</f>
        <v>#N/A</v>
      </c>
      <c r="D47" s="21">
        <f>Table2256[[#This Row],[Column1]]+SUM(Roulage!B46:BH46)</f>
        <v>0</v>
      </c>
      <c r="E47" s="19" t="str">
        <f>IF(Table2256[[#This Row],[État]]="HS","OUI","")</f>
        <v/>
      </c>
      <c r="I47" s="21"/>
    </row>
    <row r="48" spans="3:9" x14ac:dyDescent="0.3">
      <c r="C48" s="19" t="e">
        <f>VLOOKUP(B48,Mileage!$I$3:$Q$23,9,FALSE)</f>
        <v>#N/A</v>
      </c>
      <c r="D48" s="21">
        <f>Table2256[[#This Row],[Column1]]+SUM(Roulage!B47:BH47)</f>
        <v>0</v>
      </c>
      <c r="E48" s="19" t="str">
        <f>IF(Table2256[[#This Row],[État]]="HS","OUI","")</f>
        <v/>
      </c>
      <c r="I48" s="21"/>
    </row>
    <row r="49" spans="3:9" x14ac:dyDescent="0.3">
      <c r="C49" s="19" t="e">
        <f>VLOOKUP(B49,Mileage!$I$3:$Q$23,9,FALSE)</f>
        <v>#N/A</v>
      </c>
      <c r="D49" s="21">
        <f>Table2256[[#This Row],[Column1]]+SUM(Roulage!B48:BH48)</f>
        <v>0</v>
      </c>
      <c r="E49" s="19" t="str">
        <f>IF(Table2256[[#This Row],[État]]="HS","OUI","")</f>
        <v/>
      </c>
      <c r="I49" s="21"/>
    </row>
    <row r="50" spans="3:9" x14ac:dyDescent="0.3">
      <c r="C50" s="19" t="e">
        <f>VLOOKUP(B50,Mileage!$I$3:$Q$23,9,FALSE)</f>
        <v>#N/A</v>
      </c>
      <c r="D50" s="21">
        <f>Table2256[[#This Row],[Column1]]+SUM(Roulage!B49:BH49)</f>
        <v>0</v>
      </c>
      <c r="E50" s="19" t="str">
        <f>IF(Table2256[[#This Row],[État]]="HS","OUI","")</f>
        <v/>
      </c>
      <c r="I50" s="21"/>
    </row>
    <row r="51" spans="3:9" x14ac:dyDescent="0.3">
      <c r="C51" s="19" t="e">
        <f>VLOOKUP(B51,Mileage!$I$3:$Q$23,9,FALSE)</f>
        <v>#N/A</v>
      </c>
      <c r="D51" s="21">
        <f>Table2256[[#This Row],[Column1]]+SUM(Roulage!B50:BH50)</f>
        <v>0</v>
      </c>
      <c r="E51" s="19" t="str">
        <f>IF(Table2256[[#This Row],[État]]="HS","OUI","")</f>
        <v/>
      </c>
      <c r="I51" s="21"/>
    </row>
    <row r="52" spans="3:9" x14ac:dyDescent="0.3">
      <c r="C52" s="19" t="e">
        <f>VLOOKUP(B52,Mileage!$I$3:$Q$23,9,FALSE)</f>
        <v>#N/A</v>
      </c>
      <c r="D52" s="21">
        <f>Table2256[[#This Row],[Column1]]+SUM(Roulage!B51:BH51)</f>
        <v>0</v>
      </c>
      <c r="E52" s="19" t="str">
        <f>IF(Table2256[[#This Row],[État]]="HS","OUI","")</f>
        <v/>
      </c>
      <c r="I52" s="21"/>
    </row>
    <row r="53" spans="3:9" x14ac:dyDescent="0.3">
      <c r="C53" s="19" t="e">
        <f>VLOOKUP(B53,Mileage!$I$3:$Q$23,9,FALSE)</f>
        <v>#N/A</v>
      </c>
      <c r="D53" s="21">
        <f>Table2256[[#This Row],[Column1]]+SUM(Roulage!B52:BH52)</f>
        <v>0</v>
      </c>
      <c r="E53" s="19" t="str">
        <f>IF(Table2256[[#This Row],[État]]="HS","OUI","")</f>
        <v/>
      </c>
      <c r="I53" s="21"/>
    </row>
    <row r="54" spans="3:9" x14ac:dyDescent="0.3">
      <c r="C54" s="19" t="e">
        <f>VLOOKUP(B54,Mileage!$I$3:$Q$23,9,FALSE)</f>
        <v>#N/A</v>
      </c>
      <c r="D54" s="21">
        <f>Table2256[[#This Row],[Column1]]+SUM(Roulage!B53:BH53)</f>
        <v>0</v>
      </c>
      <c r="E54" s="19" t="str">
        <f>IF(Table2256[[#This Row],[État]]="HS","OUI","")</f>
        <v/>
      </c>
      <c r="I54" s="21"/>
    </row>
    <row r="55" spans="3:9" x14ac:dyDescent="0.3">
      <c r="C55" s="19" t="e">
        <f>VLOOKUP(B55,Mileage!$I$3:$Q$23,9,FALSE)</f>
        <v>#N/A</v>
      </c>
      <c r="D55" s="21">
        <f>Table2256[[#This Row],[Column1]]+SUM(Roulage!B54:BH54)</f>
        <v>0</v>
      </c>
      <c r="E55" s="19" t="str">
        <f>IF(Table2256[[#This Row],[État]]="HS","OUI","")</f>
        <v/>
      </c>
      <c r="I55" s="21"/>
    </row>
    <row r="56" spans="3:9" x14ac:dyDescent="0.3">
      <c r="C56" s="19" t="e">
        <f>VLOOKUP(B56,Mileage!$I$3:$Q$23,9,FALSE)</f>
        <v>#N/A</v>
      </c>
      <c r="D56" s="21">
        <f>Table2256[[#This Row],[Column1]]+SUM(Roulage!B55:BH55)</f>
        <v>0</v>
      </c>
      <c r="E56" s="19" t="str">
        <f>IF(Table2256[[#This Row],[État]]="HS","OUI","")</f>
        <v/>
      </c>
      <c r="I56" s="21"/>
    </row>
    <row r="57" spans="3:9" x14ac:dyDescent="0.3">
      <c r="C57" s="19" t="e">
        <f>VLOOKUP(B57,Mileage!$I$3:$Q$23,9,FALSE)</f>
        <v>#N/A</v>
      </c>
      <c r="D57" s="21">
        <f>Table2256[[#This Row],[Column1]]+SUM(Roulage!B56:BH56)</f>
        <v>0</v>
      </c>
      <c r="E57" s="19" t="str">
        <f>IF(Table2256[[#This Row],[État]]="HS","OUI","")</f>
        <v/>
      </c>
      <c r="I57" s="21"/>
    </row>
    <row r="58" spans="3:9" x14ac:dyDescent="0.3">
      <c r="C58" s="19" t="e">
        <f>VLOOKUP(B58,Mileage!$I$3:$Q$23,9,FALSE)</f>
        <v>#N/A</v>
      </c>
      <c r="D58" s="21">
        <f>Table2256[[#This Row],[Column1]]+SUM(Roulage!B57:BH57)</f>
        <v>0</v>
      </c>
      <c r="E58" s="19" t="str">
        <f>IF(Table2256[[#This Row],[État]]="HS","OUI","")</f>
        <v/>
      </c>
      <c r="I58" s="21"/>
    </row>
    <row r="59" spans="3:9" x14ac:dyDescent="0.3">
      <c r="C59" s="19" t="e">
        <f>VLOOKUP(B59,Mileage!$I$3:$Q$23,9,FALSE)</f>
        <v>#N/A</v>
      </c>
      <c r="D59" s="21">
        <f>Table2256[[#This Row],[Column1]]+SUM(Roulage!B58:BH58)</f>
        <v>0</v>
      </c>
      <c r="E59" s="19" t="str">
        <f>IF(Table2256[[#This Row],[État]]="HS","OUI","")</f>
        <v/>
      </c>
      <c r="I59" s="21"/>
    </row>
    <row r="60" spans="3:9" x14ac:dyDescent="0.3">
      <c r="C60" s="19" t="e">
        <f>VLOOKUP(B60,Mileage!$I$3:$Q$23,9,FALSE)</f>
        <v>#N/A</v>
      </c>
      <c r="D60" s="21">
        <f>Table2256[[#This Row],[Column1]]+SUM(Roulage!B59:BH59)</f>
        <v>0</v>
      </c>
      <c r="E60" s="19" t="str">
        <f>IF(Table2256[[#This Row],[État]]="HS","OUI","")</f>
        <v/>
      </c>
      <c r="I60" s="21"/>
    </row>
    <row r="61" spans="3:9" x14ac:dyDescent="0.3">
      <c r="C61" s="19" t="e">
        <f>VLOOKUP(B61,Mileage!$I$3:$Q$23,9,FALSE)</f>
        <v>#N/A</v>
      </c>
      <c r="D61" s="21">
        <f>Table2256[[#This Row],[Column1]]+SUM(Roulage!B60:BH60)</f>
        <v>0</v>
      </c>
      <c r="E61" s="19" t="str">
        <f>IF(Table2256[[#This Row],[État]]="HS","OUI","")</f>
        <v/>
      </c>
      <c r="I61" s="21"/>
    </row>
    <row r="62" spans="3:9" x14ac:dyDescent="0.3">
      <c r="C62" s="19" t="e">
        <f>VLOOKUP(B62,Mileage!$I$3:$Q$23,9,FALSE)</f>
        <v>#N/A</v>
      </c>
      <c r="D62" s="21">
        <f>Table2256[[#This Row],[Column1]]+SUM(Roulage!B61:BH61)</f>
        <v>0</v>
      </c>
      <c r="E62" s="19" t="str">
        <f>IF(Table2256[[#This Row],[État]]="HS","OUI","")</f>
        <v/>
      </c>
      <c r="I62" s="21"/>
    </row>
    <row r="63" spans="3:9" x14ac:dyDescent="0.3">
      <c r="C63" s="19" t="e">
        <f>VLOOKUP(B63,Mileage!$I$3:$Q$23,9,FALSE)</f>
        <v>#N/A</v>
      </c>
      <c r="D63" s="21">
        <f>Table2256[[#This Row],[Column1]]+SUM(Roulage!B62:BH62)</f>
        <v>0</v>
      </c>
      <c r="E63" s="19" t="str">
        <f>IF(Table2256[[#This Row],[État]]="HS","OUI","")</f>
        <v/>
      </c>
      <c r="I63" s="21"/>
    </row>
    <row r="64" spans="3:9" x14ac:dyDescent="0.3">
      <c r="C64" s="19" t="e">
        <f>VLOOKUP(B64,Mileage!$I$3:$Q$23,9,FALSE)</f>
        <v>#N/A</v>
      </c>
      <c r="D64" s="21">
        <f>Table2256[[#This Row],[Column1]]+SUM(Roulage!B63:BH63)</f>
        <v>0</v>
      </c>
      <c r="E64" s="19" t="str">
        <f>IF(Table2256[[#This Row],[État]]="HS","OUI","")</f>
        <v/>
      </c>
      <c r="I64" s="21"/>
    </row>
    <row r="65" spans="3:9" x14ac:dyDescent="0.3">
      <c r="C65" s="19" t="e">
        <f>VLOOKUP(B65,Mileage!$I$3:$Q$23,9,FALSE)</f>
        <v>#N/A</v>
      </c>
      <c r="D65" s="21">
        <f>Table2256[[#This Row],[Column1]]+SUM(Roulage!B64:BH64)</f>
        <v>0</v>
      </c>
      <c r="E65" s="19" t="str">
        <f>IF(Table2256[[#This Row],[État]]="HS","OUI","")</f>
        <v/>
      </c>
      <c r="I65" s="21"/>
    </row>
    <row r="66" spans="3:9" x14ac:dyDescent="0.3">
      <c r="C66" s="19" t="e">
        <f>VLOOKUP(B66,Mileage!$I$3:$Q$23,9,FALSE)</f>
        <v>#N/A</v>
      </c>
      <c r="D66" s="21">
        <f>Table2256[[#This Row],[Column1]]+SUM(Roulage!B65:BH65)</f>
        <v>0</v>
      </c>
      <c r="E66" s="19" t="str">
        <f>IF(Table2256[[#This Row],[État]]="HS","OUI","")</f>
        <v/>
      </c>
      <c r="I66" s="21"/>
    </row>
    <row r="67" spans="3:9" x14ac:dyDescent="0.3">
      <c r="C67" s="19" t="e">
        <f>VLOOKUP(B67,Mileage!$I$3:$Q$23,9,FALSE)</f>
        <v>#N/A</v>
      </c>
      <c r="D67" s="21">
        <f>Table2256[[#This Row],[Column1]]+SUM(Roulage!B66:BH66)</f>
        <v>0</v>
      </c>
      <c r="E67" s="19" t="str">
        <f>IF(Table2256[[#This Row],[État]]="HS","OUI","")</f>
        <v/>
      </c>
      <c r="I67" s="21"/>
    </row>
    <row r="68" spans="3:9" x14ac:dyDescent="0.3">
      <c r="C68" s="19" t="e">
        <f>VLOOKUP(B68,Mileage!$I$3:$Q$23,9,FALSE)</f>
        <v>#N/A</v>
      </c>
      <c r="D68" s="21">
        <f>Table2256[[#This Row],[Column1]]+SUM(Roulage!B67:BH67)</f>
        <v>0</v>
      </c>
      <c r="E68" s="19" t="str">
        <f>IF(Table2256[[#This Row],[État]]="HS","OUI","")</f>
        <v/>
      </c>
      <c r="I68" s="21"/>
    </row>
    <row r="69" spans="3:9" x14ac:dyDescent="0.3">
      <c r="C69" s="19" t="e">
        <f>VLOOKUP(B69,Mileage!$I$3:$Q$23,9,FALSE)</f>
        <v>#N/A</v>
      </c>
      <c r="D69" s="21">
        <f>Table2256[[#This Row],[Column1]]+SUM(Roulage!B68:BH68)</f>
        <v>0</v>
      </c>
      <c r="E69" s="19" t="str">
        <f>IF(Table2256[[#This Row],[État]]="HS","OUI","")</f>
        <v/>
      </c>
      <c r="I69" s="21"/>
    </row>
    <row r="70" spans="3:9" x14ac:dyDescent="0.3">
      <c r="C70" s="19" t="e">
        <f>VLOOKUP(B70,Mileage!$I$3:$Q$23,9,FALSE)</f>
        <v>#N/A</v>
      </c>
      <c r="D70" s="21">
        <f>Table2256[[#This Row],[Column1]]+SUM(Roulage!B69:BH69)</f>
        <v>0</v>
      </c>
      <c r="E70" s="19" t="str">
        <f>IF(Table2256[[#This Row],[État]]="HS","OUI","")</f>
        <v/>
      </c>
      <c r="I70" s="21"/>
    </row>
    <row r="71" spans="3:9" x14ac:dyDescent="0.3">
      <c r="C71" s="19" t="e">
        <f>VLOOKUP(B71,Mileage!$I$3:$Q$23,9,FALSE)</f>
        <v>#N/A</v>
      </c>
      <c r="D71" s="21">
        <f>Table2256[[#This Row],[Column1]]+SUM(Roulage!B70:BH70)</f>
        <v>0</v>
      </c>
      <c r="E71" s="19" t="str">
        <f>IF(Table2256[[#This Row],[État]]="HS","OUI","")</f>
        <v/>
      </c>
      <c r="I71" s="21"/>
    </row>
    <row r="72" spans="3:9" x14ac:dyDescent="0.3">
      <c r="C72" s="19" t="e">
        <f>VLOOKUP(B72,Mileage!$I$3:$Q$23,9,FALSE)</f>
        <v>#N/A</v>
      </c>
      <c r="D72" s="21">
        <f>Table2256[[#This Row],[Column1]]+SUM(Roulage!B71:BH71)</f>
        <v>0</v>
      </c>
      <c r="E72" s="19" t="str">
        <f>IF(Table2256[[#This Row],[État]]="HS","OUI","")</f>
        <v/>
      </c>
      <c r="I72" s="21"/>
    </row>
    <row r="73" spans="3:9" x14ac:dyDescent="0.3">
      <c r="C73" s="19" t="e">
        <f>VLOOKUP(B73,Mileage!$I$3:$Q$23,9,FALSE)</f>
        <v>#N/A</v>
      </c>
      <c r="D73" s="21">
        <f>Table2256[[#This Row],[Column1]]+SUM(Roulage!B72:BH72)</f>
        <v>0</v>
      </c>
      <c r="E73" s="19" t="str">
        <f>IF(Table2256[[#This Row],[État]]="HS","OUI","")</f>
        <v/>
      </c>
      <c r="I73" s="21"/>
    </row>
    <row r="74" spans="3:9" x14ac:dyDescent="0.3">
      <c r="C74" s="19" t="e">
        <f>VLOOKUP(B74,Mileage!$I$3:$Q$23,9,FALSE)</f>
        <v>#N/A</v>
      </c>
      <c r="D74" s="21">
        <f>Table2256[[#This Row],[Column1]]+SUM(Roulage!B73:BH73)</f>
        <v>0</v>
      </c>
      <c r="E74" s="19" t="str">
        <f>IF(Table2256[[#This Row],[État]]="HS","OUI","")</f>
        <v/>
      </c>
      <c r="I74" s="21"/>
    </row>
    <row r="75" spans="3:9" x14ac:dyDescent="0.3">
      <c r="C75" s="19" t="e">
        <f>VLOOKUP(B75,Mileage!$I$3:$Q$23,9,FALSE)</f>
        <v>#N/A</v>
      </c>
      <c r="D75" s="21">
        <f>Table2256[[#This Row],[Column1]]+SUM(Roulage!B74:BH74)</f>
        <v>0</v>
      </c>
      <c r="E75" s="19" t="str">
        <f>IF(Table2256[[#This Row],[État]]="HS","OUI","")</f>
        <v/>
      </c>
      <c r="I75" s="21"/>
    </row>
    <row r="76" spans="3:9" x14ac:dyDescent="0.3">
      <c r="C76" s="19" t="e">
        <f>VLOOKUP(B76,Mileage!$I$3:$Q$23,9,FALSE)</f>
        <v>#N/A</v>
      </c>
      <c r="D76" s="21">
        <f>Table2256[[#This Row],[Column1]]+SUM(Roulage!B75:BH75)</f>
        <v>0</v>
      </c>
      <c r="E76" s="19" t="str">
        <f>IF(Table2256[[#This Row],[État]]="HS","OUI","")</f>
        <v/>
      </c>
      <c r="I76" s="21"/>
    </row>
    <row r="77" spans="3:9" x14ac:dyDescent="0.3">
      <c r="C77" s="19" t="e">
        <f>VLOOKUP(B77,Mileage!$I$3:$Q$23,9,FALSE)</f>
        <v>#N/A</v>
      </c>
      <c r="D77" s="21">
        <f>Table2256[[#This Row],[Column1]]+SUM(Roulage!B76:BH76)</f>
        <v>0</v>
      </c>
      <c r="E77" s="19" t="str">
        <f>IF(Table2256[[#This Row],[État]]="HS","OUI","")</f>
        <v/>
      </c>
      <c r="I77" s="21"/>
    </row>
    <row r="78" spans="3:9" x14ac:dyDescent="0.3">
      <c r="C78" s="19" t="e">
        <f>VLOOKUP(B78,Mileage!$I$3:$Q$23,9,FALSE)</f>
        <v>#N/A</v>
      </c>
      <c r="D78" s="21">
        <f>Table2256[[#This Row],[Column1]]+SUM(Roulage!B77:BH77)</f>
        <v>0</v>
      </c>
      <c r="E78" s="19" t="str">
        <f>IF(Table2256[[#This Row],[État]]="HS","OUI","")</f>
        <v/>
      </c>
      <c r="I78" s="21"/>
    </row>
    <row r="79" spans="3:9" x14ac:dyDescent="0.3">
      <c r="C79" s="19" t="e">
        <f>VLOOKUP(B79,Mileage!$I$3:$Q$23,9,FALSE)</f>
        <v>#N/A</v>
      </c>
      <c r="D79" s="21">
        <f>Table2256[[#This Row],[Column1]]+SUM(Roulage!B78:BH78)</f>
        <v>0</v>
      </c>
      <c r="E79" s="19" t="str">
        <f>IF(Table2256[[#This Row],[État]]="HS","OUI","")</f>
        <v/>
      </c>
      <c r="I79" s="21"/>
    </row>
    <row r="80" spans="3:9" x14ac:dyDescent="0.3">
      <c r="C80" s="19" t="e">
        <f>VLOOKUP(B80,Mileage!$I$3:$Q$23,9,FALSE)</f>
        <v>#N/A</v>
      </c>
      <c r="D80" s="21">
        <f>Table2256[[#This Row],[Column1]]+SUM(Roulage!B79:BH79)</f>
        <v>0</v>
      </c>
      <c r="E80" s="19" t="str">
        <f>IF(Table2256[[#This Row],[État]]="HS","OUI","")</f>
        <v/>
      </c>
      <c r="I80" s="21"/>
    </row>
    <row r="81" spans="3:9" x14ac:dyDescent="0.3">
      <c r="C81" s="19" t="e">
        <f>VLOOKUP(B81,Mileage!$I$3:$Q$23,9,FALSE)</f>
        <v>#N/A</v>
      </c>
      <c r="D81" s="21">
        <f>Table2256[[#This Row],[Column1]]+SUM(Roulage!B80:BH80)</f>
        <v>0</v>
      </c>
      <c r="E81" s="19" t="str">
        <f>IF(Table2256[[#This Row],[État]]="HS","OUI","")</f>
        <v/>
      </c>
      <c r="I81" s="21"/>
    </row>
    <row r="82" spans="3:9" x14ac:dyDescent="0.3">
      <c r="C82" s="19" t="e">
        <f>VLOOKUP(B82,Mileage!$I$3:$Q$23,9,FALSE)</f>
        <v>#N/A</v>
      </c>
      <c r="D82" s="21">
        <f>Table2256[[#This Row],[Column1]]+SUM(Roulage!B81:BH81)</f>
        <v>0</v>
      </c>
      <c r="E82" s="19" t="str">
        <f>IF(Table2256[[#This Row],[État]]="HS","OUI","")</f>
        <v/>
      </c>
      <c r="I82" s="21"/>
    </row>
    <row r="83" spans="3:9" x14ac:dyDescent="0.3">
      <c r="C83" s="19" t="e">
        <f>VLOOKUP(B83,Mileage!$I$3:$Q$23,9,FALSE)</f>
        <v>#N/A</v>
      </c>
      <c r="D83" s="21">
        <f>Table2256[[#This Row],[Column1]]+SUM(Roulage!B82:BH82)</f>
        <v>0</v>
      </c>
      <c r="E83" s="19" t="str">
        <f>IF(Table2256[[#This Row],[État]]="HS","OUI","")</f>
        <v/>
      </c>
      <c r="I83" s="21"/>
    </row>
    <row r="84" spans="3:9" x14ac:dyDescent="0.3">
      <c r="C84" s="19" t="e">
        <f>VLOOKUP(B84,Mileage!$I$3:$Q$23,9,FALSE)</f>
        <v>#N/A</v>
      </c>
      <c r="D84" s="21">
        <f>Table2256[[#This Row],[Column1]]+SUM(Roulage!B83:BH83)</f>
        <v>0</v>
      </c>
      <c r="E84" s="19" t="str">
        <f>IF(Table2256[[#This Row],[État]]="HS","OUI","")</f>
        <v/>
      </c>
      <c r="I84" s="21"/>
    </row>
    <row r="85" spans="3:9" x14ac:dyDescent="0.3">
      <c r="C85" s="19" t="e">
        <f>VLOOKUP(B85,Mileage!$I$3:$Q$23,9,FALSE)</f>
        <v>#N/A</v>
      </c>
      <c r="D85" s="21">
        <f>Table2256[[#This Row],[Column1]]+SUM(Roulage!B84:BH84)</f>
        <v>0</v>
      </c>
      <c r="E85" s="19" t="str">
        <f>IF(Table2256[[#This Row],[État]]="HS","OUI","")</f>
        <v/>
      </c>
      <c r="I85" s="21"/>
    </row>
    <row r="86" spans="3:9" x14ac:dyDescent="0.3">
      <c r="C86" s="19" t="e">
        <f>VLOOKUP(B86,Mileage!$I$3:$Q$23,9,FALSE)</f>
        <v>#N/A</v>
      </c>
      <c r="D86" s="21">
        <f>Table2256[[#This Row],[Column1]]+SUM(Roulage!B85:BH85)</f>
        <v>0</v>
      </c>
      <c r="E86" s="19" t="str">
        <f>IF(Table2256[[#This Row],[État]]="HS","OUI","")</f>
        <v/>
      </c>
      <c r="I86" s="21"/>
    </row>
    <row r="87" spans="3:9" x14ac:dyDescent="0.3">
      <c r="C87" s="19" t="e">
        <f>VLOOKUP(B87,Mileage!$I$3:$Q$23,9,FALSE)</f>
        <v>#N/A</v>
      </c>
      <c r="D87" s="21">
        <f>Table2256[[#This Row],[Column1]]+SUM(Roulage!B86:BH86)</f>
        <v>0</v>
      </c>
      <c r="E87" s="19" t="str">
        <f>IF(Table2256[[#This Row],[État]]="HS","OUI","")</f>
        <v/>
      </c>
      <c r="I87" s="21"/>
    </row>
    <row r="88" spans="3:9" x14ac:dyDescent="0.3">
      <c r="C88" s="19" t="e">
        <f>VLOOKUP(B88,Mileage!$I$3:$Q$23,9,FALSE)</f>
        <v>#N/A</v>
      </c>
      <c r="D88" s="21">
        <f>Table2256[[#This Row],[Column1]]+SUM(Roulage!B87:BH87)</f>
        <v>0</v>
      </c>
      <c r="E88" s="19" t="str">
        <f>IF(Table2256[[#This Row],[État]]="HS","OUI","")</f>
        <v/>
      </c>
      <c r="I88" s="21"/>
    </row>
    <row r="89" spans="3:9" x14ac:dyDescent="0.3">
      <c r="C89" s="19" t="e">
        <f>VLOOKUP(B89,Mileage!$I$3:$Q$23,9,FALSE)</f>
        <v>#N/A</v>
      </c>
      <c r="D89" s="21">
        <f>Table2256[[#This Row],[Column1]]+SUM(Roulage!B88:BH88)</f>
        <v>0</v>
      </c>
      <c r="E89" s="19" t="str">
        <f>IF(Table2256[[#This Row],[État]]="HS","OUI","")</f>
        <v/>
      </c>
      <c r="I89" s="21"/>
    </row>
    <row r="90" spans="3:9" x14ac:dyDescent="0.3">
      <c r="C90" s="19" t="e">
        <f>VLOOKUP(B90,Mileage!$I$3:$Q$23,9,FALSE)</f>
        <v>#N/A</v>
      </c>
      <c r="D90" s="21">
        <f>Table2256[[#This Row],[Column1]]+SUM(Roulage!B89:BH89)</f>
        <v>0</v>
      </c>
      <c r="E90" s="19" t="str">
        <f>IF(Table2256[[#This Row],[État]]="HS","OUI","")</f>
        <v/>
      </c>
      <c r="I90" s="21"/>
    </row>
    <row r="91" spans="3:9" x14ac:dyDescent="0.3">
      <c r="C91" s="19" t="e">
        <f>VLOOKUP(B91,Mileage!$I$3:$Q$23,9,FALSE)</f>
        <v>#N/A</v>
      </c>
      <c r="D91" s="21">
        <f>Table2256[[#This Row],[Column1]]+SUM(Roulage!B90:BH90)</f>
        <v>0</v>
      </c>
      <c r="E91" s="19" t="str">
        <f>IF(Table2256[[#This Row],[État]]="HS","OUI","")</f>
        <v/>
      </c>
      <c r="I91" s="21"/>
    </row>
    <row r="92" spans="3:9" x14ac:dyDescent="0.3">
      <c r="C92" s="19" t="e">
        <f>VLOOKUP(B92,Mileage!$I$3:$Q$23,9,FALSE)</f>
        <v>#N/A</v>
      </c>
      <c r="D92" s="21">
        <f>Table2256[[#This Row],[Column1]]+SUM(Roulage!B91:BH91)</f>
        <v>0</v>
      </c>
      <c r="E92" s="19" t="str">
        <f>IF(Table2256[[#This Row],[État]]="HS","OUI","")</f>
        <v/>
      </c>
      <c r="I92" s="21"/>
    </row>
    <row r="93" spans="3:9" x14ac:dyDescent="0.3">
      <c r="C93" s="19" t="e">
        <f>VLOOKUP(B93,Mileage!$I$3:$Q$23,9,FALSE)</f>
        <v>#N/A</v>
      </c>
      <c r="D93" s="21">
        <f>Table2256[[#This Row],[Column1]]+SUM(Roulage!B92:BH92)</f>
        <v>0</v>
      </c>
      <c r="E93" s="19" t="str">
        <f>IF(Table2256[[#This Row],[État]]="HS","OUI","")</f>
        <v/>
      </c>
      <c r="I93" s="21"/>
    </row>
    <row r="94" spans="3:9" x14ac:dyDescent="0.3">
      <c r="C94" s="19" t="e">
        <f>VLOOKUP(B94,Mileage!$I$3:$Q$23,9,FALSE)</f>
        <v>#N/A</v>
      </c>
      <c r="D94" s="21">
        <f>Table2256[[#This Row],[Column1]]+SUM(Roulage!B93:BH93)</f>
        <v>0</v>
      </c>
      <c r="E94" s="19" t="str">
        <f>IF(Table2256[[#This Row],[État]]="HS","OUI","")</f>
        <v/>
      </c>
      <c r="I94" s="21"/>
    </row>
    <row r="95" spans="3:9" x14ac:dyDescent="0.3">
      <c r="C95" s="19" t="e">
        <f>VLOOKUP(B95,Mileage!$I$3:$Q$23,9,FALSE)</f>
        <v>#N/A</v>
      </c>
      <c r="D95" s="21">
        <f>Table2256[[#This Row],[Column1]]+SUM(Roulage!B94:BH94)</f>
        <v>0</v>
      </c>
      <c r="E95" s="19" t="str">
        <f>IF(Table2256[[#This Row],[État]]="HS","OUI","")</f>
        <v/>
      </c>
      <c r="I95" s="21"/>
    </row>
    <row r="96" spans="3:9" x14ac:dyDescent="0.3">
      <c r="C96" s="19" t="e">
        <f>VLOOKUP(B96,Mileage!$I$3:$Q$23,9,FALSE)</f>
        <v>#N/A</v>
      </c>
      <c r="D96" s="21">
        <f>Table2256[[#This Row],[Column1]]+SUM(Roulage!B95:BH95)</f>
        <v>0</v>
      </c>
      <c r="E96" s="19" t="str">
        <f>IF(Table2256[[#This Row],[État]]="HS","OUI","")</f>
        <v/>
      </c>
      <c r="I96" s="21"/>
    </row>
    <row r="97" spans="3:9" x14ac:dyDescent="0.3">
      <c r="C97" s="19" t="e">
        <f>VLOOKUP(B97,Mileage!$I$3:$Q$23,9,FALSE)</f>
        <v>#N/A</v>
      </c>
      <c r="D97" s="21">
        <f>Table2256[[#This Row],[Column1]]+SUM(Roulage!B96:BH96)</f>
        <v>0</v>
      </c>
      <c r="E97" s="19" t="str">
        <f>IF(Table2256[[#This Row],[État]]="HS","OUI","")</f>
        <v/>
      </c>
      <c r="I97" s="21"/>
    </row>
    <row r="98" spans="3:9" x14ac:dyDescent="0.3">
      <c r="C98" s="19" t="e">
        <f>VLOOKUP(B98,Mileage!$I$3:$Q$23,9,FALSE)</f>
        <v>#N/A</v>
      </c>
      <c r="D98" s="21">
        <f>Table2256[[#This Row],[Column1]]+SUM(Roulage!B97:BH97)</f>
        <v>0</v>
      </c>
      <c r="E98" s="19" t="str">
        <f>IF(Table2256[[#This Row],[État]]="HS","OUI","")</f>
        <v/>
      </c>
      <c r="I98" s="21"/>
    </row>
    <row r="99" spans="3:9" x14ac:dyDescent="0.3">
      <c r="C99" s="19" t="e">
        <f>VLOOKUP(B99,Mileage!$I$3:$Q$23,9,FALSE)</f>
        <v>#N/A</v>
      </c>
      <c r="D99" s="21">
        <f>Table2256[[#This Row],[Column1]]+SUM(Roulage!B98:BH98)</f>
        <v>0</v>
      </c>
      <c r="E99" s="19" t="str">
        <f>IF(Table2256[[#This Row],[État]]="HS","OUI","")</f>
        <v/>
      </c>
      <c r="I99" s="21"/>
    </row>
    <row r="100" spans="3:9" x14ac:dyDescent="0.3">
      <c r="C100" s="19" t="e">
        <f>VLOOKUP(B100,Mileage!$I$3:$Q$23,9,FALSE)</f>
        <v>#N/A</v>
      </c>
      <c r="D100" s="21">
        <f>Table2256[[#This Row],[Column1]]+SUM(Roulage!B99:BH99)</f>
        <v>0</v>
      </c>
      <c r="E100" s="19" t="str">
        <f>IF(Table2256[[#This Row],[État]]="HS","OUI","")</f>
        <v/>
      </c>
      <c r="I100" s="21"/>
    </row>
  </sheetData>
  <conditionalFormatting sqref="B3:I100">
    <cfRule type="expression" dxfId="43" priority="1">
      <formula>$G3="HS"</formula>
    </cfRule>
    <cfRule type="expression" dxfId="42" priority="2">
      <formula>$C3="#383"</formula>
    </cfRule>
    <cfRule type="expression" dxfId="41" priority="3">
      <formula>$C3="#371"</formula>
    </cfRule>
    <cfRule type="expression" dxfId="40" priority="4">
      <formula>$C3="#365"</formula>
    </cfRule>
    <cfRule type="expression" dxfId="39" priority="5">
      <formula>$C3="#315"</formula>
    </cfRule>
    <cfRule type="expression" dxfId="38" priority="6">
      <formula>$C3="#292"</formula>
    </cfRule>
    <cfRule type="expression" dxfId="37" priority="7">
      <formula>$C3="#290"</formula>
    </cfRule>
    <cfRule type="expression" dxfId="36" priority="8">
      <formula>$C3="#274"</formula>
    </cfRule>
    <cfRule type="expression" dxfId="35" priority="9">
      <formula>$C3="#260"</formula>
    </cfRule>
    <cfRule type="expression" dxfId="34" priority="10">
      <formula>$C3="#60"</formula>
    </cfRule>
    <cfRule type="expression" dxfId="33" priority="11">
      <formula>$E3="OUI"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E18A12C-541B-48B4-84AE-F4291FB8ACE6}">
          <x14:formula1>
            <xm:f>Moteur!$N$2:$N$3</xm:f>
          </x14:formula1>
          <xm:sqref>F4:F100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E0EE9-6DE6-4C79-800C-532B0E93DC20}">
  <sheetPr codeName="Sheet7"/>
  <dimension ref="B1:K100"/>
  <sheetViews>
    <sheetView workbookViewId="0">
      <selection activeCell="D9" sqref="D9"/>
    </sheetView>
  </sheetViews>
  <sheetFormatPr defaultRowHeight="14.4" x14ac:dyDescent="0.3"/>
  <cols>
    <col min="1" max="1" width="8.88671875" style="19"/>
    <col min="2" max="2" width="20.33203125" style="19" customWidth="1"/>
    <col min="3" max="3" width="15.88671875" style="19" bestFit="1" customWidth="1"/>
    <col min="4" max="4" width="11.21875" style="21" bestFit="1" customWidth="1"/>
    <col min="5" max="5" width="13.33203125" style="19" customWidth="1"/>
    <col min="6" max="6" width="16.109375" style="19" bestFit="1" customWidth="1"/>
    <col min="7" max="8" width="13.33203125" style="19" customWidth="1"/>
    <col min="9" max="9" width="13.44140625" style="19" customWidth="1"/>
    <col min="10" max="16384" width="8.88671875" style="19"/>
  </cols>
  <sheetData>
    <row r="1" spans="2:11" x14ac:dyDescent="0.3">
      <c r="D1" s="19"/>
    </row>
    <row r="2" spans="2:11" x14ac:dyDescent="0.3">
      <c r="B2" s="19" t="s">
        <v>30</v>
      </c>
      <c r="C2" s="19" t="s">
        <v>31</v>
      </c>
      <c r="D2" s="19" t="s">
        <v>10</v>
      </c>
      <c r="E2" s="19" t="s">
        <v>41</v>
      </c>
      <c r="F2" s="19" t="s">
        <v>159</v>
      </c>
      <c r="G2" s="19" t="s">
        <v>49</v>
      </c>
      <c r="H2" s="19" t="s">
        <v>170</v>
      </c>
      <c r="I2" s="19" t="s">
        <v>34</v>
      </c>
    </row>
    <row r="3" spans="2:11" x14ac:dyDescent="0.3">
      <c r="B3" s="19" t="s">
        <v>17</v>
      </c>
      <c r="C3" s="19" t="s">
        <v>17</v>
      </c>
      <c r="D3" s="19" t="s">
        <v>17</v>
      </c>
      <c r="E3" s="19" t="s">
        <v>17</v>
      </c>
      <c r="F3" s="19" t="s">
        <v>17</v>
      </c>
      <c r="G3" s="19" t="s">
        <v>17</v>
      </c>
      <c r="H3" s="19" t="s">
        <v>17</v>
      </c>
      <c r="I3" s="21" t="s">
        <v>17</v>
      </c>
      <c r="K3" s="21">
        <f>I4+SUMIF(Roulage!A3:A23,"#60",Roulage!B3:F23)</f>
        <v>0.60416666666666674</v>
      </c>
    </row>
    <row r="4" spans="2:11" x14ac:dyDescent="0.3">
      <c r="B4" s="2">
        <v>142</v>
      </c>
      <c r="C4" s="19" t="str">
        <f>VLOOKUP(B4,Mileage!$K$3:$Q$23,7,FALSE)</f>
        <v>#60</v>
      </c>
      <c r="D4" s="21">
        <f>Table22568[[#This Row],[Column1]]+IF(Table22568[[#This Row],[Voiture]]=Roulage!A3,SUMIF(Roulage!$A$3:$A$23,Table22568[[#This Row],[Voiture]],Roulage!$B$3:$F$23),"")</f>
        <v>0.60416666666666674</v>
      </c>
      <c r="E4" s="19" t="str">
        <f>IF(Table22568[[#This Row],[État]]="HS","OUI","")</f>
        <v/>
      </c>
      <c r="I4" s="22">
        <v>0.1875</v>
      </c>
    </row>
    <row r="5" spans="2:11" x14ac:dyDescent="0.3">
      <c r="B5" s="2">
        <v>196</v>
      </c>
      <c r="C5" s="19" t="e">
        <f>VLOOKUP(B5,Mileage!$K$3:$Q$23,7,FALSE)</f>
        <v>#N/A</v>
      </c>
      <c r="D5" s="21" t="e">
        <f>Table22568[[#This Row],[Column1]]+IF(Table22568[[#This Row],[Voiture]]=Roulage!A4,SUMIF(Roulage!$A$3:$A$23,Table22568[[#This Row],[Voiture]],Roulage!$B$3:$F$23),"")</f>
        <v>#N/A</v>
      </c>
      <c r="E5" s="19" t="str">
        <f>IF(Table22568[[#This Row],[État]]="HS","OUI","")</f>
        <v/>
      </c>
      <c r="I5" s="22">
        <v>3.5972222222222219</v>
      </c>
    </row>
    <row r="6" spans="2:11" x14ac:dyDescent="0.3">
      <c r="B6" s="2">
        <v>540</v>
      </c>
      <c r="C6" s="19" t="str">
        <f>VLOOKUP(B6,Mileage!$K$3:$Q$23,7,FALSE)</f>
        <v>#292</v>
      </c>
      <c r="D6" s="21">
        <f>Table22568[[#This Row],[Column1]]+SUMIF(Roulage!A3:A23,Table22568[[#This Row],[Voiture]],Roulage!B3:F23)</f>
        <v>6.0368055555555555</v>
      </c>
      <c r="E6" s="19" t="str">
        <f>IF(Table22568[[#This Row],[État]]="HS","OUI","")</f>
        <v/>
      </c>
      <c r="I6" s="22">
        <v>5.6201388888888886</v>
      </c>
    </row>
    <row r="7" spans="2:11" x14ac:dyDescent="0.3">
      <c r="B7" s="2">
        <v>229</v>
      </c>
      <c r="C7" s="19" t="str">
        <f>VLOOKUP(B7,Mileage!$K$3:$Q$23,7,FALSE)</f>
        <v>#260</v>
      </c>
      <c r="D7" s="21" t="e">
        <f>Table22568[[#This Row],[Column1]]+IF(Table22568[[#This Row],[Voiture]]=Roulage!A6,SUMIF(Roulage!$A$3:$A$23,Table22568[[#This Row],[Voiture]],Roulage!$B$3:$F$23),"")</f>
        <v>#VALUE!</v>
      </c>
      <c r="E7" s="19" t="str">
        <f>IF(Table22568[[#This Row],[État]]="HS","OUI","")</f>
        <v/>
      </c>
      <c r="I7" s="22">
        <v>2.15625</v>
      </c>
    </row>
    <row r="8" spans="2:11" x14ac:dyDescent="0.3">
      <c r="B8" s="2">
        <v>365</v>
      </c>
      <c r="C8" s="19" t="e">
        <f>VLOOKUP(B8,Mileage!$K$3:$Q$23,7,FALSE)</f>
        <v>#N/A</v>
      </c>
      <c r="D8" s="21" t="e">
        <f>Table22568[[#This Row],[Column1]]+IF(Table22568[[#This Row],[Voiture]]=Roulage!A7,SUMIF(Roulage!$A$3:$A$23,Table22568[[#This Row],[Voiture]],Roulage!$B$3:$F$23),"")</f>
        <v>#N/A</v>
      </c>
      <c r="E8" s="19" t="str">
        <f>IF(Table22568[[#This Row],[État]]="HS","OUI","")</f>
        <v/>
      </c>
      <c r="I8" s="22">
        <v>4.1840277777777777</v>
      </c>
    </row>
    <row r="9" spans="2:11" x14ac:dyDescent="0.3">
      <c r="B9" s="2">
        <v>482</v>
      </c>
      <c r="C9" s="19" t="str">
        <f>VLOOKUP(B9,Mileage!$K$3:$Q$23,7,FALSE)</f>
        <v>#371</v>
      </c>
      <c r="D9" s="21" t="e">
        <f>Table22568[[#This Row],[Column1]]+IF(Table22568[[#This Row],[Voiture]]=Roulage!A8,SUMIF(Roulage!$A$3:$A$23,Table22568[[#This Row],[Voiture]],Roulage!$B$3:$F$23),"")</f>
        <v>#VALUE!</v>
      </c>
      <c r="E9" s="19" t="str">
        <f>IF(Table22568[[#This Row],[État]]="HS","OUI","")</f>
        <v/>
      </c>
      <c r="I9" s="22">
        <v>1.3680555555555556</v>
      </c>
    </row>
    <row r="10" spans="2:11" x14ac:dyDescent="0.3">
      <c r="B10" s="2">
        <v>41</v>
      </c>
      <c r="C10" s="19" t="str">
        <f>VLOOKUP(B10,Mileage!$K$3:$Q$23,7,FALSE)</f>
        <v>#383</v>
      </c>
      <c r="D10" s="21" t="e">
        <f>Table22568[[#This Row],[Column1]]+IF(Table22568[[#This Row],[Voiture]]=Roulage!A9,SUMIF(Roulage!$A$3:$A$23,Table22568[[#This Row],[Voiture]],Roulage!$B$3:$F$23),"")</f>
        <v>#VALUE!</v>
      </c>
      <c r="E10" s="19" t="str">
        <f>IF(Table22568[[#This Row],[État]]="HS","OUI","")</f>
        <v/>
      </c>
      <c r="I10" s="22" t="s">
        <v>33</v>
      </c>
    </row>
    <row r="11" spans="2:11" x14ac:dyDescent="0.3">
      <c r="B11" s="2">
        <v>293</v>
      </c>
      <c r="C11" s="19" t="e">
        <f>VLOOKUP(B11,Mileage!$K$3:$Q$23,7,FALSE)</f>
        <v>#N/A</v>
      </c>
      <c r="D11" s="21" t="e">
        <f>Table22568[[#This Row],[Column1]]+IF(Table22568[[#This Row],[Voiture]]=Roulage!A10,SUMIF(Roulage!$A$3:$A$23,Table22568[[#This Row],[Voiture]],Roulage!$B$3:$F$23),"")</f>
        <v>#N/A</v>
      </c>
      <c r="E11" s="19" t="str">
        <f>IF(Table22568[[#This Row],[État]]="HS","OUI","")</f>
        <v/>
      </c>
      <c r="I11" s="22">
        <v>2.370138888888889</v>
      </c>
    </row>
    <row r="12" spans="2:11" x14ac:dyDescent="0.3">
      <c r="B12" s="2" t="s">
        <v>168</v>
      </c>
      <c r="C12" s="19" t="str">
        <f>VLOOKUP(B12,Mileage!$K$3:$Q$23,7,FALSE)</f>
        <v>#315</v>
      </c>
      <c r="D12" s="21" t="e">
        <f>Table22568[[#This Row],[Column1]]+IF(Table22568[[#This Row],[Voiture]]=Roulage!A11,SUMIF(Roulage!$A$3:$A$23,Table22568[[#This Row],[Voiture]],Roulage!$B$3:$F$23),"")</f>
        <v>#VALUE!</v>
      </c>
      <c r="E12" s="19" t="str">
        <f>IF(Table22568[[#This Row],[État]]="HS","OUI","")</f>
        <v/>
      </c>
      <c r="I12" s="22"/>
    </row>
    <row r="13" spans="2:11" x14ac:dyDescent="0.3">
      <c r="B13" s="2"/>
      <c r="C13" s="19" t="e">
        <f>VLOOKUP(B13,Mileage!$K$3:$Q$23,7,FALSE)</f>
        <v>#N/A</v>
      </c>
      <c r="D13" s="21">
        <f>Table22568[[#This Row],[Column1]]+SUM(Roulage!B12:BH12)</f>
        <v>0</v>
      </c>
      <c r="E13" s="19" t="str">
        <f>IF(Table22568[[#This Row],[État]]="HS","OUI","")</f>
        <v/>
      </c>
      <c r="I13" s="22"/>
    </row>
    <row r="14" spans="2:11" x14ac:dyDescent="0.3">
      <c r="B14" s="2"/>
      <c r="C14" s="19" t="e">
        <f>VLOOKUP(B14,Mileage!$K$3:$Q$23,7,FALSE)</f>
        <v>#N/A</v>
      </c>
      <c r="D14" s="21">
        <f>Table22568[[#This Row],[Column1]]+SUM(Roulage!B13:BH13)</f>
        <v>0</v>
      </c>
      <c r="E14" s="19" t="str">
        <f>IF(Table22568[[#This Row],[État]]="HS","OUI","")</f>
        <v/>
      </c>
      <c r="I14" s="22"/>
    </row>
    <row r="15" spans="2:11" x14ac:dyDescent="0.3">
      <c r="B15" s="2"/>
      <c r="C15" s="19" t="e">
        <f>VLOOKUP(B15,Mileage!$K$3:$Q$23,7,FALSE)</f>
        <v>#N/A</v>
      </c>
      <c r="D15" s="21">
        <f>Table22568[[#This Row],[Column1]]+SUM(Roulage!B14:BH14)</f>
        <v>0</v>
      </c>
      <c r="E15" s="19" t="str">
        <f>IF(Table22568[[#This Row],[État]]="HS","OUI","")</f>
        <v/>
      </c>
      <c r="I15" s="22"/>
    </row>
    <row r="16" spans="2:11" x14ac:dyDescent="0.3">
      <c r="B16" s="2"/>
      <c r="C16" s="19" t="e">
        <f>VLOOKUP(B16,Mileage!$K$3:$Q$23,7,FALSE)</f>
        <v>#N/A</v>
      </c>
      <c r="D16" s="21">
        <f>Table22568[[#This Row],[Column1]]+SUM(Roulage!B15:BH15)</f>
        <v>0</v>
      </c>
      <c r="E16" s="19" t="str">
        <f>IF(Table22568[[#This Row],[État]]="HS","OUI","")</f>
        <v/>
      </c>
      <c r="I16" s="22"/>
    </row>
    <row r="17" spans="2:9" x14ac:dyDescent="0.3">
      <c r="B17" s="2"/>
      <c r="C17" s="19" t="e">
        <f>VLOOKUP(B17,Mileage!$K$3:$Q$23,7,FALSE)</f>
        <v>#N/A</v>
      </c>
      <c r="D17" s="21">
        <f>Table22568[[#This Row],[Column1]]+SUM(Roulage!B16:BH16)</f>
        <v>0</v>
      </c>
      <c r="E17" s="19" t="str">
        <f>IF(Table22568[[#This Row],[État]]="HS","OUI","")</f>
        <v/>
      </c>
      <c r="I17" s="22"/>
    </row>
    <row r="18" spans="2:9" x14ac:dyDescent="0.3">
      <c r="C18" s="19" t="e">
        <f>VLOOKUP(B18,Mileage!$K$3:$Q$23,7,FALSE)</f>
        <v>#N/A</v>
      </c>
      <c r="D18" s="21">
        <f>Table22568[[#This Row],[Column1]]+SUM(Roulage!B17:BH17)</f>
        <v>0</v>
      </c>
      <c r="E18" s="19" t="str">
        <f>IF(Table22568[[#This Row],[État]]="HS","OUI","")</f>
        <v/>
      </c>
      <c r="I18" s="21"/>
    </row>
    <row r="19" spans="2:9" x14ac:dyDescent="0.3">
      <c r="C19" s="19" t="e">
        <f>VLOOKUP(B19,Mileage!$K$3:$Q$23,7,FALSE)</f>
        <v>#N/A</v>
      </c>
      <c r="D19" s="21">
        <f>Table22568[[#This Row],[Column1]]+SUM(Roulage!B18:BH18)</f>
        <v>0</v>
      </c>
      <c r="E19" s="19" t="str">
        <f>IF(Table22568[[#This Row],[État]]="HS","OUI","")</f>
        <v/>
      </c>
      <c r="I19" s="21"/>
    </row>
    <row r="20" spans="2:9" x14ac:dyDescent="0.3">
      <c r="C20" s="19" t="e">
        <f>VLOOKUP(B20,Mileage!$K$3:$Q$23,7,FALSE)</f>
        <v>#N/A</v>
      </c>
      <c r="D20" s="21">
        <f>Table22568[[#This Row],[Column1]]+SUM(Roulage!B19:BH19)</f>
        <v>0</v>
      </c>
      <c r="E20" s="19" t="str">
        <f>IF(Table22568[[#This Row],[État]]="HS","OUI","")</f>
        <v/>
      </c>
      <c r="I20" s="21"/>
    </row>
    <row r="21" spans="2:9" x14ac:dyDescent="0.3">
      <c r="C21" s="19" t="e">
        <f>VLOOKUP(B21,Mileage!$K$3:$Q$23,7,FALSE)</f>
        <v>#N/A</v>
      </c>
      <c r="D21" s="21">
        <f>Table22568[[#This Row],[Column1]]+SUM(Roulage!B20:BH20)</f>
        <v>0</v>
      </c>
      <c r="E21" s="19" t="str">
        <f>IF(Table22568[[#This Row],[État]]="HS","OUI","")</f>
        <v/>
      </c>
      <c r="I21" s="21"/>
    </row>
    <row r="22" spans="2:9" x14ac:dyDescent="0.3">
      <c r="C22" s="19" t="e">
        <f>VLOOKUP(B22,Mileage!$K$3:$Q$23,7,FALSE)</f>
        <v>#N/A</v>
      </c>
      <c r="D22" s="21">
        <f>Table22568[[#This Row],[Column1]]+SUM(Roulage!B21:BH21)</f>
        <v>0</v>
      </c>
      <c r="E22" s="19" t="str">
        <f>IF(Table22568[[#This Row],[État]]="HS","OUI","")</f>
        <v/>
      </c>
      <c r="I22" s="21"/>
    </row>
    <row r="23" spans="2:9" x14ac:dyDescent="0.3">
      <c r="C23" s="19" t="e">
        <f>VLOOKUP(B23,Mileage!$K$3:$Q$23,7,FALSE)</f>
        <v>#N/A</v>
      </c>
      <c r="D23" s="21">
        <f>Table22568[[#This Row],[Column1]]+SUM(Roulage!B22:BH22)</f>
        <v>0</v>
      </c>
      <c r="E23" s="19" t="str">
        <f>IF(Table22568[[#This Row],[État]]="HS","OUI","")</f>
        <v/>
      </c>
      <c r="I23" s="21"/>
    </row>
    <row r="24" spans="2:9" x14ac:dyDescent="0.3">
      <c r="C24" s="19" t="e">
        <f>VLOOKUP(B24,Mileage!$K$3:$Q$23,7,FALSE)</f>
        <v>#N/A</v>
      </c>
      <c r="D24" s="21">
        <f>Table22568[[#This Row],[Column1]]+SUM(Roulage!B23:BH23)</f>
        <v>0</v>
      </c>
      <c r="E24" s="19" t="str">
        <f>IF(Table22568[[#This Row],[État]]="HS","OUI","")</f>
        <v/>
      </c>
      <c r="I24" s="21"/>
    </row>
    <row r="25" spans="2:9" x14ac:dyDescent="0.3">
      <c r="C25" s="19" t="e">
        <f>VLOOKUP(B25,Mileage!$K$3:$Q$23,7,FALSE)</f>
        <v>#N/A</v>
      </c>
      <c r="D25" s="21">
        <f>Table22568[[#This Row],[Column1]]+SUM(Roulage!B24:BH24)</f>
        <v>0</v>
      </c>
      <c r="E25" s="19" t="str">
        <f>IF(Table22568[[#This Row],[État]]="HS","OUI","")</f>
        <v/>
      </c>
      <c r="I25" s="21"/>
    </row>
    <row r="26" spans="2:9" x14ac:dyDescent="0.3">
      <c r="C26" s="19" t="e">
        <f>VLOOKUP(B26,Mileage!$K$3:$Q$23,7,FALSE)</f>
        <v>#N/A</v>
      </c>
      <c r="D26" s="21">
        <f>Table22568[[#This Row],[Column1]]+SUM(Roulage!B25:BH25)</f>
        <v>0</v>
      </c>
      <c r="E26" s="19" t="str">
        <f>IF(Table22568[[#This Row],[État]]="HS","OUI","")</f>
        <v/>
      </c>
      <c r="I26" s="21"/>
    </row>
    <row r="27" spans="2:9" x14ac:dyDescent="0.3">
      <c r="C27" s="19" t="e">
        <f>VLOOKUP(B27,Mileage!$K$3:$Q$23,7,FALSE)</f>
        <v>#N/A</v>
      </c>
      <c r="D27" s="21">
        <f>Table22568[[#This Row],[Column1]]+SUM(Roulage!B26:BH26)</f>
        <v>0</v>
      </c>
      <c r="E27" s="19" t="str">
        <f>IF(Table22568[[#This Row],[État]]="HS","OUI","")</f>
        <v/>
      </c>
      <c r="I27" s="21"/>
    </row>
    <row r="28" spans="2:9" x14ac:dyDescent="0.3">
      <c r="C28" s="19" t="e">
        <f>VLOOKUP(B28,Mileage!$K$3:$Q$23,7,FALSE)</f>
        <v>#N/A</v>
      </c>
      <c r="D28" s="21">
        <f>Table22568[[#This Row],[Column1]]+SUM(Roulage!B27:BH27)</f>
        <v>0</v>
      </c>
      <c r="E28" s="19" t="str">
        <f>IF(Table22568[[#This Row],[État]]="HS","OUI","")</f>
        <v/>
      </c>
      <c r="I28" s="21"/>
    </row>
    <row r="29" spans="2:9" x14ac:dyDescent="0.3">
      <c r="C29" s="19" t="e">
        <f>VLOOKUP(B29,Mileage!$K$3:$Q$23,7,FALSE)</f>
        <v>#N/A</v>
      </c>
      <c r="D29" s="21">
        <f>Table22568[[#This Row],[Column1]]+SUM(Roulage!B28:BH28)</f>
        <v>0</v>
      </c>
      <c r="E29" s="19" t="str">
        <f>IF(Table22568[[#This Row],[État]]="HS","OUI","")</f>
        <v/>
      </c>
      <c r="I29" s="21"/>
    </row>
    <row r="30" spans="2:9" x14ac:dyDescent="0.3">
      <c r="C30" s="19" t="e">
        <f>VLOOKUP(B30,Mileage!$K$3:$Q$23,7,FALSE)</f>
        <v>#N/A</v>
      </c>
      <c r="D30" s="21">
        <f>Table22568[[#This Row],[Column1]]+SUM(Roulage!B29:BH29)</f>
        <v>0</v>
      </c>
      <c r="E30" s="19" t="str">
        <f>IF(Table22568[[#This Row],[État]]="HS","OUI","")</f>
        <v/>
      </c>
      <c r="I30" s="21"/>
    </row>
    <row r="31" spans="2:9" x14ac:dyDescent="0.3">
      <c r="C31" s="19" t="e">
        <f>VLOOKUP(B31,Mileage!$K$3:$Q$23,7,FALSE)</f>
        <v>#N/A</v>
      </c>
      <c r="D31" s="21">
        <f>Table22568[[#This Row],[Column1]]+SUM(Roulage!B30:BH30)</f>
        <v>0</v>
      </c>
      <c r="E31" s="19" t="str">
        <f>IF(Table22568[[#This Row],[État]]="HS","OUI","")</f>
        <v/>
      </c>
      <c r="I31" s="21"/>
    </row>
    <row r="32" spans="2:9" x14ac:dyDescent="0.3">
      <c r="C32" s="19" t="e">
        <f>VLOOKUP(B32,Mileage!$K$3:$Q$23,7,FALSE)</f>
        <v>#N/A</v>
      </c>
      <c r="D32" s="21">
        <f>Table22568[[#This Row],[Column1]]+SUM(Roulage!B31:BH31)</f>
        <v>0</v>
      </c>
      <c r="E32" s="19" t="str">
        <f>IF(Table22568[[#This Row],[État]]="HS","OUI","")</f>
        <v/>
      </c>
      <c r="I32" s="21"/>
    </row>
    <row r="33" spans="3:9" x14ac:dyDescent="0.3">
      <c r="C33" s="19" t="e">
        <f>VLOOKUP(B33,Mileage!$K$3:$Q$23,7,FALSE)</f>
        <v>#N/A</v>
      </c>
      <c r="D33" s="21">
        <f>Table22568[[#This Row],[Column1]]+SUM(Roulage!B32:BH32)</f>
        <v>0</v>
      </c>
      <c r="E33" s="19" t="str">
        <f>IF(Table22568[[#This Row],[État]]="HS","OUI","")</f>
        <v/>
      </c>
      <c r="I33" s="21"/>
    </row>
    <row r="34" spans="3:9" x14ac:dyDescent="0.3">
      <c r="C34" s="19" t="e">
        <f>VLOOKUP(B34,Mileage!$K$3:$Q$23,7,FALSE)</f>
        <v>#N/A</v>
      </c>
      <c r="D34" s="21">
        <f>Table22568[[#This Row],[Column1]]+SUM(Roulage!B33:BH33)</f>
        <v>0</v>
      </c>
      <c r="E34" s="19" t="str">
        <f>IF(Table22568[[#This Row],[État]]="HS","OUI","")</f>
        <v/>
      </c>
      <c r="I34" s="21"/>
    </row>
    <row r="35" spans="3:9" x14ac:dyDescent="0.3">
      <c r="C35" s="19" t="e">
        <f>VLOOKUP(B35,Mileage!$K$3:$Q$23,7,FALSE)</f>
        <v>#N/A</v>
      </c>
      <c r="D35" s="21">
        <f>Table22568[[#This Row],[Column1]]+SUM(Roulage!B34:BH34)</f>
        <v>0</v>
      </c>
      <c r="E35" s="19" t="str">
        <f>IF(Table22568[[#This Row],[État]]="HS","OUI","")</f>
        <v/>
      </c>
      <c r="I35" s="21"/>
    </row>
    <row r="36" spans="3:9" x14ac:dyDescent="0.3">
      <c r="C36" s="19" t="e">
        <f>VLOOKUP(B36,Mileage!$K$3:$Q$23,7,FALSE)</f>
        <v>#N/A</v>
      </c>
      <c r="D36" s="21">
        <f>Table22568[[#This Row],[Column1]]+SUM(Roulage!B35:BH35)</f>
        <v>0</v>
      </c>
      <c r="E36" s="19" t="str">
        <f>IF(Table22568[[#This Row],[État]]="HS","OUI","")</f>
        <v/>
      </c>
      <c r="I36" s="21"/>
    </row>
    <row r="37" spans="3:9" x14ac:dyDescent="0.3">
      <c r="C37" s="19" t="e">
        <f>VLOOKUP(B37,Mileage!$K$3:$Q$23,7,FALSE)</f>
        <v>#N/A</v>
      </c>
      <c r="D37" s="21">
        <f>Table22568[[#This Row],[Column1]]+SUM(Roulage!B36:BH36)</f>
        <v>0</v>
      </c>
      <c r="E37" s="19" t="str">
        <f>IF(Table22568[[#This Row],[État]]="HS","OUI","")</f>
        <v/>
      </c>
      <c r="I37" s="21"/>
    </row>
    <row r="38" spans="3:9" x14ac:dyDescent="0.3">
      <c r="C38" s="19" t="e">
        <f>VLOOKUP(B38,Mileage!$K$3:$Q$23,7,FALSE)</f>
        <v>#N/A</v>
      </c>
      <c r="D38" s="21">
        <f>Table22568[[#This Row],[Column1]]+SUM(Roulage!B37:BH37)</f>
        <v>0</v>
      </c>
      <c r="E38" s="19" t="str">
        <f>IF(Table22568[[#This Row],[État]]="HS","OUI","")</f>
        <v/>
      </c>
      <c r="I38" s="21"/>
    </row>
    <row r="39" spans="3:9" x14ac:dyDescent="0.3">
      <c r="C39" s="19" t="e">
        <f>VLOOKUP(B39,Mileage!$K$3:$Q$23,7,FALSE)</f>
        <v>#N/A</v>
      </c>
      <c r="D39" s="21">
        <f>Table22568[[#This Row],[Column1]]+SUM(Roulage!B38:BH38)</f>
        <v>0</v>
      </c>
      <c r="E39" s="19" t="str">
        <f>IF(Table22568[[#This Row],[État]]="HS","OUI","")</f>
        <v/>
      </c>
      <c r="I39" s="21"/>
    </row>
    <row r="40" spans="3:9" x14ac:dyDescent="0.3">
      <c r="C40" s="19" t="e">
        <f>VLOOKUP(B40,Mileage!$K$3:$Q$23,7,FALSE)</f>
        <v>#N/A</v>
      </c>
      <c r="D40" s="21">
        <f>Table22568[[#This Row],[Column1]]+SUM(Roulage!B39:BH39)</f>
        <v>0</v>
      </c>
      <c r="E40" s="19" t="str">
        <f>IF(Table22568[[#This Row],[État]]="HS","OUI","")</f>
        <v/>
      </c>
      <c r="I40" s="21"/>
    </row>
    <row r="41" spans="3:9" x14ac:dyDescent="0.3">
      <c r="C41" s="19" t="e">
        <f>VLOOKUP(B41,Mileage!$K$3:$Q$23,7,FALSE)</f>
        <v>#N/A</v>
      </c>
      <c r="D41" s="21">
        <f>Table22568[[#This Row],[Column1]]+SUM(Roulage!B40:BH40)</f>
        <v>0</v>
      </c>
      <c r="E41" s="19" t="str">
        <f>IF(Table22568[[#This Row],[État]]="HS","OUI","")</f>
        <v/>
      </c>
      <c r="I41" s="21"/>
    </row>
    <row r="42" spans="3:9" x14ac:dyDescent="0.3">
      <c r="C42" s="19" t="e">
        <f>VLOOKUP(B42,Mileage!$K$3:$Q$23,7,FALSE)</f>
        <v>#N/A</v>
      </c>
      <c r="D42" s="21">
        <f>Table22568[[#This Row],[Column1]]+SUM(Roulage!B41:BH41)</f>
        <v>0</v>
      </c>
      <c r="E42" s="19" t="str">
        <f>IF(Table22568[[#This Row],[État]]="HS","OUI","")</f>
        <v/>
      </c>
      <c r="I42" s="21"/>
    </row>
    <row r="43" spans="3:9" x14ac:dyDescent="0.3">
      <c r="C43" s="19" t="e">
        <f>VLOOKUP(B43,Mileage!$K$3:$Q$23,7,FALSE)</f>
        <v>#N/A</v>
      </c>
      <c r="D43" s="21">
        <f>Table22568[[#This Row],[Column1]]+SUM(Roulage!B42:BH42)</f>
        <v>0</v>
      </c>
      <c r="E43" s="19" t="str">
        <f>IF(Table22568[[#This Row],[État]]="HS","OUI","")</f>
        <v/>
      </c>
      <c r="I43" s="21"/>
    </row>
    <row r="44" spans="3:9" x14ac:dyDescent="0.3">
      <c r="C44" s="19" t="e">
        <f>VLOOKUP(B44,Mileage!$K$3:$Q$23,7,FALSE)</f>
        <v>#N/A</v>
      </c>
      <c r="D44" s="21">
        <f>Table22568[[#This Row],[Column1]]+SUM(Roulage!B43:BH43)</f>
        <v>0</v>
      </c>
      <c r="E44" s="19" t="str">
        <f>IF(Table22568[[#This Row],[État]]="HS","OUI","")</f>
        <v/>
      </c>
      <c r="I44" s="21"/>
    </row>
    <row r="45" spans="3:9" x14ac:dyDescent="0.3">
      <c r="C45" s="19" t="e">
        <f>VLOOKUP(B45,Mileage!$K$3:$Q$23,7,FALSE)</f>
        <v>#N/A</v>
      </c>
      <c r="D45" s="21">
        <f>Table22568[[#This Row],[Column1]]+SUM(Roulage!B44:BH44)</f>
        <v>0</v>
      </c>
      <c r="E45" s="19" t="str">
        <f>IF(Table22568[[#This Row],[État]]="HS","OUI","")</f>
        <v/>
      </c>
      <c r="I45" s="21"/>
    </row>
    <row r="46" spans="3:9" x14ac:dyDescent="0.3">
      <c r="C46" s="19" t="e">
        <f>VLOOKUP(B46,Mileage!$K$3:$Q$23,7,FALSE)</f>
        <v>#N/A</v>
      </c>
      <c r="D46" s="21">
        <f>Table22568[[#This Row],[Column1]]+SUM(Roulage!B45:BH45)</f>
        <v>0</v>
      </c>
      <c r="E46" s="19" t="str">
        <f>IF(Table22568[[#This Row],[État]]="HS","OUI","")</f>
        <v/>
      </c>
      <c r="I46" s="21"/>
    </row>
    <row r="47" spans="3:9" x14ac:dyDescent="0.3">
      <c r="C47" s="19" t="e">
        <f>VLOOKUP(B47,Mileage!$K$3:$Q$23,7,FALSE)</f>
        <v>#N/A</v>
      </c>
      <c r="D47" s="21">
        <f>Table22568[[#This Row],[Column1]]+SUM(Roulage!B46:BH46)</f>
        <v>0</v>
      </c>
      <c r="E47" s="19" t="str">
        <f>IF(Table22568[[#This Row],[État]]="HS","OUI","")</f>
        <v/>
      </c>
      <c r="I47" s="21"/>
    </row>
    <row r="48" spans="3:9" x14ac:dyDescent="0.3">
      <c r="C48" s="19" t="e">
        <f>VLOOKUP(B48,Mileage!$K$3:$Q$23,7,FALSE)</f>
        <v>#N/A</v>
      </c>
      <c r="D48" s="21">
        <f>Table22568[[#This Row],[Column1]]+SUM(Roulage!B47:BH47)</f>
        <v>0</v>
      </c>
      <c r="E48" s="19" t="str">
        <f>IF(Table22568[[#This Row],[État]]="HS","OUI","")</f>
        <v/>
      </c>
      <c r="I48" s="21"/>
    </row>
    <row r="49" spans="3:9" x14ac:dyDescent="0.3">
      <c r="C49" s="19" t="e">
        <f>VLOOKUP(B49,Mileage!$K$3:$Q$23,7,FALSE)</f>
        <v>#N/A</v>
      </c>
      <c r="D49" s="21">
        <f>Table22568[[#This Row],[Column1]]+SUM(Roulage!B48:BH48)</f>
        <v>0</v>
      </c>
      <c r="E49" s="19" t="str">
        <f>IF(Table22568[[#This Row],[État]]="HS","OUI","")</f>
        <v/>
      </c>
      <c r="I49" s="21"/>
    </row>
    <row r="50" spans="3:9" x14ac:dyDescent="0.3">
      <c r="C50" s="19" t="e">
        <f>VLOOKUP(B50,Mileage!$K$3:$Q$23,7,FALSE)</f>
        <v>#N/A</v>
      </c>
      <c r="D50" s="21">
        <f>Table22568[[#This Row],[Column1]]+SUM(Roulage!B49:BH49)</f>
        <v>0</v>
      </c>
      <c r="E50" s="19" t="str">
        <f>IF(Table22568[[#This Row],[État]]="HS","OUI","")</f>
        <v/>
      </c>
      <c r="I50" s="21"/>
    </row>
    <row r="51" spans="3:9" x14ac:dyDescent="0.3">
      <c r="C51" s="19" t="e">
        <f>VLOOKUP(B51,Mileage!$K$3:$Q$23,7,FALSE)</f>
        <v>#N/A</v>
      </c>
      <c r="D51" s="21">
        <f>Table22568[[#This Row],[Column1]]+SUM(Roulage!B50:BH50)</f>
        <v>0</v>
      </c>
      <c r="E51" s="19" t="str">
        <f>IF(Table22568[[#This Row],[État]]="HS","OUI","")</f>
        <v/>
      </c>
      <c r="I51" s="21"/>
    </row>
    <row r="52" spans="3:9" x14ac:dyDescent="0.3">
      <c r="C52" s="19" t="e">
        <f>VLOOKUP(B52,Mileage!$K$3:$Q$23,7,FALSE)</f>
        <v>#N/A</v>
      </c>
      <c r="D52" s="21">
        <f>Table22568[[#This Row],[Column1]]+SUM(Roulage!B51:BH51)</f>
        <v>0</v>
      </c>
      <c r="E52" s="19" t="str">
        <f>IF(Table22568[[#This Row],[État]]="HS","OUI","")</f>
        <v/>
      </c>
      <c r="I52" s="21"/>
    </row>
    <row r="53" spans="3:9" x14ac:dyDescent="0.3">
      <c r="C53" s="19" t="e">
        <f>VLOOKUP(B53,Mileage!$K$3:$Q$23,7,FALSE)</f>
        <v>#N/A</v>
      </c>
      <c r="D53" s="21">
        <f>Table22568[[#This Row],[Column1]]+SUM(Roulage!B52:BH52)</f>
        <v>0</v>
      </c>
      <c r="E53" s="19" t="str">
        <f>IF(Table22568[[#This Row],[État]]="HS","OUI","")</f>
        <v/>
      </c>
      <c r="I53" s="21"/>
    </row>
    <row r="54" spans="3:9" x14ac:dyDescent="0.3">
      <c r="C54" s="19" t="e">
        <f>VLOOKUP(B54,Mileage!$K$3:$Q$23,7,FALSE)</f>
        <v>#N/A</v>
      </c>
      <c r="D54" s="21">
        <f>Table22568[[#This Row],[Column1]]+SUM(Roulage!B53:BH53)</f>
        <v>0</v>
      </c>
      <c r="E54" s="19" t="str">
        <f>IF(Table22568[[#This Row],[État]]="HS","OUI","")</f>
        <v/>
      </c>
      <c r="I54" s="21"/>
    </row>
    <row r="55" spans="3:9" x14ac:dyDescent="0.3">
      <c r="C55" s="19" t="e">
        <f>VLOOKUP(B55,Mileage!$K$3:$Q$23,7,FALSE)</f>
        <v>#N/A</v>
      </c>
      <c r="D55" s="21">
        <f>Table22568[[#This Row],[Column1]]+SUM(Roulage!B54:BH54)</f>
        <v>0</v>
      </c>
      <c r="E55" s="19" t="str">
        <f>IF(Table22568[[#This Row],[État]]="HS","OUI","")</f>
        <v/>
      </c>
      <c r="I55" s="21"/>
    </row>
    <row r="56" spans="3:9" x14ac:dyDescent="0.3">
      <c r="C56" s="19" t="e">
        <f>VLOOKUP(B56,Mileage!$K$3:$Q$23,7,FALSE)</f>
        <v>#N/A</v>
      </c>
      <c r="D56" s="21">
        <f>Table22568[[#This Row],[Column1]]+SUM(Roulage!B55:BH55)</f>
        <v>0</v>
      </c>
      <c r="E56" s="19" t="str">
        <f>IF(Table22568[[#This Row],[État]]="HS","OUI","")</f>
        <v/>
      </c>
      <c r="I56" s="21"/>
    </row>
    <row r="57" spans="3:9" x14ac:dyDescent="0.3">
      <c r="C57" s="19" t="e">
        <f>VLOOKUP(B57,Mileage!$K$3:$Q$23,7,FALSE)</f>
        <v>#N/A</v>
      </c>
      <c r="D57" s="21">
        <f>Table22568[[#This Row],[Column1]]+SUM(Roulage!B56:BH56)</f>
        <v>0</v>
      </c>
      <c r="E57" s="19" t="str">
        <f>IF(Table22568[[#This Row],[État]]="HS","OUI","")</f>
        <v/>
      </c>
      <c r="I57" s="21"/>
    </row>
    <row r="58" spans="3:9" x14ac:dyDescent="0.3">
      <c r="C58" s="19" t="e">
        <f>VLOOKUP(B58,Mileage!$K$3:$Q$23,7,FALSE)</f>
        <v>#N/A</v>
      </c>
      <c r="D58" s="21">
        <f>Table22568[[#This Row],[Column1]]+SUM(Roulage!B57:BH57)</f>
        <v>0</v>
      </c>
      <c r="E58" s="19" t="str">
        <f>IF(Table22568[[#This Row],[État]]="HS","OUI","")</f>
        <v/>
      </c>
      <c r="I58" s="21"/>
    </row>
    <row r="59" spans="3:9" x14ac:dyDescent="0.3">
      <c r="C59" s="19" t="e">
        <f>VLOOKUP(B59,Mileage!$K$3:$Q$23,7,FALSE)</f>
        <v>#N/A</v>
      </c>
      <c r="D59" s="21">
        <f>Table22568[[#This Row],[Column1]]+SUM(Roulage!B58:BH58)</f>
        <v>0</v>
      </c>
      <c r="E59" s="19" t="str">
        <f>IF(Table22568[[#This Row],[État]]="HS","OUI","")</f>
        <v/>
      </c>
      <c r="I59" s="21"/>
    </row>
    <row r="60" spans="3:9" x14ac:dyDescent="0.3">
      <c r="C60" s="19" t="e">
        <f>VLOOKUP(B60,Mileage!$K$3:$Q$23,7,FALSE)</f>
        <v>#N/A</v>
      </c>
      <c r="D60" s="21">
        <f>Table22568[[#This Row],[Column1]]+SUM(Roulage!B59:BH59)</f>
        <v>0</v>
      </c>
      <c r="E60" s="19" t="str">
        <f>IF(Table22568[[#This Row],[État]]="HS","OUI","")</f>
        <v/>
      </c>
      <c r="I60" s="21"/>
    </row>
    <row r="61" spans="3:9" x14ac:dyDescent="0.3">
      <c r="C61" s="19" t="e">
        <f>VLOOKUP(B61,Mileage!$K$3:$Q$23,7,FALSE)</f>
        <v>#N/A</v>
      </c>
      <c r="D61" s="21">
        <f>Table22568[[#This Row],[Column1]]+SUM(Roulage!B60:BH60)</f>
        <v>0</v>
      </c>
      <c r="E61" s="19" t="str">
        <f>IF(Table22568[[#This Row],[État]]="HS","OUI","")</f>
        <v/>
      </c>
      <c r="I61" s="21"/>
    </row>
    <row r="62" spans="3:9" x14ac:dyDescent="0.3">
      <c r="C62" s="19" t="e">
        <f>VLOOKUP(B62,Mileage!$K$3:$Q$23,7,FALSE)</f>
        <v>#N/A</v>
      </c>
      <c r="D62" s="21">
        <f>Table22568[[#This Row],[Column1]]+SUM(Roulage!B61:BH61)</f>
        <v>0</v>
      </c>
      <c r="E62" s="19" t="str">
        <f>IF(Table22568[[#This Row],[État]]="HS","OUI","")</f>
        <v/>
      </c>
      <c r="I62" s="21"/>
    </row>
    <row r="63" spans="3:9" x14ac:dyDescent="0.3">
      <c r="C63" s="19" t="e">
        <f>VLOOKUP(B63,Mileage!$K$3:$Q$23,7,FALSE)</f>
        <v>#N/A</v>
      </c>
      <c r="D63" s="21">
        <f>Table22568[[#This Row],[Column1]]+SUM(Roulage!B62:BH62)</f>
        <v>0</v>
      </c>
      <c r="E63" s="19" t="str">
        <f>IF(Table22568[[#This Row],[État]]="HS","OUI","")</f>
        <v/>
      </c>
      <c r="I63" s="21"/>
    </row>
    <row r="64" spans="3:9" x14ac:dyDescent="0.3">
      <c r="C64" s="19" t="e">
        <f>VLOOKUP(B64,Mileage!$K$3:$Q$23,7,FALSE)</f>
        <v>#N/A</v>
      </c>
      <c r="D64" s="21">
        <f>Table22568[[#This Row],[Column1]]+SUM(Roulage!B63:BH63)</f>
        <v>0</v>
      </c>
      <c r="E64" s="19" t="str">
        <f>IF(Table22568[[#This Row],[État]]="HS","OUI","")</f>
        <v/>
      </c>
      <c r="I64" s="21"/>
    </row>
    <row r="65" spans="3:9" x14ac:dyDescent="0.3">
      <c r="C65" s="19" t="e">
        <f>VLOOKUP(B65,Mileage!$K$3:$Q$23,7,FALSE)</f>
        <v>#N/A</v>
      </c>
      <c r="D65" s="21">
        <f>Table22568[[#This Row],[Column1]]+SUM(Roulage!B64:BH64)</f>
        <v>0</v>
      </c>
      <c r="E65" s="19" t="str">
        <f>IF(Table22568[[#This Row],[État]]="HS","OUI","")</f>
        <v/>
      </c>
      <c r="I65" s="21"/>
    </row>
    <row r="66" spans="3:9" x14ac:dyDescent="0.3">
      <c r="C66" s="19" t="e">
        <f>VLOOKUP(B66,Mileage!$K$3:$Q$23,7,FALSE)</f>
        <v>#N/A</v>
      </c>
      <c r="D66" s="21">
        <f>Table22568[[#This Row],[Column1]]+SUM(Roulage!B65:BH65)</f>
        <v>0</v>
      </c>
      <c r="E66" s="19" t="str">
        <f>IF(Table22568[[#This Row],[État]]="HS","OUI","")</f>
        <v/>
      </c>
      <c r="I66" s="21"/>
    </row>
    <row r="67" spans="3:9" x14ac:dyDescent="0.3">
      <c r="C67" s="19" t="e">
        <f>VLOOKUP(B67,Mileage!$K$3:$Q$23,7,FALSE)</f>
        <v>#N/A</v>
      </c>
      <c r="D67" s="21">
        <f>Table22568[[#This Row],[Column1]]+SUM(Roulage!B66:BH66)</f>
        <v>0</v>
      </c>
      <c r="E67" s="19" t="str">
        <f>IF(Table22568[[#This Row],[État]]="HS","OUI","")</f>
        <v/>
      </c>
      <c r="I67" s="21"/>
    </row>
    <row r="68" spans="3:9" x14ac:dyDescent="0.3">
      <c r="C68" s="19" t="e">
        <f>VLOOKUP(B68,Mileage!$K$3:$Q$23,7,FALSE)</f>
        <v>#N/A</v>
      </c>
      <c r="D68" s="21">
        <f>Table22568[[#This Row],[Column1]]+SUM(Roulage!B67:BH67)</f>
        <v>0</v>
      </c>
      <c r="E68" s="19" t="str">
        <f>IF(Table22568[[#This Row],[État]]="HS","OUI","")</f>
        <v/>
      </c>
      <c r="I68" s="21"/>
    </row>
    <row r="69" spans="3:9" x14ac:dyDescent="0.3">
      <c r="C69" s="19" t="e">
        <f>VLOOKUP(B69,Mileage!$K$3:$Q$23,7,FALSE)</f>
        <v>#N/A</v>
      </c>
      <c r="D69" s="21">
        <f>Table22568[[#This Row],[Column1]]+SUM(Roulage!B68:BH68)</f>
        <v>0</v>
      </c>
      <c r="E69" s="19" t="str">
        <f>IF(Table22568[[#This Row],[État]]="HS","OUI","")</f>
        <v/>
      </c>
      <c r="I69" s="21"/>
    </row>
    <row r="70" spans="3:9" x14ac:dyDescent="0.3">
      <c r="C70" s="19" t="e">
        <f>VLOOKUP(B70,Mileage!$K$3:$Q$23,7,FALSE)</f>
        <v>#N/A</v>
      </c>
      <c r="D70" s="21">
        <f>Table22568[[#This Row],[Column1]]+SUM(Roulage!B69:BH69)</f>
        <v>0</v>
      </c>
      <c r="E70" s="19" t="str">
        <f>IF(Table22568[[#This Row],[État]]="HS","OUI","")</f>
        <v/>
      </c>
      <c r="I70" s="21"/>
    </row>
    <row r="71" spans="3:9" x14ac:dyDescent="0.3">
      <c r="C71" s="19" t="e">
        <f>VLOOKUP(B71,Mileage!$K$3:$Q$23,7,FALSE)</f>
        <v>#N/A</v>
      </c>
      <c r="D71" s="21">
        <f>Table22568[[#This Row],[Column1]]+SUM(Roulage!B70:BH70)</f>
        <v>0</v>
      </c>
      <c r="E71" s="19" t="str">
        <f>IF(Table22568[[#This Row],[État]]="HS","OUI","")</f>
        <v/>
      </c>
      <c r="I71" s="21"/>
    </row>
    <row r="72" spans="3:9" x14ac:dyDescent="0.3">
      <c r="C72" s="19" t="e">
        <f>VLOOKUP(B72,Mileage!$K$3:$Q$23,7,FALSE)</f>
        <v>#N/A</v>
      </c>
      <c r="D72" s="21">
        <f>Table22568[[#This Row],[Column1]]+SUM(Roulage!B71:BH71)</f>
        <v>0</v>
      </c>
      <c r="E72" s="19" t="str">
        <f>IF(Table22568[[#This Row],[État]]="HS","OUI","")</f>
        <v/>
      </c>
      <c r="I72" s="21"/>
    </row>
    <row r="73" spans="3:9" x14ac:dyDescent="0.3">
      <c r="C73" s="19" t="e">
        <f>VLOOKUP(B73,Mileage!$K$3:$Q$23,7,FALSE)</f>
        <v>#N/A</v>
      </c>
      <c r="D73" s="21">
        <f>Table22568[[#This Row],[Column1]]+SUM(Roulage!B72:BH72)</f>
        <v>0</v>
      </c>
      <c r="E73" s="19" t="str">
        <f>IF(Table22568[[#This Row],[État]]="HS","OUI","")</f>
        <v/>
      </c>
      <c r="I73" s="21"/>
    </row>
    <row r="74" spans="3:9" x14ac:dyDescent="0.3">
      <c r="C74" s="19" t="e">
        <f>VLOOKUP(B74,Mileage!$K$3:$Q$23,7,FALSE)</f>
        <v>#N/A</v>
      </c>
      <c r="D74" s="21">
        <f>Table22568[[#This Row],[Column1]]+SUM(Roulage!B73:BH73)</f>
        <v>0</v>
      </c>
      <c r="E74" s="19" t="str">
        <f>IF(Table22568[[#This Row],[État]]="HS","OUI","")</f>
        <v/>
      </c>
      <c r="I74" s="21"/>
    </row>
    <row r="75" spans="3:9" x14ac:dyDescent="0.3">
      <c r="C75" s="19" t="e">
        <f>VLOOKUP(B75,Mileage!$K$3:$Q$23,7,FALSE)</f>
        <v>#N/A</v>
      </c>
      <c r="D75" s="21">
        <f>Table22568[[#This Row],[Column1]]+SUM(Roulage!B74:BH74)</f>
        <v>0</v>
      </c>
      <c r="E75" s="19" t="str">
        <f>IF(Table22568[[#This Row],[État]]="HS","OUI","")</f>
        <v/>
      </c>
      <c r="I75" s="21"/>
    </row>
    <row r="76" spans="3:9" x14ac:dyDescent="0.3">
      <c r="C76" s="19" t="e">
        <f>VLOOKUP(B76,Mileage!$K$3:$Q$23,7,FALSE)</f>
        <v>#N/A</v>
      </c>
      <c r="D76" s="21">
        <f>Table22568[[#This Row],[Column1]]+SUM(Roulage!B75:BH75)</f>
        <v>0</v>
      </c>
      <c r="E76" s="19" t="str">
        <f>IF(Table22568[[#This Row],[État]]="HS","OUI","")</f>
        <v/>
      </c>
      <c r="I76" s="21"/>
    </row>
    <row r="77" spans="3:9" x14ac:dyDescent="0.3">
      <c r="C77" s="19" t="e">
        <f>VLOOKUP(B77,Mileage!$K$3:$Q$23,7,FALSE)</f>
        <v>#N/A</v>
      </c>
      <c r="D77" s="21">
        <f>Table22568[[#This Row],[Column1]]+SUM(Roulage!B76:BH76)</f>
        <v>0</v>
      </c>
      <c r="E77" s="19" t="str">
        <f>IF(Table22568[[#This Row],[État]]="HS","OUI","")</f>
        <v/>
      </c>
      <c r="I77" s="21"/>
    </row>
    <row r="78" spans="3:9" x14ac:dyDescent="0.3">
      <c r="C78" s="19" t="e">
        <f>VLOOKUP(B78,Mileage!$K$3:$Q$23,7,FALSE)</f>
        <v>#N/A</v>
      </c>
      <c r="D78" s="21">
        <f>Table22568[[#This Row],[Column1]]+SUM(Roulage!B77:BH77)</f>
        <v>0</v>
      </c>
      <c r="E78" s="19" t="str">
        <f>IF(Table22568[[#This Row],[État]]="HS","OUI","")</f>
        <v/>
      </c>
      <c r="I78" s="21"/>
    </row>
    <row r="79" spans="3:9" x14ac:dyDescent="0.3">
      <c r="C79" s="19" t="e">
        <f>VLOOKUP(B79,Mileage!$K$3:$Q$23,7,FALSE)</f>
        <v>#N/A</v>
      </c>
      <c r="D79" s="21">
        <f>Table22568[[#This Row],[Column1]]+SUM(Roulage!B78:BH78)</f>
        <v>0</v>
      </c>
      <c r="E79" s="19" t="str">
        <f>IF(Table22568[[#This Row],[État]]="HS","OUI","")</f>
        <v/>
      </c>
      <c r="I79" s="21"/>
    </row>
    <row r="80" spans="3:9" x14ac:dyDescent="0.3">
      <c r="C80" s="19" t="e">
        <f>VLOOKUP(B80,Mileage!$K$3:$Q$23,7,FALSE)</f>
        <v>#N/A</v>
      </c>
      <c r="D80" s="21">
        <f>Table22568[[#This Row],[Column1]]+SUM(Roulage!B79:BH79)</f>
        <v>0</v>
      </c>
      <c r="E80" s="19" t="str">
        <f>IF(Table22568[[#This Row],[État]]="HS","OUI","")</f>
        <v/>
      </c>
      <c r="I80" s="21"/>
    </row>
    <row r="81" spans="3:9" x14ac:dyDescent="0.3">
      <c r="C81" s="19" t="e">
        <f>VLOOKUP(B81,Mileage!$K$3:$Q$23,7,FALSE)</f>
        <v>#N/A</v>
      </c>
      <c r="D81" s="21">
        <f>Table22568[[#This Row],[Column1]]+SUM(Roulage!B80:BH80)</f>
        <v>0</v>
      </c>
      <c r="E81" s="19" t="str">
        <f>IF(Table22568[[#This Row],[État]]="HS","OUI","")</f>
        <v/>
      </c>
      <c r="I81" s="21"/>
    </row>
    <row r="82" spans="3:9" x14ac:dyDescent="0.3">
      <c r="C82" s="19" t="e">
        <f>VLOOKUP(B82,Mileage!$K$3:$Q$23,7,FALSE)</f>
        <v>#N/A</v>
      </c>
      <c r="D82" s="21">
        <f>Table22568[[#This Row],[Column1]]+SUM(Roulage!B81:BH81)</f>
        <v>0</v>
      </c>
      <c r="E82" s="19" t="str">
        <f>IF(Table22568[[#This Row],[État]]="HS","OUI","")</f>
        <v/>
      </c>
      <c r="I82" s="21"/>
    </row>
    <row r="83" spans="3:9" x14ac:dyDescent="0.3">
      <c r="C83" s="19" t="e">
        <f>VLOOKUP(B83,Mileage!$K$3:$Q$23,7,FALSE)</f>
        <v>#N/A</v>
      </c>
      <c r="D83" s="21">
        <f>Table22568[[#This Row],[Column1]]+SUM(Roulage!B82:BH82)</f>
        <v>0</v>
      </c>
      <c r="E83" s="19" t="str">
        <f>IF(Table22568[[#This Row],[État]]="HS","OUI","")</f>
        <v/>
      </c>
      <c r="I83" s="21"/>
    </row>
    <row r="84" spans="3:9" x14ac:dyDescent="0.3">
      <c r="C84" s="19" t="e">
        <f>VLOOKUP(B84,Mileage!$K$3:$Q$23,7,FALSE)</f>
        <v>#N/A</v>
      </c>
      <c r="D84" s="21">
        <f>Table22568[[#This Row],[Column1]]+SUM(Roulage!B83:BH83)</f>
        <v>0</v>
      </c>
      <c r="E84" s="19" t="str">
        <f>IF(Table22568[[#This Row],[État]]="HS","OUI","")</f>
        <v/>
      </c>
      <c r="I84" s="21"/>
    </row>
    <row r="85" spans="3:9" x14ac:dyDescent="0.3">
      <c r="C85" s="19" t="e">
        <f>VLOOKUP(B85,Mileage!$K$3:$Q$23,7,FALSE)</f>
        <v>#N/A</v>
      </c>
      <c r="D85" s="21">
        <f>Table22568[[#This Row],[Column1]]+SUM(Roulage!B84:BH84)</f>
        <v>0</v>
      </c>
      <c r="E85" s="19" t="str">
        <f>IF(Table22568[[#This Row],[État]]="HS","OUI","")</f>
        <v/>
      </c>
      <c r="I85" s="21"/>
    </row>
    <row r="86" spans="3:9" x14ac:dyDescent="0.3">
      <c r="C86" s="19" t="e">
        <f>VLOOKUP(B86,Mileage!$K$3:$Q$23,7,FALSE)</f>
        <v>#N/A</v>
      </c>
      <c r="D86" s="21">
        <f>Table22568[[#This Row],[Column1]]+SUM(Roulage!B85:BH85)</f>
        <v>0</v>
      </c>
      <c r="E86" s="19" t="str">
        <f>IF(Table22568[[#This Row],[État]]="HS","OUI","")</f>
        <v/>
      </c>
      <c r="I86" s="21"/>
    </row>
    <row r="87" spans="3:9" x14ac:dyDescent="0.3">
      <c r="C87" s="19" t="e">
        <f>VLOOKUP(B87,Mileage!$K$3:$Q$23,7,FALSE)</f>
        <v>#N/A</v>
      </c>
      <c r="D87" s="21">
        <f>Table22568[[#This Row],[Column1]]+SUM(Roulage!B86:BH86)</f>
        <v>0</v>
      </c>
      <c r="E87" s="19" t="str">
        <f>IF(Table22568[[#This Row],[État]]="HS","OUI","")</f>
        <v/>
      </c>
      <c r="I87" s="21"/>
    </row>
    <row r="88" spans="3:9" x14ac:dyDescent="0.3">
      <c r="C88" s="19" t="e">
        <f>VLOOKUP(B88,Mileage!$K$3:$Q$23,7,FALSE)</f>
        <v>#N/A</v>
      </c>
      <c r="D88" s="21">
        <f>Table22568[[#This Row],[Column1]]+SUM(Roulage!B87:BH87)</f>
        <v>0</v>
      </c>
      <c r="E88" s="19" t="str">
        <f>IF(Table22568[[#This Row],[État]]="HS","OUI","")</f>
        <v/>
      </c>
      <c r="I88" s="21"/>
    </row>
    <row r="89" spans="3:9" x14ac:dyDescent="0.3">
      <c r="C89" s="19" t="e">
        <f>VLOOKUP(B89,Mileage!$K$3:$Q$23,7,FALSE)</f>
        <v>#N/A</v>
      </c>
      <c r="D89" s="21">
        <f>Table22568[[#This Row],[Column1]]+SUM(Roulage!B88:BH88)</f>
        <v>0</v>
      </c>
      <c r="E89" s="19" t="str">
        <f>IF(Table22568[[#This Row],[État]]="HS","OUI","")</f>
        <v/>
      </c>
      <c r="I89" s="21"/>
    </row>
    <row r="90" spans="3:9" x14ac:dyDescent="0.3">
      <c r="C90" s="19" t="e">
        <f>VLOOKUP(B90,Mileage!$K$3:$Q$23,7,FALSE)</f>
        <v>#N/A</v>
      </c>
      <c r="D90" s="21">
        <f>Table22568[[#This Row],[Column1]]+SUM(Roulage!B89:BH89)</f>
        <v>0</v>
      </c>
      <c r="E90" s="19" t="str">
        <f>IF(Table22568[[#This Row],[État]]="HS","OUI","")</f>
        <v/>
      </c>
      <c r="I90" s="21"/>
    </row>
    <row r="91" spans="3:9" x14ac:dyDescent="0.3">
      <c r="C91" s="19" t="e">
        <f>VLOOKUP(B91,Mileage!$K$3:$Q$23,7,FALSE)</f>
        <v>#N/A</v>
      </c>
      <c r="D91" s="21">
        <f>Table22568[[#This Row],[Column1]]+SUM(Roulage!B90:BH90)</f>
        <v>0</v>
      </c>
      <c r="E91" s="19" t="str">
        <f>IF(Table22568[[#This Row],[État]]="HS","OUI","")</f>
        <v/>
      </c>
      <c r="I91" s="21"/>
    </row>
    <row r="92" spans="3:9" x14ac:dyDescent="0.3">
      <c r="C92" s="19" t="e">
        <f>VLOOKUP(B92,Mileage!$K$3:$Q$23,7,FALSE)</f>
        <v>#N/A</v>
      </c>
      <c r="D92" s="21">
        <f>Table22568[[#This Row],[Column1]]+SUM(Roulage!B91:BH91)</f>
        <v>0</v>
      </c>
      <c r="E92" s="19" t="str">
        <f>IF(Table22568[[#This Row],[État]]="HS","OUI","")</f>
        <v/>
      </c>
      <c r="I92" s="21"/>
    </row>
    <row r="93" spans="3:9" x14ac:dyDescent="0.3">
      <c r="C93" s="19" t="e">
        <f>VLOOKUP(B93,Mileage!$K$3:$Q$23,7,FALSE)</f>
        <v>#N/A</v>
      </c>
      <c r="D93" s="21">
        <f>Table22568[[#This Row],[Column1]]+SUM(Roulage!B92:BH92)</f>
        <v>0</v>
      </c>
      <c r="E93" s="19" t="str">
        <f>IF(Table22568[[#This Row],[État]]="HS","OUI","")</f>
        <v/>
      </c>
      <c r="I93" s="21"/>
    </row>
    <row r="94" spans="3:9" x14ac:dyDescent="0.3">
      <c r="C94" s="19" t="e">
        <f>VLOOKUP(B94,Mileage!$K$3:$Q$23,7,FALSE)</f>
        <v>#N/A</v>
      </c>
      <c r="D94" s="21">
        <f>Table22568[[#This Row],[Column1]]+SUM(Roulage!B93:BH93)</f>
        <v>0</v>
      </c>
      <c r="E94" s="19" t="str">
        <f>IF(Table22568[[#This Row],[État]]="HS","OUI","")</f>
        <v/>
      </c>
      <c r="I94" s="21"/>
    </row>
    <row r="95" spans="3:9" x14ac:dyDescent="0.3">
      <c r="C95" s="19" t="e">
        <f>VLOOKUP(B95,Mileage!$K$3:$Q$23,7,FALSE)</f>
        <v>#N/A</v>
      </c>
      <c r="D95" s="21">
        <f>Table22568[[#This Row],[Column1]]+SUM(Roulage!B94:BH94)</f>
        <v>0</v>
      </c>
      <c r="E95" s="19" t="str">
        <f>IF(Table22568[[#This Row],[État]]="HS","OUI","")</f>
        <v/>
      </c>
      <c r="I95" s="21"/>
    </row>
    <row r="96" spans="3:9" x14ac:dyDescent="0.3">
      <c r="C96" s="19" t="e">
        <f>VLOOKUP(B96,Mileage!$K$3:$Q$23,7,FALSE)</f>
        <v>#N/A</v>
      </c>
      <c r="D96" s="21">
        <f>Table22568[[#This Row],[Column1]]+SUM(Roulage!B95:BH95)</f>
        <v>0</v>
      </c>
      <c r="E96" s="19" t="str">
        <f>IF(Table22568[[#This Row],[État]]="HS","OUI","")</f>
        <v/>
      </c>
      <c r="I96" s="21"/>
    </row>
    <row r="97" spans="3:9" x14ac:dyDescent="0.3">
      <c r="C97" s="19" t="e">
        <f>VLOOKUP(B97,Mileage!$K$3:$Q$23,7,FALSE)</f>
        <v>#N/A</v>
      </c>
      <c r="D97" s="21">
        <f>Table22568[[#This Row],[Column1]]+SUM(Roulage!B96:BH96)</f>
        <v>0</v>
      </c>
      <c r="E97" s="19" t="str">
        <f>IF(Table22568[[#This Row],[État]]="HS","OUI","")</f>
        <v/>
      </c>
      <c r="I97" s="21"/>
    </row>
    <row r="98" spans="3:9" x14ac:dyDescent="0.3">
      <c r="C98" s="19" t="e">
        <f>VLOOKUP(B98,Mileage!$K$3:$Q$23,7,FALSE)</f>
        <v>#N/A</v>
      </c>
      <c r="D98" s="21">
        <f>Table22568[[#This Row],[Column1]]+SUM(Roulage!B97:BH97)</f>
        <v>0</v>
      </c>
      <c r="E98" s="19" t="str">
        <f>IF(Table22568[[#This Row],[État]]="HS","OUI","")</f>
        <v/>
      </c>
      <c r="I98" s="21"/>
    </row>
    <row r="99" spans="3:9" x14ac:dyDescent="0.3">
      <c r="C99" s="19" t="e">
        <f>VLOOKUP(B99,Mileage!$K$3:$Q$23,7,FALSE)</f>
        <v>#N/A</v>
      </c>
      <c r="D99" s="21">
        <f>Table22568[[#This Row],[Column1]]+SUM(Roulage!B98:BH98)</f>
        <v>0</v>
      </c>
      <c r="E99" s="19" t="str">
        <f>IF(Table22568[[#This Row],[État]]="HS","OUI","")</f>
        <v/>
      </c>
      <c r="I99" s="21"/>
    </row>
    <row r="100" spans="3:9" x14ac:dyDescent="0.3">
      <c r="C100" s="19" t="e">
        <f>VLOOKUP(B100,Mileage!$K$3:$Q$23,7,FALSE)</f>
        <v>#N/A</v>
      </c>
      <c r="D100" s="21">
        <f>Table22568[[#This Row],[Column1]]+SUM(Roulage!B99:BH99)</f>
        <v>0</v>
      </c>
      <c r="E100" s="19" t="str">
        <f>IF(Table22568[[#This Row],[État]]="HS","OUI","")</f>
        <v/>
      </c>
      <c r="I100" s="21"/>
    </row>
  </sheetData>
  <conditionalFormatting sqref="B3:I100">
    <cfRule type="expression" dxfId="32" priority="1">
      <formula>$G3="HS"</formula>
    </cfRule>
    <cfRule type="expression" dxfId="31" priority="2">
      <formula>$C3="#383"</formula>
    </cfRule>
    <cfRule type="expression" dxfId="30" priority="3">
      <formula>$C3="#371"</formula>
    </cfRule>
    <cfRule type="expression" dxfId="29" priority="4">
      <formula>$C3="#365"</formula>
    </cfRule>
    <cfRule type="expression" dxfId="28" priority="5">
      <formula>$C3="#315"</formula>
    </cfRule>
    <cfRule type="expression" dxfId="27" priority="6">
      <formula>$C3="#292"</formula>
    </cfRule>
    <cfRule type="expression" dxfId="26" priority="7">
      <formula>$C3="#290"</formula>
    </cfRule>
    <cfRule type="expression" dxfId="25" priority="8">
      <formula>$C3="#274"</formula>
    </cfRule>
    <cfRule type="expression" dxfId="24" priority="9">
      <formula>$C3="#260"</formula>
    </cfRule>
    <cfRule type="expression" dxfId="23" priority="10">
      <formula>$C3="#60"</formula>
    </cfRule>
    <cfRule type="expression" dxfId="22" priority="11">
      <formula>$E3="OUI"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ACBE93EF-4FF6-49D9-8E14-DCF841408EEC}">
          <x14:formula1>
            <xm:f>Moteur!$N$2:$N$3</xm:f>
          </x14:formula1>
          <xm:sqref>F4:F100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D0042-3C7B-4C33-8C76-1E7CB4B22E69}">
  <sheetPr codeName="Sheet8"/>
  <dimension ref="B1:M100"/>
  <sheetViews>
    <sheetView workbookViewId="0">
      <selection activeCell="D6" sqref="D6"/>
    </sheetView>
  </sheetViews>
  <sheetFormatPr defaultRowHeight="14.4" x14ac:dyDescent="0.3"/>
  <cols>
    <col min="1" max="1" width="8.88671875" style="19"/>
    <col min="2" max="2" width="11.6640625" style="30" bestFit="1" customWidth="1"/>
    <col min="3" max="3" width="28.44140625" style="31" bestFit="1" customWidth="1"/>
    <col min="4" max="4" width="11.21875" style="21" bestFit="1" customWidth="1"/>
    <col min="5" max="5" width="12.44140625" style="19" bestFit="1" customWidth="1"/>
    <col min="6" max="6" width="16.109375" style="19" bestFit="1" customWidth="1"/>
    <col min="7" max="7" width="8.77734375" style="32" bestFit="1" customWidth="1"/>
    <col min="8" max="8" width="12.6640625" style="19" bestFit="1" customWidth="1"/>
    <col min="9" max="9" width="27.21875" style="31" bestFit="1" customWidth="1"/>
    <col min="10" max="10" width="12.21875" style="21" bestFit="1" customWidth="1"/>
    <col min="11" max="11" width="13.44140625" style="19" bestFit="1" customWidth="1"/>
    <col min="12" max="12" width="17.109375" style="19" bestFit="1" customWidth="1"/>
    <col min="13" max="13" width="9.77734375" style="32" bestFit="1" customWidth="1"/>
    <col min="14" max="16384" width="8.88671875" style="19"/>
  </cols>
  <sheetData>
    <row r="1" spans="2:13" ht="15" thickBot="1" x14ac:dyDescent="0.35">
      <c r="B1" s="19"/>
      <c r="C1" s="19" t="s">
        <v>176</v>
      </c>
      <c r="D1" s="20">
        <v>2.9166666666666665</v>
      </c>
      <c r="G1" s="19"/>
      <c r="I1" s="19"/>
      <c r="J1" s="19"/>
      <c r="M1" s="19"/>
    </row>
    <row r="2" spans="2:13" x14ac:dyDescent="0.3">
      <c r="B2" s="23" t="s">
        <v>31</v>
      </c>
      <c r="C2" s="24" t="s">
        <v>157</v>
      </c>
      <c r="D2" s="25" t="s">
        <v>10</v>
      </c>
      <c r="E2" s="25" t="s">
        <v>41</v>
      </c>
      <c r="F2" s="25" t="s">
        <v>159</v>
      </c>
      <c r="G2" s="26" t="s">
        <v>49</v>
      </c>
      <c r="H2" s="27" t="s">
        <v>140</v>
      </c>
      <c r="I2" s="28" t="s">
        <v>158</v>
      </c>
      <c r="J2" s="27" t="s">
        <v>141</v>
      </c>
      <c r="K2" s="27" t="s">
        <v>142</v>
      </c>
      <c r="L2" s="27" t="s">
        <v>175</v>
      </c>
      <c r="M2" s="29" t="s">
        <v>143</v>
      </c>
    </row>
    <row r="3" spans="2:13" x14ac:dyDescent="0.3">
      <c r="B3" s="30" t="s">
        <v>17</v>
      </c>
      <c r="C3" s="31" t="s">
        <v>17</v>
      </c>
      <c r="D3" s="19" t="s">
        <v>17</v>
      </c>
      <c r="E3" s="19" t="s">
        <v>17</v>
      </c>
      <c r="F3" s="19" t="s">
        <v>17</v>
      </c>
      <c r="G3" s="32" t="s">
        <v>17</v>
      </c>
      <c r="H3" s="19" t="s">
        <v>17</v>
      </c>
      <c r="I3" s="31" t="s">
        <v>17</v>
      </c>
      <c r="J3" s="19" t="s">
        <v>17</v>
      </c>
      <c r="K3" s="19" t="s">
        <v>17</v>
      </c>
      <c r="L3" s="19" t="s">
        <v>17</v>
      </c>
      <c r="M3" s="32" t="s">
        <v>17</v>
      </c>
    </row>
    <row r="4" spans="2:13" x14ac:dyDescent="0.3">
      <c r="B4" s="33" t="s">
        <v>1</v>
      </c>
      <c r="C4" s="12" t="s">
        <v>144</v>
      </c>
      <c r="D4" s="14">
        <v>0.34583333333333338</v>
      </c>
      <c r="E4" s="2" t="str">
        <f>IF(OR(Table225684[[#This Row],[Heures]]&gt;$D$1,Table225684[[#This Row],[État]]="HS"),"OUI","")</f>
        <v/>
      </c>
      <c r="F4" s="2"/>
      <c r="G4" s="13"/>
      <c r="H4" s="19" t="s">
        <v>1</v>
      </c>
      <c r="I4" s="12" t="s">
        <v>149</v>
      </c>
      <c r="J4" s="21">
        <v>0.34583333333333338</v>
      </c>
      <c r="K4" s="19" t="str">
        <f>IF(OR(Table225684[[#This Row],[Heures2]]&gt;$D$1,Table225684[[#This Row],[État2]]="HS"),"OUI","")</f>
        <v/>
      </c>
    </row>
    <row r="5" spans="2:13" x14ac:dyDescent="0.3">
      <c r="B5" s="33" t="s">
        <v>3</v>
      </c>
      <c r="C5" s="12" t="s">
        <v>151</v>
      </c>
      <c r="D5" s="14">
        <v>0.32500000000000001</v>
      </c>
      <c r="E5" s="2" t="str">
        <f>IF(OR(Table225684[[#This Row],[Heures]]&gt;$D$1,Table225684[[#This Row],[État]]="HS"),"OUI","")</f>
        <v/>
      </c>
      <c r="F5" s="2"/>
      <c r="G5" s="13"/>
      <c r="H5" s="19" t="s">
        <v>3</v>
      </c>
      <c r="I5" s="12" t="s">
        <v>150</v>
      </c>
      <c r="J5" s="21">
        <v>0.32500000000000001</v>
      </c>
      <c r="K5" s="19" t="str">
        <f>IF(OR(Table225684[[#This Row],[Heures2]]&gt;$D$1,Table225684[[#This Row],[État2]]="HS"),"OUI","")</f>
        <v/>
      </c>
    </row>
    <row r="6" spans="2:13" x14ac:dyDescent="0.3">
      <c r="B6" s="33" t="s">
        <v>6</v>
      </c>
      <c r="C6" s="12" t="s">
        <v>145</v>
      </c>
      <c r="D6" s="14">
        <v>0.31597222222222221</v>
      </c>
      <c r="E6" s="2" t="str">
        <f>IF(OR(Table225684[[#This Row],[Heures]]&gt;$D$1,Table225684[[#This Row],[État]]="HS"),"OUI","")</f>
        <v/>
      </c>
      <c r="F6" s="2"/>
      <c r="G6" s="13"/>
      <c r="H6" s="19" t="s">
        <v>6</v>
      </c>
      <c r="I6" s="12" t="s">
        <v>152</v>
      </c>
      <c r="J6" s="21">
        <v>0.31597222222222221</v>
      </c>
      <c r="K6" s="19" t="str">
        <f>IF(OR(Table225684[[#This Row],[Heures2]]&gt;$D$1,Table225684[[#This Row],[État2]]="HS"),"OUI","")</f>
        <v/>
      </c>
    </row>
    <row r="7" spans="2:13" x14ac:dyDescent="0.3">
      <c r="B7" s="33" t="s">
        <v>4</v>
      </c>
      <c r="C7" s="12" t="s">
        <v>146</v>
      </c>
      <c r="D7" s="14">
        <v>0.32847222222222222</v>
      </c>
      <c r="E7" s="2" t="str">
        <f>IF(OR(Table225684[[#This Row],[Heures]]&gt;$D$1,Table225684[[#This Row],[État]]="HS"),"OUI","")</f>
        <v/>
      </c>
      <c r="F7" s="2"/>
      <c r="G7" s="13"/>
      <c r="H7" s="19" t="s">
        <v>4</v>
      </c>
      <c r="I7" s="12" t="s">
        <v>153</v>
      </c>
      <c r="J7" s="21">
        <v>0.32847222222222222</v>
      </c>
      <c r="K7" s="19" t="str">
        <f>IF(OR(Table225684[[#This Row],[Heures2]]&gt;$D$1,Table225684[[#This Row],[État2]]="HS"),"OUI","")</f>
        <v/>
      </c>
    </row>
    <row r="8" spans="2:13" x14ac:dyDescent="0.3">
      <c r="B8" s="33" t="s">
        <v>5</v>
      </c>
      <c r="C8" s="12" t="s">
        <v>147</v>
      </c>
      <c r="D8" s="14">
        <v>0.33680555555555558</v>
      </c>
      <c r="E8" s="2" t="str">
        <f>IF(OR(Table225684[[#This Row],[Heures]]&gt;$D$1,Table225684[[#This Row],[État]]="HS"),"OUI","")</f>
        <v/>
      </c>
      <c r="F8" s="2"/>
      <c r="G8" s="13"/>
      <c r="H8" s="19" t="s">
        <v>5</v>
      </c>
      <c r="I8" s="12" t="s">
        <v>154</v>
      </c>
      <c r="J8" s="21">
        <v>0.33680555555555558</v>
      </c>
      <c r="K8" s="19" t="str">
        <f>IF(OR(Table225684[[#This Row],[Heures2]]&gt;$D$1,Table225684[[#This Row],[État2]]="HS"),"OUI","")</f>
        <v/>
      </c>
    </row>
    <row r="9" spans="2:13" x14ac:dyDescent="0.3">
      <c r="B9" s="33" t="e">
        <f>VLOOKUP(#REF!,Mileage!$K$3:$Q$23,3,FALSE)</f>
        <v>#REF!</v>
      </c>
      <c r="C9" s="12" t="s">
        <v>148</v>
      </c>
      <c r="D9" s="14">
        <v>0</v>
      </c>
      <c r="E9" s="2" t="str">
        <f>IF(OR(Table225684[[#This Row],[Heures]]&gt;$D$1,Table225684[[#This Row],[État]]="HS"),"OUI","")</f>
        <v/>
      </c>
      <c r="F9" s="2"/>
      <c r="G9" s="13"/>
      <c r="H9" s="19" t="e">
        <f>VLOOKUP(#REF!,Mileage!$K$3:$Q$23,3,FALSE)</f>
        <v>#REF!</v>
      </c>
      <c r="I9" s="12"/>
      <c r="K9" s="19" t="str">
        <f>IF(OR(Table225684[[#This Row],[Heures2]]&gt;$D$1,Table225684[[#This Row],[État2]]="HS"),"OUI","")</f>
        <v/>
      </c>
    </row>
    <row r="10" spans="2:13" x14ac:dyDescent="0.3">
      <c r="B10" s="33" t="e">
        <f>VLOOKUP(#REF!,Mileage!$K$3:$Q$23,3,FALSE)</f>
        <v>#REF!</v>
      </c>
      <c r="C10" s="12"/>
      <c r="D10" s="14"/>
      <c r="E10" s="2" t="str">
        <f>IF(OR(Table225684[[#This Row],[Heures]]&gt;$D$1,Table225684[[#This Row],[État]]="HS"),"OUI","")</f>
        <v/>
      </c>
      <c r="F10" s="2"/>
      <c r="G10" s="13"/>
      <c r="H10" s="19" t="e">
        <f>VLOOKUP(#REF!,Mileage!$K$3:$Q$23,3,FALSE)</f>
        <v>#REF!</v>
      </c>
      <c r="I10" s="12"/>
      <c r="K10" s="19" t="str">
        <f>IF(OR(Table225684[[#This Row],[Heures2]]&gt;$D$1,Table225684[[#This Row],[État2]]="HS"),"OUI","")</f>
        <v/>
      </c>
    </row>
    <row r="11" spans="2:13" x14ac:dyDescent="0.3">
      <c r="B11" s="33" t="e">
        <f>VLOOKUP(#REF!,Mileage!$K$3:$Q$23,3,FALSE)</f>
        <v>#REF!</v>
      </c>
      <c r="C11" s="12"/>
      <c r="D11" s="14"/>
      <c r="E11" s="2" t="str">
        <f>IF(OR(Table225684[[#This Row],[Heures]]&gt;$D$1,Table225684[[#This Row],[État]]="HS"),"OUI","")</f>
        <v/>
      </c>
      <c r="F11" s="2"/>
      <c r="G11" s="13"/>
      <c r="H11" s="19" t="e">
        <f>VLOOKUP(#REF!,Mileage!$K$3:$Q$23,3,FALSE)</f>
        <v>#REF!</v>
      </c>
      <c r="I11" s="12"/>
      <c r="K11" s="19" t="str">
        <f>IF(OR(Table225684[[#This Row],[Heures2]]&gt;$D$1,Table225684[[#This Row],[État2]]="HS"),"OUI","")</f>
        <v/>
      </c>
    </row>
    <row r="12" spans="2:13" x14ac:dyDescent="0.3">
      <c r="B12" s="33" t="e">
        <f>VLOOKUP(#REF!,Mileage!$K$3:$Q$23,3,FALSE)</f>
        <v>#REF!</v>
      </c>
      <c r="C12" s="12"/>
      <c r="D12" s="14"/>
      <c r="E12" s="2" t="str">
        <f>IF(OR(Table225684[[#This Row],[Heures]]&gt;$D$1,Table225684[[#This Row],[État]]="HS"),"OUI","")</f>
        <v/>
      </c>
      <c r="F12" s="2"/>
      <c r="G12" s="13"/>
      <c r="H12" s="19" t="e">
        <f>VLOOKUP(#REF!,Mileage!$K$3:$Q$23,3,FALSE)</f>
        <v>#REF!</v>
      </c>
      <c r="I12" s="12"/>
      <c r="K12" s="19" t="str">
        <f>IF(OR(Table225684[[#This Row],[Heures2]]&gt;$D$1,Table225684[[#This Row],[État2]]="HS"),"OUI","")</f>
        <v/>
      </c>
    </row>
    <row r="13" spans="2:13" x14ac:dyDescent="0.3">
      <c r="B13" s="33" t="e">
        <f>VLOOKUP(#REF!,Mileage!$K$3:$Q$23,3,FALSE)</f>
        <v>#REF!</v>
      </c>
      <c r="C13" s="12"/>
      <c r="D13" s="14"/>
      <c r="E13" s="2" t="str">
        <f>IF(OR(Table225684[[#This Row],[Heures]]&gt;$D$1,Table225684[[#This Row],[État]]="HS"),"OUI","")</f>
        <v/>
      </c>
      <c r="F13" s="2"/>
      <c r="G13" s="13"/>
      <c r="H13" s="19" t="e">
        <f>VLOOKUP(#REF!,Mileage!$K$3:$Q$23,3,FALSE)</f>
        <v>#REF!</v>
      </c>
      <c r="I13" s="12"/>
      <c r="K13" s="19" t="str">
        <f>IF(OR(Table225684[[#This Row],[Heures2]]&gt;$D$1,Table225684[[#This Row],[État2]]="HS"),"OUI","")</f>
        <v/>
      </c>
    </row>
    <row r="14" spans="2:13" x14ac:dyDescent="0.3">
      <c r="B14" s="33" t="e">
        <f>VLOOKUP(#REF!,Mileage!$K$3:$Q$23,3,FALSE)</f>
        <v>#REF!</v>
      </c>
      <c r="C14" s="12"/>
      <c r="D14" s="14"/>
      <c r="E14" s="2" t="str">
        <f>IF(OR(Table225684[[#This Row],[Heures]]&gt;$D$1,Table225684[[#This Row],[État]]="HS"),"OUI","")</f>
        <v/>
      </c>
      <c r="F14" s="2"/>
      <c r="G14" s="13"/>
      <c r="H14" s="19" t="e">
        <f>VLOOKUP(#REF!,Mileage!$K$3:$Q$23,3,FALSE)</f>
        <v>#REF!</v>
      </c>
      <c r="I14" s="12"/>
      <c r="K14" s="19" t="str">
        <f>IF(OR(Table225684[[#This Row],[Heures2]]&gt;$D$1,Table225684[[#This Row],[État2]]="HS"),"OUI","")</f>
        <v/>
      </c>
    </row>
    <row r="15" spans="2:13" x14ac:dyDescent="0.3">
      <c r="B15" s="33" t="e">
        <f>VLOOKUP(#REF!,Mileage!$K$3:$Q$23,3,FALSE)</f>
        <v>#REF!</v>
      </c>
      <c r="C15" s="12"/>
      <c r="D15" s="14"/>
      <c r="E15" s="2" t="str">
        <f>IF(OR(Table225684[[#This Row],[Heures]]&gt;$D$1,Table225684[[#This Row],[État]]="HS"),"OUI","")</f>
        <v/>
      </c>
      <c r="F15" s="2"/>
      <c r="G15" s="13"/>
      <c r="H15" s="19" t="e">
        <f>VLOOKUP(#REF!,Mileage!$K$3:$Q$23,3,FALSE)</f>
        <v>#REF!</v>
      </c>
      <c r="I15" s="12"/>
      <c r="K15" s="19" t="str">
        <f>IF(OR(Table225684[[#This Row],[Heures2]]&gt;$D$1,Table225684[[#This Row],[État2]]="HS"),"OUI","")</f>
        <v/>
      </c>
    </row>
    <row r="16" spans="2:13" x14ac:dyDescent="0.3">
      <c r="B16" s="33" t="e">
        <f>VLOOKUP(#REF!,Mileage!$K$3:$Q$23,3,FALSE)</f>
        <v>#REF!</v>
      </c>
      <c r="C16" s="12"/>
      <c r="D16" s="14"/>
      <c r="E16" s="2" t="str">
        <f>IF(OR(Table225684[[#This Row],[Heures]]&gt;$D$1,Table225684[[#This Row],[État]]="HS"),"OUI","")</f>
        <v/>
      </c>
      <c r="F16" s="2"/>
      <c r="G16" s="13"/>
      <c r="H16" s="19" t="e">
        <f>VLOOKUP(#REF!,Mileage!$K$3:$Q$23,3,FALSE)</f>
        <v>#REF!</v>
      </c>
      <c r="I16" s="12"/>
      <c r="K16" s="19" t="str">
        <f>IF(OR(Table225684[[#This Row],[Heures2]]&gt;$D$1,Table225684[[#This Row],[État2]]="HS"),"OUI","")</f>
        <v/>
      </c>
    </row>
    <row r="17" spans="2:11" x14ac:dyDescent="0.3">
      <c r="B17" s="33" t="e">
        <f>VLOOKUP(#REF!,Mileage!$K$3:$Q$23,3,FALSE)</f>
        <v>#REF!</v>
      </c>
      <c r="C17" s="12"/>
      <c r="D17" s="14"/>
      <c r="E17" s="2" t="str">
        <f>IF(OR(Table225684[[#This Row],[Heures]]&gt;$D$1,Table225684[[#This Row],[État]]="HS"),"OUI","")</f>
        <v/>
      </c>
      <c r="F17" s="2"/>
      <c r="G17" s="13"/>
      <c r="H17" s="19" t="e">
        <f>VLOOKUP(#REF!,Mileage!$K$3:$Q$23,3,FALSE)</f>
        <v>#REF!</v>
      </c>
      <c r="I17" s="12"/>
      <c r="K17" s="19" t="str">
        <f>IF(OR(Table225684[[#This Row],[Heures2]]&gt;$D$1,Table225684[[#This Row],[État2]]="HS"),"OUI","")</f>
        <v/>
      </c>
    </row>
    <row r="18" spans="2:11" x14ac:dyDescent="0.3">
      <c r="B18" s="33" t="e">
        <f>VLOOKUP(#REF!,Mileage!$K$3:$Q$23,3,FALSE)</f>
        <v>#REF!</v>
      </c>
      <c r="E18" s="2" t="str">
        <f>IF(OR(Table225684[[#This Row],[Heures]]&gt;$D$1,Table225684[[#This Row],[État]]="HS"),"OUI","")</f>
        <v/>
      </c>
      <c r="F18" s="2"/>
      <c r="H18" s="19" t="e">
        <f>VLOOKUP(#REF!,Mileage!$K$3:$Q$23,3,FALSE)</f>
        <v>#REF!</v>
      </c>
      <c r="K18" s="19" t="str">
        <f>IF(OR(Table225684[[#This Row],[Heures2]]&gt;$D$1,Table225684[[#This Row],[État2]]="HS"),"OUI","")</f>
        <v/>
      </c>
    </row>
    <row r="19" spans="2:11" x14ac:dyDescent="0.3">
      <c r="B19" s="33" t="e">
        <f>VLOOKUP(#REF!,Mileage!$K$3:$Q$23,3,FALSE)</f>
        <v>#REF!</v>
      </c>
      <c r="E19" s="2" t="str">
        <f>IF(OR(Table225684[[#This Row],[Heures]]&gt;$D$1,Table225684[[#This Row],[État]]="HS"),"OUI","")</f>
        <v/>
      </c>
      <c r="F19" s="2"/>
      <c r="H19" s="19" t="e">
        <f>VLOOKUP(#REF!,Mileage!$K$3:$Q$23,3,FALSE)</f>
        <v>#REF!</v>
      </c>
      <c r="K19" s="19" t="str">
        <f>IF(OR(Table225684[[#This Row],[Heures2]]&gt;$D$1,Table225684[[#This Row],[État2]]="HS"),"OUI","")</f>
        <v/>
      </c>
    </row>
    <row r="20" spans="2:11" x14ac:dyDescent="0.3">
      <c r="B20" s="33" t="e">
        <f>VLOOKUP(#REF!,Mileage!$K$3:$Q$23,3,FALSE)</f>
        <v>#REF!</v>
      </c>
      <c r="E20" s="2" t="str">
        <f>IF(OR(Table225684[[#This Row],[Heures]]&gt;$D$1,Table225684[[#This Row],[État]]="HS"),"OUI","")</f>
        <v/>
      </c>
      <c r="F20" s="2"/>
      <c r="H20" s="19" t="e">
        <f>VLOOKUP(#REF!,Mileage!$K$3:$Q$23,3,FALSE)</f>
        <v>#REF!</v>
      </c>
      <c r="K20" s="19" t="str">
        <f>IF(OR(Table225684[[#This Row],[Heures2]]&gt;$D$1,Table225684[[#This Row],[État2]]="HS"),"OUI","")</f>
        <v/>
      </c>
    </row>
    <row r="21" spans="2:11" x14ac:dyDescent="0.3">
      <c r="B21" s="33" t="e">
        <f>VLOOKUP(#REF!,Mileage!$K$3:$Q$23,3,FALSE)</f>
        <v>#REF!</v>
      </c>
      <c r="E21" s="2" t="str">
        <f>IF(OR(Table225684[[#This Row],[Heures]]&gt;$D$1,Table225684[[#This Row],[État]]="HS"),"OUI","")</f>
        <v/>
      </c>
      <c r="F21" s="2"/>
      <c r="H21" s="19" t="e">
        <f>VLOOKUP(#REF!,Mileage!$K$3:$Q$23,3,FALSE)</f>
        <v>#REF!</v>
      </c>
      <c r="K21" s="19" t="str">
        <f>IF(OR(Table225684[[#This Row],[Heures2]]&gt;$D$1,Table225684[[#This Row],[État2]]="HS"),"OUI","")</f>
        <v/>
      </c>
    </row>
    <row r="22" spans="2:11" x14ac:dyDescent="0.3">
      <c r="B22" s="33" t="e">
        <f>VLOOKUP(#REF!,Mileage!$K$3:$Q$23,3,FALSE)</f>
        <v>#REF!</v>
      </c>
      <c r="E22" s="2" t="str">
        <f>IF(OR(Table225684[[#This Row],[Heures]]&gt;$D$1,Table225684[[#This Row],[État]]="HS"),"OUI","")</f>
        <v/>
      </c>
      <c r="F22" s="2"/>
      <c r="H22" s="19" t="e">
        <f>VLOOKUP(#REF!,Mileage!$K$3:$Q$23,3,FALSE)</f>
        <v>#REF!</v>
      </c>
      <c r="K22" s="19" t="str">
        <f>IF(OR(Table225684[[#This Row],[Heures2]]&gt;$D$1,Table225684[[#This Row],[État2]]="HS"),"OUI","")</f>
        <v/>
      </c>
    </row>
    <row r="23" spans="2:11" x14ac:dyDescent="0.3">
      <c r="B23" s="33" t="e">
        <f>VLOOKUP(#REF!,Mileage!$K$3:$Q$23,3,FALSE)</f>
        <v>#REF!</v>
      </c>
      <c r="E23" s="2" t="str">
        <f>IF(OR(Table225684[[#This Row],[Heures]]&gt;$D$1,Table225684[[#This Row],[État]]="HS"),"OUI","")</f>
        <v/>
      </c>
      <c r="F23" s="2"/>
      <c r="H23" s="19" t="e">
        <f>VLOOKUP(#REF!,Mileage!$K$3:$Q$23,3,FALSE)</f>
        <v>#REF!</v>
      </c>
      <c r="K23" s="19" t="str">
        <f>IF(OR(Table225684[[#This Row],[Heures2]]&gt;$D$1,Table225684[[#This Row],[État2]]="HS"),"OUI","")</f>
        <v/>
      </c>
    </row>
    <row r="24" spans="2:11" x14ac:dyDescent="0.3">
      <c r="B24" s="33" t="e">
        <f>VLOOKUP(#REF!,Mileage!$K$3:$Q$23,3,FALSE)</f>
        <v>#REF!</v>
      </c>
      <c r="E24" s="2" t="str">
        <f>IF(OR(Table225684[[#This Row],[Heures]]&gt;$D$1,Table225684[[#This Row],[État]]="HS"),"OUI","")</f>
        <v/>
      </c>
      <c r="F24" s="2"/>
      <c r="H24" s="19" t="e">
        <f>VLOOKUP(#REF!,Mileage!$K$3:$Q$23,3,FALSE)</f>
        <v>#REF!</v>
      </c>
      <c r="K24" s="19" t="str">
        <f>IF(OR(Table225684[[#This Row],[Heures2]]&gt;$D$1,Table225684[[#This Row],[État2]]="HS"),"OUI","")</f>
        <v/>
      </c>
    </row>
    <row r="25" spans="2:11" x14ac:dyDescent="0.3">
      <c r="B25" s="33" t="e">
        <f>VLOOKUP(#REF!,Mileage!$K$3:$Q$23,3,FALSE)</f>
        <v>#REF!</v>
      </c>
      <c r="E25" s="2" t="str">
        <f>IF(OR(Table225684[[#This Row],[Heures]]&gt;$D$1,Table225684[[#This Row],[État]]="HS"),"OUI","")</f>
        <v/>
      </c>
      <c r="F25" s="2"/>
      <c r="H25" s="19" t="e">
        <f>VLOOKUP(#REF!,Mileage!$K$3:$Q$23,3,FALSE)</f>
        <v>#REF!</v>
      </c>
      <c r="K25" s="19" t="str">
        <f>IF(OR(Table225684[[#This Row],[Heures2]]&gt;$D$1,Table225684[[#This Row],[État2]]="HS"),"OUI","")</f>
        <v/>
      </c>
    </row>
    <row r="26" spans="2:11" x14ac:dyDescent="0.3">
      <c r="B26" s="33" t="e">
        <f>VLOOKUP(#REF!,Mileage!$K$3:$Q$23,3,FALSE)</f>
        <v>#REF!</v>
      </c>
      <c r="E26" s="2" t="str">
        <f>IF(OR(Table225684[[#This Row],[Heures]]&gt;$D$1,Table225684[[#This Row],[État]]="HS"),"OUI","")</f>
        <v/>
      </c>
      <c r="F26" s="2"/>
      <c r="H26" s="19" t="e">
        <f>VLOOKUP(#REF!,Mileage!$K$3:$Q$23,3,FALSE)</f>
        <v>#REF!</v>
      </c>
      <c r="K26" s="19" t="str">
        <f>IF(OR(Table225684[[#This Row],[Heures2]]&gt;$D$1,Table225684[[#This Row],[État2]]="HS"),"OUI","")</f>
        <v/>
      </c>
    </row>
    <row r="27" spans="2:11" x14ac:dyDescent="0.3">
      <c r="B27" s="33" t="e">
        <f>VLOOKUP(#REF!,Mileage!$K$3:$Q$23,3,FALSE)</f>
        <v>#REF!</v>
      </c>
      <c r="E27" s="2" t="str">
        <f>IF(OR(Table225684[[#This Row],[Heures]]&gt;$D$1,Table225684[[#This Row],[État]]="HS"),"OUI","")</f>
        <v/>
      </c>
      <c r="F27" s="2"/>
      <c r="H27" s="19" t="e">
        <f>VLOOKUP(#REF!,Mileage!$K$3:$Q$23,3,FALSE)</f>
        <v>#REF!</v>
      </c>
      <c r="K27" s="19" t="str">
        <f>IF(OR(Table225684[[#This Row],[Heures2]]&gt;$D$1,Table225684[[#This Row],[État2]]="HS"),"OUI","")</f>
        <v/>
      </c>
    </row>
    <row r="28" spans="2:11" x14ac:dyDescent="0.3">
      <c r="B28" s="33" t="e">
        <f>VLOOKUP(#REF!,Mileage!$K$3:$Q$23,3,FALSE)</f>
        <v>#REF!</v>
      </c>
      <c r="E28" s="2" t="str">
        <f>IF(OR(Table225684[[#This Row],[Heures]]&gt;$D$1,Table225684[[#This Row],[État]]="HS"),"OUI","")</f>
        <v/>
      </c>
      <c r="F28" s="2"/>
      <c r="H28" s="19" t="e">
        <f>VLOOKUP(#REF!,Mileage!$K$3:$Q$23,3,FALSE)</f>
        <v>#REF!</v>
      </c>
      <c r="K28" s="19" t="str">
        <f>IF(OR(Table225684[[#This Row],[Heures2]]&gt;$D$1,Table225684[[#This Row],[État2]]="HS"),"OUI","")</f>
        <v/>
      </c>
    </row>
    <row r="29" spans="2:11" x14ac:dyDescent="0.3">
      <c r="B29" s="33" t="e">
        <f>VLOOKUP(#REF!,Mileage!$K$3:$Q$23,3,FALSE)</f>
        <v>#REF!</v>
      </c>
      <c r="E29" s="2" t="str">
        <f>IF(OR(Table225684[[#This Row],[Heures]]&gt;$D$1,Table225684[[#This Row],[État]]="HS"),"OUI","")</f>
        <v/>
      </c>
      <c r="F29" s="2"/>
      <c r="H29" s="19" t="e">
        <f>VLOOKUP(#REF!,Mileage!$K$3:$Q$23,3,FALSE)</f>
        <v>#REF!</v>
      </c>
      <c r="K29" s="19" t="str">
        <f>IF(OR(Table225684[[#This Row],[Heures2]]&gt;$D$1,Table225684[[#This Row],[État2]]="HS"),"OUI","")</f>
        <v/>
      </c>
    </row>
    <row r="30" spans="2:11" x14ac:dyDescent="0.3">
      <c r="B30" s="33" t="e">
        <f>VLOOKUP(#REF!,Mileage!$K$3:$Q$23,3,FALSE)</f>
        <v>#REF!</v>
      </c>
      <c r="E30" s="2" t="str">
        <f>IF(OR(Table225684[[#This Row],[Heures]]&gt;$D$1,Table225684[[#This Row],[État]]="HS"),"OUI","")</f>
        <v/>
      </c>
      <c r="F30" s="2"/>
      <c r="H30" s="19" t="e">
        <f>VLOOKUP(#REF!,Mileage!$K$3:$Q$23,3,FALSE)</f>
        <v>#REF!</v>
      </c>
      <c r="K30" s="19" t="str">
        <f>IF(OR(Table225684[[#This Row],[Heures2]]&gt;$D$1,Table225684[[#This Row],[État2]]="HS"),"OUI","")</f>
        <v/>
      </c>
    </row>
    <row r="31" spans="2:11" x14ac:dyDescent="0.3">
      <c r="B31" s="33" t="e">
        <f>VLOOKUP(#REF!,Mileage!$K$3:$Q$23,3,FALSE)</f>
        <v>#REF!</v>
      </c>
      <c r="E31" s="2" t="str">
        <f>IF(OR(Table225684[[#This Row],[Heures]]&gt;$D$1,Table225684[[#This Row],[État]]="HS"),"OUI","")</f>
        <v/>
      </c>
      <c r="F31" s="2"/>
      <c r="H31" s="19" t="e">
        <f>VLOOKUP(#REF!,Mileage!$K$3:$Q$23,3,FALSE)</f>
        <v>#REF!</v>
      </c>
      <c r="K31" s="19" t="str">
        <f>IF(OR(Table225684[[#This Row],[Heures2]]&gt;$D$1,Table225684[[#This Row],[État2]]="HS"),"OUI","")</f>
        <v/>
      </c>
    </row>
    <row r="32" spans="2:11" x14ac:dyDescent="0.3">
      <c r="B32" s="33" t="e">
        <f>VLOOKUP(#REF!,Mileage!$K$3:$Q$23,3,FALSE)</f>
        <v>#REF!</v>
      </c>
      <c r="E32" s="2" t="str">
        <f>IF(OR(Table225684[[#This Row],[Heures]]&gt;$D$1,Table225684[[#This Row],[État]]="HS"),"OUI","")</f>
        <v/>
      </c>
      <c r="F32" s="2"/>
      <c r="H32" s="19" t="e">
        <f>VLOOKUP(#REF!,Mileage!$K$3:$Q$23,3,FALSE)</f>
        <v>#REF!</v>
      </c>
      <c r="K32" s="19" t="str">
        <f>IF(OR(Table225684[[#This Row],[Heures2]]&gt;$D$1,Table225684[[#This Row],[État2]]="HS"),"OUI","")</f>
        <v/>
      </c>
    </row>
    <row r="33" spans="2:11" x14ac:dyDescent="0.3">
      <c r="B33" s="33" t="e">
        <f>VLOOKUP(#REF!,Mileage!$K$3:$Q$23,3,FALSE)</f>
        <v>#REF!</v>
      </c>
      <c r="E33" s="2" t="str">
        <f>IF(OR(Table225684[[#This Row],[Heures]]&gt;$D$1,Table225684[[#This Row],[État]]="HS"),"OUI","")</f>
        <v/>
      </c>
      <c r="F33" s="2"/>
      <c r="H33" s="19" t="e">
        <f>VLOOKUP(#REF!,Mileage!$K$3:$Q$23,3,FALSE)</f>
        <v>#REF!</v>
      </c>
      <c r="K33" s="19" t="str">
        <f>IF(OR(Table225684[[#This Row],[Heures2]]&gt;$D$1,Table225684[[#This Row],[État2]]="HS"),"OUI","")</f>
        <v/>
      </c>
    </row>
    <row r="34" spans="2:11" x14ac:dyDescent="0.3">
      <c r="B34" s="33" t="e">
        <f>VLOOKUP(#REF!,Mileage!$K$3:$Q$23,3,FALSE)</f>
        <v>#REF!</v>
      </c>
      <c r="E34" s="2" t="str">
        <f>IF(OR(Table225684[[#This Row],[Heures]]&gt;$D$1,Table225684[[#This Row],[État]]="HS"),"OUI","")</f>
        <v/>
      </c>
      <c r="F34" s="2"/>
      <c r="H34" s="19" t="e">
        <f>VLOOKUP(#REF!,Mileage!$K$3:$Q$23,3,FALSE)</f>
        <v>#REF!</v>
      </c>
      <c r="K34" s="19" t="str">
        <f>IF(OR(Table225684[[#This Row],[Heures2]]&gt;$D$1,Table225684[[#This Row],[État2]]="HS"),"OUI","")</f>
        <v/>
      </c>
    </row>
    <row r="35" spans="2:11" x14ac:dyDescent="0.3">
      <c r="B35" s="33" t="e">
        <f>VLOOKUP(#REF!,Mileage!$K$3:$Q$23,3,FALSE)</f>
        <v>#REF!</v>
      </c>
      <c r="E35" s="2" t="str">
        <f>IF(OR(Table225684[[#This Row],[Heures]]&gt;$D$1,Table225684[[#This Row],[État]]="HS"),"OUI","")</f>
        <v/>
      </c>
      <c r="F35" s="2"/>
      <c r="H35" s="19" t="e">
        <f>VLOOKUP(#REF!,Mileage!$K$3:$Q$23,3,FALSE)</f>
        <v>#REF!</v>
      </c>
      <c r="K35" s="19" t="str">
        <f>IF(OR(Table225684[[#This Row],[Heures2]]&gt;$D$1,Table225684[[#This Row],[État2]]="HS"),"OUI","")</f>
        <v/>
      </c>
    </row>
    <row r="36" spans="2:11" x14ac:dyDescent="0.3">
      <c r="B36" s="33" t="e">
        <f>VLOOKUP(#REF!,Mileage!$K$3:$Q$23,3,FALSE)</f>
        <v>#REF!</v>
      </c>
      <c r="E36" s="2" t="str">
        <f>IF(OR(Table225684[[#This Row],[Heures]]&gt;$D$1,Table225684[[#This Row],[État]]="HS"),"OUI","")</f>
        <v/>
      </c>
      <c r="F36" s="2"/>
      <c r="H36" s="19" t="e">
        <f>VLOOKUP(#REF!,Mileage!$K$3:$Q$23,3,FALSE)</f>
        <v>#REF!</v>
      </c>
      <c r="K36" s="19" t="str">
        <f>IF(OR(Table225684[[#This Row],[Heures2]]&gt;$D$1,Table225684[[#This Row],[État2]]="HS"),"OUI","")</f>
        <v/>
      </c>
    </row>
    <row r="37" spans="2:11" x14ac:dyDescent="0.3">
      <c r="B37" s="33" t="e">
        <f>VLOOKUP(#REF!,Mileage!$K$3:$Q$23,3,FALSE)</f>
        <v>#REF!</v>
      </c>
      <c r="E37" s="2" t="str">
        <f>IF(OR(Table225684[[#This Row],[Heures]]&gt;$D$1,Table225684[[#This Row],[État]]="HS"),"OUI","")</f>
        <v/>
      </c>
      <c r="F37" s="2"/>
      <c r="H37" s="19" t="e">
        <f>VLOOKUP(#REF!,Mileage!$K$3:$Q$23,3,FALSE)</f>
        <v>#REF!</v>
      </c>
      <c r="K37" s="19" t="str">
        <f>IF(OR(Table225684[[#This Row],[Heures2]]&gt;$D$1,Table225684[[#This Row],[État2]]="HS"),"OUI","")</f>
        <v/>
      </c>
    </row>
    <row r="38" spans="2:11" x14ac:dyDescent="0.3">
      <c r="B38" s="33" t="e">
        <f>VLOOKUP(#REF!,Mileage!$K$3:$Q$23,3,FALSE)</f>
        <v>#REF!</v>
      </c>
      <c r="E38" s="2" t="str">
        <f>IF(OR(Table225684[[#This Row],[Heures]]&gt;$D$1,Table225684[[#This Row],[État]]="HS"),"OUI","")</f>
        <v/>
      </c>
      <c r="F38" s="2"/>
      <c r="H38" s="19" t="e">
        <f>VLOOKUP(#REF!,Mileage!$K$3:$Q$23,3,FALSE)</f>
        <v>#REF!</v>
      </c>
      <c r="K38" s="19" t="str">
        <f>IF(OR(Table225684[[#This Row],[Heures2]]&gt;$D$1,Table225684[[#This Row],[État2]]="HS"),"OUI","")</f>
        <v/>
      </c>
    </row>
    <row r="39" spans="2:11" x14ac:dyDescent="0.3">
      <c r="B39" s="33" t="e">
        <f>VLOOKUP(#REF!,Mileage!$K$3:$Q$23,3,FALSE)</f>
        <v>#REF!</v>
      </c>
      <c r="E39" s="2" t="str">
        <f>IF(OR(Table225684[[#This Row],[Heures]]&gt;$D$1,Table225684[[#This Row],[État]]="HS"),"OUI","")</f>
        <v/>
      </c>
      <c r="F39" s="2"/>
      <c r="H39" s="19" t="e">
        <f>VLOOKUP(#REF!,Mileage!$K$3:$Q$23,3,FALSE)</f>
        <v>#REF!</v>
      </c>
      <c r="K39" s="19" t="str">
        <f>IF(OR(Table225684[[#This Row],[Heures2]]&gt;$D$1,Table225684[[#This Row],[État2]]="HS"),"OUI","")</f>
        <v/>
      </c>
    </row>
    <row r="40" spans="2:11" x14ac:dyDescent="0.3">
      <c r="B40" s="33" t="e">
        <f>VLOOKUP(#REF!,Mileage!$K$3:$Q$23,3,FALSE)</f>
        <v>#REF!</v>
      </c>
      <c r="E40" s="2" t="str">
        <f>IF(OR(Table225684[[#This Row],[Heures]]&gt;$D$1,Table225684[[#This Row],[État]]="HS"),"OUI","")</f>
        <v/>
      </c>
      <c r="F40" s="2"/>
      <c r="H40" s="19" t="e">
        <f>VLOOKUP(#REF!,Mileage!$K$3:$Q$23,3,FALSE)</f>
        <v>#REF!</v>
      </c>
      <c r="K40" s="19" t="str">
        <f>IF(OR(Table225684[[#This Row],[Heures2]]&gt;$D$1,Table225684[[#This Row],[État2]]="HS"),"OUI","")</f>
        <v/>
      </c>
    </row>
    <row r="41" spans="2:11" x14ac:dyDescent="0.3">
      <c r="B41" s="33" t="e">
        <f>VLOOKUP(#REF!,Mileage!$K$3:$Q$23,3,FALSE)</f>
        <v>#REF!</v>
      </c>
      <c r="E41" s="2" t="str">
        <f>IF(OR(Table225684[[#This Row],[Heures]]&gt;$D$1,Table225684[[#This Row],[État]]="HS"),"OUI","")</f>
        <v/>
      </c>
      <c r="F41" s="2"/>
      <c r="H41" s="19" t="e">
        <f>VLOOKUP(#REF!,Mileage!$K$3:$Q$23,3,FALSE)</f>
        <v>#REF!</v>
      </c>
      <c r="K41" s="19" t="str">
        <f>IF(OR(Table225684[[#This Row],[Heures2]]&gt;$D$1,Table225684[[#This Row],[État2]]="HS"),"OUI","")</f>
        <v/>
      </c>
    </row>
    <row r="42" spans="2:11" x14ac:dyDescent="0.3">
      <c r="B42" s="33" t="e">
        <f>VLOOKUP(#REF!,Mileage!$K$3:$Q$23,3,FALSE)</f>
        <v>#REF!</v>
      </c>
      <c r="E42" s="2" t="str">
        <f>IF(OR(Table225684[[#This Row],[Heures]]&gt;$D$1,Table225684[[#This Row],[État]]="HS"),"OUI","")</f>
        <v/>
      </c>
      <c r="F42" s="2"/>
      <c r="H42" s="19" t="e">
        <f>VLOOKUP(#REF!,Mileage!$K$3:$Q$23,3,FALSE)</f>
        <v>#REF!</v>
      </c>
      <c r="K42" s="19" t="str">
        <f>IF(OR(Table225684[[#This Row],[Heures2]]&gt;$D$1,Table225684[[#This Row],[État2]]="HS"),"OUI","")</f>
        <v/>
      </c>
    </row>
    <row r="43" spans="2:11" x14ac:dyDescent="0.3">
      <c r="B43" s="33" t="e">
        <f>VLOOKUP(#REF!,Mileage!$K$3:$Q$23,3,FALSE)</f>
        <v>#REF!</v>
      </c>
      <c r="E43" s="2" t="str">
        <f>IF(OR(Table225684[[#This Row],[Heures]]&gt;$D$1,Table225684[[#This Row],[État]]="HS"),"OUI","")</f>
        <v/>
      </c>
      <c r="F43" s="2"/>
      <c r="H43" s="19" t="e">
        <f>VLOOKUP(#REF!,Mileage!$K$3:$Q$23,3,FALSE)</f>
        <v>#REF!</v>
      </c>
      <c r="K43" s="19" t="str">
        <f>IF(OR(Table225684[[#This Row],[Heures2]]&gt;$D$1,Table225684[[#This Row],[État2]]="HS"),"OUI","")</f>
        <v/>
      </c>
    </row>
    <row r="44" spans="2:11" x14ac:dyDescent="0.3">
      <c r="B44" s="33" t="e">
        <f>VLOOKUP(#REF!,Mileage!$K$3:$Q$23,3,FALSE)</f>
        <v>#REF!</v>
      </c>
      <c r="E44" s="2" t="str">
        <f>IF(OR(Table225684[[#This Row],[Heures]]&gt;$D$1,Table225684[[#This Row],[État]]="HS"),"OUI","")</f>
        <v/>
      </c>
      <c r="F44" s="2"/>
      <c r="H44" s="19" t="e">
        <f>VLOOKUP(#REF!,Mileage!$K$3:$Q$23,3,FALSE)</f>
        <v>#REF!</v>
      </c>
      <c r="K44" s="19" t="str">
        <f>IF(OR(Table225684[[#This Row],[Heures2]]&gt;$D$1,Table225684[[#This Row],[État2]]="HS"),"OUI","")</f>
        <v/>
      </c>
    </row>
    <row r="45" spans="2:11" x14ac:dyDescent="0.3">
      <c r="B45" s="33" t="e">
        <f>VLOOKUP(#REF!,Mileage!$K$3:$Q$23,3,FALSE)</f>
        <v>#REF!</v>
      </c>
      <c r="E45" s="2" t="str">
        <f>IF(OR(Table225684[[#This Row],[Heures]]&gt;$D$1,Table225684[[#This Row],[État]]="HS"),"OUI","")</f>
        <v/>
      </c>
      <c r="F45" s="2"/>
      <c r="H45" s="19" t="e">
        <f>VLOOKUP(#REF!,Mileage!$K$3:$Q$23,3,FALSE)</f>
        <v>#REF!</v>
      </c>
      <c r="K45" s="19" t="str">
        <f>IF(OR(Table225684[[#This Row],[Heures2]]&gt;$D$1,Table225684[[#This Row],[État2]]="HS"),"OUI","")</f>
        <v/>
      </c>
    </row>
    <row r="46" spans="2:11" x14ac:dyDescent="0.3">
      <c r="B46" s="33" t="e">
        <f>VLOOKUP(#REF!,Mileage!$K$3:$Q$23,3,FALSE)</f>
        <v>#REF!</v>
      </c>
      <c r="E46" s="2" t="str">
        <f>IF(OR(Table225684[[#This Row],[Heures]]&gt;$D$1,Table225684[[#This Row],[État]]="HS"),"OUI","")</f>
        <v/>
      </c>
      <c r="F46" s="2"/>
      <c r="H46" s="19" t="e">
        <f>VLOOKUP(#REF!,Mileage!$K$3:$Q$23,3,FALSE)</f>
        <v>#REF!</v>
      </c>
      <c r="K46" s="19" t="str">
        <f>IF(OR(Table225684[[#This Row],[Heures2]]&gt;$D$1,Table225684[[#This Row],[État2]]="HS"),"OUI","")</f>
        <v/>
      </c>
    </row>
    <row r="47" spans="2:11" x14ac:dyDescent="0.3">
      <c r="B47" s="33" t="e">
        <f>VLOOKUP(#REF!,Mileage!$K$3:$Q$23,3,FALSE)</f>
        <v>#REF!</v>
      </c>
      <c r="E47" s="2" t="str">
        <f>IF(OR(Table225684[[#This Row],[Heures]]&gt;$D$1,Table225684[[#This Row],[État]]="HS"),"OUI","")</f>
        <v/>
      </c>
      <c r="F47" s="2"/>
      <c r="H47" s="19" t="e">
        <f>VLOOKUP(#REF!,Mileage!$K$3:$Q$23,3,FALSE)</f>
        <v>#REF!</v>
      </c>
      <c r="K47" s="19" t="str">
        <f>IF(OR(Table225684[[#This Row],[Heures2]]&gt;$D$1,Table225684[[#This Row],[État2]]="HS"),"OUI","")</f>
        <v/>
      </c>
    </row>
    <row r="48" spans="2:11" x14ac:dyDescent="0.3">
      <c r="B48" s="33" t="e">
        <f>VLOOKUP(#REF!,Mileage!$K$3:$Q$23,3,FALSE)</f>
        <v>#REF!</v>
      </c>
      <c r="E48" s="2" t="str">
        <f>IF(OR(Table225684[[#This Row],[Heures]]&gt;$D$1,Table225684[[#This Row],[État]]="HS"),"OUI","")</f>
        <v/>
      </c>
      <c r="F48" s="2"/>
      <c r="H48" s="19" t="e">
        <f>VLOOKUP(#REF!,Mileage!$K$3:$Q$23,3,FALSE)</f>
        <v>#REF!</v>
      </c>
      <c r="K48" s="19" t="str">
        <f>IF(OR(Table225684[[#This Row],[Heures2]]&gt;$D$1,Table225684[[#This Row],[État2]]="HS"),"OUI","")</f>
        <v/>
      </c>
    </row>
    <row r="49" spans="2:11" x14ac:dyDescent="0.3">
      <c r="B49" s="33" t="e">
        <f>VLOOKUP(#REF!,Mileage!$K$3:$Q$23,3,FALSE)</f>
        <v>#REF!</v>
      </c>
      <c r="E49" s="2" t="str">
        <f>IF(OR(Table225684[[#This Row],[Heures]]&gt;$D$1,Table225684[[#This Row],[État]]="HS"),"OUI","")</f>
        <v/>
      </c>
      <c r="F49" s="2"/>
      <c r="H49" s="19" t="e">
        <f>VLOOKUP(#REF!,Mileage!$K$3:$Q$23,3,FALSE)</f>
        <v>#REF!</v>
      </c>
      <c r="K49" s="19" t="str">
        <f>IF(OR(Table225684[[#This Row],[Heures2]]&gt;$D$1,Table225684[[#This Row],[État2]]="HS"),"OUI","")</f>
        <v/>
      </c>
    </row>
    <row r="50" spans="2:11" x14ac:dyDescent="0.3">
      <c r="B50" s="33" t="e">
        <f>VLOOKUP(#REF!,Mileage!$K$3:$Q$23,3,FALSE)</f>
        <v>#REF!</v>
      </c>
      <c r="E50" s="2" t="str">
        <f>IF(OR(Table225684[[#This Row],[Heures]]&gt;$D$1,Table225684[[#This Row],[État]]="HS"),"OUI","")</f>
        <v/>
      </c>
      <c r="F50" s="2"/>
      <c r="H50" s="19" t="e">
        <f>VLOOKUP(#REF!,Mileage!$K$3:$Q$23,3,FALSE)</f>
        <v>#REF!</v>
      </c>
      <c r="K50" s="19" t="str">
        <f>IF(OR(Table225684[[#This Row],[Heures2]]&gt;$D$1,Table225684[[#This Row],[État2]]="HS"),"OUI","")</f>
        <v/>
      </c>
    </row>
    <row r="51" spans="2:11" x14ac:dyDescent="0.3">
      <c r="B51" s="33" t="e">
        <f>VLOOKUP(#REF!,Mileage!$K$3:$Q$23,3,FALSE)</f>
        <v>#REF!</v>
      </c>
      <c r="E51" s="2" t="str">
        <f>IF(OR(Table225684[[#This Row],[Heures]]&gt;$D$1,Table225684[[#This Row],[État]]="HS"),"OUI","")</f>
        <v/>
      </c>
      <c r="F51" s="2"/>
      <c r="H51" s="19" t="e">
        <f>VLOOKUP(#REF!,Mileage!$K$3:$Q$23,3,FALSE)</f>
        <v>#REF!</v>
      </c>
      <c r="K51" s="19" t="str">
        <f>IF(OR(Table225684[[#This Row],[Heures2]]&gt;$D$1,Table225684[[#This Row],[État2]]="HS"),"OUI","")</f>
        <v/>
      </c>
    </row>
    <row r="52" spans="2:11" x14ac:dyDescent="0.3">
      <c r="B52" s="33" t="e">
        <f>VLOOKUP(#REF!,Mileage!$K$3:$Q$23,3,FALSE)</f>
        <v>#REF!</v>
      </c>
      <c r="E52" s="2" t="str">
        <f>IF(OR(Table225684[[#This Row],[Heures]]&gt;$D$1,Table225684[[#This Row],[État]]="HS"),"OUI","")</f>
        <v/>
      </c>
      <c r="F52" s="2"/>
      <c r="H52" s="19" t="e">
        <f>VLOOKUP(#REF!,Mileage!$K$3:$Q$23,3,FALSE)</f>
        <v>#REF!</v>
      </c>
      <c r="K52" s="19" t="str">
        <f>IF(OR(Table225684[[#This Row],[Heures2]]&gt;$D$1,Table225684[[#This Row],[État2]]="HS"),"OUI","")</f>
        <v/>
      </c>
    </row>
    <row r="53" spans="2:11" x14ac:dyDescent="0.3">
      <c r="B53" s="33" t="e">
        <f>VLOOKUP(#REF!,Mileage!$K$3:$Q$23,3,FALSE)</f>
        <v>#REF!</v>
      </c>
      <c r="E53" s="2" t="str">
        <f>IF(OR(Table225684[[#This Row],[Heures]]&gt;$D$1,Table225684[[#This Row],[État]]="HS"),"OUI","")</f>
        <v/>
      </c>
      <c r="F53" s="2"/>
      <c r="H53" s="19" t="e">
        <f>VLOOKUP(#REF!,Mileage!$K$3:$Q$23,3,FALSE)</f>
        <v>#REF!</v>
      </c>
      <c r="K53" s="19" t="str">
        <f>IF(OR(Table225684[[#This Row],[Heures2]]&gt;$D$1,Table225684[[#This Row],[État2]]="HS"),"OUI","")</f>
        <v/>
      </c>
    </row>
    <row r="54" spans="2:11" x14ac:dyDescent="0.3">
      <c r="B54" s="33" t="e">
        <f>VLOOKUP(#REF!,Mileage!$K$3:$Q$23,3,FALSE)</f>
        <v>#REF!</v>
      </c>
      <c r="E54" s="2" t="str">
        <f>IF(OR(Table225684[[#This Row],[Heures]]&gt;$D$1,Table225684[[#This Row],[État]]="HS"),"OUI","")</f>
        <v/>
      </c>
      <c r="F54" s="2"/>
      <c r="H54" s="19" t="e">
        <f>VLOOKUP(#REF!,Mileage!$K$3:$Q$23,3,FALSE)</f>
        <v>#REF!</v>
      </c>
      <c r="K54" s="19" t="str">
        <f>IF(OR(Table225684[[#This Row],[Heures2]]&gt;$D$1,Table225684[[#This Row],[État2]]="HS"),"OUI","")</f>
        <v/>
      </c>
    </row>
    <row r="55" spans="2:11" x14ac:dyDescent="0.3">
      <c r="B55" s="33" t="e">
        <f>VLOOKUP(#REF!,Mileage!$K$3:$Q$23,3,FALSE)</f>
        <v>#REF!</v>
      </c>
      <c r="E55" s="2" t="str">
        <f>IF(OR(Table225684[[#This Row],[Heures]]&gt;$D$1,Table225684[[#This Row],[État]]="HS"),"OUI","")</f>
        <v/>
      </c>
      <c r="F55" s="2"/>
      <c r="H55" s="19" t="e">
        <f>VLOOKUP(#REF!,Mileage!$K$3:$Q$23,3,FALSE)</f>
        <v>#REF!</v>
      </c>
      <c r="K55" s="19" t="str">
        <f>IF(OR(Table225684[[#This Row],[Heures2]]&gt;$D$1,Table225684[[#This Row],[État2]]="HS"),"OUI","")</f>
        <v/>
      </c>
    </row>
    <row r="56" spans="2:11" x14ac:dyDescent="0.3">
      <c r="B56" s="33" t="e">
        <f>VLOOKUP(#REF!,Mileage!$K$3:$Q$23,3,FALSE)</f>
        <v>#REF!</v>
      </c>
      <c r="E56" s="2" t="str">
        <f>IF(OR(Table225684[[#This Row],[Heures]]&gt;$D$1,Table225684[[#This Row],[État]]="HS"),"OUI","")</f>
        <v/>
      </c>
      <c r="F56" s="2"/>
      <c r="H56" s="19" t="e">
        <f>VLOOKUP(#REF!,Mileage!$K$3:$Q$23,3,FALSE)</f>
        <v>#REF!</v>
      </c>
      <c r="K56" s="19" t="str">
        <f>IF(OR(Table225684[[#This Row],[Heures2]]&gt;$D$1,Table225684[[#This Row],[État2]]="HS"),"OUI","")</f>
        <v/>
      </c>
    </row>
    <row r="57" spans="2:11" x14ac:dyDescent="0.3">
      <c r="B57" s="33" t="e">
        <f>VLOOKUP(#REF!,Mileage!$K$3:$Q$23,3,FALSE)</f>
        <v>#REF!</v>
      </c>
      <c r="E57" s="2" t="str">
        <f>IF(OR(Table225684[[#This Row],[Heures]]&gt;$D$1,Table225684[[#This Row],[État]]="HS"),"OUI","")</f>
        <v/>
      </c>
      <c r="F57" s="2"/>
      <c r="H57" s="19" t="e">
        <f>VLOOKUP(#REF!,Mileage!$K$3:$Q$23,3,FALSE)</f>
        <v>#REF!</v>
      </c>
      <c r="K57" s="19" t="str">
        <f>IF(OR(Table225684[[#This Row],[Heures2]]&gt;$D$1,Table225684[[#This Row],[État2]]="HS"),"OUI","")</f>
        <v/>
      </c>
    </row>
    <row r="58" spans="2:11" x14ac:dyDescent="0.3">
      <c r="B58" s="33" t="e">
        <f>VLOOKUP(#REF!,Mileage!$K$3:$Q$23,3,FALSE)</f>
        <v>#REF!</v>
      </c>
      <c r="E58" s="2" t="str">
        <f>IF(OR(Table225684[[#This Row],[Heures]]&gt;$D$1,Table225684[[#This Row],[État]]="HS"),"OUI","")</f>
        <v/>
      </c>
      <c r="F58" s="2"/>
      <c r="H58" s="19" t="e">
        <f>VLOOKUP(#REF!,Mileage!$K$3:$Q$23,3,FALSE)</f>
        <v>#REF!</v>
      </c>
      <c r="K58" s="19" t="str">
        <f>IF(OR(Table225684[[#This Row],[Heures2]]&gt;$D$1,Table225684[[#This Row],[État2]]="HS"),"OUI","")</f>
        <v/>
      </c>
    </row>
    <row r="59" spans="2:11" x14ac:dyDescent="0.3">
      <c r="B59" s="33" t="e">
        <f>VLOOKUP(#REF!,Mileage!$K$3:$Q$23,3,FALSE)</f>
        <v>#REF!</v>
      </c>
      <c r="E59" s="2" t="str">
        <f>IF(OR(Table225684[[#This Row],[Heures]]&gt;$D$1,Table225684[[#This Row],[État]]="HS"),"OUI","")</f>
        <v/>
      </c>
      <c r="F59" s="2"/>
      <c r="H59" s="19" t="e">
        <f>VLOOKUP(#REF!,Mileage!$K$3:$Q$23,3,FALSE)</f>
        <v>#REF!</v>
      </c>
      <c r="K59" s="19" t="str">
        <f>IF(OR(Table225684[[#This Row],[Heures2]]&gt;$D$1,Table225684[[#This Row],[État2]]="HS"),"OUI","")</f>
        <v/>
      </c>
    </row>
    <row r="60" spans="2:11" x14ac:dyDescent="0.3">
      <c r="B60" s="33" t="e">
        <f>VLOOKUP(#REF!,Mileage!$K$3:$Q$23,3,FALSE)</f>
        <v>#REF!</v>
      </c>
      <c r="E60" s="2" t="str">
        <f>IF(OR(Table225684[[#This Row],[Heures]]&gt;$D$1,Table225684[[#This Row],[État]]="HS"),"OUI","")</f>
        <v/>
      </c>
      <c r="F60" s="2"/>
      <c r="H60" s="19" t="e">
        <f>VLOOKUP(#REF!,Mileage!$K$3:$Q$23,3,FALSE)</f>
        <v>#REF!</v>
      </c>
      <c r="K60" s="19" t="str">
        <f>IF(OR(Table225684[[#This Row],[Heures2]]&gt;$D$1,Table225684[[#This Row],[État2]]="HS"),"OUI","")</f>
        <v/>
      </c>
    </row>
    <row r="61" spans="2:11" x14ac:dyDescent="0.3">
      <c r="B61" s="33" t="e">
        <f>VLOOKUP(#REF!,Mileage!$K$3:$Q$23,3,FALSE)</f>
        <v>#REF!</v>
      </c>
      <c r="E61" s="2" t="str">
        <f>IF(OR(Table225684[[#This Row],[Heures]]&gt;$D$1,Table225684[[#This Row],[État]]="HS"),"OUI","")</f>
        <v/>
      </c>
      <c r="F61" s="2"/>
      <c r="H61" s="19" t="e">
        <f>VLOOKUP(#REF!,Mileage!$K$3:$Q$23,3,FALSE)</f>
        <v>#REF!</v>
      </c>
      <c r="K61" s="19" t="str">
        <f>IF(OR(Table225684[[#This Row],[Heures2]]&gt;$D$1,Table225684[[#This Row],[État2]]="HS"),"OUI","")</f>
        <v/>
      </c>
    </row>
    <row r="62" spans="2:11" x14ac:dyDescent="0.3">
      <c r="B62" s="33" t="e">
        <f>VLOOKUP(#REF!,Mileage!$K$3:$Q$23,3,FALSE)</f>
        <v>#REF!</v>
      </c>
      <c r="E62" s="2" t="str">
        <f>IF(OR(Table225684[[#This Row],[Heures]]&gt;$D$1,Table225684[[#This Row],[État]]="HS"),"OUI","")</f>
        <v/>
      </c>
      <c r="F62" s="2"/>
      <c r="H62" s="19" t="e">
        <f>VLOOKUP(#REF!,Mileage!$K$3:$Q$23,3,FALSE)</f>
        <v>#REF!</v>
      </c>
      <c r="K62" s="19" t="str">
        <f>IF(OR(Table225684[[#This Row],[Heures2]]&gt;$D$1,Table225684[[#This Row],[État2]]="HS"),"OUI","")</f>
        <v/>
      </c>
    </row>
    <row r="63" spans="2:11" x14ac:dyDescent="0.3">
      <c r="B63" s="33" t="e">
        <f>VLOOKUP(#REF!,Mileage!$K$3:$Q$23,3,FALSE)</f>
        <v>#REF!</v>
      </c>
      <c r="E63" s="2" t="str">
        <f>IF(OR(Table225684[[#This Row],[Heures]]&gt;$D$1,Table225684[[#This Row],[État]]="HS"),"OUI","")</f>
        <v/>
      </c>
      <c r="F63" s="2"/>
      <c r="H63" s="19" t="e">
        <f>VLOOKUP(#REF!,Mileage!$K$3:$Q$23,3,FALSE)</f>
        <v>#REF!</v>
      </c>
      <c r="K63" s="19" t="str">
        <f>IF(OR(Table225684[[#This Row],[Heures2]]&gt;$D$1,Table225684[[#This Row],[État2]]="HS"),"OUI","")</f>
        <v/>
      </c>
    </row>
    <row r="64" spans="2:11" x14ac:dyDescent="0.3">
      <c r="B64" s="33" t="e">
        <f>VLOOKUP(#REF!,Mileage!$K$3:$Q$23,3,FALSE)</f>
        <v>#REF!</v>
      </c>
      <c r="E64" s="2" t="str">
        <f>IF(OR(Table225684[[#This Row],[Heures]]&gt;$D$1,Table225684[[#This Row],[État]]="HS"),"OUI","")</f>
        <v/>
      </c>
      <c r="F64" s="2"/>
      <c r="H64" s="19" t="e">
        <f>VLOOKUP(#REF!,Mileage!$K$3:$Q$23,3,FALSE)</f>
        <v>#REF!</v>
      </c>
      <c r="K64" s="19" t="str">
        <f>IF(OR(Table225684[[#This Row],[Heures2]]&gt;$D$1,Table225684[[#This Row],[État2]]="HS"),"OUI","")</f>
        <v/>
      </c>
    </row>
    <row r="65" spans="2:11" x14ac:dyDescent="0.3">
      <c r="B65" s="33" t="e">
        <f>VLOOKUP(#REF!,Mileage!$K$3:$Q$23,3,FALSE)</f>
        <v>#REF!</v>
      </c>
      <c r="E65" s="2" t="str">
        <f>IF(OR(Table225684[[#This Row],[Heures]]&gt;$D$1,Table225684[[#This Row],[État]]="HS"),"OUI","")</f>
        <v/>
      </c>
      <c r="F65" s="2"/>
      <c r="H65" s="19" t="e">
        <f>VLOOKUP(#REF!,Mileage!$K$3:$Q$23,3,FALSE)</f>
        <v>#REF!</v>
      </c>
      <c r="K65" s="19" t="str">
        <f>IF(OR(Table225684[[#This Row],[Heures2]]&gt;$D$1,Table225684[[#This Row],[État2]]="HS"),"OUI","")</f>
        <v/>
      </c>
    </row>
    <row r="66" spans="2:11" x14ac:dyDescent="0.3">
      <c r="B66" s="33" t="e">
        <f>VLOOKUP(#REF!,Mileage!$K$3:$Q$23,3,FALSE)</f>
        <v>#REF!</v>
      </c>
      <c r="E66" s="2" t="str">
        <f>IF(OR(Table225684[[#This Row],[Heures]]&gt;$D$1,Table225684[[#This Row],[État]]="HS"),"OUI","")</f>
        <v/>
      </c>
      <c r="F66" s="2"/>
      <c r="H66" s="19" t="e">
        <f>VLOOKUP(#REF!,Mileage!$K$3:$Q$23,3,FALSE)</f>
        <v>#REF!</v>
      </c>
      <c r="K66" s="19" t="str">
        <f>IF(OR(Table225684[[#This Row],[Heures2]]&gt;$D$1,Table225684[[#This Row],[État2]]="HS"),"OUI","")</f>
        <v/>
      </c>
    </row>
    <row r="67" spans="2:11" x14ac:dyDescent="0.3">
      <c r="B67" s="33" t="e">
        <f>VLOOKUP(#REF!,Mileage!$K$3:$Q$23,3,FALSE)</f>
        <v>#REF!</v>
      </c>
      <c r="E67" s="2" t="str">
        <f>IF(OR(Table225684[[#This Row],[Heures]]&gt;$D$1,Table225684[[#This Row],[État]]="HS"),"OUI","")</f>
        <v/>
      </c>
      <c r="F67" s="2"/>
      <c r="H67" s="19" t="e">
        <f>VLOOKUP(#REF!,Mileage!$K$3:$Q$23,3,FALSE)</f>
        <v>#REF!</v>
      </c>
      <c r="K67" s="19" t="str">
        <f>IF(OR(Table225684[[#This Row],[Heures2]]&gt;$D$1,Table225684[[#This Row],[État2]]="HS"),"OUI","")</f>
        <v/>
      </c>
    </row>
    <row r="68" spans="2:11" x14ac:dyDescent="0.3">
      <c r="B68" s="33" t="e">
        <f>VLOOKUP(#REF!,Mileage!$K$3:$Q$23,3,FALSE)</f>
        <v>#REF!</v>
      </c>
      <c r="E68" s="2" t="str">
        <f>IF(OR(Table225684[[#This Row],[Heures]]&gt;$D$1,Table225684[[#This Row],[État]]="HS"),"OUI","")</f>
        <v/>
      </c>
      <c r="F68" s="2"/>
      <c r="H68" s="19" t="e">
        <f>VLOOKUP(#REF!,Mileage!$K$3:$Q$23,3,FALSE)</f>
        <v>#REF!</v>
      </c>
      <c r="K68" s="19" t="str">
        <f>IF(OR(Table225684[[#This Row],[Heures2]]&gt;$D$1,Table225684[[#This Row],[État2]]="HS"),"OUI","")</f>
        <v/>
      </c>
    </row>
    <row r="69" spans="2:11" x14ac:dyDescent="0.3">
      <c r="B69" s="33" t="e">
        <f>VLOOKUP(#REF!,Mileage!$K$3:$Q$23,3,FALSE)</f>
        <v>#REF!</v>
      </c>
      <c r="E69" s="2" t="str">
        <f>IF(OR(Table225684[[#This Row],[Heures]]&gt;$D$1,Table225684[[#This Row],[État]]="HS"),"OUI","")</f>
        <v/>
      </c>
      <c r="F69" s="2"/>
      <c r="H69" s="19" t="e">
        <f>VLOOKUP(#REF!,Mileage!$K$3:$Q$23,3,FALSE)</f>
        <v>#REF!</v>
      </c>
      <c r="K69" s="19" t="str">
        <f>IF(OR(Table225684[[#This Row],[Heures2]]&gt;$D$1,Table225684[[#This Row],[État2]]="HS"),"OUI","")</f>
        <v/>
      </c>
    </row>
    <row r="70" spans="2:11" x14ac:dyDescent="0.3">
      <c r="B70" s="33" t="e">
        <f>VLOOKUP(#REF!,Mileage!$K$3:$Q$23,3,FALSE)</f>
        <v>#REF!</v>
      </c>
      <c r="E70" s="2" t="str">
        <f>IF(OR(Table225684[[#This Row],[Heures]]&gt;$D$1,Table225684[[#This Row],[État]]="HS"),"OUI","")</f>
        <v/>
      </c>
      <c r="F70" s="2"/>
      <c r="H70" s="19" t="e">
        <f>VLOOKUP(#REF!,Mileage!$K$3:$Q$23,3,FALSE)</f>
        <v>#REF!</v>
      </c>
      <c r="K70" s="19" t="str">
        <f>IF(OR(Table225684[[#This Row],[Heures2]]&gt;$D$1,Table225684[[#This Row],[État2]]="HS"),"OUI","")</f>
        <v/>
      </c>
    </row>
    <row r="71" spans="2:11" x14ac:dyDescent="0.3">
      <c r="B71" s="33" t="e">
        <f>VLOOKUP(#REF!,Mileage!$K$3:$Q$23,3,FALSE)</f>
        <v>#REF!</v>
      </c>
      <c r="E71" s="2" t="str">
        <f>IF(OR(Table225684[[#This Row],[Heures]]&gt;$D$1,Table225684[[#This Row],[État]]="HS"),"OUI","")</f>
        <v/>
      </c>
      <c r="F71" s="2"/>
      <c r="H71" s="19" t="e">
        <f>VLOOKUP(#REF!,Mileage!$K$3:$Q$23,3,FALSE)</f>
        <v>#REF!</v>
      </c>
      <c r="K71" s="19" t="str">
        <f>IF(OR(Table225684[[#This Row],[Heures2]]&gt;$D$1,Table225684[[#This Row],[État2]]="HS"),"OUI","")</f>
        <v/>
      </c>
    </row>
    <row r="72" spans="2:11" x14ac:dyDescent="0.3">
      <c r="B72" s="33" t="e">
        <f>VLOOKUP(#REF!,Mileage!$K$3:$Q$23,3,FALSE)</f>
        <v>#REF!</v>
      </c>
      <c r="E72" s="2" t="str">
        <f>IF(OR(Table225684[[#This Row],[Heures]]&gt;$D$1,Table225684[[#This Row],[État]]="HS"),"OUI","")</f>
        <v/>
      </c>
      <c r="F72" s="2"/>
      <c r="H72" s="19" t="e">
        <f>VLOOKUP(#REF!,Mileage!$K$3:$Q$23,3,FALSE)</f>
        <v>#REF!</v>
      </c>
      <c r="K72" s="19" t="str">
        <f>IF(OR(Table225684[[#This Row],[Heures2]]&gt;$D$1,Table225684[[#This Row],[État2]]="HS"),"OUI","")</f>
        <v/>
      </c>
    </row>
    <row r="73" spans="2:11" x14ac:dyDescent="0.3">
      <c r="B73" s="33" t="e">
        <f>VLOOKUP(#REF!,Mileage!$K$3:$Q$23,3,FALSE)</f>
        <v>#REF!</v>
      </c>
      <c r="E73" s="2" t="str">
        <f>IF(OR(Table225684[[#This Row],[Heures]]&gt;$D$1,Table225684[[#This Row],[État]]="HS"),"OUI","")</f>
        <v/>
      </c>
      <c r="F73" s="2"/>
      <c r="H73" s="19" t="e">
        <f>VLOOKUP(#REF!,Mileage!$K$3:$Q$23,3,FALSE)</f>
        <v>#REF!</v>
      </c>
      <c r="K73" s="19" t="str">
        <f>IF(OR(Table225684[[#This Row],[Heures2]]&gt;$D$1,Table225684[[#This Row],[État2]]="HS"),"OUI","")</f>
        <v/>
      </c>
    </row>
    <row r="74" spans="2:11" x14ac:dyDescent="0.3">
      <c r="B74" s="33" t="e">
        <f>VLOOKUP(#REF!,Mileage!$K$3:$Q$23,3,FALSE)</f>
        <v>#REF!</v>
      </c>
      <c r="E74" s="2" t="str">
        <f>IF(OR(Table225684[[#This Row],[Heures]]&gt;$D$1,Table225684[[#This Row],[État]]="HS"),"OUI","")</f>
        <v/>
      </c>
      <c r="F74" s="2"/>
      <c r="H74" s="19" t="e">
        <f>VLOOKUP(#REF!,Mileage!$K$3:$Q$23,3,FALSE)</f>
        <v>#REF!</v>
      </c>
      <c r="K74" s="19" t="str">
        <f>IF(OR(Table225684[[#This Row],[Heures2]]&gt;$D$1,Table225684[[#This Row],[État2]]="HS"),"OUI","")</f>
        <v/>
      </c>
    </row>
    <row r="75" spans="2:11" x14ac:dyDescent="0.3">
      <c r="B75" s="33" t="e">
        <f>VLOOKUP(#REF!,Mileage!$K$3:$Q$23,3,FALSE)</f>
        <v>#REF!</v>
      </c>
      <c r="E75" s="2" t="str">
        <f>IF(OR(Table225684[[#This Row],[Heures]]&gt;$D$1,Table225684[[#This Row],[État]]="HS"),"OUI","")</f>
        <v/>
      </c>
      <c r="F75" s="2"/>
      <c r="H75" s="19" t="e">
        <f>VLOOKUP(#REF!,Mileage!$K$3:$Q$23,3,FALSE)</f>
        <v>#REF!</v>
      </c>
      <c r="K75" s="19" t="str">
        <f>IF(OR(Table225684[[#This Row],[Heures2]]&gt;$D$1,Table225684[[#This Row],[État2]]="HS"),"OUI","")</f>
        <v/>
      </c>
    </row>
    <row r="76" spans="2:11" x14ac:dyDescent="0.3">
      <c r="B76" s="33" t="e">
        <f>VLOOKUP(#REF!,Mileage!$K$3:$Q$23,3,FALSE)</f>
        <v>#REF!</v>
      </c>
      <c r="E76" s="2" t="str">
        <f>IF(OR(Table225684[[#This Row],[Heures]]&gt;$D$1,Table225684[[#This Row],[État]]="HS"),"OUI","")</f>
        <v/>
      </c>
      <c r="F76" s="2"/>
      <c r="H76" s="19" t="e">
        <f>VLOOKUP(#REF!,Mileage!$K$3:$Q$23,3,FALSE)</f>
        <v>#REF!</v>
      </c>
      <c r="K76" s="19" t="str">
        <f>IF(OR(Table225684[[#This Row],[Heures2]]&gt;$D$1,Table225684[[#This Row],[État2]]="HS"),"OUI","")</f>
        <v/>
      </c>
    </row>
    <row r="77" spans="2:11" x14ac:dyDescent="0.3">
      <c r="B77" s="33" t="e">
        <f>VLOOKUP(#REF!,Mileage!$K$3:$Q$23,3,FALSE)</f>
        <v>#REF!</v>
      </c>
      <c r="E77" s="2" t="str">
        <f>IF(OR(Table225684[[#This Row],[Heures]]&gt;$D$1,Table225684[[#This Row],[État]]="HS"),"OUI","")</f>
        <v/>
      </c>
      <c r="F77" s="2"/>
      <c r="H77" s="19" t="e">
        <f>VLOOKUP(#REF!,Mileage!$K$3:$Q$23,3,FALSE)</f>
        <v>#REF!</v>
      </c>
      <c r="K77" s="19" t="str">
        <f>IF(OR(Table225684[[#This Row],[Heures2]]&gt;$D$1,Table225684[[#This Row],[État2]]="HS"),"OUI","")</f>
        <v/>
      </c>
    </row>
    <row r="78" spans="2:11" x14ac:dyDescent="0.3">
      <c r="B78" s="33" t="e">
        <f>VLOOKUP(#REF!,Mileage!$K$3:$Q$23,3,FALSE)</f>
        <v>#REF!</v>
      </c>
      <c r="E78" s="2" t="str">
        <f>IF(OR(Table225684[[#This Row],[Heures]]&gt;$D$1,Table225684[[#This Row],[État]]="HS"),"OUI","")</f>
        <v/>
      </c>
      <c r="F78" s="2"/>
      <c r="H78" s="19" t="e">
        <f>VLOOKUP(#REF!,Mileage!$K$3:$Q$23,3,FALSE)</f>
        <v>#REF!</v>
      </c>
      <c r="K78" s="19" t="str">
        <f>IF(OR(Table225684[[#This Row],[Heures2]]&gt;$D$1,Table225684[[#This Row],[État2]]="HS"),"OUI","")</f>
        <v/>
      </c>
    </row>
    <row r="79" spans="2:11" x14ac:dyDescent="0.3">
      <c r="B79" s="33" t="e">
        <f>VLOOKUP(#REF!,Mileage!$K$3:$Q$23,3,FALSE)</f>
        <v>#REF!</v>
      </c>
      <c r="E79" s="2" t="str">
        <f>IF(OR(Table225684[[#This Row],[Heures]]&gt;$D$1,Table225684[[#This Row],[État]]="HS"),"OUI","")</f>
        <v/>
      </c>
      <c r="F79" s="2"/>
      <c r="H79" s="19" t="e">
        <f>VLOOKUP(#REF!,Mileage!$K$3:$Q$23,3,FALSE)</f>
        <v>#REF!</v>
      </c>
      <c r="K79" s="19" t="str">
        <f>IF(OR(Table225684[[#This Row],[Heures2]]&gt;$D$1,Table225684[[#This Row],[État2]]="HS"),"OUI","")</f>
        <v/>
      </c>
    </row>
    <row r="80" spans="2:11" x14ac:dyDescent="0.3">
      <c r="B80" s="33" t="e">
        <f>VLOOKUP(#REF!,Mileage!$K$3:$Q$23,3,FALSE)</f>
        <v>#REF!</v>
      </c>
      <c r="E80" s="2" t="str">
        <f>IF(OR(Table225684[[#This Row],[Heures]]&gt;$D$1,Table225684[[#This Row],[État]]="HS"),"OUI","")</f>
        <v/>
      </c>
      <c r="F80" s="2"/>
      <c r="H80" s="19" t="e">
        <f>VLOOKUP(#REF!,Mileage!$K$3:$Q$23,3,FALSE)</f>
        <v>#REF!</v>
      </c>
      <c r="K80" s="19" t="str">
        <f>IF(OR(Table225684[[#This Row],[Heures2]]&gt;$D$1,Table225684[[#This Row],[État2]]="HS"),"OUI","")</f>
        <v/>
      </c>
    </row>
    <row r="81" spans="2:11" x14ac:dyDescent="0.3">
      <c r="B81" s="33" t="e">
        <f>VLOOKUP(#REF!,Mileage!$K$3:$Q$23,3,FALSE)</f>
        <v>#REF!</v>
      </c>
      <c r="E81" s="2" t="str">
        <f>IF(OR(Table225684[[#This Row],[Heures]]&gt;$D$1,Table225684[[#This Row],[État]]="HS"),"OUI","")</f>
        <v/>
      </c>
      <c r="F81" s="2"/>
      <c r="H81" s="19" t="e">
        <f>VLOOKUP(#REF!,Mileage!$K$3:$Q$23,3,FALSE)</f>
        <v>#REF!</v>
      </c>
      <c r="K81" s="19" t="str">
        <f>IF(OR(Table225684[[#This Row],[Heures2]]&gt;$D$1,Table225684[[#This Row],[État2]]="HS"),"OUI","")</f>
        <v/>
      </c>
    </row>
    <row r="82" spans="2:11" x14ac:dyDescent="0.3">
      <c r="B82" s="33" t="e">
        <f>VLOOKUP(#REF!,Mileage!$K$3:$Q$23,3,FALSE)</f>
        <v>#REF!</v>
      </c>
      <c r="E82" s="2" t="str">
        <f>IF(OR(Table225684[[#This Row],[Heures]]&gt;$D$1,Table225684[[#This Row],[État]]="HS"),"OUI","")</f>
        <v/>
      </c>
      <c r="F82" s="2"/>
      <c r="H82" s="19" t="e">
        <f>VLOOKUP(#REF!,Mileage!$K$3:$Q$23,3,FALSE)</f>
        <v>#REF!</v>
      </c>
      <c r="K82" s="19" t="str">
        <f>IF(OR(Table225684[[#This Row],[Heures2]]&gt;$D$1,Table225684[[#This Row],[État2]]="HS"),"OUI","")</f>
        <v/>
      </c>
    </row>
    <row r="83" spans="2:11" x14ac:dyDescent="0.3">
      <c r="B83" s="33" t="e">
        <f>VLOOKUP(#REF!,Mileage!$K$3:$Q$23,3,FALSE)</f>
        <v>#REF!</v>
      </c>
      <c r="E83" s="2" t="str">
        <f>IF(OR(Table225684[[#This Row],[Heures]]&gt;$D$1,Table225684[[#This Row],[État]]="HS"),"OUI","")</f>
        <v/>
      </c>
      <c r="F83" s="2"/>
      <c r="H83" s="19" t="e">
        <f>VLOOKUP(#REF!,Mileage!$K$3:$Q$23,3,FALSE)</f>
        <v>#REF!</v>
      </c>
      <c r="K83" s="19" t="str">
        <f>IF(OR(Table225684[[#This Row],[Heures2]]&gt;$D$1,Table225684[[#This Row],[État2]]="HS"),"OUI","")</f>
        <v/>
      </c>
    </row>
    <row r="84" spans="2:11" x14ac:dyDescent="0.3">
      <c r="B84" s="33" t="e">
        <f>VLOOKUP(#REF!,Mileage!$K$3:$Q$23,3,FALSE)</f>
        <v>#REF!</v>
      </c>
      <c r="E84" s="2" t="str">
        <f>IF(OR(Table225684[[#This Row],[Heures]]&gt;$D$1,Table225684[[#This Row],[État]]="HS"),"OUI","")</f>
        <v/>
      </c>
      <c r="F84" s="2"/>
      <c r="H84" s="19" t="e">
        <f>VLOOKUP(#REF!,Mileage!$K$3:$Q$23,3,FALSE)</f>
        <v>#REF!</v>
      </c>
      <c r="K84" s="19" t="str">
        <f>IF(OR(Table225684[[#This Row],[Heures2]]&gt;$D$1,Table225684[[#This Row],[État2]]="HS"),"OUI","")</f>
        <v/>
      </c>
    </row>
    <row r="85" spans="2:11" x14ac:dyDescent="0.3">
      <c r="B85" s="33" t="e">
        <f>VLOOKUP(#REF!,Mileage!$K$3:$Q$23,3,FALSE)</f>
        <v>#REF!</v>
      </c>
      <c r="E85" s="2" t="str">
        <f>IF(OR(Table225684[[#This Row],[Heures]]&gt;$D$1,Table225684[[#This Row],[État]]="HS"),"OUI","")</f>
        <v/>
      </c>
      <c r="F85" s="2"/>
      <c r="H85" s="19" t="e">
        <f>VLOOKUP(#REF!,Mileage!$K$3:$Q$23,3,FALSE)</f>
        <v>#REF!</v>
      </c>
      <c r="K85" s="19" t="str">
        <f>IF(OR(Table225684[[#This Row],[Heures2]]&gt;$D$1,Table225684[[#This Row],[État2]]="HS"),"OUI","")</f>
        <v/>
      </c>
    </row>
    <row r="86" spans="2:11" x14ac:dyDescent="0.3">
      <c r="B86" s="33" t="e">
        <f>VLOOKUP(#REF!,Mileage!$K$3:$Q$23,3,FALSE)</f>
        <v>#REF!</v>
      </c>
      <c r="E86" s="2" t="str">
        <f>IF(OR(Table225684[[#This Row],[Heures]]&gt;$D$1,Table225684[[#This Row],[État]]="HS"),"OUI","")</f>
        <v/>
      </c>
      <c r="F86" s="2"/>
      <c r="H86" s="19" t="e">
        <f>VLOOKUP(#REF!,Mileage!$K$3:$Q$23,3,FALSE)</f>
        <v>#REF!</v>
      </c>
      <c r="K86" s="19" t="str">
        <f>IF(OR(Table225684[[#This Row],[Heures2]]&gt;$D$1,Table225684[[#This Row],[État2]]="HS"),"OUI","")</f>
        <v/>
      </c>
    </row>
    <row r="87" spans="2:11" x14ac:dyDescent="0.3">
      <c r="B87" s="33" t="e">
        <f>VLOOKUP(#REF!,Mileage!$K$3:$Q$23,3,FALSE)</f>
        <v>#REF!</v>
      </c>
      <c r="E87" s="2" t="str">
        <f>IF(OR(Table225684[[#This Row],[Heures]]&gt;$D$1,Table225684[[#This Row],[État]]="HS"),"OUI","")</f>
        <v/>
      </c>
      <c r="F87" s="2"/>
      <c r="H87" s="19" t="e">
        <f>VLOOKUP(#REF!,Mileage!$K$3:$Q$23,3,FALSE)</f>
        <v>#REF!</v>
      </c>
      <c r="K87" s="19" t="str">
        <f>IF(OR(Table225684[[#This Row],[Heures2]]&gt;$D$1,Table225684[[#This Row],[État2]]="HS"),"OUI","")</f>
        <v/>
      </c>
    </row>
    <row r="88" spans="2:11" x14ac:dyDescent="0.3">
      <c r="B88" s="33" t="e">
        <f>VLOOKUP(#REF!,Mileage!$K$3:$Q$23,3,FALSE)</f>
        <v>#REF!</v>
      </c>
      <c r="E88" s="2" t="str">
        <f>IF(OR(Table225684[[#This Row],[Heures]]&gt;$D$1,Table225684[[#This Row],[État]]="HS"),"OUI","")</f>
        <v/>
      </c>
      <c r="F88" s="2"/>
      <c r="H88" s="19" t="e">
        <f>VLOOKUP(#REF!,Mileage!$K$3:$Q$23,3,FALSE)</f>
        <v>#REF!</v>
      </c>
      <c r="K88" s="19" t="str">
        <f>IF(OR(Table225684[[#This Row],[Heures2]]&gt;$D$1,Table225684[[#This Row],[État2]]="HS"),"OUI","")</f>
        <v/>
      </c>
    </row>
    <row r="89" spans="2:11" x14ac:dyDescent="0.3">
      <c r="B89" s="33" t="e">
        <f>VLOOKUP(#REF!,Mileage!$K$3:$Q$23,3,FALSE)</f>
        <v>#REF!</v>
      </c>
      <c r="E89" s="2" t="str">
        <f>IF(OR(Table225684[[#This Row],[Heures]]&gt;$D$1,Table225684[[#This Row],[État]]="HS"),"OUI","")</f>
        <v/>
      </c>
      <c r="F89" s="2"/>
      <c r="H89" s="19" t="e">
        <f>VLOOKUP(#REF!,Mileage!$K$3:$Q$23,3,FALSE)</f>
        <v>#REF!</v>
      </c>
      <c r="K89" s="19" t="str">
        <f>IF(OR(Table225684[[#This Row],[Heures2]]&gt;$D$1,Table225684[[#This Row],[État2]]="HS"),"OUI","")</f>
        <v/>
      </c>
    </row>
    <row r="90" spans="2:11" x14ac:dyDescent="0.3">
      <c r="B90" s="33" t="e">
        <f>VLOOKUP(#REF!,Mileage!$K$3:$Q$23,3,FALSE)</f>
        <v>#REF!</v>
      </c>
      <c r="E90" s="2" t="str">
        <f>IF(OR(Table225684[[#This Row],[Heures]]&gt;$D$1,Table225684[[#This Row],[État]]="HS"),"OUI","")</f>
        <v/>
      </c>
      <c r="F90" s="2"/>
      <c r="H90" s="19" t="e">
        <f>VLOOKUP(#REF!,Mileage!$K$3:$Q$23,3,FALSE)</f>
        <v>#REF!</v>
      </c>
      <c r="K90" s="19" t="str">
        <f>IF(OR(Table225684[[#This Row],[Heures2]]&gt;$D$1,Table225684[[#This Row],[État2]]="HS"),"OUI","")</f>
        <v/>
      </c>
    </row>
    <row r="91" spans="2:11" x14ac:dyDescent="0.3">
      <c r="B91" s="33" t="e">
        <f>VLOOKUP(#REF!,Mileage!$K$3:$Q$23,3,FALSE)</f>
        <v>#REF!</v>
      </c>
      <c r="E91" s="2" t="str">
        <f>IF(OR(Table225684[[#This Row],[Heures]]&gt;$D$1,Table225684[[#This Row],[État]]="HS"),"OUI","")</f>
        <v/>
      </c>
      <c r="F91" s="2"/>
      <c r="H91" s="19" t="e">
        <f>VLOOKUP(#REF!,Mileage!$K$3:$Q$23,3,FALSE)</f>
        <v>#REF!</v>
      </c>
      <c r="K91" s="19" t="str">
        <f>IF(OR(Table225684[[#This Row],[Heures2]]&gt;$D$1,Table225684[[#This Row],[État2]]="HS"),"OUI","")</f>
        <v/>
      </c>
    </row>
    <row r="92" spans="2:11" x14ac:dyDescent="0.3">
      <c r="B92" s="33" t="e">
        <f>VLOOKUP(#REF!,Mileage!$K$3:$Q$23,3,FALSE)</f>
        <v>#REF!</v>
      </c>
      <c r="E92" s="2" t="str">
        <f>IF(OR(Table225684[[#This Row],[Heures]]&gt;$D$1,Table225684[[#This Row],[État]]="HS"),"OUI","")</f>
        <v/>
      </c>
      <c r="F92" s="2"/>
      <c r="H92" s="19" t="e">
        <f>VLOOKUP(#REF!,Mileage!$K$3:$Q$23,3,FALSE)</f>
        <v>#REF!</v>
      </c>
      <c r="K92" s="19" t="str">
        <f>IF(OR(Table225684[[#This Row],[Heures2]]&gt;$D$1,Table225684[[#This Row],[État2]]="HS"),"OUI","")</f>
        <v/>
      </c>
    </row>
    <row r="93" spans="2:11" x14ac:dyDescent="0.3">
      <c r="B93" s="33" t="e">
        <f>VLOOKUP(#REF!,Mileage!$K$3:$Q$23,3,FALSE)</f>
        <v>#REF!</v>
      </c>
      <c r="E93" s="2" t="str">
        <f>IF(OR(Table225684[[#This Row],[Heures]]&gt;$D$1,Table225684[[#This Row],[État]]="HS"),"OUI","")</f>
        <v/>
      </c>
      <c r="F93" s="2"/>
      <c r="H93" s="19" t="e">
        <f>VLOOKUP(#REF!,Mileage!$K$3:$Q$23,3,FALSE)</f>
        <v>#REF!</v>
      </c>
      <c r="K93" s="19" t="str">
        <f>IF(OR(Table225684[[#This Row],[Heures2]]&gt;$D$1,Table225684[[#This Row],[État2]]="HS"),"OUI","")</f>
        <v/>
      </c>
    </row>
    <row r="94" spans="2:11" x14ac:dyDescent="0.3">
      <c r="B94" s="33" t="e">
        <f>VLOOKUP(#REF!,Mileage!$K$3:$Q$23,3,FALSE)</f>
        <v>#REF!</v>
      </c>
      <c r="E94" s="2" t="str">
        <f>IF(OR(Table225684[[#This Row],[Heures]]&gt;$D$1,Table225684[[#This Row],[État]]="HS"),"OUI","")</f>
        <v/>
      </c>
      <c r="F94" s="2"/>
      <c r="H94" s="19" t="e">
        <f>VLOOKUP(#REF!,Mileage!$K$3:$Q$23,3,FALSE)</f>
        <v>#REF!</v>
      </c>
      <c r="K94" s="19" t="str">
        <f>IF(OR(Table225684[[#This Row],[Heures2]]&gt;$D$1,Table225684[[#This Row],[État2]]="HS"),"OUI","")</f>
        <v/>
      </c>
    </row>
    <row r="95" spans="2:11" x14ac:dyDescent="0.3">
      <c r="B95" s="33" t="e">
        <f>VLOOKUP(#REF!,Mileage!$K$3:$Q$23,3,FALSE)</f>
        <v>#REF!</v>
      </c>
      <c r="E95" s="2" t="str">
        <f>IF(OR(Table225684[[#This Row],[Heures]]&gt;$D$1,Table225684[[#This Row],[État]]="HS"),"OUI","")</f>
        <v/>
      </c>
      <c r="F95" s="2"/>
      <c r="H95" s="19" t="e">
        <f>VLOOKUP(#REF!,Mileage!$K$3:$Q$23,3,FALSE)</f>
        <v>#REF!</v>
      </c>
      <c r="K95" s="19" t="str">
        <f>IF(OR(Table225684[[#This Row],[Heures2]]&gt;$D$1,Table225684[[#This Row],[État2]]="HS"),"OUI","")</f>
        <v/>
      </c>
    </row>
    <row r="96" spans="2:11" x14ac:dyDescent="0.3">
      <c r="B96" s="33" t="e">
        <f>VLOOKUP(#REF!,Mileage!$K$3:$Q$23,3,FALSE)</f>
        <v>#REF!</v>
      </c>
      <c r="E96" s="2" t="str">
        <f>IF(OR(Table225684[[#This Row],[Heures]]&gt;$D$1,Table225684[[#This Row],[État]]="HS"),"OUI","")</f>
        <v/>
      </c>
      <c r="F96" s="2"/>
      <c r="H96" s="19" t="e">
        <f>VLOOKUP(#REF!,Mileage!$K$3:$Q$23,3,FALSE)</f>
        <v>#REF!</v>
      </c>
      <c r="K96" s="19" t="str">
        <f>IF(OR(Table225684[[#This Row],[Heures2]]&gt;$D$1,Table225684[[#This Row],[État2]]="HS"),"OUI","")</f>
        <v/>
      </c>
    </row>
    <row r="97" spans="2:11" x14ac:dyDescent="0.3">
      <c r="B97" s="33" t="e">
        <f>VLOOKUP(#REF!,Mileage!$K$3:$Q$23,3,FALSE)</f>
        <v>#REF!</v>
      </c>
      <c r="E97" s="2" t="str">
        <f>IF(OR(Table225684[[#This Row],[Heures]]&gt;$D$1,Table225684[[#This Row],[État]]="HS"),"OUI","")</f>
        <v/>
      </c>
      <c r="F97" s="2"/>
      <c r="H97" s="19" t="e">
        <f>VLOOKUP(#REF!,Mileage!$K$3:$Q$23,3,FALSE)</f>
        <v>#REF!</v>
      </c>
      <c r="K97" s="19" t="str">
        <f>IF(OR(Table225684[[#This Row],[Heures2]]&gt;$D$1,Table225684[[#This Row],[État2]]="HS"),"OUI","")</f>
        <v/>
      </c>
    </row>
    <row r="98" spans="2:11" x14ac:dyDescent="0.3">
      <c r="B98" s="33" t="e">
        <f>VLOOKUP(#REF!,Mileage!$K$3:$Q$23,3,FALSE)</f>
        <v>#REF!</v>
      </c>
      <c r="E98" s="2" t="str">
        <f>IF(OR(Table225684[[#This Row],[Heures]]&gt;$D$1,Table225684[[#This Row],[État]]="HS"),"OUI","")</f>
        <v/>
      </c>
      <c r="F98" s="2"/>
      <c r="H98" s="19" t="e">
        <f>VLOOKUP(#REF!,Mileage!$K$3:$Q$23,3,FALSE)</f>
        <v>#REF!</v>
      </c>
      <c r="K98" s="19" t="str">
        <f>IF(OR(Table225684[[#This Row],[Heures2]]&gt;$D$1,Table225684[[#This Row],[État2]]="HS"),"OUI","")</f>
        <v/>
      </c>
    </row>
    <row r="99" spans="2:11" x14ac:dyDescent="0.3">
      <c r="B99" s="33" t="e">
        <f>VLOOKUP(#REF!,Mileage!$K$3:$Q$23,3,FALSE)</f>
        <v>#REF!</v>
      </c>
      <c r="E99" s="2" t="str">
        <f>IF(OR(Table225684[[#This Row],[Heures]]&gt;$D$1,Table225684[[#This Row],[État]]="HS"),"OUI","")</f>
        <v/>
      </c>
      <c r="F99" s="2"/>
      <c r="H99" s="19" t="e">
        <f>VLOOKUP(#REF!,Mileage!$K$3:$Q$23,3,FALSE)</f>
        <v>#REF!</v>
      </c>
      <c r="K99" s="19" t="str">
        <f>IF(OR(Table225684[[#This Row],[Heures2]]&gt;$D$1,Table225684[[#This Row],[État2]]="HS"),"OUI","")</f>
        <v/>
      </c>
    </row>
    <row r="100" spans="2:11" x14ac:dyDescent="0.3">
      <c r="B100" s="33" t="e">
        <f>VLOOKUP(#REF!,Mileage!$K$3:$Q$23,3,FALSE)</f>
        <v>#REF!</v>
      </c>
      <c r="E100" s="2" t="str">
        <f>IF(OR(Table225684[[#This Row],[Heures]]&gt;$D$1,Table225684[[#This Row],[État]]="HS"),"OUI","")</f>
        <v/>
      </c>
      <c r="F100" s="2"/>
      <c r="H100" s="19" t="e">
        <f>VLOOKUP(#REF!,Mileage!$K$3:$Q$23,3,FALSE)</f>
        <v>#REF!</v>
      </c>
      <c r="K100" s="19" t="str">
        <f>IF(OR(Table225684[[#This Row],[Heures2]]&gt;$D$1,Table225684[[#This Row],[État2]]="HS"),"OUI","")</f>
        <v/>
      </c>
    </row>
  </sheetData>
  <phoneticPr fontId="3" type="noConversion"/>
  <conditionalFormatting sqref="B3:G100">
    <cfRule type="expression" dxfId="21" priority="37">
      <formula>$G3="HS"</formula>
    </cfRule>
    <cfRule type="expression" dxfId="20" priority="39">
      <formula>$E3="OUI"</formula>
    </cfRule>
    <cfRule type="expression" dxfId="19" priority="41">
      <formula>$B3="#383"</formula>
    </cfRule>
    <cfRule type="expression" dxfId="18" priority="42">
      <formula>$B3="#371"</formula>
    </cfRule>
    <cfRule type="expression" dxfId="17" priority="43">
      <formula>$B3="#365"</formula>
    </cfRule>
    <cfRule type="expression" dxfId="16" priority="44">
      <formula>$B3="#315"</formula>
    </cfRule>
    <cfRule type="expression" dxfId="15" priority="45">
      <formula>$B3="#292"</formula>
    </cfRule>
    <cfRule type="expression" dxfId="14" priority="46">
      <formula>$B3="#290"</formula>
    </cfRule>
    <cfRule type="expression" dxfId="13" priority="47">
      <formula>$B3="#274"</formula>
    </cfRule>
    <cfRule type="expression" dxfId="12" priority="48">
      <formula>$B3="#260"</formula>
    </cfRule>
    <cfRule type="expression" dxfId="11" priority="49">
      <formula>$B3="#60"</formula>
    </cfRule>
  </conditionalFormatting>
  <conditionalFormatting sqref="H3:M100">
    <cfRule type="expression" dxfId="10" priority="38">
      <formula>$M3="HS"</formula>
    </cfRule>
    <cfRule type="expression" dxfId="9" priority="40">
      <formula>$K3="OUI"</formula>
    </cfRule>
    <cfRule type="expression" dxfId="8" priority="50">
      <formula>$H3="#383"</formula>
    </cfRule>
    <cfRule type="expression" dxfId="7" priority="51">
      <formula>$H3="#371"</formula>
    </cfRule>
    <cfRule type="expression" dxfId="6" priority="52">
      <formula>$H3="#365"</formula>
    </cfRule>
    <cfRule type="expression" dxfId="5" priority="53">
      <formula>$H3="#315"</formula>
    </cfRule>
    <cfRule type="expression" dxfId="4" priority="54">
      <formula>$H3="#292"</formula>
    </cfRule>
    <cfRule type="expression" dxfId="3" priority="55">
      <formula>$H3="#290"</formula>
    </cfRule>
    <cfRule type="expression" dxfId="2" priority="56">
      <formula>$H3="#274"</formula>
    </cfRule>
    <cfRule type="expression" dxfId="1" priority="57">
      <formula>$H3="#260"</formula>
    </cfRule>
    <cfRule type="expression" dxfId="0" priority="58">
      <formula>$H3="#60"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3E55F84-25CA-406F-ABCD-9EE8A355BAF2}">
          <x14:formula1>
            <xm:f>Mileage!$B$3:$B$23</xm:f>
          </x14:formula1>
          <xm:sqref>B4:B100 H4:H100</xm:sqref>
        </x14:dataValidation>
        <x14:dataValidation type="list" allowBlank="1" showInputMessage="1" showErrorMessage="1" xr:uid="{94BD349D-ABFC-4180-8232-F7353B084A04}">
          <x14:formula1>
            <xm:f>Moteur!$N$2:$N$3</xm:f>
          </x14:formula1>
          <xm:sqref>F4:F100 L4:L100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D85FADF1EEE349A44B0A21F73F9827" ma:contentTypeVersion="2" ma:contentTypeDescription="Crée un document." ma:contentTypeScope="" ma:versionID="9f9e0603b3583a43e183a298aaf453b9">
  <xsd:schema xmlns:xsd="http://www.w3.org/2001/XMLSchema" xmlns:xs="http://www.w3.org/2001/XMLSchema" xmlns:p="http://schemas.microsoft.com/office/2006/metadata/properties" xmlns:ns3="d2a389c6-9fc8-4fef-b1c5-b70e8f70408a" targetNamespace="http://schemas.microsoft.com/office/2006/metadata/properties" ma:root="true" ma:fieldsID="d9bcb6a1741a79a8f6562955cd059d75" ns3:_="">
    <xsd:import namespace="d2a389c6-9fc8-4fef-b1c5-b70e8f7040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a389c6-9fc8-4fef-b1c5-b70e8f7040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C4058F4-8A0F-4063-8818-14A1E0B733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a389c6-9fc8-4fef-b1c5-b70e8f7040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9D23440-8EBE-4831-AB17-3F1722BFEF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8B6518-102C-4160-BC2B-641568784B10}">
  <ds:schemaRefs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  <ds:schemaRef ds:uri="http://schemas.openxmlformats.org/package/2006/metadata/core-properties"/>
    <ds:schemaRef ds:uri="d2a389c6-9fc8-4fef-b1c5-b70e8f70408a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Mileage</vt:lpstr>
      <vt:lpstr>Roulage</vt:lpstr>
      <vt:lpstr>Moteur</vt:lpstr>
      <vt:lpstr>B.V.</vt:lpstr>
      <vt:lpstr>Butée</vt:lpstr>
      <vt:lpstr>Robot</vt:lpstr>
      <vt:lpstr>Piston</vt:lpstr>
      <vt:lpstr>Cardan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Tin</dc:creator>
  <cp:lastModifiedBy>Kévin Tin</cp:lastModifiedBy>
  <dcterms:created xsi:type="dcterms:W3CDTF">2023-05-26T06:17:03Z</dcterms:created>
  <dcterms:modified xsi:type="dcterms:W3CDTF">2023-05-31T07:25:03Z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0x010100ECD85FADF1EEE349A44B0A21F73F9827</vt:lpwstr>
  </property>
</Properties>
</file>