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gabriel turcotte\"/>
    </mc:Choice>
  </mc:AlternateContent>
  <xr:revisionPtr revIDLastSave="0" documentId="13_ncr:1_{93388888-1C16-47D7-8460-A79E31F8C80D}" xr6:coauthVersionLast="47" xr6:coauthVersionMax="47" xr10:uidLastSave="{00000000-0000-0000-0000-000000000000}"/>
  <bookViews>
    <workbookView xWindow="-120" yWindow="-120" windowWidth="29040" windowHeight="15720" tabRatio="866" xr2:uid="{0FD09A4D-0DAA-49B8-90CE-632224608452}"/>
  </bookViews>
  <sheets>
    <sheet name="Travaux" sheetId="35" r:id="rId1"/>
    <sheet name="Échantillon" sheetId="22" r:id="rId2"/>
    <sheet name="Calculs" sheetId="37" r:id="rId3"/>
    <sheet name="Feuil1" sheetId="38" r:id="rId4"/>
    <sheet name="Risque" sheetId="34" r:id="rId5"/>
    <sheet name="Info client" sheetId="13" r:id="rId6"/>
    <sheet name="Forage" sheetId="21" r:id="rId7"/>
    <sheet name="Rapport et gestion" sheetId="23" r:id="rId8"/>
    <sheet name="Résumé" sheetId="24" r:id="rId9"/>
    <sheet name="Prog - analytique" sheetId="28" r:id="rId10"/>
    <sheet name="Plan d'échantillonage" sheetId="29" r:id="rId11"/>
    <sheet name="Prog de forage" sheetId="30" r:id="rId12"/>
    <sheet name="Rapport" sheetId="27" r:id="rId13"/>
    <sheet name="Données" sheetId="7" r:id="rId14"/>
    <sheet name="Tableau d'entente" sheetId="25" r:id="rId15"/>
    <sheet name="merge info" sheetId="26" r:id="rId16"/>
  </sheets>
  <definedNames>
    <definedName name="camion_tonnage">Données!$H$2:$H$8</definedName>
    <definedName name="catégorie">Données!$L$2:$L$11</definedName>
    <definedName name="contaminant_des_sites">Données!$J$2:$J$30</definedName>
    <definedName name="ech">T_ECHANTILLONS[Analyses fréquemment demandées]</definedName>
    <definedName name="echprix">T_ECHANTILLONS[$/unitaire]</definedName>
    <definedName name="echQte">T_ECHANTILLONS[Qte]</definedName>
    <definedName name="echtotal">T_ECHANTILLONS[TOTAL]</definedName>
    <definedName name="for">Forage!$D$2:$D$56</definedName>
    <definedName name="forhr">Forage!$G$2:$G$56</definedName>
    <definedName name="forprix">Forage!$J$2:$J$56</definedName>
    <definedName name="forQTE">Forage!$F$2:$F$56</definedName>
    <definedName name="forTOTAL">Forage!$K$2:$K$57</definedName>
    <definedName name="LST_MACHINERIES">TREF_MACHINERIES[machineire]</definedName>
    <definedName name="LST_PROFONDEURS">TREF_PROFONDEURS[Profondeur]</definedName>
    <definedName name="LST_REF_TRAVAUX">T_TRAVAUX['#]</definedName>
    <definedName name="LST_RISQUES">T_RISQUES[Risque associés / échantillon]</definedName>
    <definedName name="LST_RVMNT_FORAGE">TREF_RVTMNT_FORAGE[Revêtement du forage]</definedName>
    <definedName name="LST_TYPES_FORAGE">TREF_TYPES_FORAGE[Type de forage]</definedName>
    <definedName name="prof_des_échantillons">Données!$N$2:$N$130</definedName>
    <definedName name="programme">'Plan d''échantillonage'!$A$7:$G$26</definedName>
    <definedName name="rap">'Rapport et gestion'!$A$2:$A$16</definedName>
    <definedName name="rapprix">'Rapport et gestion'!$F$2:$F$16</definedName>
    <definedName name="rapQTE">'Rapport et gestion'!$C$2:$C$16</definedName>
    <definedName name="raptotal">'Rapport et gestion'!$G$2:$G$16</definedName>
    <definedName name="res_2">Résumé!$A$1:$E$138</definedName>
    <definedName name="res_3">Résumé!$F$1:$J$70</definedName>
    <definedName name="résumé_des_couts">Résumé!$F$24:$F$29</definedName>
    <definedName name="résumé_des_coutstotal">Résumé!$J$24:$J$30</definedName>
    <definedName name="risque_liste">'Plan d''échantillonage'!$B$33:$B$52</definedName>
    <definedName name="site_de_gestion_des_sols">Données!$D$2:$D$15</definedName>
    <definedName name="TYPE">Données!$N$2:$N$30</definedName>
    <definedName name="type_de_chantier">Données!$B$2:$B$30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38" l="1" a="1"/>
  <c r="D3" i="38" s="1"/>
  <c r="D2" i="37" a="1"/>
  <c r="D2" i="37" s="1"/>
  <c r="D4" i="37" a="1"/>
  <c r="D4" i="37" s="1"/>
  <c r="A5" i="37" a="1"/>
  <c r="A5" i="37" s="1"/>
  <c r="D3" i="37" l="1" a="1"/>
  <c r="D3" i="37" s="1"/>
  <c r="H22" i="35" l="1"/>
  <c r="H23" i="35"/>
  <c r="H24" i="35"/>
  <c r="H25" i="35"/>
  <c r="H26" i="35"/>
  <c r="H27" i="35"/>
  <c r="G4" i="22"/>
  <c r="G5" i="22"/>
  <c r="G6" i="22"/>
  <c r="G7" i="22"/>
  <c r="G8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45" i="22"/>
  <c r="G46" i="22"/>
  <c r="G47" i="22"/>
  <c r="G48" i="22"/>
  <c r="G49" i="22"/>
  <c r="G50" i="22"/>
  <c r="G51" i="22"/>
  <c r="G52" i="22"/>
  <c r="G53" i="22"/>
  <c r="G54" i="22"/>
  <c r="G55" i="22"/>
  <c r="G56" i="22"/>
  <c r="G57" i="22"/>
  <c r="G58" i="22"/>
  <c r="G59" i="22"/>
  <c r="G60" i="22"/>
  <c r="G61" i="22"/>
  <c r="C5" i="37" l="1" a="1"/>
  <c r="C5" i="37" s="1"/>
  <c r="D62" i="22"/>
  <c r="G62" i="22" s="1"/>
  <c r="D5" i="37" l="1" a="1"/>
  <c r="D5" i="37" l="1"/>
  <c r="B5" i="37" s="1" a="1"/>
  <c r="B5" i="37" s="1"/>
  <c r="B31" i="22" l="1"/>
  <c r="E31" i="22" s="1"/>
  <c r="B9" i="22"/>
  <c r="H9" i="22" s="1"/>
  <c r="B36" i="22"/>
  <c r="E36" i="22" s="1"/>
  <c r="B8" i="22"/>
  <c r="E8" i="22" s="1"/>
  <c r="B42" i="22"/>
  <c r="B22" i="22"/>
  <c r="H22" i="22" s="1"/>
  <c r="B14" i="22"/>
  <c r="H14" i="22" s="1"/>
  <c r="B19" i="22"/>
  <c r="H19" i="22" s="1"/>
  <c r="B23" i="22"/>
  <c r="E23" i="22" s="1"/>
  <c r="B43" i="22"/>
  <c r="H43" i="22" s="1"/>
  <c r="B54" i="22"/>
  <c r="E54" i="22" s="1"/>
  <c r="B52" i="22"/>
  <c r="E52" i="22" s="1"/>
  <c r="B28" i="22"/>
  <c r="E28" i="22" s="1"/>
  <c r="B16" i="22"/>
  <c r="H16" i="22" s="1"/>
  <c r="B58" i="22"/>
  <c r="E58" i="22" s="1"/>
  <c r="B24" i="22"/>
  <c r="E24" i="22" s="1"/>
  <c r="B35" i="22"/>
  <c r="E35" i="22" s="1"/>
  <c r="B25" i="22"/>
  <c r="E25" i="22" s="1"/>
  <c r="B60" i="22"/>
  <c r="E60" i="22" s="1"/>
  <c r="B7" i="22"/>
  <c r="H7" i="22" s="1"/>
  <c r="B47" i="22"/>
  <c r="H47" i="22" s="1"/>
  <c r="B17" i="22"/>
  <c r="H17" i="22" s="1"/>
  <c r="B6" i="22"/>
  <c r="E6" i="22" s="1"/>
  <c r="B12" i="22"/>
  <c r="H12" i="22" s="1"/>
  <c r="B51" i="22"/>
  <c r="H51" i="22" s="1"/>
  <c r="B30" i="22"/>
  <c r="H30" i="22" s="1"/>
  <c r="B27" i="22"/>
  <c r="E27" i="22" s="1"/>
  <c r="B38" i="22"/>
  <c r="E38" i="22" s="1"/>
  <c r="B45" i="22"/>
  <c r="H45" i="22" s="1"/>
  <c r="B53" i="22"/>
  <c r="E53" i="22" s="1"/>
  <c r="B50" i="22"/>
  <c r="H50" i="22" s="1"/>
  <c r="B21" i="22"/>
  <c r="H21" i="22" s="1"/>
  <c r="B48" i="22"/>
  <c r="H48" i="22" s="1"/>
  <c r="B41" i="22"/>
  <c r="E41" i="22" s="1"/>
  <c r="B26" i="22"/>
  <c r="H26" i="22" s="1"/>
  <c r="B37" i="22"/>
  <c r="H37" i="22" s="1"/>
  <c r="B32" i="22"/>
  <c r="E32" i="22" s="1"/>
  <c r="B40" i="22"/>
  <c r="H40" i="22" s="1"/>
  <c r="B55" i="22"/>
  <c r="H55" i="22" s="1"/>
  <c r="B5" i="22"/>
  <c r="H5" i="22" s="1"/>
  <c r="B56" i="22"/>
  <c r="E56" i="22" s="1"/>
  <c r="B18" i="22"/>
  <c r="E18" i="22" s="1"/>
  <c r="B57" i="22"/>
  <c r="E57" i="22" s="1"/>
  <c r="B46" i="22"/>
  <c r="H46" i="22" s="1"/>
  <c r="B33" i="22"/>
  <c r="H33" i="22" s="1"/>
  <c r="B20" i="22"/>
  <c r="H20" i="22" s="1"/>
  <c r="B61" i="22"/>
  <c r="E61" i="22" s="1"/>
  <c r="B15" i="22"/>
  <c r="H15" i="22" s="1"/>
  <c r="B44" i="22"/>
  <c r="E44" i="22" s="1"/>
  <c r="B34" i="22"/>
  <c r="E34" i="22" s="1"/>
  <c r="B62" i="22"/>
  <c r="E62" i="22" s="1"/>
  <c r="B49" i="22"/>
  <c r="E49" i="22" s="1"/>
  <c r="B13" i="22"/>
  <c r="E13" i="22" s="1"/>
  <c r="B39" i="22"/>
  <c r="E39" i="22" s="1"/>
  <c r="B29" i="22"/>
  <c r="E29" i="22" s="1"/>
  <c r="B10" i="22"/>
  <c r="H10" i="22" s="1"/>
  <c r="B59" i="22"/>
  <c r="H60" i="22"/>
  <c r="E19" i="22"/>
  <c r="E42" i="22"/>
  <c r="H42" i="22"/>
  <c r="E9" i="22"/>
  <c r="E14" i="22"/>
  <c r="H8" i="22"/>
  <c r="F12" i="21"/>
  <c r="F11" i="21"/>
  <c r="F5" i="21" s="1"/>
  <c r="F7" i="21" s="1"/>
  <c r="F29" i="21"/>
  <c r="F21" i="21"/>
  <c r="H13" i="22" l="1"/>
  <c r="H35" i="22"/>
  <c r="H23" i="22"/>
  <c r="E45" i="22"/>
  <c r="H38" i="22"/>
  <c r="H56" i="22"/>
  <c r="E40" i="22"/>
  <c r="H24" i="22"/>
  <c r="E50" i="22"/>
  <c r="E5" i="22"/>
  <c r="H49" i="22"/>
  <c r="E22" i="22"/>
  <c r="E43" i="22"/>
  <c r="H32" i="22"/>
  <c r="H52" i="22"/>
  <c r="H28" i="22"/>
  <c r="H31" i="22"/>
  <c r="E12" i="22"/>
  <c r="E37" i="22"/>
  <c r="E51" i="22"/>
  <c r="E15" i="22"/>
  <c r="E30" i="22"/>
  <c r="H57" i="22"/>
  <c r="E55" i="22"/>
  <c r="H25" i="22"/>
  <c r="H29" i="22"/>
  <c r="H18" i="22"/>
  <c r="H36" i="22"/>
  <c r="E16" i="22"/>
  <c r="H39" i="22"/>
  <c r="E10" i="22"/>
  <c r="E46" i="22"/>
  <c r="E7" i="22"/>
  <c r="E47" i="22"/>
  <c r="E48" i="22"/>
  <c r="H53" i="22"/>
  <c r="E33" i="22"/>
  <c r="E17" i="22"/>
  <c r="H62" i="22"/>
  <c r="E26" i="22"/>
  <c r="H27" i="22"/>
  <c r="E59" i="22"/>
  <c r="H59" i="22"/>
  <c r="H41" i="22"/>
  <c r="H34" i="22"/>
  <c r="H44" i="22"/>
  <c r="E21" i="22"/>
  <c r="H58" i="22"/>
  <c r="H6" i="22"/>
  <c r="E20" i="22"/>
  <c r="H61" i="22"/>
  <c r="H54" i="22"/>
  <c r="T26" i="29"/>
  <c r="P26" i="29"/>
  <c r="Q26" i="29"/>
  <c r="R26" i="29"/>
  <c r="S26" i="29"/>
  <c r="D39" i="28"/>
  <c r="D8" i="28"/>
  <c r="D7" i="28"/>
  <c r="E20" i="28"/>
  <c r="E21" i="28"/>
  <c r="E25" i="28"/>
  <c r="I4" i="30" s="1"/>
  <c r="E23" i="28"/>
  <c r="E22" i="28"/>
  <c r="H22" i="21"/>
  <c r="H23" i="21"/>
  <c r="H24" i="21"/>
  <c r="H25" i="21"/>
  <c r="H26" i="21"/>
  <c r="H27" i="21"/>
  <c r="H28" i="21"/>
  <c r="H29" i="21"/>
  <c r="H30" i="21"/>
  <c r="H31" i="21"/>
  <c r="H32" i="21"/>
  <c r="D9" i="28"/>
  <c r="H6" i="30" a="1"/>
  <c r="H6" i="30" s="1"/>
  <c r="D6" i="28"/>
  <c r="B4" i="30" s="1"/>
  <c r="D5" i="28"/>
  <c r="B3" i="30" s="1"/>
  <c r="A3" i="30"/>
  <c r="A4" i="30"/>
  <c r="I7" i="29"/>
  <c r="J7" i="29"/>
  <c r="K7" i="29"/>
  <c r="L7" i="29"/>
  <c r="D26" i="29"/>
  <c r="A6" i="30" s="1" a="1"/>
  <c r="A6" i="30" s="1"/>
  <c r="H26" i="29"/>
  <c r="I26" i="29"/>
  <c r="J26" i="29"/>
  <c r="K26" i="29"/>
  <c r="L26" i="29"/>
  <c r="M26" i="29"/>
  <c r="N26" i="29"/>
  <c r="O26" i="29"/>
  <c r="A34" i="29"/>
  <c r="A35" i="29"/>
  <c r="A36" i="29"/>
  <c r="A37" i="29"/>
  <c r="A38" i="29"/>
  <c r="A39" i="29"/>
  <c r="A40" i="29"/>
  <c r="A41" i="29"/>
  <c r="A42" i="29"/>
  <c r="A43" i="29"/>
  <c r="A44" i="29"/>
  <c r="A45" i="29"/>
  <c r="A46" i="29"/>
  <c r="A47" i="29"/>
  <c r="A48" i="29"/>
  <c r="A49" i="29"/>
  <c r="A50" i="29"/>
  <c r="A51" i="29"/>
  <c r="A52" i="29"/>
  <c r="J22" i="21"/>
  <c r="K22" i="21" s="1"/>
  <c r="J23" i="21"/>
  <c r="K23" i="21" s="1"/>
  <c r="J24" i="21"/>
  <c r="K24" i="21" s="1"/>
  <c r="J25" i="21"/>
  <c r="K25" i="21" s="1"/>
  <c r="J26" i="21"/>
  <c r="K26" i="21" s="1"/>
  <c r="J27" i="21"/>
  <c r="K27" i="21" s="1"/>
  <c r="J28" i="21"/>
  <c r="K28" i="21" s="1"/>
  <c r="J29" i="21"/>
  <c r="K29" i="21" s="1"/>
  <c r="J30" i="21"/>
  <c r="K30" i="21" s="1"/>
  <c r="J31" i="21"/>
  <c r="K31" i="21" s="1"/>
  <c r="J32" i="21"/>
  <c r="K32" i="21" s="1"/>
  <c r="J33" i="21"/>
  <c r="J34" i="21"/>
  <c r="J35" i="21"/>
  <c r="J36" i="21"/>
  <c r="J37" i="21"/>
  <c r="J38" i="21"/>
  <c r="J39" i="21"/>
  <c r="J40" i="21"/>
  <c r="J41" i="21"/>
  <c r="J42" i="21"/>
  <c r="J43" i="21"/>
  <c r="J49" i="21"/>
  <c r="J50" i="21"/>
  <c r="J51" i="21"/>
  <c r="J52" i="21"/>
  <c r="C16" i="23"/>
  <c r="I3" i="25" a="1"/>
  <c r="I3" i="25" s="1"/>
  <c r="B30" i="13" a="1"/>
  <c r="E34" i="28" s="1"/>
  <c r="P7" i="29" s="1"/>
  <c r="C11" i="25"/>
  <c r="B7" i="25"/>
  <c r="B11" i="25" s="1"/>
  <c r="D36" i="28" l="1"/>
  <c r="E36" i="28"/>
  <c r="R7" i="29" s="1"/>
  <c r="E37" i="28"/>
  <c r="S7" i="29" s="1"/>
  <c r="D37" i="28"/>
  <c r="E33" i="28"/>
  <c r="O7" i="29" s="1"/>
  <c r="E38" i="28"/>
  <c r="T7" i="29" s="1"/>
  <c r="D38" i="28"/>
  <c r="E32" i="28"/>
  <c r="N7" i="29" s="1"/>
  <c r="E35" i="28"/>
  <c r="Q7" i="29" s="1"/>
  <c r="D35" i="28"/>
  <c r="E31" i="28"/>
  <c r="M7" i="29" s="1"/>
  <c r="D30" i="28"/>
  <c r="D33" i="28"/>
  <c r="D34" i="28"/>
  <c r="D32" i="28"/>
  <c r="D31" i="28"/>
  <c r="D28" i="28"/>
  <c r="D29" i="28"/>
  <c r="B30" i="13"/>
  <c r="D27" i="28"/>
  <c r="B4" i="29"/>
  <c r="B3" i="29"/>
  <c r="F14" i="23"/>
  <c r="F15" i="23"/>
  <c r="D14" i="23"/>
  <c r="G14" i="23" s="1"/>
  <c r="D15" i="23"/>
  <c r="G15" i="23" s="1"/>
  <c r="D3" i="23"/>
  <c r="G3" i="23" s="1"/>
  <c r="F3" i="23"/>
  <c r="D4" i="23"/>
  <c r="F4" i="23"/>
  <c r="G4" i="23"/>
  <c r="F8" i="23"/>
  <c r="D8" i="23"/>
  <c r="G8" i="23" s="1"/>
  <c r="A46" i="13" a="1"/>
  <c r="A46" i="13" s="1"/>
  <c r="F2" i="24" a="1"/>
  <c r="F2" i="24" s="1"/>
  <c r="A58" i="24" a="1"/>
  <c r="A58" i="24" s="1"/>
  <c r="D2" i="24" a="1"/>
  <c r="D2" i="24" s="1"/>
  <c r="A2" i="24" a="1"/>
  <c r="A2" i="24" s="1"/>
  <c r="E24" i="28" l="1"/>
  <c r="I3" i="30" s="1"/>
  <c r="B2" i="24" a="1"/>
  <c r="B2" i="24" s="1"/>
  <c r="D13" i="23"/>
  <c r="G13" i="23" s="1"/>
  <c r="F13" i="23"/>
  <c r="G2" i="24" a="1"/>
  <c r="G2" i="24" s="1"/>
  <c r="J53" i="21" l="1"/>
  <c r="K53" i="21" s="1"/>
  <c r="J54" i="21"/>
  <c r="K54" i="21" s="1"/>
  <c r="J55" i="21"/>
  <c r="K55" i="21" s="1"/>
  <c r="J56" i="21"/>
  <c r="K56" i="21" s="1"/>
  <c r="H7" i="21"/>
  <c r="H53" i="21"/>
  <c r="H54" i="21"/>
  <c r="H55" i="21"/>
  <c r="H56" i="21"/>
  <c r="H9" i="21"/>
  <c r="J9" i="21"/>
  <c r="H10" i="21"/>
  <c r="J11" i="21"/>
  <c r="H14" i="21"/>
  <c r="H15" i="21"/>
  <c r="J15" i="21"/>
  <c r="K15" i="21" s="1"/>
  <c r="J18" i="21"/>
  <c r="J21" i="21"/>
  <c r="H3" i="21"/>
  <c r="J3" i="21"/>
  <c r="H4" i="21"/>
  <c r="H5" i="21"/>
  <c r="J5" i="21"/>
  <c r="K5" i="21" s="1"/>
  <c r="H6" i="21"/>
  <c r="J7" i="21"/>
  <c r="K7" i="21" s="1"/>
  <c r="C58" i="24" l="1" a="1"/>
  <c r="C58" i="24" s="1"/>
  <c r="K9" i="21"/>
  <c r="K11" i="21"/>
  <c r="K18" i="21"/>
  <c r="J6" i="21"/>
  <c r="K6" i="21" s="1"/>
  <c r="H20" i="21"/>
  <c r="H16" i="21"/>
  <c r="H12" i="21"/>
  <c r="K3" i="21"/>
  <c r="K21" i="21"/>
  <c r="H17" i="21"/>
  <c r="H13" i="21"/>
  <c r="H11" i="21"/>
  <c r="J20" i="21"/>
  <c r="K20" i="21" s="1"/>
  <c r="J14" i="21"/>
  <c r="K14" i="21" s="1"/>
  <c r="J10" i="21"/>
  <c r="K10" i="21" s="1"/>
  <c r="H18" i="21"/>
  <c r="H21" i="21"/>
  <c r="J4" i="21"/>
  <c r="J17" i="21"/>
  <c r="K17" i="21" s="1"/>
  <c r="J13" i="21"/>
  <c r="K13" i="21" s="1"/>
  <c r="J16" i="21"/>
  <c r="K16" i="21" s="1"/>
  <c r="J12" i="21"/>
  <c r="K12" i="21" s="1"/>
  <c r="H57" i="21" l="1"/>
  <c r="K4" i="21"/>
  <c r="K57" i="21" s="1"/>
  <c r="J27" i="24" s="1"/>
  <c r="C2" i="24" a="1"/>
  <c r="C2" i="24" s="1"/>
  <c r="F12" i="23"/>
  <c r="F7" i="23"/>
  <c r="F9" i="23"/>
  <c r="F10" i="23"/>
  <c r="F16" i="23"/>
  <c r="F11" i="23"/>
  <c r="F5" i="23"/>
  <c r="F6" i="23"/>
  <c r="D6" i="23"/>
  <c r="G6" i="23" s="1"/>
  <c r="D5" i="23"/>
  <c r="G5" i="23" s="1"/>
  <c r="D11" i="23"/>
  <c r="G11" i="23" s="1"/>
  <c r="D16" i="23"/>
  <c r="G16" i="23" s="1"/>
  <c r="D10" i="23"/>
  <c r="G10" i="23" s="1"/>
  <c r="D9" i="23"/>
  <c r="G9" i="23" s="1"/>
  <c r="D7" i="23"/>
  <c r="G7" i="23" s="1"/>
  <c r="D12" i="23"/>
  <c r="G12" i="23" s="1"/>
  <c r="H2" i="24" l="1" a="1"/>
  <c r="H2" i="24" s="1"/>
  <c r="E2" i="24" a="1"/>
  <c r="E2" i="24" l="1"/>
  <c r="D4" i="25"/>
  <c r="G17" i="23" l="1"/>
  <c r="D17" i="23"/>
  <c r="J2" i="24" a="1"/>
  <c r="J21" i="24" s="1"/>
  <c r="J2" i="24" l="1"/>
  <c r="D9" i="25" l="1"/>
  <c r="J29" i="24"/>
  <c r="O76" i="27" l="1"/>
  <c r="O80" i="27"/>
  <c r="O84" i="27"/>
  <c r="O88" i="27"/>
  <c r="O78" i="27"/>
  <c r="O86" i="27"/>
  <c r="O75" i="27"/>
  <c r="O83" i="27"/>
  <c r="O73" i="27"/>
  <c r="O77" i="27"/>
  <c r="O81" i="27"/>
  <c r="O85" i="27"/>
  <c r="O89" i="27"/>
  <c r="O74" i="27"/>
  <c r="O82" i="27"/>
  <c r="O71" i="27"/>
  <c r="O79" i="27"/>
  <c r="O87" i="27"/>
  <c r="O91" i="27" l="1"/>
  <c r="O94" i="27" l="1"/>
  <c r="O99" i="27"/>
  <c r="P91" i="27"/>
  <c r="O96" i="27" l="1"/>
  <c r="O100" i="27" s="1"/>
  <c r="P100" i="27" s="1"/>
  <c r="B4" i="22" l="1"/>
  <c r="E4" i="22" l="1"/>
  <c r="H4" i="22"/>
  <c r="B11" i="22" l="1"/>
  <c r="E11" i="22" l="1"/>
  <c r="E63" i="22" s="1"/>
  <c r="Z2" i="7" s="1"/>
  <c r="H11" i="22"/>
  <c r="B58" i="24" a="1"/>
  <c r="B58" i="24" s="1"/>
  <c r="H63" i="22" l="1"/>
  <c r="J28" i="24" s="1"/>
  <c r="E58" i="24" a="1"/>
  <c r="E58" i="24" s="1"/>
  <c r="A1" i="27" s="1" a="1"/>
  <c r="G43" i="27" l="1"/>
  <c r="G4" i="27"/>
  <c r="G73" i="27"/>
  <c r="G89" i="27"/>
  <c r="G52" i="27"/>
  <c r="G132" i="27"/>
  <c r="G71" i="27"/>
  <c r="G100" i="27"/>
  <c r="G65" i="27"/>
  <c r="G48" i="27"/>
  <c r="G129" i="27"/>
  <c r="G7" i="27"/>
  <c r="G98" i="27"/>
  <c r="G128" i="27"/>
  <c r="G105" i="27"/>
  <c r="G92" i="27"/>
  <c r="G3" i="27"/>
  <c r="G38" i="27"/>
  <c r="G25" i="27"/>
  <c r="G120" i="27"/>
  <c r="G64" i="27"/>
  <c r="G54" i="27"/>
  <c r="G39" i="27"/>
  <c r="G47" i="27"/>
  <c r="G17" i="27"/>
  <c r="G97" i="27"/>
  <c r="G15" i="27"/>
  <c r="G111" i="27"/>
  <c r="G101" i="27"/>
  <c r="A1" i="27"/>
  <c r="G94" i="27"/>
  <c r="G5" i="27"/>
  <c r="G78" i="27"/>
  <c r="G96" i="27"/>
  <c r="G63" i="27"/>
  <c r="G123" i="27"/>
  <c r="G90" i="27"/>
  <c r="G99" i="27"/>
  <c r="G50" i="27"/>
  <c r="G68" i="27"/>
  <c r="G114" i="27"/>
  <c r="G93" i="27"/>
  <c r="G72" i="27"/>
  <c r="G13" i="27"/>
  <c r="G106" i="27"/>
  <c r="G80" i="27"/>
  <c r="G135" i="27"/>
  <c r="G57" i="27"/>
  <c r="G53" i="27"/>
  <c r="G37" i="27"/>
  <c r="G27" i="27"/>
  <c r="G104" i="27"/>
  <c r="G124" i="27"/>
  <c r="G14" i="27"/>
  <c r="G86" i="27"/>
  <c r="G31" i="27"/>
  <c r="G46" i="27"/>
  <c r="G103" i="27"/>
  <c r="G20" i="27"/>
  <c r="G81" i="27"/>
  <c r="G116" i="27"/>
  <c r="G59" i="27"/>
  <c r="G35" i="27"/>
  <c r="G125" i="27"/>
  <c r="G85" i="27"/>
  <c r="G121" i="27"/>
  <c r="G131" i="27"/>
  <c r="G74" i="27"/>
  <c r="G79" i="27"/>
  <c r="G60" i="27"/>
  <c r="G130" i="27"/>
  <c r="G87" i="27"/>
  <c r="G138" i="27"/>
  <c r="G56" i="27"/>
  <c r="G126" i="27"/>
  <c r="G133" i="27"/>
  <c r="G23" i="27"/>
  <c r="G84" i="27"/>
  <c r="G67" i="27"/>
  <c r="G102" i="27"/>
  <c r="G24" i="27"/>
  <c r="G30" i="27"/>
  <c r="G82" i="27"/>
  <c r="G115" i="27"/>
  <c r="G76" i="27"/>
  <c r="G112" i="27"/>
  <c r="G118" i="27"/>
  <c r="G136" i="27"/>
  <c r="G6" i="27"/>
  <c r="G26" i="27"/>
  <c r="G122" i="27"/>
  <c r="G77" i="27"/>
  <c r="G109" i="27"/>
  <c r="G75" i="27"/>
  <c r="G61" i="27"/>
  <c r="G10" i="27"/>
  <c r="G21" i="27"/>
  <c r="G9" i="27"/>
  <c r="G62" i="27"/>
  <c r="G41" i="27"/>
  <c r="G113" i="27"/>
  <c r="G28" i="27"/>
  <c r="G110" i="27"/>
  <c r="G29" i="27"/>
  <c r="G51" i="27"/>
  <c r="G95" i="27"/>
  <c r="G34" i="27"/>
  <c r="G22" i="27"/>
  <c r="G119" i="27"/>
  <c r="G70" i="27"/>
  <c r="G117" i="27"/>
  <c r="G107" i="27"/>
  <c r="G40" i="27"/>
  <c r="G91" i="27"/>
  <c r="G32" i="27"/>
  <c r="G11" i="27"/>
  <c r="G18" i="27"/>
  <c r="G83" i="27"/>
  <c r="G66" i="27"/>
  <c r="G45" i="27"/>
  <c r="G12" i="27"/>
  <c r="G33" i="27"/>
  <c r="G108" i="27"/>
  <c r="G42" i="27"/>
  <c r="G134" i="27"/>
  <c r="G49" i="27"/>
  <c r="G69" i="27"/>
  <c r="G36" i="27"/>
  <c r="G16" i="27"/>
  <c r="G44" i="27"/>
  <c r="G127" i="27"/>
  <c r="G88" i="27"/>
  <c r="J30" i="24"/>
  <c r="D10" i="25" s="1"/>
  <c r="I1" i="27" l="1" a="1"/>
  <c r="O66" i="27" s="1"/>
  <c r="B46" i="13" a="1"/>
  <c r="B53" i="13" s="1"/>
  <c r="B54" i="13" s="1"/>
  <c r="G137" i="27"/>
  <c r="G55" i="27"/>
  <c r="B46" i="13" l="1"/>
  <c r="O22" i="27"/>
  <c r="O60" i="27"/>
  <c r="O19" i="27"/>
  <c r="O67" i="27"/>
  <c r="O41" i="27"/>
  <c r="O47" i="27"/>
  <c r="O43" i="27"/>
  <c r="O11" i="27"/>
  <c r="O56" i="27"/>
  <c r="O24" i="27"/>
  <c r="O40" i="27"/>
  <c r="O68" i="27"/>
  <c r="O30" i="27"/>
  <c r="O31" i="27"/>
  <c r="O12" i="27"/>
  <c r="O37" i="27"/>
  <c r="O32" i="27"/>
  <c r="O64" i="27"/>
  <c r="O53" i="27"/>
  <c r="O61" i="27"/>
  <c r="O16" i="27"/>
  <c r="O33" i="27"/>
  <c r="O55" i="27"/>
  <c r="O65" i="27"/>
  <c r="O57" i="27"/>
  <c r="O46" i="27"/>
  <c r="O28" i="27"/>
  <c r="O58" i="27"/>
  <c r="O44" i="27"/>
  <c r="O35" i="27"/>
  <c r="O48" i="27"/>
  <c r="O52" i="27"/>
  <c r="O4" i="27"/>
  <c r="O39" i="27"/>
  <c r="O5" i="27"/>
  <c r="O21" i="27"/>
  <c r="O6" i="27"/>
  <c r="O63" i="27"/>
  <c r="O45" i="27"/>
  <c r="O15" i="27"/>
  <c r="O49" i="27"/>
  <c r="O13" i="27"/>
  <c r="I1" i="27"/>
  <c r="O54" i="27"/>
  <c r="O36" i="27"/>
  <c r="O7" i="27"/>
  <c r="O3" i="27"/>
  <c r="O20" i="27"/>
  <c r="O51" i="27"/>
  <c r="O29" i="27"/>
  <c r="O26" i="27"/>
  <c r="O69" i="27"/>
  <c r="O18" i="27"/>
  <c r="O23" i="27"/>
  <c r="O10" i="27"/>
  <c r="O59" i="27"/>
  <c r="O38" i="27"/>
  <c r="O17" i="27"/>
  <c r="O27" i="27"/>
  <c r="O34" i="27"/>
  <c r="O50" i="27"/>
  <c r="O25" i="27"/>
  <c r="O70" i="27"/>
  <c r="O62" i="27"/>
  <c r="O98" i="27"/>
  <c r="H137" i="27"/>
  <c r="AB2" i="7"/>
  <c r="B55" i="13"/>
  <c r="B56" i="13"/>
  <c r="O97" i="27"/>
  <c r="H55" i="27"/>
  <c r="O42" i="27" l="1"/>
  <c r="P42" i="27" s="1"/>
  <c r="B57" i="13"/>
  <c r="B58" i="13" s="1"/>
  <c r="AA2" i="7"/>
  <c r="AA3" i="7"/>
  <c r="O95" i="27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<sst xmlns="http://schemas.openxmlformats.org/spreadsheetml/2006/main" count="1442" uniqueCount="479">
  <si>
    <t>Information Client</t>
  </si>
  <si>
    <t xml:space="preserve">Type de chantier; </t>
  </si>
  <si>
    <t>Phase 2</t>
  </si>
  <si>
    <t># Dossier</t>
  </si>
  <si>
    <t>Adresse Sharepointe</t>
  </si>
  <si>
    <t>Nom du client:</t>
  </si>
  <si>
    <t>Entreprise du client:</t>
  </si>
  <si>
    <t>9140-7742 Québec Inc.</t>
  </si>
  <si>
    <t>Adresse:</t>
  </si>
  <si>
    <t>Téléphone:</t>
  </si>
  <si>
    <t>Cellulaire:</t>
  </si>
  <si>
    <t xml:space="preserve">Courriel: </t>
  </si>
  <si>
    <t xml:space="preserve">Où entendu parler de nous : </t>
  </si>
  <si>
    <t>Information Chantier</t>
  </si>
  <si>
    <t>Adresse du site à l’étude:</t>
  </si>
  <si>
    <t>1422 rue Le BER, Sherbrooke</t>
  </si>
  <si>
    <t xml:space="preserve">Propriétaire du site; </t>
  </si>
  <si>
    <t>Personne responsable:</t>
  </si>
  <si>
    <t>Line Beaurivage</t>
  </si>
  <si>
    <t>Tel personne responsable</t>
  </si>
  <si>
    <t>819-239-9921</t>
  </si>
  <si>
    <t>Coordonnées géographiques:</t>
  </si>
  <si>
    <t># de lot (s) :</t>
  </si>
  <si>
    <t>Concordances cadastrales :</t>
  </si>
  <si>
    <t xml:space="preserve">Nombre de forage extérieur; </t>
  </si>
  <si>
    <t xml:space="preserve">Nombre de forage intérieur; </t>
  </si>
  <si>
    <t xml:space="preserve">Nombre de tranchée; </t>
  </si>
  <si>
    <t xml:space="preserve">Nombre d'échantillons; </t>
  </si>
  <si>
    <t xml:space="preserve">Nombre de duplicata; </t>
  </si>
  <si>
    <t xml:space="preserve">Paramètre analysé ; </t>
  </si>
  <si>
    <t>Note ;</t>
  </si>
  <si>
    <t>Résumé des couts</t>
  </si>
  <si>
    <t>Total</t>
  </si>
  <si>
    <t>Escompte</t>
  </si>
  <si>
    <t>Sous total</t>
  </si>
  <si>
    <t>TPS</t>
  </si>
  <si>
    <t>TVQ</t>
  </si>
  <si>
    <t>dépot</t>
  </si>
  <si>
    <t>Présence d'une station service a moins de 300 mêtre du site</t>
  </si>
  <si>
    <t>9 à 17 métaux</t>
  </si>
  <si>
    <t>Métaux</t>
  </si>
  <si>
    <t>Tuyau de remplissage mazout</t>
  </si>
  <si>
    <t>Présence de réservoirs (essence ou mazout) souterrains</t>
  </si>
  <si>
    <t>Hydrocarbures pétroliers C10-C50</t>
  </si>
  <si>
    <t>C10C50</t>
  </si>
  <si>
    <t>Présence d'une voie ferré a moins de 50m du site</t>
  </si>
  <si>
    <t>Présence d'un réservoir de diesel</t>
  </si>
  <si>
    <t>Hydrocarbures aromatiques polycycliques</t>
  </si>
  <si>
    <t>HAP</t>
  </si>
  <si>
    <t>Présence réservoir de mazout</t>
  </si>
  <si>
    <t>Composés organiques volatils (COV)-HAM+HAC</t>
  </si>
  <si>
    <t>COV</t>
  </si>
  <si>
    <t>C-Phélonique</t>
  </si>
  <si>
    <t>Présence de taches au sol</t>
  </si>
  <si>
    <t>Coli-phéco</t>
  </si>
  <si>
    <t>Présence d'un puit de mécanique</t>
  </si>
  <si>
    <t>Entérocoques</t>
  </si>
  <si>
    <t>Présence d'un élévateur a  voiture hydraulique</t>
  </si>
  <si>
    <t>Présence de remblais de source ou qualité inconnu</t>
  </si>
  <si>
    <t>1 métal</t>
  </si>
  <si>
    <t>Présence de terrains potentiellement contaminé a proxcimité du site</t>
  </si>
  <si>
    <t>2 à 3 métaux</t>
  </si>
  <si>
    <t>Utilisation d'outillage hydraulique lié avec l'activité du site</t>
  </si>
  <si>
    <t>4 à 8 métaux</t>
  </si>
  <si>
    <t>Utitlisation de produit dangereux lié avec l'activité du site</t>
  </si>
  <si>
    <t>Azote ammoniacal</t>
  </si>
  <si>
    <t>Présence d'un réservoir de produit chimique sur le site</t>
  </si>
  <si>
    <t>Présence de fosses ou fissures dans le béton</t>
  </si>
  <si>
    <t>Azote Kjeldahl</t>
  </si>
  <si>
    <t>Présence de matière potentiellement contaminé sur le site</t>
  </si>
  <si>
    <t>Déversements d’hydrocarbures dans le passé</t>
  </si>
  <si>
    <t>Déversements produits chimiques dans le passé</t>
  </si>
  <si>
    <t>Atelier de peinture sur le site</t>
  </si>
  <si>
    <t>Atelier de peinture sur site voisin</t>
  </si>
  <si>
    <t>Conductivité</t>
  </si>
  <si>
    <t>Présence d'une cheminé de chauffage</t>
  </si>
  <si>
    <t>Cyanures totaux</t>
  </si>
  <si>
    <t>Stationnement de véhicules et/ou de machinerie sur un site voisin</t>
  </si>
  <si>
    <t>Fluorures disponibles</t>
  </si>
  <si>
    <t>Stationnement de véhicules et/ou de machinerie sur le site</t>
  </si>
  <si>
    <t>Ancien batiment a potentiel contaminant sur un site voisin</t>
  </si>
  <si>
    <t>Ancien batiment a potentiel contaminant sur le site</t>
  </si>
  <si>
    <t>Batiment incendier sur le site</t>
  </si>
  <si>
    <t>Batiment incendier sur un site voisin</t>
  </si>
  <si>
    <t>Phtalate</t>
  </si>
  <si>
    <t>Présence d'un terrain contaminé a proximité du site</t>
  </si>
  <si>
    <t>Solides dissous</t>
  </si>
  <si>
    <t>Présence déchets dangereux sur le site</t>
  </si>
  <si>
    <t>Soufre</t>
  </si>
  <si>
    <t>Présence déchets dangereux sur un site voisin</t>
  </si>
  <si>
    <t>Fosse septique connecter au drain de plancher</t>
  </si>
  <si>
    <t>Extraction de pétrole et de gaz</t>
  </si>
  <si>
    <t>Extraction de minerais de fer</t>
  </si>
  <si>
    <t>BTEX</t>
  </si>
  <si>
    <t>Extraction de minerais d'or et d'argent</t>
  </si>
  <si>
    <t>HAM</t>
  </si>
  <si>
    <t>21223 Extraction de minerais de cuivre, de nickel, de plomb et de zinc</t>
  </si>
  <si>
    <t>BPC</t>
  </si>
  <si>
    <t>Extraction d'autres minerais métalliques</t>
  </si>
  <si>
    <t>BPC aroclor</t>
  </si>
  <si>
    <t>Extraction de minerais d'amiante</t>
  </si>
  <si>
    <t>Dioxine-furane</t>
  </si>
  <si>
    <t xml:space="preserve">Distribution d'électricité </t>
  </si>
  <si>
    <t>Oxygène dissous</t>
  </si>
  <si>
    <t>Usines de non-tissés</t>
  </si>
  <si>
    <t>Chlore total</t>
  </si>
  <si>
    <t>Finissage de textiles et de tissus et revêten</t>
  </si>
  <si>
    <t>Usines de tapis et de carpettes</t>
  </si>
  <si>
    <t>Tannage et finissage du cuir et de peaux</t>
  </si>
  <si>
    <t>Pesticides glyphosates</t>
  </si>
  <si>
    <t>Scierie, sauf les usines de bardeaux et de bardeaux de fente</t>
  </si>
  <si>
    <t>HAC</t>
  </si>
  <si>
    <t>Préservation du bois</t>
  </si>
  <si>
    <t>Glycols</t>
  </si>
  <si>
    <t>Fabrication de placage, de contreplaqués et de produits en bois reconstitué</t>
  </si>
  <si>
    <t>Chrome hexavalent</t>
  </si>
  <si>
    <t>Usines de pâte à papier</t>
  </si>
  <si>
    <t>Usines de papier, sauf le papier journal</t>
  </si>
  <si>
    <t>Usines de carton</t>
  </si>
  <si>
    <t>Raffineries de pétrole</t>
  </si>
  <si>
    <t>Fabrication de produits du pétrole et du charbon</t>
  </si>
  <si>
    <t>Fabrication de produits pétrochimiques</t>
  </si>
  <si>
    <t>Fabrication de gaz industriels</t>
  </si>
  <si>
    <t>Fabrication de teintures et de pigments synthétiques</t>
  </si>
  <si>
    <t>Phénol</t>
  </si>
  <si>
    <t>Fabrication d'autres produits chimiques inorganiques de base</t>
  </si>
  <si>
    <t>Phosphore</t>
  </si>
  <si>
    <t>Fabrication d'autres produits chimiques organiques de base</t>
  </si>
  <si>
    <t>Fabrication de résines et de caoutchouc synthétique</t>
  </si>
  <si>
    <t>RMD- Lixiviation + analyse</t>
  </si>
  <si>
    <t>Fabrication de pesticides, d'engrais et d'autres produits chimiques agricoles</t>
  </si>
  <si>
    <t>Fabrication de peintures et de revêtements et d'adhésifs</t>
  </si>
  <si>
    <t>Fabrication d'encres d'imprimeries</t>
  </si>
  <si>
    <t>Amiante</t>
  </si>
  <si>
    <t>Fabrication d'explosifs</t>
  </si>
  <si>
    <t>Amiante (granulométrie et MLP-IRSST-244)</t>
  </si>
  <si>
    <t>Fabrication de tous les autres produits chimique divers</t>
  </si>
  <si>
    <t>Fabrication de produits en plastique</t>
  </si>
  <si>
    <t>Fabrication de produits en caoutchouc</t>
  </si>
  <si>
    <t>Sidérurgie</t>
  </si>
  <si>
    <t>Fabrication de produits en acier à partir d'acier acheté</t>
  </si>
  <si>
    <t>Production et transformation d'alumine et d'aluminium</t>
  </si>
  <si>
    <t>Production et transformation de métaux non ferreux, sauf l'aluminium</t>
  </si>
  <si>
    <t>Fonderies de fer</t>
  </si>
  <si>
    <t>Fonderies d'acier</t>
  </si>
  <si>
    <t>Fonderies de métaux non ferreux</t>
  </si>
  <si>
    <t>Forgeage et estampage</t>
  </si>
  <si>
    <t>Fabrication de produits d'architecture et d'éléments de charpentes métalliques</t>
  </si>
  <si>
    <t>Fabrication de chaudières, de réservoirs et de contenants d'expédition</t>
  </si>
  <si>
    <t>Fabrication de ressorts et de produits en fil métallique</t>
  </si>
  <si>
    <t>Ateliers d'usinage</t>
  </si>
  <si>
    <t>Revêtement, gravure, traitement thermique et activités analogues</t>
  </si>
  <si>
    <t>Fabrication d'autres produits métalliques</t>
  </si>
  <si>
    <t>Fabrication de turbines et de groupes turbogénérateurs</t>
  </si>
  <si>
    <t>Fabrication de matériel électrique</t>
  </si>
  <si>
    <t>Fabrication de batteries et de piles</t>
  </si>
  <si>
    <t>Fabrication de véhicules automobiles</t>
  </si>
  <si>
    <t>Fabrication de produits aérospatiaux et de leurs pièces</t>
  </si>
  <si>
    <t>Fabrication de matériaux ferroviaires roulants</t>
  </si>
  <si>
    <t>Construction et réparation de navires</t>
  </si>
  <si>
    <t xml:space="preserve">Grossistes - distributeurs de produits pétroliers </t>
  </si>
  <si>
    <t>Grossistes - distributeurs de pièces et d'accessoires d'occasion pour automobiles</t>
  </si>
  <si>
    <t>Grossistes - distributeurs de métaux recyclables</t>
  </si>
  <si>
    <t>Grossistes - distributeurs de produits chimique et autres fournitures agricoles</t>
  </si>
  <si>
    <t>Grossistes - distributeurs de produits chimiques et de produits analogues, sauf les produits chimiques agricoles</t>
  </si>
  <si>
    <t>Stations-service</t>
  </si>
  <si>
    <t>Transport du pétrole brut par oléoduc</t>
  </si>
  <si>
    <t>Autres services de transports par pipeline</t>
  </si>
  <si>
    <t>Activités de soutien au transport aérien</t>
  </si>
  <si>
    <t>Activités de soutien au transport feroviaire</t>
  </si>
  <si>
    <t>Activités de soutien au transport par eau</t>
  </si>
  <si>
    <t>Centres de traitement fixes de sols contaminés ou de matières dangereuses</t>
  </si>
  <si>
    <t>Centre de transfert de sols contaminés de matières dangereuses ou de matières résiduelles industrielles non dangereuses non assimilables à des matières résiduelles urbaines</t>
  </si>
  <si>
    <t>Dépôts définitifs de sols contaminés, de matières dangereuses ou de matières résiduelles industrielles non dangereuses non assimilables à des matières résiduelles urbaines</t>
  </si>
  <si>
    <t>Dépôts de neige usée</t>
  </si>
  <si>
    <t>Forage</t>
  </si>
  <si>
    <t>Maind'œuvre forage</t>
  </si>
  <si>
    <t>Prix</t>
  </si>
  <si>
    <t>Qte</t>
  </si>
  <si>
    <t>.</t>
  </si>
  <si>
    <t>Coutant</t>
  </si>
  <si>
    <t>% profit</t>
  </si>
  <si>
    <t>$/unitaire</t>
  </si>
  <si>
    <t>TOTAL</t>
  </si>
  <si>
    <t>Mobilisation main d'œuvre (50KM)</t>
  </si>
  <si>
    <t>Km</t>
  </si>
  <si>
    <t>kilométrage</t>
  </si>
  <si>
    <t>Ch</t>
  </si>
  <si>
    <t>Temps technicien</t>
  </si>
  <si>
    <t>Hr</t>
  </si>
  <si>
    <t>Temps tech prélèvement des puits</t>
  </si>
  <si>
    <t>Chargé de projet</t>
  </si>
  <si>
    <t>Machinerie de forage</t>
  </si>
  <si>
    <t>Mobilisation (50KM)</t>
  </si>
  <si>
    <t xml:space="preserve">Kilometre supplémentaire </t>
  </si>
  <si>
    <t>Foreuse Manuel (dewalt)</t>
  </si>
  <si>
    <t>Foreuse 540 (ENVIROSOL)</t>
  </si>
  <si>
    <t>Foreuse GT8</t>
  </si>
  <si>
    <t>Foreuse GT8 (hiver)</t>
  </si>
  <si>
    <t>Foreuse CME55</t>
  </si>
  <si>
    <t>Foreuse CME55 (hiver)</t>
  </si>
  <si>
    <t>Foreuse GEO 7822</t>
  </si>
  <si>
    <t>Foreuse GEO 7822 (hiver)</t>
  </si>
  <si>
    <t>Options de travaux de forage</t>
  </si>
  <si>
    <t>Frais hivernal</t>
  </si>
  <si>
    <t>Liner Géoprobe ( 1 pour 4 pieds)</t>
  </si>
  <si>
    <t>Sable fin (sac)</t>
  </si>
  <si>
    <t>Sable (sac)</t>
  </si>
  <si>
    <t>Alsphate froide (sac)</t>
  </si>
  <si>
    <t>Silice (2 sacs au mêtre)</t>
  </si>
  <si>
    <t>Béton (sac)</t>
  </si>
  <si>
    <t>Carottage de béton</t>
  </si>
  <si>
    <t>excavatrice</t>
  </si>
  <si>
    <t>Puit d'observation</t>
  </si>
  <si>
    <t>Liner</t>
  </si>
  <si>
    <t>Crepine 1 ''</t>
  </si>
  <si>
    <t>Crepine 2" (pieds linéaire)</t>
  </si>
  <si>
    <t>PVC 1" (pieds linéaire)</t>
  </si>
  <si>
    <t>PVC 2" (pieds linéaire)</t>
  </si>
  <si>
    <t>Bouchon Liner</t>
  </si>
  <si>
    <t>Bouchon de fond visé</t>
  </si>
  <si>
    <t>Bouchon cadnassable 2"</t>
  </si>
  <si>
    <t>Bentonite</t>
  </si>
  <si>
    <t>Boite service 6''</t>
  </si>
  <si>
    <t>Garde hors sol</t>
  </si>
  <si>
    <t>Mélangeur a ciment</t>
  </si>
  <si>
    <t>Jr</t>
  </si>
  <si>
    <t>Analyse chimique des échantillons</t>
  </si>
  <si>
    <t>Paramètre d'analyse</t>
  </si>
  <si>
    <t>matrice</t>
  </si>
  <si>
    <t>coutant</t>
  </si>
  <si>
    <t>profit</t>
  </si>
  <si>
    <t>Analyses fréquemment demandées</t>
  </si>
  <si>
    <t>sol/eau</t>
  </si>
  <si>
    <t>sol</t>
  </si>
  <si>
    <t>eau potable</t>
  </si>
  <si>
    <t>eau</t>
  </si>
  <si>
    <t>sol/eau/huile</t>
  </si>
  <si>
    <t>Broyage standard</t>
  </si>
  <si>
    <t>Pulvérisation</t>
  </si>
  <si>
    <t>Kit d'échantillonage des COV + seringue</t>
  </si>
  <si>
    <t>Congélation d'échantillon</t>
  </si>
  <si>
    <t>Test d'eau Micro Bio, pour vente immobilliere</t>
  </si>
  <si>
    <t>Arsenic</t>
  </si>
  <si>
    <t>Rapport et gestion</t>
  </si>
  <si>
    <t>ITEM</t>
  </si>
  <si>
    <t>PRIX</t>
  </si>
  <si>
    <t>TOTAL COST</t>
  </si>
  <si>
    <t>Prix / unitaire</t>
  </si>
  <si>
    <t>Rapport PHASE  1</t>
  </si>
  <si>
    <t>Rapport PHASE  1 (prix commercial)</t>
  </si>
  <si>
    <t>Mise a jour phase 1 envirosol</t>
  </si>
  <si>
    <t>Mise a jour phase 1 compétition</t>
  </si>
  <si>
    <t>Rapport PHASE II et III</t>
  </si>
  <si>
    <t>Rapport Réhabilitation</t>
  </si>
  <si>
    <t>Rédaction Lettre</t>
  </si>
  <si>
    <t>Analyse de résultat d'échantillons</t>
  </si>
  <si>
    <t>Plan</t>
  </si>
  <si>
    <t>Temps / Biologiste</t>
  </si>
  <si>
    <t>Temps / administration</t>
  </si>
  <si>
    <t>Assurance</t>
  </si>
  <si>
    <t>Excavation</t>
  </si>
  <si>
    <t>Transport et gestion des sols</t>
  </si>
  <si>
    <t>Remblais</t>
  </si>
  <si>
    <t>Frais de gestion et rapport</t>
  </si>
  <si>
    <t>PROGRAMME ANALYTIQUE </t>
  </si>
  <si>
    <t>INFO DOSSIER </t>
  </si>
  <si>
    <t># Dossier :  </t>
  </si>
  <si>
    <t>Adresse du site :  </t>
  </si>
  <si>
    <t>Client :  </t>
  </si>
  <si>
    <t xml:space="preserve">Responsable; </t>
  </si>
  <si>
    <t>Téléphone;</t>
  </si>
  <si>
    <t xml:space="preserve">Contacter avant le départ </t>
  </si>
  <si>
    <t>Oui</t>
  </si>
  <si>
    <t>Non </t>
  </si>
  <si>
    <t>Nom du technicien;</t>
  </si>
  <si>
    <t xml:space="preserve"> jean François jette </t>
  </si>
  <si>
    <t>Nom de l'équipement;</t>
  </si>
  <si>
    <t>Geoprobe</t>
  </si>
  <si>
    <t>Nom Fichier GPS;  </t>
  </si>
  <si>
    <t>Nom du GPS ; </t>
  </si>
  <si>
    <t>ANALYSE </t>
  </si>
  <si>
    <t xml:space="preserve">Nombre de COV; </t>
  </si>
  <si>
    <t>INFORMATION SUPPLÉMENTAIRE</t>
  </si>
  <si>
    <t xml:space="preserve">Plan d'échantillonnage </t>
  </si>
  <si>
    <t>CHANTIER;</t>
  </si>
  <si>
    <t>ADRESSE;</t>
  </si>
  <si>
    <t>Nom</t>
  </si>
  <si>
    <t>Type</t>
  </si>
  <si>
    <t>Prof.</t>
  </si>
  <si>
    <t>QTE</t>
  </si>
  <si>
    <t>A</t>
  </si>
  <si>
    <t>B</t>
  </si>
  <si>
    <t>C</t>
  </si>
  <si>
    <t>DUP</t>
  </si>
  <si>
    <t>F-01</t>
  </si>
  <si>
    <t>FOREUSE</t>
  </si>
  <si>
    <t>2'-5'</t>
  </si>
  <si>
    <t>der 6''</t>
  </si>
  <si>
    <t>F-02</t>
  </si>
  <si>
    <t>F-03</t>
  </si>
  <si>
    <t>FM-04</t>
  </si>
  <si>
    <t>MANUEL</t>
  </si>
  <si>
    <t>1'-4'</t>
  </si>
  <si>
    <t>FM-05</t>
  </si>
  <si>
    <t>FM-06</t>
  </si>
  <si>
    <t>F-07</t>
  </si>
  <si>
    <t>Risque environnementaux vérifier</t>
  </si>
  <si>
    <t>Présence de remblais de source inconnu</t>
  </si>
  <si>
    <t>Acivité d'imprimerie sur le site</t>
  </si>
  <si>
    <t>Activité d'usinage sur le site</t>
  </si>
  <si>
    <t>Fiche de travail chantier - forage</t>
  </si>
  <si>
    <t>type de chantier</t>
  </si>
  <si>
    <t>site de gestion des sols contaminés</t>
  </si>
  <si>
    <t>camion nom</t>
  </si>
  <si>
    <t>camion tonnage</t>
  </si>
  <si>
    <t>contaminant des sites</t>
  </si>
  <si>
    <t>catégorie</t>
  </si>
  <si>
    <t>type</t>
  </si>
  <si>
    <t>profondeur</t>
  </si>
  <si>
    <t>Phase 1</t>
  </si>
  <si>
    <t>Englobe (sherbrooke)</t>
  </si>
  <si>
    <t>10 roues</t>
  </si>
  <si>
    <t>Hydrocarbure C10-C50</t>
  </si>
  <si>
    <t>0''-6''</t>
  </si>
  <si>
    <t>CALCUL DU PROFIT</t>
  </si>
  <si>
    <t>Enfouibec (bécancour)</t>
  </si>
  <si>
    <t>12 roues</t>
  </si>
  <si>
    <t>A-B</t>
  </si>
  <si>
    <t>EXCAVATRICE</t>
  </si>
  <si>
    <t>0''-12''</t>
  </si>
  <si>
    <t>Phase 3</t>
  </si>
  <si>
    <t>Englobe (thetford mines)</t>
  </si>
  <si>
    <t>semi 2 ess.</t>
  </si>
  <si>
    <t>0''-4'</t>
  </si>
  <si>
    <t>% PROFIT</t>
  </si>
  <si>
    <t>Réhabilitation Décontamination</t>
  </si>
  <si>
    <t>semi 3 ess.</t>
  </si>
  <si>
    <t>Argent</t>
  </si>
  <si>
    <t>B-C</t>
  </si>
  <si>
    <t>PUIT D'OBSERVATION</t>
  </si>
  <si>
    <t>Délimitation Milieux Naturelle</t>
  </si>
  <si>
    <t>MANUEL EXT</t>
  </si>
  <si>
    <t>Caractérisation Milieux Naturelle</t>
  </si>
  <si>
    <t>Baryum</t>
  </si>
  <si>
    <t>C-RESC</t>
  </si>
  <si>
    <t>FOREUSE INTÉRIEUR</t>
  </si>
  <si>
    <t>3'-7'</t>
  </si>
  <si>
    <t>Analyse de sol</t>
  </si>
  <si>
    <t>Cadium</t>
  </si>
  <si>
    <t>RESC</t>
  </si>
  <si>
    <t>Analyse d'échantillons</t>
  </si>
  <si>
    <t>Chrome</t>
  </si>
  <si>
    <t>Béton W/arm</t>
  </si>
  <si>
    <t>INTERIEUR</t>
  </si>
  <si>
    <t>?</t>
  </si>
  <si>
    <t>Cobalt</t>
  </si>
  <si>
    <t xml:space="preserve">Béton </t>
  </si>
  <si>
    <t>EXTERIEUR</t>
  </si>
  <si>
    <t>4'-7'</t>
  </si>
  <si>
    <t>Demande d'autorisation</t>
  </si>
  <si>
    <t>Cuivre</t>
  </si>
  <si>
    <t>Asphalte</t>
  </si>
  <si>
    <t>TRANCHÉ</t>
  </si>
  <si>
    <t>7'-10'</t>
  </si>
  <si>
    <t>Certificat d'autorisation</t>
  </si>
  <si>
    <t>Étain</t>
  </si>
  <si>
    <t>FORAGE DU RÉSERVOIR</t>
  </si>
  <si>
    <t>10'-13'</t>
  </si>
  <si>
    <t>Catégorisation des sols</t>
  </si>
  <si>
    <t>Manganèse</t>
  </si>
  <si>
    <t>FORAGE DU REMBLAIS</t>
  </si>
  <si>
    <t>13'-16'</t>
  </si>
  <si>
    <t>Étude Floristique</t>
  </si>
  <si>
    <t>Molybdène</t>
  </si>
  <si>
    <t>16'-19'</t>
  </si>
  <si>
    <t>Étude sur rainette faux-grillon</t>
  </si>
  <si>
    <t>Nickel</t>
  </si>
  <si>
    <t>19'-22'</t>
  </si>
  <si>
    <t>Prise d'échantillon</t>
  </si>
  <si>
    <t>Plomb</t>
  </si>
  <si>
    <t>Zinc</t>
  </si>
  <si>
    <t>Résumé des couts caractérisation environnementale Phase II</t>
  </si>
  <si>
    <t>Date;</t>
  </si>
  <si>
    <t>Signature;</t>
  </si>
  <si>
    <t>Résumé des analyses chimique</t>
  </si>
  <si>
    <t>Item</t>
  </si>
  <si>
    <t>Coût (avant taxe)</t>
  </si>
  <si>
    <t>Item analysé</t>
  </si>
  <si>
    <t>Qte d'échantillon</t>
  </si>
  <si>
    <t>Travaux de chantier</t>
  </si>
  <si>
    <t>Nom du signataire autorisé(en lettre moulées);</t>
  </si>
  <si>
    <t>Ingénérie et supervision du projet</t>
  </si>
  <si>
    <t>Client a facturer;</t>
  </si>
  <si>
    <t>Supervision des travaux, déplacement et mobilisation des équipements</t>
  </si>
  <si>
    <t>Courriel des compte a payer;</t>
  </si>
  <si>
    <t>Localisation des sondages, récupération et gestion des échantillons</t>
  </si>
  <si>
    <t>*Travaux de forage, temps et materiel</t>
  </si>
  <si>
    <r>
      <t xml:space="preserve">Caractérisation environnemntale </t>
    </r>
    <r>
      <rPr>
        <b/>
        <sz val="8"/>
        <color theme="1"/>
        <rFont val="Arial Narrow"/>
        <family val="2"/>
      </rPr>
      <t>Phase II</t>
    </r>
  </si>
  <si>
    <t>*La durée des travaux de forage a été estimée sur</t>
  </si>
  <si>
    <t>Si plus d'heures sont requises, des frais additionnels de 395,00 $/h seront facturés</t>
  </si>
  <si>
    <t>Lixiviation TLCP 1312</t>
  </si>
  <si>
    <t>C10C50 eau</t>
  </si>
  <si>
    <t>HAP eau</t>
  </si>
  <si>
    <t>Phtalate eau</t>
  </si>
  <si>
    <t>dureté eau</t>
  </si>
  <si>
    <t>Azote Kjeldahl eau</t>
  </si>
  <si>
    <t>Azote ammoniacal eau</t>
  </si>
  <si>
    <t>bromur-chlorure-fluorure-nitrate-sulfate</t>
  </si>
  <si>
    <t>COV-HAM-HAC</t>
  </si>
  <si>
    <t>X</t>
  </si>
  <si>
    <t>Présence de produits dangereux sur le site</t>
  </si>
  <si>
    <t>Présence de produits dangereux sur un site voisin</t>
  </si>
  <si>
    <t>Présence d'un réservoir de produit chimique sur un site voisin</t>
  </si>
  <si>
    <t>Gestion inconnue de débris de démolition</t>
  </si>
  <si>
    <t>Fabrication de matériel et composant électrique(sauf pile et batterie)</t>
  </si>
  <si>
    <t>PH</t>
  </si>
  <si>
    <t>Dupplicata</t>
  </si>
  <si>
    <t>Activité d'une scierie sur le site</t>
  </si>
  <si>
    <t>Présence d'une scierie sur un site voisin</t>
  </si>
  <si>
    <t>Travaux</t>
  </si>
  <si>
    <t>Option</t>
  </si>
  <si>
    <t>Forage manuel</t>
  </si>
  <si>
    <t>Forage mécanique</t>
  </si>
  <si>
    <t>Forage sur asphalte</t>
  </si>
  <si>
    <t>Forage sur béton</t>
  </si>
  <si>
    <t>Forage régulier</t>
  </si>
  <si>
    <t>Forage avec excavatrice</t>
  </si>
  <si>
    <t>Autre foreuse</t>
  </si>
  <si>
    <t>Information des données des risques</t>
  </si>
  <si>
    <t>Type de forage</t>
  </si>
  <si>
    <t>machineire</t>
  </si>
  <si>
    <t>Naturel</t>
  </si>
  <si>
    <t>Tranché (excavatrice)</t>
  </si>
  <si>
    <t>Béton</t>
  </si>
  <si>
    <t>Béton avec chauffage</t>
  </si>
  <si>
    <t>KM(+50km)</t>
  </si>
  <si>
    <t>Roc</t>
  </si>
  <si>
    <t>Technicien</t>
  </si>
  <si>
    <t>Excavatrice</t>
  </si>
  <si>
    <t>Équipe de forage</t>
  </si>
  <si>
    <t>Équipe milieu naturel</t>
  </si>
  <si>
    <t>#</t>
  </si>
  <si>
    <t>Machinerie</t>
  </si>
  <si>
    <t>Profondeur</t>
  </si>
  <si>
    <t>Qte ''forage et puit''</t>
  </si>
  <si>
    <t>Régulier</t>
  </si>
  <si>
    <t>MELCC</t>
  </si>
  <si>
    <t>&lt; 5'</t>
  </si>
  <si>
    <t>8'</t>
  </si>
  <si>
    <t>10'</t>
  </si>
  <si>
    <t>14'</t>
  </si>
  <si>
    <t>16'</t>
  </si>
  <si>
    <t>18'</t>
  </si>
  <si>
    <t>20'</t>
  </si>
  <si>
    <t>&gt;20'</t>
  </si>
  <si>
    <t>Risque associés / échantillon</t>
  </si>
  <si>
    <t> Cyanures totaux eau</t>
  </si>
  <si>
    <t>Chrome hexavalent eau</t>
  </si>
  <si>
    <t>Toxicité des daphnies eau</t>
  </si>
  <si>
    <t>Toxicité des truites concentration multiple eau</t>
  </si>
  <si>
    <t>Sulfures eau</t>
  </si>
  <si>
    <t>Phosphores totaux eau</t>
  </si>
  <si>
    <t>Phosphore Total Trace eau</t>
  </si>
  <si>
    <t>Matières en suspension (MES) eau</t>
  </si>
  <si>
    <t>bromur-chlorure-fluorure-nitrate-sulfate eau</t>
  </si>
  <si>
    <t>Type d'échantillon</t>
  </si>
  <si>
    <t>Total des échantillons</t>
  </si>
  <si>
    <t>Col E / R</t>
  </si>
  <si>
    <t>DUPLICATA</t>
  </si>
  <si>
    <t>S/Total</t>
  </si>
  <si>
    <t>N° risque</t>
  </si>
  <si>
    <t>Nbre échantillons</t>
  </si>
  <si>
    <t>Risque</t>
  </si>
  <si>
    <t>Risques associés</t>
  </si>
  <si>
    <t>Intitulé travaux</t>
  </si>
  <si>
    <t>Revêtement du forage</t>
  </si>
  <si>
    <t>Colonne [Échantillon] / [Risque]</t>
  </si>
  <si>
    <t>- Lignes des risques [Travaux] #1 et #2 dans [Risque]
- Nbre d'échantillons par risque
- Sigle des travaux et du n° de risque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</si>
</sst>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  <numFmt numFmtId="166" formatCode="0.0%"/>
    <numFmt numFmtId="167" formatCode="0;\-0;;@"/>
  </numFmts>
  <fonts count="4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sz val="12"/>
      <color theme="1"/>
      <name val="Arial"/>
      <family val="2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2"/>
      <color rgb="FF000000"/>
      <name val="WordVisi_MSFontService"/>
      <charset val="1"/>
    </font>
    <font>
      <b/>
      <sz val="14"/>
      <color theme="1"/>
      <name val="Calibri"/>
      <family val="2"/>
      <scheme val="minor"/>
    </font>
    <font>
      <sz val="12"/>
      <name val="Roboto"/>
    </font>
    <font>
      <sz val="12"/>
      <name val="Calibri"/>
      <family val="2"/>
      <scheme val="minor"/>
    </font>
    <font>
      <sz val="8"/>
      <color theme="1"/>
      <name val="Aptos Narrow"/>
      <family val="2"/>
    </font>
    <font>
      <sz val="12"/>
      <color rgb="FF000000"/>
      <name val="Roboto"/>
    </font>
    <font>
      <sz val="8"/>
      <color theme="4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sz val="1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</fills>
  <borders count="5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9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3" fillId="0" borderId="0"/>
    <xf numFmtId="0" fontId="1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</cellStyleXfs>
  <cellXfs count="488">
    <xf numFmtId="0" fontId="0" fillId="0" borderId="0" xfId="0"/>
    <xf numFmtId="0" fontId="0" fillId="0" borderId="0" xfId="0" applyAlignment="1">
      <alignment horizontal="left"/>
    </xf>
    <xf numFmtId="0" fontId="9" fillId="0" borderId="0" xfId="0" applyFont="1"/>
    <xf numFmtId="164" fontId="9" fillId="0" borderId="0" xfId="1" applyFont="1" applyFill="1" applyBorder="1"/>
    <xf numFmtId="0" fontId="0" fillId="0" borderId="15" xfId="0" applyBorder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8" fillId="0" borderId="7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9" xfId="0" applyFont="1" applyBorder="1" applyAlignment="1">
      <alignment horizontal="right" vertical="center"/>
    </xf>
    <xf numFmtId="0" fontId="9" fillId="9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164" fontId="9" fillId="0" borderId="0" xfId="1" applyFont="1" applyFill="1" applyBorder="1" applyAlignment="1">
      <alignment vertical="center"/>
    </xf>
    <xf numFmtId="164" fontId="9" fillId="0" borderId="0" xfId="1" applyFont="1"/>
    <xf numFmtId="164" fontId="0" fillId="0" borderId="0" xfId="1" applyFont="1"/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7" fillId="0" borderId="0" xfId="0" applyFont="1" applyAlignment="1">
      <alignment horizontal="left"/>
    </xf>
    <xf numFmtId="165" fontId="9" fillId="17" borderId="0" xfId="1" applyNumberFormat="1" applyFont="1" applyFill="1" applyAlignment="1">
      <alignment vertical="center"/>
    </xf>
    <xf numFmtId="0" fontId="18" fillId="17" borderId="25" xfId="0" applyFont="1" applyFill="1" applyBorder="1" applyAlignment="1">
      <alignment vertical="center"/>
    </xf>
    <xf numFmtId="0" fontId="18" fillId="17" borderId="26" xfId="0" applyFont="1" applyFill="1" applyBorder="1" applyAlignment="1">
      <alignment horizontal="center" vertical="center"/>
    </xf>
    <xf numFmtId="0" fontId="18" fillId="17" borderId="26" xfId="0" applyFont="1" applyFill="1" applyBorder="1" applyAlignment="1">
      <alignment vertical="center"/>
    </xf>
    <xf numFmtId="9" fontId="18" fillId="17" borderId="26" xfId="2" applyFont="1" applyFill="1" applyBorder="1" applyAlignment="1">
      <alignment horizontal="center" vertical="center"/>
    </xf>
    <xf numFmtId="0" fontId="18" fillId="17" borderId="31" xfId="0" applyFont="1" applyFill="1" applyBorder="1" applyAlignment="1">
      <alignment horizontal="center" vertical="center"/>
    </xf>
    <xf numFmtId="0" fontId="18" fillId="17" borderId="31" xfId="0" applyFont="1" applyFill="1" applyBorder="1" applyAlignment="1">
      <alignment vertical="center"/>
    </xf>
    <xf numFmtId="164" fontId="18" fillId="17" borderId="27" xfId="1" applyFont="1" applyFill="1" applyBorder="1" applyAlignment="1">
      <alignment horizontal="center" vertical="center"/>
    </xf>
    <xf numFmtId="164" fontId="9" fillId="10" borderId="29" xfId="1" applyFont="1" applyFill="1" applyBorder="1" applyAlignment="1">
      <alignment vertical="center"/>
    </xf>
    <xf numFmtId="0" fontId="18" fillId="17" borderId="26" xfId="1" applyNumberFormat="1" applyFont="1" applyFill="1" applyBorder="1" applyAlignment="1">
      <alignment vertical="center"/>
    </xf>
    <xf numFmtId="9" fontId="9" fillId="2" borderId="29" xfId="2" applyFont="1" applyFill="1" applyBorder="1" applyAlignment="1">
      <alignment horizontal="center" vertical="center"/>
    </xf>
    <xf numFmtId="164" fontId="9" fillId="17" borderId="0" xfId="1" applyFont="1" applyFill="1" applyAlignment="1">
      <alignment vertical="center"/>
    </xf>
    <xf numFmtId="165" fontId="9" fillId="10" borderId="2" xfId="1" applyNumberFormat="1" applyFont="1" applyFill="1" applyBorder="1" applyAlignment="1">
      <alignment vertical="center"/>
    </xf>
    <xf numFmtId="164" fontId="9" fillId="2" borderId="0" xfId="1" applyFont="1" applyFill="1" applyAlignment="1">
      <alignment vertical="center"/>
    </xf>
    <xf numFmtId="164" fontId="9" fillId="9" borderId="0" xfId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9" fontId="9" fillId="0" borderId="0" xfId="2" applyFont="1" applyFill="1" applyBorder="1" applyAlignment="1">
      <alignment horizontal="center" vertical="center"/>
    </xf>
    <xf numFmtId="164" fontId="9" fillId="10" borderId="33" xfId="1" applyFont="1" applyFill="1" applyBorder="1" applyAlignment="1">
      <alignment vertical="center"/>
    </xf>
    <xf numFmtId="0" fontId="9" fillId="19" borderId="0" xfId="0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164" fontId="9" fillId="2" borderId="1" xfId="1" applyFont="1" applyFill="1" applyBorder="1" applyAlignment="1">
      <alignment horizontal="center" vertical="center"/>
    </xf>
    <xf numFmtId="164" fontId="9" fillId="2" borderId="28" xfId="1" applyFont="1" applyFill="1" applyBorder="1" applyAlignment="1">
      <alignment vertical="center"/>
    </xf>
    <xf numFmtId="164" fontId="9" fillId="2" borderId="1" xfId="1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20" fillId="18" borderId="0" xfId="0" applyFont="1" applyFill="1"/>
    <xf numFmtId="164" fontId="21" fillId="18" borderId="0" xfId="0" applyNumberFormat="1" applyFont="1" applyFill="1" applyAlignment="1">
      <alignment horizontal="right" vertical="center"/>
    </xf>
    <xf numFmtId="0" fontId="19" fillId="18" borderId="0" xfId="0" applyFont="1" applyFill="1" applyAlignment="1">
      <alignment vertical="center"/>
    </xf>
    <xf numFmtId="0" fontId="9" fillId="7" borderId="0" xfId="0" applyFont="1" applyFill="1" applyAlignment="1">
      <alignment horizontal="center" vertical="center"/>
    </xf>
    <xf numFmtId="0" fontId="9" fillId="15" borderId="0" xfId="0" applyFont="1" applyFill="1"/>
    <xf numFmtId="0" fontId="9" fillId="15" borderId="0" xfId="0" applyFont="1" applyFill="1" applyAlignment="1">
      <alignment horizontal="center" vertical="center"/>
    </xf>
    <xf numFmtId="164" fontId="9" fillId="0" borderId="0" xfId="1" applyFont="1" applyFill="1"/>
    <xf numFmtId="0" fontId="9" fillId="16" borderId="14" xfId="0" applyFont="1" applyFill="1" applyBorder="1" applyAlignment="1">
      <alignment horizontal="center" vertical="center"/>
    </xf>
    <xf numFmtId="0" fontId="13" fillId="7" borderId="0" xfId="0" applyFont="1" applyFill="1" applyAlignment="1">
      <alignment vertical="center"/>
    </xf>
    <xf numFmtId="0" fontId="16" fillId="0" borderId="0" xfId="0" applyFont="1" applyAlignment="1" applyProtection="1">
      <alignment vertical="center"/>
      <protection locked="0"/>
    </xf>
    <xf numFmtId="0" fontId="0" fillId="14" borderId="0" xfId="0" applyFill="1" applyAlignment="1" applyProtection="1">
      <alignment horizontal="left" vertical="center"/>
      <protection locked="0"/>
    </xf>
    <xf numFmtId="0" fontId="9" fillId="20" borderId="17" xfId="0" applyFont="1" applyFill="1" applyBorder="1" applyAlignment="1">
      <alignment horizontal="center" vertical="center"/>
    </xf>
    <xf numFmtId="0" fontId="9" fillId="20" borderId="14" xfId="0" applyFont="1" applyFill="1" applyBorder="1" applyAlignment="1">
      <alignment horizontal="center" vertical="center"/>
    </xf>
    <xf numFmtId="0" fontId="9" fillId="20" borderId="18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164" fontId="0" fillId="0" borderId="8" xfId="1" applyFont="1" applyBorder="1" applyAlignment="1">
      <alignment vertical="center"/>
    </xf>
    <xf numFmtId="0" fontId="0" fillId="15" borderId="7" xfId="0" applyFill="1" applyBorder="1" applyAlignment="1">
      <alignment vertical="center"/>
    </xf>
    <xf numFmtId="164" fontId="0" fillId="15" borderId="8" xfId="1" applyFont="1" applyFill="1" applyBorder="1" applyAlignment="1">
      <alignment vertical="center"/>
    </xf>
    <xf numFmtId="164" fontId="9" fillId="7" borderId="0" xfId="1" applyFont="1" applyFill="1" applyAlignment="1">
      <alignment vertical="center"/>
    </xf>
    <xf numFmtId="0" fontId="8" fillId="16" borderId="17" xfId="0" applyFont="1" applyFill="1" applyBorder="1" applyAlignment="1">
      <alignment vertical="center"/>
    </xf>
    <xf numFmtId="164" fontId="9" fillId="16" borderId="14" xfId="1" applyFont="1" applyFill="1" applyBorder="1" applyAlignment="1">
      <alignment horizontal="center" vertical="center"/>
    </xf>
    <xf numFmtId="164" fontId="9" fillId="16" borderId="18" xfId="1" applyFont="1" applyFill="1" applyBorder="1" applyAlignment="1">
      <alignment horizontal="center" vertical="center"/>
    </xf>
    <xf numFmtId="164" fontId="9" fillId="0" borderId="0" xfId="1" applyFont="1" applyAlignment="1">
      <alignment vertical="center"/>
    </xf>
    <xf numFmtId="0" fontId="9" fillId="15" borderId="0" xfId="0" applyFont="1" applyFill="1" applyAlignment="1">
      <alignment vertical="center"/>
    </xf>
    <xf numFmtId="164" fontId="9" fillId="15" borderId="0" xfId="1" applyFont="1" applyFill="1" applyAlignment="1">
      <alignment vertical="center"/>
    </xf>
    <xf numFmtId="164" fontId="13" fillId="12" borderId="2" xfId="0" applyNumberFormat="1" applyFont="1" applyFill="1" applyBorder="1" applyAlignment="1">
      <alignment vertical="center"/>
    </xf>
    <xf numFmtId="0" fontId="14" fillId="11" borderId="21" xfId="0" applyFont="1" applyFill="1" applyBorder="1" applyAlignment="1">
      <alignment vertical="center"/>
    </xf>
    <xf numFmtId="0" fontId="14" fillId="11" borderId="14" xfId="0" applyFont="1" applyFill="1" applyBorder="1" applyAlignment="1">
      <alignment vertical="center"/>
    </xf>
    <xf numFmtId="164" fontId="5" fillId="11" borderId="19" xfId="1" applyFont="1" applyFill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164" fontId="5" fillId="0" borderId="19" xfId="1" applyFont="1" applyBorder="1" applyAlignment="1">
      <alignment vertical="center"/>
    </xf>
    <xf numFmtId="164" fontId="13" fillId="4" borderId="19" xfId="0" applyNumberFormat="1" applyFont="1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164" fontId="13" fillId="12" borderId="2" xfId="1" applyFont="1" applyFill="1" applyBorder="1" applyAlignment="1">
      <alignment vertical="center"/>
    </xf>
    <xf numFmtId="0" fontId="9" fillId="16" borderId="17" xfId="0" applyFont="1" applyFill="1" applyBorder="1" applyAlignment="1">
      <alignment vertical="center"/>
    </xf>
    <xf numFmtId="0" fontId="9" fillId="16" borderId="18" xfId="0" applyFont="1" applyFill="1" applyBorder="1" applyAlignment="1">
      <alignment horizontal="center" vertical="center"/>
    </xf>
    <xf numFmtId="164" fontId="9" fillId="0" borderId="0" xfId="1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/>
    </xf>
    <xf numFmtId="0" fontId="16" fillId="13" borderId="15" xfId="0" applyFont="1" applyFill="1" applyBorder="1" applyAlignment="1" applyProtection="1">
      <alignment vertical="center"/>
      <protection locked="0"/>
    </xf>
    <xf numFmtId="0" fontId="16" fillId="13" borderId="14" xfId="0" applyFont="1" applyFill="1" applyBorder="1" applyAlignment="1" applyProtection="1">
      <alignment vertical="center"/>
      <protection locked="0"/>
    </xf>
    <xf numFmtId="0" fontId="6" fillId="9" borderId="5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9" borderId="3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9" borderId="15" xfId="0" applyFont="1" applyFill="1" applyBorder="1" applyAlignment="1">
      <alignment horizontal="center" vertical="center"/>
    </xf>
    <xf numFmtId="0" fontId="9" fillId="6" borderId="0" xfId="0" applyFont="1" applyFill="1" applyAlignment="1">
      <alignment vertical="center"/>
    </xf>
    <xf numFmtId="164" fontId="9" fillId="6" borderId="0" xfId="1" applyFont="1" applyFill="1" applyAlignment="1">
      <alignment vertical="center"/>
    </xf>
    <xf numFmtId="164" fontId="9" fillId="6" borderId="0" xfId="1" applyFont="1" applyFill="1"/>
    <xf numFmtId="0" fontId="18" fillId="17" borderId="0" xfId="0" applyFont="1" applyFill="1" applyAlignment="1">
      <alignment vertical="center"/>
    </xf>
    <xf numFmtId="0" fontId="18" fillId="17" borderId="31" xfId="1" applyNumberFormat="1" applyFont="1" applyFill="1" applyBorder="1" applyAlignment="1">
      <alignment horizontal="center" vertical="center"/>
    </xf>
    <xf numFmtId="164" fontId="9" fillId="0" borderId="0" xfId="1" applyFont="1" applyAlignment="1">
      <alignment horizontal="center" vertical="center"/>
    </xf>
    <xf numFmtId="164" fontId="9" fillId="15" borderId="0" xfId="1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164" fontId="9" fillId="7" borderId="0" xfId="1" applyFont="1" applyFill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14" fillId="11" borderId="14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3" fontId="9" fillId="6" borderId="0" xfId="0" applyNumberFormat="1" applyFont="1" applyFill="1"/>
    <xf numFmtId="0" fontId="9" fillId="5" borderId="2" xfId="0" applyFont="1" applyFill="1" applyBorder="1" applyAlignment="1" applyProtection="1">
      <alignment vertical="center"/>
      <protection locked="0"/>
    </xf>
    <xf numFmtId="166" fontId="9" fillId="2" borderId="29" xfId="2" applyNumberFormat="1" applyFont="1" applyFill="1" applyBorder="1" applyAlignment="1">
      <alignment horizontal="center" vertical="center"/>
    </xf>
    <xf numFmtId="164" fontId="9" fillId="9" borderId="1" xfId="1" applyFont="1" applyFill="1" applyBorder="1" applyAlignment="1">
      <alignment vertical="center"/>
    </xf>
    <xf numFmtId="164" fontId="9" fillId="9" borderId="28" xfId="1" applyFont="1" applyFill="1" applyBorder="1" applyAlignment="1">
      <alignment vertical="center"/>
    </xf>
    <xf numFmtId="9" fontId="9" fillId="9" borderId="29" xfId="2" applyFont="1" applyFill="1" applyBorder="1" applyAlignment="1">
      <alignment horizontal="center" vertical="center"/>
    </xf>
    <xf numFmtId="164" fontId="9" fillId="9" borderId="1" xfId="1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vertical="center"/>
    </xf>
    <xf numFmtId="0" fontId="9" fillId="9" borderId="30" xfId="0" applyFont="1" applyFill="1" applyBorder="1" applyAlignment="1">
      <alignment vertical="center"/>
    </xf>
    <xf numFmtId="0" fontId="9" fillId="9" borderId="34" xfId="0" applyFont="1" applyFill="1" applyBorder="1" applyAlignment="1">
      <alignment vertical="center"/>
    </xf>
    <xf numFmtId="164" fontId="9" fillId="9" borderId="33" xfId="1" applyFont="1" applyFill="1" applyBorder="1" applyAlignment="1">
      <alignment vertical="center"/>
    </xf>
    <xf numFmtId="164" fontId="9" fillId="9" borderId="32" xfId="1" applyFont="1" applyFill="1" applyBorder="1" applyAlignment="1">
      <alignment horizontal="center" vertical="center"/>
    </xf>
    <xf numFmtId="0" fontId="9" fillId="11" borderId="2" xfId="0" applyFont="1" applyFill="1" applyBorder="1" applyAlignment="1" applyProtection="1">
      <alignment horizontal="center" vertical="center"/>
      <protection locked="0"/>
    </xf>
    <xf numFmtId="0" fontId="0" fillId="11" borderId="2" xfId="0" applyFill="1" applyBorder="1" applyProtection="1">
      <protection locked="0"/>
    </xf>
    <xf numFmtId="0" fontId="0" fillId="9" borderId="0" xfId="0" applyFill="1"/>
    <xf numFmtId="9" fontId="9" fillId="9" borderId="31" xfId="2" applyFont="1" applyFill="1" applyBorder="1" applyAlignment="1">
      <alignment horizontal="center" vertical="center"/>
    </xf>
    <xf numFmtId="0" fontId="0" fillId="2" borderId="0" xfId="0" applyFill="1"/>
    <xf numFmtId="164" fontId="9" fillId="5" borderId="0" xfId="1" applyFont="1" applyFill="1" applyAlignment="1">
      <alignment vertical="center"/>
    </xf>
    <xf numFmtId="0" fontId="9" fillId="5" borderId="0" xfId="0" applyFont="1" applyFill="1" applyAlignment="1">
      <alignment horizontal="center" vertical="center"/>
    </xf>
    <xf numFmtId="164" fontId="18" fillId="17" borderId="0" xfId="1" applyFont="1" applyFill="1" applyAlignment="1">
      <alignment vertical="center"/>
    </xf>
    <xf numFmtId="164" fontId="13" fillId="15" borderId="0" xfId="1" applyFont="1" applyFill="1" applyBorder="1" applyAlignment="1">
      <alignment vertical="center"/>
    </xf>
    <xf numFmtId="0" fontId="0" fillId="13" borderId="0" xfId="0" applyFill="1" applyAlignment="1">
      <alignment horizontal="center" vertical="center"/>
    </xf>
    <xf numFmtId="164" fontId="9" fillId="10" borderId="2" xfId="1" applyFont="1" applyFill="1" applyBorder="1" applyAlignment="1">
      <alignment vertical="center"/>
    </xf>
    <xf numFmtId="0" fontId="16" fillId="15" borderId="15" xfId="0" applyFont="1" applyFill="1" applyBorder="1" applyAlignment="1" applyProtection="1">
      <alignment vertical="center"/>
      <protection locked="0"/>
    </xf>
    <xf numFmtId="0" fontId="0" fillId="15" borderId="0" xfId="0" applyFill="1" applyAlignment="1" applyProtection="1">
      <alignment horizontal="left" vertical="center"/>
      <protection locked="0"/>
    </xf>
    <xf numFmtId="0" fontId="0" fillId="15" borderId="0" xfId="0" applyFill="1" applyAlignment="1" applyProtection="1">
      <alignment horizontal="center" vertical="center"/>
      <protection locked="0"/>
    </xf>
    <xf numFmtId="9" fontId="18" fillId="17" borderId="31" xfId="2" applyFont="1" applyFill="1" applyBorder="1" applyAlignment="1">
      <alignment horizontal="center" vertical="center"/>
    </xf>
    <xf numFmtId="0" fontId="9" fillId="9" borderId="2" xfId="0" applyFont="1" applyFill="1" applyBorder="1" applyAlignment="1" applyProtection="1">
      <alignment vertical="center"/>
      <protection locked="0"/>
    </xf>
    <xf numFmtId="164" fontId="9" fillId="15" borderId="2" xfId="1" applyFont="1" applyFill="1" applyBorder="1" applyAlignment="1" applyProtection="1">
      <alignment vertical="center"/>
      <protection locked="0"/>
    </xf>
    <xf numFmtId="0" fontId="9" fillId="2" borderId="2" xfId="0" applyFont="1" applyFill="1" applyBorder="1" applyAlignment="1" applyProtection="1">
      <alignment vertical="center"/>
      <protection locked="0"/>
    </xf>
    <xf numFmtId="9" fontId="9" fillId="15" borderId="2" xfId="2" applyFont="1" applyFill="1" applyBorder="1" applyAlignment="1" applyProtection="1">
      <alignment vertical="center"/>
      <protection locked="0"/>
    </xf>
    <xf numFmtId="0" fontId="8" fillId="16" borderId="14" xfId="0" applyFont="1" applyFill="1" applyBorder="1" applyAlignment="1">
      <alignment horizontal="center" vertical="center"/>
    </xf>
    <xf numFmtId="164" fontId="8" fillId="16" borderId="14" xfId="1" applyFont="1" applyFill="1" applyBorder="1" applyAlignment="1">
      <alignment vertical="center"/>
    </xf>
    <xf numFmtId="164" fontId="8" fillId="16" borderId="14" xfId="1" applyFont="1" applyFill="1" applyBorder="1" applyAlignment="1">
      <alignment horizontal="center" vertical="center"/>
    </xf>
    <xf numFmtId="164" fontId="8" fillId="16" borderId="18" xfId="1" applyFont="1" applyFill="1" applyBorder="1" applyAlignment="1">
      <alignment vertical="center"/>
    </xf>
    <xf numFmtId="164" fontId="9" fillId="5" borderId="0" xfId="1" applyFont="1" applyFill="1" applyBorder="1" applyAlignment="1">
      <alignment vertical="center"/>
    </xf>
    <xf numFmtId="164" fontId="9" fillId="5" borderId="0" xfId="1" applyFont="1" applyFill="1" applyBorder="1" applyAlignment="1">
      <alignment horizontal="center" vertical="center"/>
    </xf>
    <xf numFmtId="0" fontId="9" fillId="5" borderId="0" xfId="0" applyFont="1" applyFill="1" applyAlignment="1">
      <alignment vertical="center"/>
    </xf>
    <xf numFmtId="0" fontId="22" fillId="3" borderId="7" xfId="0" applyFont="1" applyFill="1" applyBorder="1" applyAlignment="1">
      <alignment horizontal="left" vertical="center"/>
    </xf>
    <xf numFmtId="0" fontId="23" fillId="9" borderId="7" xfId="0" applyFont="1" applyFill="1" applyBorder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3" fillId="9" borderId="0" xfId="0" applyFont="1" applyFill="1" applyAlignment="1">
      <alignment vertical="center"/>
    </xf>
    <xf numFmtId="0" fontId="24" fillId="0" borderId="17" xfId="0" applyFont="1" applyBorder="1" applyAlignment="1">
      <alignment vertical="center"/>
    </xf>
    <xf numFmtId="0" fontId="24" fillId="0" borderId="14" xfId="0" applyFont="1" applyBorder="1" applyAlignment="1">
      <alignment horizontal="left" vertical="center"/>
    </xf>
    <xf numFmtId="0" fontId="24" fillId="0" borderId="37" xfId="0" applyFont="1" applyBorder="1" applyAlignment="1">
      <alignment horizontal="left" vertical="center"/>
    </xf>
    <xf numFmtId="0" fontId="24" fillId="0" borderId="36" xfId="0" applyFont="1" applyBorder="1" applyAlignment="1">
      <alignment horizontal="left" vertical="center"/>
    </xf>
    <xf numFmtId="0" fontId="24" fillId="0" borderId="18" xfId="0" applyFont="1" applyBorder="1" applyAlignment="1">
      <alignment horizontal="left" vertical="center"/>
    </xf>
    <xf numFmtId="0" fontId="24" fillId="0" borderId="17" xfId="0" applyFont="1" applyBorder="1" applyAlignment="1">
      <alignment horizontal="left" vertical="center"/>
    </xf>
    <xf numFmtId="0" fontId="24" fillId="0" borderId="39" xfId="0" applyFont="1" applyBorder="1" applyAlignment="1">
      <alignment horizontal="left" vertical="center"/>
    </xf>
    <xf numFmtId="0" fontId="24" fillId="0" borderId="14" xfId="0" applyFont="1" applyBorder="1" applyAlignment="1">
      <alignment horizontal="right" vertical="center"/>
    </xf>
    <xf numFmtId="0" fontId="25" fillId="0" borderId="0" xfId="0" applyFont="1"/>
    <xf numFmtId="0" fontId="24" fillId="0" borderId="0" xfId="0" applyFont="1"/>
    <xf numFmtId="0" fontId="8" fillId="0" borderId="3" xfId="0" applyFont="1" applyBorder="1" applyAlignment="1">
      <alignment horizontal="right" vertical="center"/>
    </xf>
    <xf numFmtId="164" fontId="23" fillId="0" borderId="23" xfId="0" applyNumberFormat="1" applyFont="1" applyBorder="1" applyAlignment="1">
      <alignment horizontal="center" vertical="center"/>
    </xf>
    <xf numFmtId="164" fontId="8" fillId="0" borderId="11" xfId="0" applyNumberFormat="1" applyFont="1" applyBorder="1" applyAlignment="1">
      <alignment horizontal="center" vertical="center"/>
    </xf>
    <xf numFmtId="0" fontId="26" fillId="0" borderId="0" xfId="0" applyFont="1"/>
    <xf numFmtId="0" fontId="26" fillId="0" borderId="17" xfId="0" applyFont="1" applyBorder="1"/>
    <xf numFmtId="0" fontId="26" fillId="0" borderId="18" xfId="0" applyFont="1" applyBorder="1"/>
    <xf numFmtId="0" fontId="23" fillId="3" borderId="0" xfId="0" applyFont="1" applyFill="1" applyAlignment="1">
      <alignment horizontal="center" vertical="center"/>
    </xf>
    <xf numFmtId="0" fontId="26" fillId="0" borderId="14" xfId="0" applyFont="1" applyBorder="1"/>
    <xf numFmtId="0" fontId="26" fillId="0" borderId="21" xfId="0" applyFont="1" applyBorder="1"/>
    <xf numFmtId="0" fontId="26" fillId="0" borderId="22" xfId="0" applyFont="1" applyBorder="1"/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39" xfId="0" applyFont="1" applyBorder="1"/>
    <xf numFmtId="0" fontId="0" fillId="0" borderId="38" xfId="0" applyBorder="1"/>
    <xf numFmtId="0" fontId="26" fillId="0" borderId="15" xfId="0" applyFont="1" applyBorder="1"/>
    <xf numFmtId="0" fontId="27" fillId="3" borderId="7" xfId="0" applyFont="1" applyFill="1" applyBorder="1"/>
    <xf numFmtId="0" fontId="27" fillId="3" borderId="8" xfId="0" applyFont="1" applyFill="1" applyBorder="1" applyAlignment="1">
      <alignment horizontal="center"/>
    </xf>
    <xf numFmtId="0" fontId="26" fillId="0" borderId="7" xfId="0" applyFont="1" applyBorder="1"/>
    <xf numFmtId="0" fontId="26" fillId="0" borderId="8" xfId="0" applyFont="1" applyBorder="1" applyAlignment="1">
      <alignment horizontal="center"/>
    </xf>
    <xf numFmtId="0" fontId="26" fillId="0" borderId="23" xfId="0" applyFont="1" applyBorder="1" applyAlignment="1">
      <alignment horizontal="center"/>
    </xf>
    <xf numFmtId="0" fontId="26" fillId="0" borderId="24" xfId="0" applyFont="1" applyBorder="1" applyAlignment="1">
      <alignment horizontal="center"/>
    </xf>
    <xf numFmtId="0" fontId="9" fillId="22" borderId="16" xfId="0" applyFont="1" applyFill="1" applyBorder="1" applyAlignment="1">
      <alignment horizontal="center" vertical="center"/>
    </xf>
    <xf numFmtId="0" fontId="9" fillId="21" borderId="2" xfId="0" applyFont="1" applyFill="1" applyBorder="1" applyAlignment="1">
      <alignment vertical="center"/>
    </xf>
    <xf numFmtId="164" fontId="21" fillId="18" borderId="0" xfId="0" applyNumberFormat="1" applyFont="1" applyFill="1"/>
    <xf numFmtId="164" fontId="19" fillId="18" borderId="0" xfId="0" applyNumberFormat="1" applyFont="1" applyFill="1" applyAlignment="1">
      <alignment vertical="center"/>
    </xf>
    <xf numFmtId="164" fontId="5" fillId="0" borderId="11" xfId="0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164" fontId="0" fillId="0" borderId="6" xfId="1" applyFont="1" applyBorder="1" applyAlignment="1">
      <alignment vertical="center"/>
    </xf>
    <xf numFmtId="0" fontId="12" fillId="0" borderId="7" xfId="0" applyFont="1" applyBorder="1" applyAlignment="1">
      <alignment horizontal="right" vertical="center"/>
    </xf>
    <xf numFmtId="164" fontId="12" fillId="0" borderId="8" xfId="1" applyFont="1" applyBorder="1" applyAlignment="1">
      <alignment vertical="center"/>
    </xf>
    <xf numFmtId="0" fontId="0" fillId="15" borderId="7" xfId="0" applyFill="1" applyBorder="1" applyAlignment="1">
      <alignment horizontal="right" vertical="center"/>
    </xf>
    <xf numFmtId="164" fontId="0" fillId="15" borderId="8" xfId="0" applyNumberFormat="1" applyFill="1" applyBorder="1" applyAlignment="1">
      <alignment horizontal="left" vertical="center"/>
    </xf>
    <xf numFmtId="0" fontId="0" fillId="0" borderId="7" xfId="0" applyBorder="1" applyAlignment="1">
      <alignment horizontal="right" vertical="center"/>
    </xf>
    <xf numFmtId="164" fontId="0" fillId="0" borderId="8" xfId="0" applyNumberFormat="1" applyBorder="1" applyAlignment="1">
      <alignment horizontal="left" vertical="center"/>
    </xf>
    <xf numFmtId="0" fontId="12" fillId="15" borderId="7" xfId="0" applyFont="1" applyFill="1" applyBorder="1" applyAlignment="1">
      <alignment horizontal="right" vertical="center"/>
    </xf>
    <xf numFmtId="164" fontId="12" fillId="15" borderId="8" xfId="0" applyNumberFormat="1" applyFont="1" applyFill="1" applyBorder="1" applyAlignment="1">
      <alignment horizontal="left" vertical="center"/>
    </xf>
    <xf numFmtId="164" fontId="0" fillId="24" borderId="10" xfId="0" applyNumberFormat="1" applyFill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8" fillId="7" borderId="4" xfId="0" applyFont="1" applyFill="1" applyBorder="1"/>
    <xf numFmtId="0" fontId="8" fillId="7" borderId="5" xfId="0" applyFont="1" applyFill="1" applyBorder="1"/>
    <xf numFmtId="164" fontId="8" fillId="7" borderId="5" xfId="1" applyFont="1" applyFill="1" applyBorder="1"/>
    <xf numFmtId="0" fontId="8" fillId="16" borderId="7" xfId="0" applyFont="1" applyFill="1" applyBorder="1"/>
    <xf numFmtId="0" fontId="8" fillId="16" borderId="0" xfId="0" applyFont="1" applyFill="1"/>
    <xf numFmtId="164" fontId="8" fillId="16" borderId="0" xfId="1" applyFont="1" applyFill="1" applyBorder="1"/>
    <xf numFmtId="0" fontId="8" fillId="16" borderId="8" xfId="0" applyFont="1" applyFill="1" applyBorder="1"/>
    <xf numFmtId="0" fontId="9" fillId="0" borderId="7" xfId="0" applyFont="1" applyBorder="1"/>
    <xf numFmtId="164" fontId="9" fillId="0" borderId="0" xfId="1" applyFont="1" applyBorder="1"/>
    <xf numFmtId="0" fontId="9" fillId="0" borderId="8" xfId="0" applyFont="1" applyBorder="1"/>
    <xf numFmtId="0" fontId="9" fillId="19" borderId="0" xfId="0" applyFont="1" applyFill="1"/>
    <xf numFmtId="164" fontId="9" fillId="19" borderId="0" xfId="1" applyFont="1" applyFill="1" applyBorder="1"/>
    <xf numFmtId="0" fontId="9" fillId="19" borderId="8" xfId="0" applyFont="1" applyFill="1" applyBorder="1"/>
    <xf numFmtId="164" fontId="8" fillId="12" borderId="0" xfId="1" applyFont="1" applyFill="1" applyBorder="1"/>
    <xf numFmtId="164" fontId="8" fillId="10" borderId="0" xfId="1" applyFont="1" applyFill="1" applyBorder="1"/>
    <xf numFmtId="164" fontId="9" fillId="0" borderId="8" xfId="0" applyNumberFormat="1" applyFont="1" applyBorder="1"/>
    <xf numFmtId="164" fontId="9" fillId="12" borderId="0" xfId="1" applyFont="1" applyFill="1" applyBorder="1"/>
    <xf numFmtId="164" fontId="9" fillId="10" borderId="0" xfId="1" applyFont="1" applyFill="1" applyBorder="1"/>
    <xf numFmtId="0" fontId="9" fillId="16" borderId="0" xfId="0" applyFont="1" applyFill="1"/>
    <xf numFmtId="164" fontId="9" fillId="16" borderId="0" xfId="1" applyFont="1" applyFill="1" applyBorder="1"/>
    <xf numFmtId="0" fontId="9" fillId="16" borderId="8" xfId="0" applyFont="1" applyFill="1" applyBorder="1"/>
    <xf numFmtId="164" fontId="9" fillId="15" borderId="0" xfId="1" applyFont="1" applyFill="1" applyBorder="1"/>
    <xf numFmtId="0" fontId="9" fillId="15" borderId="8" xfId="0" applyFont="1" applyFill="1" applyBorder="1"/>
    <xf numFmtId="0" fontId="9" fillId="15" borderId="7" xfId="0" applyFont="1" applyFill="1" applyBorder="1"/>
    <xf numFmtId="0" fontId="0" fillId="15" borderId="0" xfId="0" applyFill="1"/>
    <xf numFmtId="0" fontId="9" fillId="15" borderId="3" xfId="0" applyFont="1" applyFill="1" applyBorder="1"/>
    <xf numFmtId="164" fontId="9" fillId="15" borderId="3" xfId="1" applyFont="1" applyFill="1" applyBorder="1"/>
    <xf numFmtId="0" fontId="9" fillId="15" borderId="10" xfId="0" applyFont="1" applyFill="1" applyBorder="1"/>
    <xf numFmtId="0" fontId="9" fillId="15" borderId="9" xfId="0" applyFont="1" applyFill="1" applyBorder="1"/>
    <xf numFmtId="0" fontId="8" fillId="8" borderId="5" xfId="0" applyFont="1" applyFill="1" applyBorder="1"/>
    <xf numFmtId="164" fontId="8" fillId="8" borderId="5" xfId="1" applyFont="1" applyFill="1" applyBorder="1"/>
    <xf numFmtId="0" fontId="8" fillId="8" borderId="6" xfId="0" applyFont="1" applyFill="1" applyBorder="1"/>
    <xf numFmtId="0" fontId="9" fillId="25" borderId="0" xfId="0" applyFont="1" applyFill="1" applyAlignment="1">
      <alignment vertical="center"/>
    </xf>
    <xf numFmtId="0" fontId="8" fillId="2" borderId="2" xfId="0" applyFont="1" applyFill="1" applyBorder="1" applyAlignment="1">
      <alignment vertical="center"/>
    </xf>
    <xf numFmtId="164" fontId="9" fillId="2" borderId="2" xfId="1" applyFont="1" applyFill="1" applyBorder="1" applyAlignment="1">
      <alignment vertical="center"/>
    </xf>
    <xf numFmtId="0" fontId="9" fillId="9" borderId="2" xfId="0" applyFont="1" applyFill="1" applyBorder="1" applyAlignment="1">
      <alignment vertical="center"/>
    </xf>
    <xf numFmtId="164" fontId="9" fillId="9" borderId="2" xfId="1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164" fontId="18" fillId="17" borderId="0" xfId="1" applyFont="1" applyFill="1" applyBorder="1" applyAlignment="1">
      <alignment vertical="center"/>
    </xf>
    <xf numFmtId="0" fontId="18" fillId="17" borderId="18" xfId="0" applyFont="1" applyFill="1" applyBorder="1" applyAlignment="1" applyProtection="1">
      <alignment vertical="center"/>
      <protection locked="0"/>
    </xf>
    <xf numFmtId="9" fontId="18" fillId="17" borderId="2" xfId="2" applyFont="1" applyFill="1" applyBorder="1" applyAlignment="1" applyProtection="1">
      <alignment vertical="center"/>
      <protection locked="0"/>
    </xf>
    <xf numFmtId="165" fontId="18" fillId="17" borderId="2" xfId="1" applyNumberFormat="1" applyFont="1" applyFill="1" applyBorder="1" applyAlignment="1">
      <alignment vertical="center"/>
    </xf>
    <xf numFmtId="0" fontId="9" fillId="9" borderId="0" xfId="0" applyFont="1" applyFill="1" applyAlignment="1" applyProtection="1">
      <alignment vertical="center"/>
      <protection locked="0"/>
    </xf>
    <xf numFmtId="0" fontId="9" fillId="2" borderId="0" xfId="0" applyFont="1" applyFill="1" applyAlignment="1" applyProtection="1">
      <alignment vertical="center"/>
      <protection locked="0"/>
    </xf>
    <xf numFmtId="164" fontId="9" fillId="9" borderId="0" xfId="1" applyFont="1" applyFill="1" applyBorder="1" applyAlignment="1" applyProtection="1">
      <alignment vertical="center"/>
      <protection locked="0"/>
    </xf>
    <xf numFmtId="164" fontId="9" fillId="2" borderId="0" xfId="1" applyFont="1" applyFill="1" applyBorder="1" applyAlignment="1" applyProtection="1">
      <alignment vertical="center"/>
      <protection locked="0"/>
    </xf>
    <xf numFmtId="3" fontId="9" fillId="0" borderId="0" xfId="0" applyNumberFormat="1" applyFont="1"/>
    <xf numFmtId="3" fontId="9" fillId="0" borderId="0" xfId="0" applyNumberFormat="1" applyFont="1" applyAlignment="1">
      <alignment vertical="center"/>
    </xf>
    <xf numFmtId="164" fontId="13" fillId="0" borderId="2" xfId="0" applyNumberFormat="1" applyFont="1" applyBorder="1" applyAlignment="1">
      <alignment vertical="center"/>
    </xf>
    <xf numFmtId="164" fontId="8" fillId="12" borderId="0" xfId="1" applyFont="1" applyFill="1" applyBorder="1" applyAlignment="1">
      <alignment vertical="center"/>
    </xf>
    <xf numFmtId="0" fontId="9" fillId="0" borderId="3" xfId="0" applyFont="1" applyBorder="1"/>
    <xf numFmtId="164" fontId="9" fillId="0" borderId="3" xfId="1" applyFont="1" applyFill="1" applyBorder="1"/>
    <xf numFmtId="164" fontId="8" fillId="0" borderId="3" xfId="1" applyFont="1" applyFill="1" applyBorder="1"/>
    <xf numFmtId="164" fontId="9" fillId="0" borderId="10" xfId="0" applyNumberFormat="1" applyFont="1" applyBorder="1"/>
    <xf numFmtId="0" fontId="8" fillId="0" borderId="4" xfId="0" applyFont="1" applyBorder="1"/>
    <xf numFmtId="0" fontId="8" fillId="0" borderId="5" xfId="0" applyFont="1" applyBorder="1"/>
    <xf numFmtId="164" fontId="8" fillId="0" borderId="5" xfId="1" applyFont="1" applyFill="1" applyBorder="1"/>
    <xf numFmtId="0" fontId="8" fillId="0" borderId="6" xfId="0" applyFont="1" applyBorder="1"/>
    <xf numFmtId="0" fontId="8" fillId="0" borderId="7" xfId="0" applyFont="1" applyBorder="1"/>
    <xf numFmtId="0" fontId="8" fillId="0" borderId="0" xfId="0" applyFont="1"/>
    <xf numFmtId="164" fontId="8" fillId="0" borderId="0" xfId="1" applyFont="1" applyFill="1" applyBorder="1"/>
    <xf numFmtId="0" fontId="8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3" fillId="0" borderId="0" xfId="4"/>
    <xf numFmtId="49" fontId="29" fillId="0" borderId="0" xfId="4" applyNumberFormat="1" applyFont="1" applyAlignment="1">
      <alignment horizontal="left" vertical="center" wrapText="1"/>
    </xf>
    <xf numFmtId="0" fontId="30" fillId="0" borderId="0" xfId="4" applyFont="1"/>
    <xf numFmtId="0" fontId="3" fillId="0" borderId="0" xfId="4" applyAlignment="1">
      <alignment wrapText="1"/>
    </xf>
    <xf numFmtId="0" fontId="3" fillId="0" borderId="0" xfId="4" applyAlignment="1">
      <alignment vertical="center" wrapText="1"/>
    </xf>
    <xf numFmtId="0" fontId="3" fillId="0" borderId="0" xfId="4" applyAlignment="1">
      <alignment horizontal="center" vertical="center" wrapText="1"/>
    </xf>
    <xf numFmtId="49" fontId="29" fillId="0" borderId="0" xfId="4" applyNumberFormat="1" applyFont="1" applyAlignment="1">
      <alignment vertical="center" wrapText="1"/>
    </xf>
    <xf numFmtId="49" fontId="29" fillId="0" borderId="0" xfId="4" applyNumberFormat="1" applyFont="1" applyAlignment="1">
      <alignment vertical="center" wrapText="1" readingOrder="1"/>
    </xf>
    <xf numFmtId="0" fontId="3" fillId="0" borderId="0" xfId="4" applyAlignment="1">
      <alignment horizontal="center"/>
    </xf>
    <xf numFmtId="0" fontId="29" fillId="0" borderId="0" xfId="4" applyFont="1"/>
    <xf numFmtId="0" fontId="31" fillId="0" borderId="0" xfId="4" applyFont="1"/>
    <xf numFmtId="0" fontId="3" fillId="0" borderId="0" xfId="4" applyAlignment="1">
      <alignment horizontal="center" vertical="center"/>
    </xf>
    <xf numFmtId="0" fontId="9" fillId="0" borderId="0" xfId="4" applyFont="1"/>
    <xf numFmtId="0" fontId="9" fillId="0" borderId="0" xfId="4" applyFont="1" applyAlignment="1">
      <alignment horizontal="center" vertical="center"/>
    </xf>
    <xf numFmtId="0" fontId="9" fillId="0" borderId="0" xfId="4" applyFont="1" applyProtection="1">
      <protection locked="0"/>
    </xf>
    <xf numFmtId="0" fontId="9" fillId="0" borderId="0" xfId="4" applyFont="1" applyAlignment="1">
      <alignment horizontal="left"/>
    </xf>
    <xf numFmtId="0" fontId="9" fillId="0" borderId="0" xfId="4" applyFont="1" applyAlignment="1" applyProtection="1">
      <alignment vertical="center"/>
      <protection locked="0"/>
    </xf>
    <xf numFmtId="0" fontId="8" fillId="0" borderId="0" xfId="4" applyFont="1"/>
    <xf numFmtId="0" fontId="28" fillId="0" borderId="0" xfId="4" applyFont="1"/>
    <xf numFmtId="1" fontId="13" fillId="0" borderId="2" xfId="4" applyNumberFormat="1" applyFont="1" applyBorder="1" applyAlignment="1">
      <alignment horizontal="center" vertical="center"/>
    </xf>
    <xf numFmtId="0" fontId="13" fillId="0" borderId="2" xfId="4" applyFont="1" applyBorder="1" applyAlignment="1">
      <alignment horizontal="center" vertical="center"/>
    </xf>
    <xf numFmtId="0" fontId="3" fillId="26" borderId="2" xfId="4" applyFill="1" applyBorder="1"/>
    <xf numFmtId="0" fontId="32" fillId="27" borderId="2" xfId="4" applyFont="1" applyFill="1" applyBorder="1" applyAlignment="1">
      <alignment horizontal="center"/>
    </xf>
    <xf numFmtId="0" fontId="32" fillId="28" borderId="2" xfId="4" applyFont="1" applyFill="1" applyBorder="1" applyAlignment="1">
      <alignment horizontal="center"/>
    </xf>
    <xf numFmtId="0" fontId="13" fillId="0" borderId="2" xfId="4" applyFont="1" applyBorder="1" applyAlignment="1">
      <alignment horizontal="center"/>
    </xf>
    <xf numFmtId="0" fontId="32" fillId="0" borderId="2" xfId="4" applyFont="1" applyBorder="1" applyAlignment="1">
      <alignment horizontal="center"/>
    </xf>
    <xf numFmtId="0" fontId="32" fillId="0" borderId="2" xfId="4" applyFont="1" applyBorder="1"/>
    <xf numFmtId="0" fontId="33" fillId="0" borderId="2" xfId="4" applyFont="1" applyBorder="1" applyAlignment="1">
      <alignment horizontal="center" vertical="center" wrapText="1"/>
    </xf>
    <xf numFmtId="0" fontId="33" fillId="5" borderId="2" xfId="4" applyFont="1" applyFill="1" applyBorder="1" applyAlignment="1">
      <alignment horizontal="center" vertical="center" wrapText="1"/>
    </xf>
    <xf numFmtId="0" fontId="28" fillId="26" borderId="2" xfId="4" applyFont="1" applyFill="1" applyBorder="1" applyAlignment="1">
      <alignment horizontal="center" vertical="center"/>
    </xf>
    <xf numFmtId="0" fontId="33" fillId="27" borderId="2" xfId="4" applyFont="1" applyFill="1" applyBorder="1" applyAlignment="1">
      <alignment horizontal="center" vertical="center" wrapText="1"/>
    </xf>
    <xf numFmtId="0" fontId="33" fillId="28" borderId="2" xfId="4" applyFont="1" applyFill="1" applyBorder="1" applyAlignment="1">
      <alignment horizontal="center" vertical="center" wrapText="1"/>
    </xf>
    <xf numFmtId="0" fontId="34" fillId="0" borderId="2" xfId="4" applyFont="1" applyBorder="1" applyAlignment="1">
      <alignment horizontal="center" vertical="center" wrapText="1"/>
    </xf>
    <xf numFmtId="0" fontId="13" fillId="0" borderId="0" xfId="4" applyFont="1" applyAlignment="1">
      <alignment horizontal="right"/>
    </xf>
    <xf numFmtId="0" fontId="35" fillId="0" borderId="0" xfId="4" applyFont="1"/>
    <xf numFmtId="0" fontId="15" fillId="0" borderId="0" xfId="4" applyFont="1"/>
    <xf numFmtId="0" fontId="15" fillId="0" borderId="0" xfId="4" applyFont="1" applyAlignment="1">
      <alignment horizontal="left"/>
    </xf>
    <xf numFmtId="167" fontId="3" fillId="0" borderId="10" xfId="4" applyNumberFormat="1" applyBorder="1"/>
    <xf numFmtId="167" fontId="3" fillId="0" borderId="3" xfId="4" applyNumberFormat="1" applyBorder="1"/>
    <xf numFmtId="167" fontId="9" fillId="0" borderId="9" xfId="4" applyNumberFormat="1" applyFont="1" applyBorder="1"/>
    <xf numFmtId="167" fontId="28" fillId="0" borderId="40" xfId="4" applyNumberFormat="1" applyFont="1" applyBorder="1" applyAlignment="1">
      <alignment horizontal="center" vertical="center"/>
    </xf>
    <xf numFmtId="167" fontId="28" fillId="0" borderId="41" xfId="4" applyNumberFormat="1" applyFont="1" applyBorder="1" applyAlignment="1">
      <alignment horizontal="center" vertical="center"/>
    </xf>
    <xf numFmtId="167" fontId="28" fillId="0" borderId="42" xfId="4" applyNumberFormat="1" applyFont="1" applyBorder="1"/>
    <xf numFmtId="167" fontId="3" fillId="0" borderId="8" xfId="4" applyNumberFormat="1" applyBorder="1"/>
    <xf numFmtId="167" fontId="3" fillId="0" borderId="0" xfId="4" applyNumberFormat="1"/>
    <xf numFmtId="167" fontId="9" fillId="0" borderId="7" xfId="4" applyNumberFormat="1" applyFont="1" applyBorder="1"/>
    <xf numFmtId="167" fontId="3" fillId="0" borderId="16" xfId="4" applyNumberFormat="1" applyBorder="1" applyAlignment="1">
      <alignment horizontal="center" vertical="center"/>
    </xf>
    <xf numFmtId="167" fontId="3" fillId="0" borderId="43" xfId="4" applyNumberFormat="1" applyBorder="1"/>
    <xf numFmtId="167" fontId="3" fillId="0" borderId="2" xfId="4" applyNumberFormat="1" applyBorder="1" applyAlignment="1">
      <alignment horizontal="center" vertical="center"/>
    </xf>
    <xf numFmtId="167" fontId="3" fillId="0" borderId="44" xfId="4" applyNumberFormat="1" applyBorder="1"/>
    <xf numFmtId="167" fontId="3" fillId="0" borderId="13" xfId="4" applyNumberFormat="1" applyBorder="1"/>
    <xf numFmtId="167" fontId="3" fillId="0" borderId="45" xfId="4" applyNumberFormat="1" applyBorder="1"/>
    <xf numFmtId="167" fontId="28" fillId="0" borderId="12" xfId="4" applyNumberFormat="1" applyFont="1" applyBorder="1"/>
    <xf numFmtId="167" fontId="28" fillId="0" borderId="46" xfId="4" applyNumberFormat="1" applyFont="1" applyBorder="1" applyAlignment="1">
      <alignment horizontal="center" vertical="center"/>
    </xf>
    <xf numFmtId="167" fontId="28" fillId="0" borderId="47" xfId="4" applyNumberFormat="1" applyFont="1" applyBorder="1" applyAlignment="1">
      <alignment horizontal="center" vertical="center"/>
    </xf>
    <xf numFmtId="167" fontId="28" fillId="0" borderId="48" xfId="4" applyNumberFormat="1" applyFont="1" applyBorder="1" applyAlignment="1">
      <alignment horizontal="center" vertical="center"/>
    </xf>
    <xf numFmtId="0" fontId="3" fillId="0" borderId="0" xfId="4" applyAlignment="1">
      <alignment vertical="center"/>
    </xf>
    <xf numFmtId="0" fontId="3" fillId="12" borderId="0" xfId="4" applyFill="1" applyAlignment="1">
      <alignment horizontal="center" vertical="center"/>
    </xf>
    <xf numFmtId="0" fontId="3" fillId="8" borderId="0" xfId="4" applyFill="1" applyAlignment="1">
      <alignment horizontal="center" vertical="center"/>
    </xf>
    <xf numFmtId="0" fontId="36" fillId="0" borderId="0" xfId="4" applyFont="1"/>
    <xf numFmtId="0" fontId="37" fillId="0" borderId="0" xfId="0" applyFont="1"/>
    <xf numFmtId="0" fontId="38" fillId="0" borderId="15" xfId="0" applyFont="1" applyBorder="1" applyAlignment="1" applyProtection="1">
      <alignment horizontal="left" vertical="center"/>
      <protection locked="0"/>
    </xf>
    <xf numFmtId="0" fontId="38" fillId="0" borderId="0" xfId="0" applyFont="1" applyAlignment="1" applyProtection="1">
      <alignment horizontal="left" vertical="center"/>
      <protection locked="0"/>
    </xf>
    <xf numFmtId="3" fontId="38" fillId="0" borderId="15" xfId="0" applyNumberFormat="1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167" fontId="3" fillId="8" borderId="2" xfId="4" applyNumberFormat="1" applyFill="1" applyBorder="1" applyAlignment="1" applyProtection="1">
      <alignment horizontal="center" vertical="center"/>
      <protection locked="0"/>
    </xf>
    <xf numFmtId="167" fontId="3" fillId="0" borderId="2" xfId="4" applyNumberFormat="1" applyBorder="1" applyAlignment="1" applyProtection="1">
      <alignment horizontal="center" vertical="center"/>
      <protection locked="0"/>
    </xf>
    <xf numFmtId="167" fontId="3" fillId="0" borderId="17" xfId="4" applyNumberFormat="1" applyBorder="1" applyAlignment="1" applyProtection="1">
      <alignment horizontal="center" vertical="center"/>
      <protection locked="0"/>
    </xf>
    <xf numFmtId="167" fontId="3" fillId="0" borderId="2" xfId="4" applyNumberFormat="1" applyBorder="1" applyProtection="1">
      <protection locked="0"/>
    </xf>
    <xf numFmtId="167" fontId="3" fillId="0" borderId="16" xfId="4" applyNumberFormat="1" applyBorder="1" applyAlignment="1" applyProtection="1">
      <alignment horizontal="center" vertical="center"/>
      <protection locked="0"/>
    </xf>
    <xf numFmtId="167" fontId="3" fillId="0" borderId="39" xfId="4" applyNumberFormat="1" applyBorder="1" applyAlignment="1" applyProtection="1">
      <alignment horizontal="center" vertical="center"/>
      <protection locked="0"/>
    </xf>
    <xf numFmtId="0" fontId="28" fillId="0" borderId="2" xfId="4" applyFont="1" applyBorder="1" applyAlignment="1" applyProtection="1">
      <alignment horizontal="center" vertical="center"/>
      <protection locked="0"/>
    </xf>
    <xf numFmtId="0" fontId="32" fillId="0" borderId="2" xfId="4" applyFont="1" applyBorder="1" applyAlignment="1" applyProtection="1">
      <alignment horizontal="left"/>
      <protection locked="0"/>
    </xf>
    <xf numFmtId="0" fontId="13" fillId="0" borderId="2" xfId="4" applyFont="1" applyBorder="1" applyAlignment="1" applyProtection="1">
      <alignment horizontal="center"/>
      <protection locked="0"/>
    </xf>
    <xf numFmtId="0" fontId="32" fillId="28" borderId="2" xfId="4" applyFont="1" applyFill="1" applyBorder="1" applyAlignment="1" applyProtection="1">
      <alignment horizontal="center"/>
      <protection locked="0"/>
    </xf>
    <xf numFmtId="0" fontId="32" fillId="27" borderId="2" xfId="4" applyFont="1" applyFill="1" applyBorder="1" applyAlignment="1" applyProtection="1">
      <alignment horizontal="center"/>
      <protection locked="0"/>
    </xf>
    <xf numFmtId="0" fontId="32" fillId="26" borderId="2" xfId="4" applyFont="1" applyFill="1" applyBorder="1" applyAlignment="1" applyProtection="1">
      <alignment horizontal="center"/>
      <protection locked="0"/>
    </xf>
    <xf numFmtId="1" fontId="13" fillId="0" borderId="2" xfId="4" applyNumberFormat="1" applyFont="1" applyBorder="1" applyAlignment="1" applyProtection="1">
      <alignment horizontal="center" vertical="center"/>
      <protection locked="0"/>
    </xf>
    <xf numFmtId="0" fontId="13" fillId="0" borderId="2" xfId="4" applyFont="1" applyBorder="1" applyAlignment="1" applyProtection="1">
      <alignment horizontal="center" vertical="center"/>
      <protection locked="0"/>
    </xf>
    <xf numFmtId="0" fontId="33" fillId="0" borderId="2" xfId="4" applyFont="1" applyBorder="1" applyAlignment="1" applyProtection="1">
      <alignment horizontal="center" vertical="center"/>
      <protection locked="0"/>
    </xf>
    <xf numFmtId="0" fontId="32" fillId="0" borderId="2" xfId="4" applyFont="1" applyBorder="1" applyAlignment="1" applyProtection="1">
      <alignment horizontal="center"/>
      <protection locked="0"/>
    </xf>
    <xf numFmtId="0" fontId="3" fillId="0" borderId="0" xfId="4" applyProtection="1">
      <protection locked="0"/>
    </xf>
    <xf numFmtId="0" fontId="3" fillId="0" borderId="17" xfId="4" applyBorder="1" applyProtection="1">
      <protection locked="0"/>
    </xf>
    <xf numFmtId="0" fontId="3" fillId="0" borderId="18" xfId="4" applyBorder="1" applyProtection="1">
      <protection locked="0"/>
    </xf>
    <xf numFmtId="0" fontId="2" fillId="0" borderId="2" xfId="4" applyFont="1" applyBorder="1" applyAlignment="1" applyProtection="1">
      <alignment horizontal="center"/>
      <protection locked="0"/>
    </xf>
    <xf numFmtId="0" fontId="3" fillId="8" borderId="2" xfId="4" applyFill="1" applyBorder="1" applyAlignment="1" applyProtection="1">
      <alignment horizontal="center"/>
      <protection locked="0"/>
    </xf>
    <xf numFmtId="9" fontId="0" fillId="8" borderId="0" xfId="2" applyFont="1" applyFill="1" applyAlignment="1" applyProtection="1">
      <alignment horizontal="right"/>
      <protection locked="0"/>
    </xf>
    <xf numFmtId="164" fontId="13" fillId="0" borderId="0" xfId="1" applyFont="1" applyFill="1" applyBorder="1" applyAlignment="1">
      <alignment vertical="center"/>
    </xf>
    <xf numFmtId="0" fontId="9" fillId="12" borderId="2" xfId="0" applyFont="1" applyFill="1" applyBorder="1" applyAlignment="1">
      <alignment vertical="center"/>
    </xf>
    <xf numFmtId="0" fontId="9" fillId="3" borderId="0" xfId="0" applyFont="1" applyFill="1" applyAlignment="1">
      <alignment vertical="center"/>
    </xf>
    <xf numFmtId="0" fontId="9" fillId="0" borderId="0" xfId="4" applyFont="1" applyAlignment="1">
      <alignment vertical="center" wrapText="1"/>
    </xf>
    <xf numFmtId="0" fontId="9" fillId="0" borderId="0" xfId="4" applyFont="1" applyAlignment="1">
      <alignment wrapText="1"/>
    </xf>
    <xf numFmtId="49" fontId="39" fillId="0" borderId="0" xfId="4" applyNumberFormat="1" applyFont="1" applyAlignment="1">
      <alignment vertical="center" wrapText="1"/>
    </xf>
    <xf numFmtId="49" fontId="39" fillId="0" borderId="0" xfId="4" applyNumberFormat="1" applyFont="1" applyAlignment="1">
      <alignment vertical="center" wrapText="1" readingOrder="1"/>
    </xf>
    <xf numFmtId="49" fontId="39" fillId="0" borderId="0" xfId="4" applyNumberFormat="1" applyFont="1" applyAlignment="1">
      <alignment horizontal="left" vertical="center" wrapText="1"/>
    </xf>
    <xf numFmtId="0" fontId="9" fillId="0" borderId="0" xfId="4" applyFont="1" applyAlignment="1">
      <alignment vertical="center"/>
    </xf>
    <xf numFmtId="0" fontId="8" fillId="15" borderId="0" xfId="0" applyFont="1" applyFill="1" applyAlignment="1">
      <alignment vertical="center"/>
    </xf>
    <xf numFmtId="164" fontId="9" fillId="15" borderId="0" xfId="1" applyFont="1" applyFill="1" applyBorder="1" applyAlignment="1">
      <alignment vertical="center"/>
    </xf>
    <xf numFmtId="164" fontId="9" fillId="15" borderId="0" xfId="1" applyFont="1" applyFill="1" applyBorder="1" applyAlignment="1">
      <alignment horizontal="center" vertical="center"/>
    </xf>
    <xf numFmtId="164" fontId="9" fillId="0" borderId="0" xfId="1" applyFont="1" applyFill="1" applyBorder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37" fillId="0" borderId="0" xfId="0" applyFont="1" applyAlignment="1" applyProtection="1">
      <alignment horizontal="left" vertical="center"/>
      <protection locked="0"/>
    </xf>
    <xf numFmtId="0" fontId="38" fillId="0" borderId="0" xfId="0" applyFont="1" applyAlignment="1" applyProtection="1">
      <alignment horizontal="left" vertical="center" wrapText="1"/>
      <protection locked="0"/>
    </xf>
    <xf numFmtId="1" fontId="13" fillId="27" borderId="2" xfId="4" applyNumberFormat="1" applyFont="1" applyFill="1" applyBorder="1" applyAlignment="1" applyProtection="1">
      <alignment horizontal="center" vertical="center"/>
      <protection locked="0"/>
    </xf>
    <xf numFmtId="0" fontId="13" fillId="19" borderId="2" xfId="4" applyFont="1" applyFill="1" applyBorder="1" applyAlignment="1" applyProtection="1">
      <alignment horizontal="center" vertical="center"/>
      <protection locked="0"/>
    </xf>
    <xf numFmtId="167" fontId="3" fillId="12" borderId="2" xfId="4" applyNumberForma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9" fillId="0" borderId="0" xfId="0" applyFont="1" applyAlignment="1">
      <alignment horizontal="right"/>
    </xf>
    <xf numFmtId="0" fontId="16" fillId="0" borderId="15" xfId="0" applyFont="1" applyBorder="1" applyAlignment="1" applyProtection="1">
      <alignment vertical="center"/>
      <protection locked="0"/>
    </xf>
    <xf numFmtId="0" fontId="1" fillId="0" borderId="0" xfId="5" applyAlignment="1">
      <alignment vertical="center"/>
    </xf>
    <xf numFmtId="0" fontId="1" fillId="0" borderId="0" xfId="5"/>
    <xf numFmtId="0" fontId="1" fillId="0" borderId="0" xfId="5" applyAlignment="1">
      <alignment horizontal="center" vertical="center"/>
    </xf>
    <xf numFmtId="0" fontId="9" fillId="0" borderId="0" xfId="8" applyFont="1"/>
    <xf numFmtId="0" fontId="9" fillId="0" borderId="0" xfId="8" applyFont="1" applyAlignment="1">
      <alignment horizontal="center" vertical="center" wrapText="1"/>
    </xf>
    <xf numFmtId="0" fontId="9" fillId="0" borderId="0" xfId="8" applyFont="1" applyAlignment="1">
      <alignment horizontal="center" vertical="center" textRotation="90"/>
    </xf>
    <xf numFmtId="0" fontId="41" fillId="0" borderId="0" xfId="8" applyFont="1" applyAlignment="1">
      <alignment horizontal="center" vertical="center" textRotation="90"/>
    </xf>
    <xf numFmtId="0" fontId="8" fillId="28" borderId="0" xfId="8" applyFont="1" applyFill="1" applyAlignment="1">
      <alignment horizontal="center" vertical="center"/>
    </xf>
    <xf numFmtId="0" fontId="9" fillId="28" borderId="0" xfId="8" applyFont="1" applyFill="1"/>
    <xf numFmtId="0" fontId="8" fillId="0" borderId="0" xfId="8" applyFont="1" applyAlignment="1">
      <alignment horizontal="center" vertical="center"/>
    </xf>
    <xf numFmtId="0" fontId="9" fillId="26" borderId="0" xfId="8" applyFont="1" applyFill="1"/>
    <xf numFmtId="0" fontId="8" fillId="26" borderId="0" xfId="8" applyFont="1" applyFill="1" applyAlignment="1">
      <alignment horizontal="center" vertical="center"/>
    </xf>
    <xf numFmtId="0" fontId="9" fillId="26" borderId="0" xfId="8" applyFont="1" applyFill="1" applyAlignment="1">
      <alignment horizontal="center" vertical="center"/>
    </xf>
    <xf numFmtId="0" fontId="9" fillId="6" borderId="0" xfId="8" applyFont="1" applyFill="1" applyAlignment="1">
      <alignment vertical="center" wrapText="1"/>
    </xf>
    <xf numFmtId="0" fontId="4" fillId="0" borderId="0" xfId="8"/>
    <xf numFmtId="0" fontId="9" fillId="6" borderId="0" xfId="8" applyFont="1" applyFill="1" applyAlignment="1">
      <alignment horizontal="left" vertical="center" wrapText="1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" vertical="center"/>
    </xf>
    <xf numFmtId="0" fontId="13" fillId="0" borderId="0" xfId="5" applyFont="1" applyAlignment="1">
      <alignment vertical="center"/>
    </xf>
    <xf numFmtId="0" fontId="5" fillId="0" borderId="2" xfId="5" applyFont="1" applyBorder="1" applyAlignment="1">
      <alignment vertical="center"/>
    </xf>
    <xf numFmtId="0" fontId="13" fillId="0" borderId="0" xfId="5" applyFont="1" applyAlignment="1">
      <alignment horizontal="center" vertical="center"/>
    </xf>
    <xf numFmtId="0" fontId="45" fillId="0" borderId="0" xfId="0" applyFont="1"/>
    <xf numFmtId="0" fontId="44" fillId="0" borderId="0" xfId="4" applyFont="1" applyAlignment="1">
      <alignment vertical="center"/>
    </xf>
    <xf numFmtId="0" fontId="45" fillId="0" borderId="0" xfId="4" applyFont="1"/>
    <xf numFmtId="0" fontId="44" fillId="0" borderId="0" xfId="0" applyFont="1" applyAlignment="1">
      <alignment vertical="center"/>
    </xf>
    <xf numFmtId="164" fontId="44" fillId="0" borderId="0" xfId="6" applyFont="1" applyFill="1" applyBorder="1" applyAlignment="1">
      <alignment horizontal="center" vertical="center"/>
    </xf>
    <xf numFmtId="164" fontId="44" fillId="0" borderId="0" xfId="6" applyFont="1" applyFill="1" applyBorder="1" applyAlignment="1">
      <alignment vertical="center"/>
    </xf>
    <xf numFmtId="49" fontId="45" fillId="0" borderId="0" xfId="4" applyNumberFormat="1" applyFont="1" applyAlignment="1">
      <alignment horizontal="center" vertical="center" wrapText="1" shrinkToFit="1"/>
    </xf>
    <xf numFmtId="0" fontId="44" fillId="0" borderId="0" xfId="4" applyFont="1" applyAlignment="1">
      <alignment horizontal="left" vertical="center"/>
    </xf>
    <xf numFmtId="0" fontId="45" fillId="0" borderId="0" xfId="0" applyFont="1" applyAlignment="1">
      <alignment vertical="center"/>
    </xf>
    <xf numFmtId="164" fontId="45" fillId="0" borderId="0" xfId="6" applyFont="1" applyFill="1" applyBorder="1" applyAlignment="1">
      <alignment horizontal="right" vertical="center"/>
    </xf>
    <xf numFmtId="164" fontId="45" fillId="0" borderId="0" xfId="6" applyFont="1" applyFill="1" applyBorder="1" applyAlignment="1">
      <alignment vertical="center"/>
    </xf>
    <xf numFmtId="9" fontId="45" fillId="0" borderId="0" xfId="7" applyFont="1" applyFill="1" applyBorder="1" applyAlignment="1">
      <alignment vertical="center"/>
    </xf>
    <xf numFmtId="164" fontId="45" fillId="0" borderId="0" xfId="6" applyFont="1" applyFill="1" applyBorder="1" applyAlignment="1">
      <alignment horizontal="center" vertical="center"/>
    </xf>
    <xf numFmtId="164" fontId="45" fillId="0" borderId="0" xfId="1" applyFont="1" applyFill="1" applyBorder="1" applyAlignment="1">
      <alignment horizontal="right" vertical="center"/>
    </xf>
    <xf numFmtId="0" fontId="45" fillId="0" borderId="0" xfId="0" applyFont="1" applyAlignment="1">
      <alignment horizontal="right" vertical="center"/>
    </xf>
    <xf numFmtId="164" fontId="45" fillId="0" borderId="0" xfId="1" applyFont="1" applyFill="1" applyBorder="1" applyAlignment="1">
      <alignment vertical="center"/>
    </xf>
    <xf numFmtId="0" fontId="44" fillId="0" borderId="0" xfId="0" applyFont="1" applyAlignment="1">
      <alignment horizontal="right" vertical="center" indent="2"/>
    </xf>
    <xf numFmtId="0" fontId="44" fillId="0" borderId="0" xfId="0" applyFont="1" applyAlignment="1">
      <alignment horizontal="center" vertical="center"/>
    </xf>
    <xf numFmtId="164" fontId="45" fillId="0" borderId="0" xfId="0" applyNumberFormat="1" applyFont="1" applyAlignment="1">
      <alignment vertical="center"/>
    </xf>
    <xf numFmtId="164" fontId="45" fillId="0" borderId="0" xfId="6" applyFont="1" applyFill="1" applyBorder="1"/>
    <xf numFmtId="0" fontId="9" fillId="0" borderId="0" xfId="8" applyFont="1" applyAlignment="1">
      <alignment wrapText="1"/>
    </xf>
    <xf numFmtId="0" fontId="9" fillId="6" borderId="0" xfId="8" applyFont="1" applyFill="1" applyAlignment="1">
      <alignment wrapText="1"/>
    </xf>
    <xf numFmtId="0" fontId="4" fillId="0" borderId="0" xfId="8" applyAlignment="1">
      <alignment wrapText="1"/>
    </xf>
    <xf numFmtId="0" fontId="5" fillId="0" borderId="0" xfId="5" applyFont="1" applyAlignment="1">
      <alignment horizontal="left" vertical="center"/>
    </xf>
    <xf numFmtId="0" fontId="5" fillId="0" borderId="0" xfId="5" applyFont="1" applyAlignment="1">
      <alignment horizontal="center" vertical="center" wrapText="1"/>
    </xf>
    <xf numFmtId="0" fontId="5" fillId="0" borderId="0" xfId="5" applyFont="1" applyAlignment="1">
      <alignment vertical="center" wrapText="1"/>
    </xf>
    <xf numFmtId="0" fontId="1" fillId="0" borderId="0" xfId="5" applyAlignment="1">
      <alignment vertical="center" wrapText="1"/>
    </xf>
    <xf numFmtId="0" fontId="1" fillId="0" borderId="0" xfId="5" applyAlignment="1">
      <alignment wrapText="1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5" fillId="23" borderId="0" xfId="0" applyFont="1" applyFill="1"/>
    <xf numFmtId="0" fontId="45" fillId="0" borderId="0" xfId="4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4" applyFont="1"/>
    <xf numFmtId="0" fontId="5" fillId="0" borderId="0" xfId="4" applyFont="1" applyAlignment="1">
      <alignment horizontal="center" vertical="center"/>
    </xf>
    <xf numFmtId="164" fontId="5" fillId="23" borderId="0" xfId="0" applyNumberFormat="1" applyFont="1" applyFill="1"/>
    <xf numFmtId="0" fontId="5" fillId="23" borderId="0" xfId="0" applyFont="1" applyFill="1" applyAlignment="1">
      <alignment horizontal="right"/>
    </xf>
    <xf numFmtId="9" fontId="5" fillId="23" borderId="0" xfId="2" applyFont="1" applyFill="1"/>
    <xf numFmtId="0" fontId="20" fillId="0" borderId="0" xfId="0" applyFont="1" applyAlignment="1">
      <alignment horizontal="center"/>
    </xf>
    <xf numFmtId="49" fontId="45" fillId="0" borderId="0" xfId="0" applyNumberFormat="1" applyFont="1" applyAlignment="1">
      <alignment vertical="center" wrapText="1" shrinkToFit="1"/>
    </xf>
    <xf numFmtId="0" fontId="45" fillId="0" borderId="0" xfId="0" applyFont="1" applyAlignment="1">
      <alignment vertical="center" wrapText="1"/>
    </xf>
    <xf numFmtId="0" fontId="45" fillId="0" borderId="0" xfId="4" applyFont="1" applyAlignment="1">
      <alignment vertical="center"/>
    </xf>
    <xf numFmtId="0" fontId="5" fillId="23" borderId="0" xfId="0" applyFont="1" applyFill="1" applyAlignment="1">
      <alignment horizontal="center" vertical="center" wrapText="1"/>
    </xf>
    <xf numFmtId="0" fontId="47" fillId="0" borderId="0" xfId="5" applyFont="1" applyAlignment="1">
      <alignment horizontal="left" vertical="center"/>
    </xf>
    <xf numFmtId="0" fontId="47" fillId="9" borderId="0" xfId="5" applyFont="1" applyFill="1" applyAlignment="1">
      <alignment horizontal="center" vertical="center" wrapText="1"/>
    </xf>
    <xf numFmtId="0" fontId="45" fillId="0" borderId="0" xfId="4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9" fillId="0" borderId="0" xfId="8" applyFont="1" applyAlignment="1">
      <alignment horizontal="center" vertical="center"/>
    </xf>
    <xf numFmtId="0" fontId="45" fillId="0" borderId="0" xfId="5" applyFont="1" applyAlignment="1">
      <alignment horizontal="center" vertical="center" wrapText="1"/>
    </xf>
    <xf numFmtId="0" fontId="45" fillId="0" borderId="0" xfId="5" applyFont="1" applyAlignment="1">
      <alignment horizontal="center" vertical="center"/>
    </xf>
    <xf numFmtId="3" fontId="45" fillId="0" borderId="0" xfId="5" applyNumberFormat="1" applyFont="1" applyAlignment="1">
      <alignment horizontal="center" vertical="center"/>
    </xf>
    <xf numFmtId="0" fontId="45" fillId="0" borderId="0" xfId="5" applyFont="1" applyAlignment="1">
      <alignment vertical="center"/>
    </xf>
    <xf numFmtId="0" fontId="45" fillId="0" borderId="49" xfId="5" applyFont="1" applyBorder="1" applyAlignment="1">
      <alignment horizontal="center" vertical="center"/>
    </xf>
    <xf numFmtId="0" fontId="45" fillId="0" borderId="49" xfId="8" applyFont="1" applyBorder="1" applyAlignment="1">
      <alignment vertical="center"/>
    </xf>
    <xf numFmtId="0" fontId="45" fillId="0" borderId="51" xfId="5" applyFont="1" applyBorder="1" applyAlignment="1">
      <alignment horizontal="center" vertical="center"/>
    </xf>
    <xf numFmtId="0" fontId="45" fillId="0" borderId="51" xfId="8" applyFont="1" applyBorder="1" applyAlignment="1">
      <alignment vertical="center"/>
    </xf>
    <xf numFmtId="49" fontId="48" fillId="0" borderId="50" xfId="5" applyNumberFormat="1" applyFont="1" applyBorder="1" applyAlignment="1">
      <alignment vertical="center"/>
    </xf>
    <xf numFmtId="0" fontId="48" fillId="0" borderId="0" xfId="5" applyFont="1" applyAlignment="1">
      <alignment vertical="center"/>
    </xf>
    <xf numFmtId="0" fontId="45" fillId="0" borderId="0" xfId="5" applyFont="1"/>
    <xf numFmtId="0" fontId="45" fillId="15" borderId="0" xfId="5" applyFont="1" applyFill="1" applyAlignment="1">
      <alignment horizontal="center" vertical="center" wrapText="1"/>
    </xf>
    <xf numFmtId="0" fontId="45" fillId="15" borderId="49" xfId="8" applyFont="1" applyFill="1" applyBorder="1" applyAlignment="1">
      <alignment vertical="center"/>
    </xf>
    <xf numFmtId="0" fontId="45" fillId="15" borderId="51" xfId="8" applyFont="1" applyFill="1" applyBorder="1" applyAlignment="1">
      <alignment vertical="center"/>
    </xf>
    <xf numFmtId="0" fontId="43" fillId="29" borderId="0" xfId="5" applyFont="1" applyFill="1" applyAlignment="1">
      <alignment horizontal="center" vertical="center" wrapText="1"/>
    </xf>
    <xf numFmtId="0" fontId="44" fillId="15" borderId="0" xfId="5" applyFont="1" applyFill="1" applyAlignment="1">
      <alignment horizontal="center" vertical="center" wrapText="1"/>
    </xf>
    <xf numFmtId="3" fontId="44" fillId="0" borderId="0" xfId="5" applyNumberFormat="1" applyFont="1" applyAlignment="1">
      <alignment horizontal="center" vertical="center"/>
    </xf>
    <xf numFmtId="0" fontId="44" fillId="0" borderId="0" xfId="5" applyFont="1" applyAlignment="1">
      <alignment horizontal="center" vertical="center" wrapText="1"/>
    </xf>
    <xf numFmtId="167" fontId="44" fillId="0" borderId="0" xfId="4" applyNumberFormat="1" applyFont="1" applyAlignment="1">
      <alignment horizontal="center" vertical="center"/>
    </xf>
    <xf numFmtId="0" fontId="45" fillId="0" borderId="0" xfId="5" quotePrefix="1" applyFont="1" applyAlignment="1">
      <alignment vertical="center" wrapText="1"/>
    </xf>
    <xf numFmtId="0" fontId="43" fillId="18" borderId="0" xfId="5" applyFont="1" applyFill="1" applyAlignment="1">
      <alignment horizontal="center" vertical="center"/>
    </xf>
    <xf numFmtId="0" fontId="46" fillId="7" borderId="0" xfId="4" applyFont="1" applyFill="1" applyAlignment="1">
      <alignment horizontal="center" vertical="center"/>
    </xf>
    <xf numFmtId="0" fontId="45" fillId="0" borderId="0" xfId="5" applyFont="1" applyAlignment="1">
      <alignment horizontal="left" vertical="center" wrapText="1"/>
    </xf>
    <xf numFmtId="0" fontId="45" fillId="0" borderId="0" xfId="5" quotePrefix="1" applyFont="1" applyAlignment="1">
      <alignment horizontal="left" vertical="center" wrapText="1" inden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5" fillId="7" borderId="0" xfId="0" applyFont="1" applyFill="1" applyAlignment="1">
      <alignment horizontal="center"/>
    </xf>
    <xf numFmtId="0" fontId="13" fillId="7" borderId="15" xfId="0" applyFont="1" applyFill="1" applyBorder="1" applyAlignment="1">
      <alignment horizontal="left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3" fillId="0" borderId="0" xfId="4" applyAlignment="1" applyProtection="1">
      <alignment horizontal="left"/>
      <protection locked="0"/>
    </xf>
    <xf numFmtId="49" fontId="29" fillId="0" borderId="0" xfId="4" applyNumberFormat="1" applyFont="1" applyAlignment="1" applyProtection="1">
      <alignment horizontal="left" vertical="center" wrapText="1"/>
      <protection locked="0"/>
    </xf>
    <xf numFmtId="0" fontId="9" fillId="0" borderId="0" xfId="4" applyFont="1" applyAlignment="1">
      <alignment horizontal="center"/>
    </xf>
    <xf numFmtId="0" fontId="22" fillId="10" borderId="4" xfId="0" applyFont="1" applyFill="1" applyBorder="1" applyAlignment="1">
      <alignment horizontal="center"/>
    </xf>
    <xf numFmtId="0" fontId="22" fillId="10" borderId="6" xfId="0" applyFont="1" applyFill="1" applyBorder="1" applyAlignment="1">
      <alignment horizontal="center"/>
    </xf>
    <xf numFmtId="164" fontId="23" fillId="0" borderId="14" xfId="0" applyNumberFormat="1" applyFont="1" applyBorder="1" applyAlignment="1">
      <alignment vertical="center"/>
    </xf>
    <xf numFmtId="0" fontId="23" fillId="0" borderId="23" xfId="0" applyFont="1" applyBorder="1" applyAlignment="1">
      <alignment vertical="center"/>
    </xf>
    <xf numFmtId="0" fontId="23" fillId="9" borderId="7" xfId="0" applyFont="1" applyFill="1" applyBorder="1" applyAlignment="1">
      <alignment horizontal="left" vertical="center"/>
    </xf>
    <xf numFmtId="0" fontId="23" fillId="9" borderId="0" xfId="0" applyFont="1" applyFill="1" applyAlignment="1">
      <alignment horizontal="left" vertical="center"/>
    </xf>
    <xf numFmtId="0" fontId="23" fillId="9" borderId="8" xfId="0" applyFont="1" applyFill="1" applyBorder="1" applyAlignment="1">
      <alignment horizontal="left" vertical="center"/>
    </xf>
    <xf numFmtId="0" fontId="22" fillId="10" borderId="4" xfId="0" applyFont="1" applyFill="1" applyBorder="1" applyAlignment="1">
      <alignment horizontal="center" vertical="center"/>
    </xf>
    <xf numFmtId="0" fontId="22" fillId="10" borderId="5" xfId="0" applyFont="1" applyFill="1" applyBorder="1" applyAlignment="1">
      <alignment horizontal="center" vertical="center"/>
    </xf>
  </cellXfs>
  <cellStyles count="9">
    <cellStyle name="Hyperlink" xfId="3" xr:uid="{00000000-000B-0000-0000-000008000000}"/>
    <cellStyle name="Monétaire" xfId="1" builtinId="4"/>
    <cellStyle name="Monétaire 2" xfId="6" xr:uid="{0DFBA758-AC46-4A8D-8DC0-DAF3E7124AB9}"/>
    <cellStyle name="Normal" xfId="0" builtinId="0"/>
    <cellStyle name="Normal 2" xfId="4" xr:uid="{C5C72093-C013-485A-B436-8269F0E14368}"/>
    <cellStyle name="Normal 2 2" xfId="8" xr:uid="{F5831FE1-B6BF-4569-82B7-9F9FD1C9D33F}"/>
    <cellStyle name="Normal 3" xfId="5" xr:uid="{093F03A7-3663-455B-AE09-78302ADB8581}"/>
    <cellStyle name="Pourcentage" xfId="2" builtinId="5"/>
    <cellStyle name="Pourcentage 2" xfId="7" xr:uid="{8A23395C-D867-4CD6-8A60-11700BBD968C}"/>
  </cellStyles>
  <dxfs count="113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9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7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right" vertical="center" textRotation="0" wrapText="0" relativeIndent="1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left style="thin">
          <color theme="9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499984740745262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33CC"/>
      <color rgb="FFFFFF99"/>
      <color rgb="FF66FFFF"/>
      <color rgb="FF9966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A5D053-CC07-4AFB-82CB-7ADD0A4FEB03}" name="T_TRAVAUX" displayName="T_TRAVAUX" ref="A21:E24" totalsRowShown="0" headerRowDxfId="112" dataDxfId="111" headerRowCellStyle="Normal 3" dataCellStyle="Normal 3">
  <autoFilter ref="A21:E24" xr:uid="{0DA5D053-CC07-4AFB-82CB-7ADD0A4FEB03}"/>
  <tableColumns count="5">
    <tableColumn id="1" xr3:uid="{47BC2123-F44C-47B5-8814-9086431E809D}" name="#" dataDxfId="110" dataCellStyle="Normal 3"/>
    <tableColumn id="2" xr3:uid="{7F35B44A-0D4E-4C9C-AFD9-A17FEE092FFB}" name="Type de forage" dataDxfId="109" dataCellStyle="Normal 3"/>
    <tableColumn id="3" xr3:uid="{0B8C2EFD-7E2A-4AA6-9AF8-A808ADDBC474}" name="Revêtement du forage" dataDxfId="108" dataCellStyle="Normal 3"/>
    <tableColumn id="4" xr3:uid="{7661B419-CFEC-4A56-BA46-8DB5050AFDE1}" name="Machinerie" dataDxfId="107" dataCellStyle="Normal 3"/>
    <tableColumn id="5" xr3:uid="{56014D43-C65F-4810-B136-C481D8911BF6}" name="Profondeur" dataDxfId="106" dataCellStyle="Normal 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C87622-21BC-46FF-8DF1-6CAFC98BB09E}" name="T_TRAV_RISQUES" displayName="T_TRAV_RISQUES" ref="G21:K27" totalsRowShown="0" headerRowDxfId="105">
  <autoFilter ref="G21:K27" xr:uid="{7CC87622-21BC-46FF-8DF1-6CAFC98BB09E}"/>
  <tableColumns count="5">
    <tableColumn id="1" xr3:uid="{1CDC4161-B964-429F-9025-ABA84415EE0B}" name="#" dataDxfId="104" dataCellStyle="Normal 3"/>
    <tableColumn id="5" xr3:uid="{9C32A51A-F5B3-487B-B17D-651957DA8B41}" name="Intitulé travaux" dataDxfId="103" dataCellStyle="Normal 3">
      <calculatedColumnFormula>IF(T_TRAV_RISQUES[[#This Row],['#]]&lt;&gt;"",_xlfn.TEXTJOIN(" / ",TRUE,OFFSET(T_TRAVAUX[[#Headers],[Type de forage]:[Profondeur]],MATCH(T_TRAV_RISQUES[[#This Row],['#]],T_TRAVAUX['#],0),0)),"")</calculatedColumnFormula>
    </tableColumn>
    <tableColumn id="2" xr3:uid="{FA1C4E83-439F-43AB-BF8D-6638CC029007}" name="N° risque" dataDxfId="102" dataCellStyle="Normal 3"/>
    <tableColumn id="3" xr3:uid="{EC5E9367-CBC9-47B2-9D42-E476B73AF2EB}" name="Risque" dataDxfId="101" dataCellStyle="Normal 3"/>
    <tableColumn id="4" xr3:uid="{4E7D12E8-A3A4-4FC1-8601-99FD262D7746}" name="Nbre échantillons" dataDxfId="100" dataCellStyle="Normal 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2DB018-C392-4A76-AEDC-BDFC5CF0802E}" name="T_ECHANTILLONS" displayName="T_ECHANTILLONS" ref="A3:H63" totalsRowCount="1" headerRowDxfId="99" dataDxfId="97" totalsRowDxfId="95" headerRowBorderDxfId="98" tableBorderDxfId="96">
  <autoFilter ref="A3:H62" xr:uid="{8B2DB018-C392-4A76-AEDC-BDFC5CF0802E}"/>
  <tableColumns count="8">
    <tableColumn id="1" xr3:uid="{DCE895A9-81F7-4D16-B4DC-EFF6DD684764}" name="Analyses fréquemment demandées" totalsRowLabel="Total" dataDxfId="94" totalsRowDxfId="93" dataCellStyle="Normal 2"/>
    <tableColumn id="2" xr3:uid="{2A10A138-C8E5-45DC-932A-92CC3B8EE867}" name="Qte" dataDxfId="92" totalsRowDxfId="91" dataCellStyle="Normal 2">
      <calculatedColumnFormula>VLOOKUP(T_ECHANTILLONS[[#This Row],[Analyses fréquemment demandées]],Calculs!$A$5:$AQ$64,2,FALSE)</calculatedColumnFormula>
    </tableColumn>
    <tableColumn id="3" xr3:uid="{C6CA5C43-707C-48ED-865F-EED3DAF5C13B}" name="matrice" dataDxfId="90" totalsRowDxfId="89"/>
    <tableColumn id="4" xr3:uid="{BE63386F-AB82-45CA-B344-8236DA17933C}" name="coutant" dataDxfId="88" totalsRowDxfId="87"/>
    <tableColumn id="5" xr3:uid="{FCF64A96-2EE9-4CC7-8BBE-6D54F480D05B}" name="S/Total" totalsRowFunction="sum" dataDxfId="86" totalsRowDxfId="85">
      <calculatedColumnFormula>T_ECHANTILLONS[[#This Row],[Qte]]*T_ECHANTILLONS[[#This Row],[coutant]]</calculatedColumnFormula>
    </tableColumn>
    <tableColumn id="6" xr3:uid="{9E1FC596-AA85-4163-8B97-E95FE9097970}" name="profit" dataDxfId="84" totalsRowDxfId="83"/>
    <tableColumn id="7" xr3:uid="{6BFF328F-3E35-47B3-A31D-7D2ACBC9DEFC}" name="$/unitaire" dataDxfId="82" totalsRowDxfId="81">
      <calculatedColumnFormula>ROUND(T_ECHANTILLONS[[#This Row],[coutant]]*(1+T_ECHANTILLONS[[#This Row],[profit]]),2)</calculatedColumnFormula>
    </tableColumn>
    <tableColumn id="8" xr3:uid="{51E73A40-BA43-42CE-A4CE-03E5F65AF50C}" name="TOTAL" totalsRowFunction="sum" dataDxfId="80" totalsRowDxfId="79">
      <calculatedColumnFormula>T_ECHANTILLONS[[#This Row],[Qte]]*T_ECHANTILLONS[[#This Row],[$/unitaire]]</calculatedColumnFormula>
    </tableColumn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76A3D5D-0C01-453D-B4D6-26520D6FCEBE}" name="T_RISQUES" displayName="T_RISQUES" ref="A2:BH112" totalsRowShown="0" headerRowDxfId="78" dataDxfId="77">
  <autoFilter ref="A2:BH112" xr:uid="{CDD5FD99-9BD2-43D1-8D47-7566A442E331}"/>
  <tableColumns count="60">
    <tableColumn id="1" xr3:uid="{A0826425-19BD-44C9-97EF-EC345AEEBB5A}" name="Risque associés / échantillon" dataDxfId="76"/>
    <tableColumn id="3" xr3:uid="{E567D07F-1AC2-4EF2-9211-CCA066A7B8F9}" name="Métaux" dataDxfId="75"/>
    <tableColumn id="4" xr3:uid="{5130B46C-C2A5-4CF7-B040-DF073DBDDE76}" name="C10C50" dataDxfId="74"/>
    <tableColumn id="5" xr3:uid="{6B9ADAB0-FEA5-4FB9-8E6B-D87E87E17CA0}" name="HAP" dataDxfId="73"/>
    <tableColumn id="6" xr3:uid="{93F69ECB-C262-407C-8DB3-62DA36DB3FEA}" name="COV-HAM-HAC" dataDxfId="72"/>
    <tableColumn id="7" xr3:uid="{333D841E-E25E-463F-9986-E4275079730F}" name="C-Phélonique" dataDxfId="71"/>
    <tableColumn id="8" xr3:uid="{87956319-6BB9-4C28-BA24-BA8AB2BA0B51}" name="Coli-phéco" dataDxfId="70"/>
    <tableColumn id="9" xr3:uid="{E1BBFF8F-50E6-4B7B-882E-C9EB26746891}" name="Entérocoques" dataDxfId="69"/>
    <tableColumn id="10" xr3:uid="{C12686F3-C4A0-4C32-9C28-42A844472E59}" name="bromur-chlorure-fluorure-nitrate-sulfate eau" dataDxfId="68"/>
    <tableColumn id="11" xr3:uid="{D5E52A0C-D6DA-4F3C-A02B-4EBBB2944928}" name="bromur-chlorure-fluorure-nitrate-sulfate" dataDxfId="67"/>
    <tableColumn id="12" xr3:uid="{6A4E59A0-1866-4F13-B776-7A426E2CCF1D}" name="Azote ammoniacal" dataDxfId="66"/>
    <tableColumn id="13" xr3:uid="{9255C1B0-50F4-43CA-BB10-00B1B44672EA}" name="Azote ammoniacal eau" dataDxfId="65"/>
    <tableColumn id="14" xr3:uid="{774F65FE-0F7E-4B5A-BC90-D5A9EF712A13}" name="Azote Kjeldahl" dataDxfId="64"/>
    <tableColumn id="15" xr3:uid="{EA0B33A6-255D-4B87-9744-E088057F18BF}" name="Azote Kjeldahl eau" dataDxfId="63"/>
    <tableColumn id="16" xr3:uid="{34DD11D2-D37E-41BE-9253-EEC1A59A40D9}" name="dureté eau" dataDxfId="62"/>
    <tableColumn id="17" xr3:uid="{8437CEBD-41BC-4AFD-B945-087E1E05A0C8}" name="Conductivité" dataDxfId="61"/>
    <tableColumn id="18" xr3:uid="{87B03EB3-2626-44EF-B8EB-7A3C47611331}" name="Cyanures totaux" dataDxfId="60"/>
    <tableColumn id="19" xr3:uid="{A672F930-E550-48BE-AD08-2833B0055351}" name="Fluorures disponibles" dataDxfId="59"/>
    <tableColumn id="20" xr3:uid="{B922A5CA-CC72-419D-BAC5-9A052BDE5BC1}" name="Matières en suspension (MES) eau" dataDxfId="58"/>
    <tableColumn id="21" xr3:uid="{26F79DAD-1C48-418F-8702-CA7D9B9C5895}" name="PH" dataDxfId="57"/>
    <tableColumn id="22" xr3:uid="{C7FDA9B1-02F8-4975-90E0-FFDD5B25DEC6}" name="Phosphore Total Trace eau" dataDxfId="56"/>
    <tableColumn id="23" xr3:uid="{27BEDC2C-B5E7-431D-BE6B-CC6EEFA5D4D7}" name="Phosphores totaux eau" dataDxfId="55"/>
    <tableColumn id="24" xr3:uid="{35A35D46-D404-40E2-B93B-D0C140727C05}" name="Phtalate eau" dataDxfId="54"/>
    <tableColumn id="25" xr3:uid="{F8EABD3B-00E1-418E-B058-0608D879E83F}" name="Phtalate" dataDxfId="53"/>
    <tableColumn id="26" xr3:uid="{94545C9D-176D-462F-879C-AA97E16CCEE2}" name="Soufre" dataDxfId="52"/>
    <tableColumn id="27" xr3:uid="{63C83D62-9D5D-440E-9257-1944B5C22188}" name="Sulfures eau" dataDxfId="51"/>
    <tableColumn id="28" xr3:uid="{7ADFD398-2095-47D4-832C-6CCC06AD49FA}" name="C10C50 eau" dataDxfId="50"/>
    <tableColumn id="29" xr3:uid="{BE062259-4A28-4D6D-8064-1A420E0F5D0F}" name="HAP eau" dataDxfId="49"/>
    <tableColumn id="30" xr3:uid="{E8435A19-16B8-4403-8489-C87A46B8107D}" name="BTEX" dataDxfId="48"/>
    <tableColumn id="31" xr3:uid="{A543EA20-F941-4686-8ADA-ABFD8092D087}" name="HAM" dataDxfId="47"/>
    <tableColumn id="32" xr3:uid="{D9FFE71D-38EB-4779-B257-6F0D32496D6D}" name="BPC" dataDxfId="46"/>
    <tableColumn id="33" xr3:uid="{2368A081-601E-410A-BE92-BCBF92972C06}" name="BPC aroclor" dataDxfId="45"/>
    <tableColumn id="34" xr3:uid="{329AE665-299A-4EBA-9FE1-03097C3A17E6}" name="Dioxine-furane" dataDxfId="44"/>
    <tableColumn id="35" xr3:uid="{C6A88AEF-06D6-407F-AA35-F48E9E6087ED}" name="Oxygène dissous" dataDxfId="43"/>
    <tableColumn id="36" xr3:uid="{5CB56ABC-24F6-46C6-BE05-D9D44F57A47C}" name="Chlore total" dataDxfId="42"/>
    <tableColumn id="37" xr3:uid="{3D531206-24E5-4684-B818-915824A9BE4B}" name="Toxicité des truites concentration multiple eau" dataDxfId="41"/>
    <tableColumn id="38" xr3:uid="{E0ED0E52-69AF-4846-9251-ED8F8FD0FE61}" name="Toxicité des daphnies eau" dataDxfId="40"/>
    <tableColumn id="39" xr3:uid="{F9639C3B-5B7E-476C-8329-24ED9CC99466}" name="Pesticides glyphosates" dataDxfId="39"/>
    <tableColumn id="40" xr3:uid="{3882E06A-53F2-4776-BAA7-DC3BC9C32926}" name="HAC" dataDxfId="38"/>
    <tableColumn id="41" xr3:uid="{EDCCAA54-249C-44DD-94EA-DF62A78C9CF0}" name="Glycols" dataDxfId="37"/>
    <tableColumn id="42" xr3:uid="{05CD9207-732C-4F00-8E8E-6E15D5131E03}" name="Chrome hexavalent" dataDxfId="36"/>
    <tableColumn id="43" xr3:uid="{F9BA6A66-7EFB-4A09-A9B9-49DF9A06E4F1}" name="Chrome hexavalent eau" dataDxfId="35"/>
    <tableColumn id="44" xr3:uid="{51BC7207-0E5F-4635-B7AF-B9A88866F97C}" name=" Cyanures totaux eau" dataDxfId="34"/>
    <tableColumn id="45" xr3:uid="{56F2AC8D-3277-4641-BF0C-D129FD5FB1B7}" name="Phénol" dataDxfId="33"/>
    <tableColumn id="46" xr3:uid="{8CB2FD7F-6227-466B-A546-3C331366407C}" name="Phosphore" dataDxfId="32"/>
    <tableColumn id="47" xr3:uid="{42A15A5B-8923-46A5-9B15-1DEB93064D0E}" name="Lixiviation TLCP 1312" dataDxfId="31"/>
    <tableColumn id="48" xr3:uid="{FA8685BD-BC25-458B-BC4D-9A4D880390DE}" name="RMD- Lixiviation + analyse" dataDxfId="30"/>
    <tableColumn id="50" xr3:uid="{405067BA-211E-4D73-ABEA-1F39C700A896}" name="Amiante" dataDxfId="29"/>
    <tableColumn id="51" xr3:uid="{B64D8783-93AD-466D-82F6-5B20FBE013C8}" name="Amiante (granulométrie et MLP-IRSST-244)" dataDxfId="28"/>
    <tableColumn id="2" xr3:uid="{B631DFC2-836D-4D4C-B7FB-F2E060267DC1}" name="1 métal" dataDxfId="27"/>
    <tableColumn id="49" xr3:uid="{08EFE095-B292-4308-BC24-59FE04024B0A}" name="2 à 3 métaux" dataDxfId="26"/>
    <tableColumn id="52" xr3:uid="{CB38A2D4-2607-4C70-82C4-B619CF15AA19}" name="4 à 8 métaux" dataDxfId="25"/>
    <tableColumn id="53" xr3:uid="{ADC4FCFC-C39F-4C10-950A-3646E4075A28}" name="Broyage standard" dataDxfId="24"/>
    <tableColumn id="54" xr3:uid="{A8ACDE26-9D3C-497F-924A-DF343A826BB6}" name="Pulvérisation" dataDxfId="23"/>
    <tableColumn id="55" xr3:uid="{0672E538-0285-4314-B173-FA397B2B61C0}" name="Kit d'échantillonage des COV + seringue" dataDxfId="22"/>
    <tableColumn id="56" xr3:uid="{9D1C8B2B-D094-4B2A-A990-AD778850BE3B}" name="Congélation d'échantillon" dataDxfId="21"/>
    <tableColumn id="57" xr3:uid="{9C2B3813-649F-4BEA-9A0D-02BDF3050C73}" name="Test d'eau Micro Bio, pour vente immobilliere" dataDxfId="20"/>
    <tableColumn id="58" xr3:uid="{92F664B6-E7C6-4FD0-A5D7-315A068285F0}" name="Arsenic" dataDxfId="19"/>
    <tableColumn id="59" xr3:uid="{5A6B85DD-E45D-4628-B9EC-9CC6BFEE10BC}" name="Solides dissous" dataDxfId="18"/>
    <tableColumn id="60" xr3:uid="{CBF253BF-7980-4F42-A317-89AC6FBD5F3B}" name="DUPLICATA" dataDxfId="17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4270195-6EC8-4586-8FB1-9F0F05ACB164}" name="TREF_TYPES_FORAGE" displayName="TREF_TYPES_FORAGE" ref="R1:R5" totalsRowShown="0" headerRowDxfId="16" dataDxfId="15" headerRowCellStyle="Normal 3" dataCellStyle="Normal 3">
  <autoFilter ref="R1:R5" xr:uid="{F4270195-6EC8-4586-8FB1-9F0F05ACB164}"/>
  <tableColumns count="1">
    <tableColumn id="1" xr3:uid="{5D7ECEFC-687F-43CD-9C95-21311772A115}" name="Type de forage" dataDxfId="14" dataCellStyle="Normal 3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180BC8D-7C56-461E-8F22-435DBB898C14}" name="TREF_RVTMNT_FORAGE" displayName="TREF_RVTMNT_FORAGE" ref="T1:T6" totalsRowShown="0" headerRowDxfId="13" dataDxfId="12" headerRowCellStyle="Normal 3" dataCellStyle="Normal 3">
  <autoFilter ref="T1:T6" xr:uid="{B180BC8D-7C56-461E-8F22-435DBB898C14}"/>
  <tableColumns count="1">
    <tableColumn id="1" xr3:uid="{AD8C421B-AF19-46E6-8A26-95BED2156D51}" name="Revêtement du forage" dataDxfId="11" dataCellStyle="Normal 3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BC3AC34-BA0E-4467-88D2-0E30E522EC1A}" name="TREF_MACHINERIES" displayName="TREF_MACHINERIES" ref="V1:V7" totalsRowShown="0" headerRowDxfId="10" dataDxfId="9" headerRowCellStyle="Normal 3" dataCellStyle="Normal 3">
  <autoFilter ref="V1:V7" xr:uid="{6BC3AC34-BA0E-4467-88D2-0E30E522EC1A}"/>
  <tableColumns count="1">
    <tableColumn id="1" xr3:uid="{D8505EFA-AE10-4AD9-9C52-C71B21025338}" name="machineire" dataDxfId="8" dataCellStyle="Normal 3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60DFF6C-9D6A-4DFF-A1D6-0C746B2991BD}" name="TREF_PROFONDEURS" displayName="TREF_PROFONDEURS" ref="X1:X9" totalsRowShown="0" headerRowDxfId="7" dataDxfId="6" headerRowCellStyle="Normal 3" dataCellStyle="Normal 3">
  <autoFilter ref="X1:X9" xr:uid="{360DFF6C-9D6A-4DFF-A1D6-0C746B2991BD}"/>
  <tableColumns count="1">
    <tableColumn id="1" xr3:uid="{5349E6D2-1021-4828-BE5B-282B8CFF051C}" name="Profondeur" dataDxfId="5" dataCellStyle="Normal 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2.bin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4AC06-A7B6-41DC-9FA9-E7C6C9252C8E}">
  <dimension ref="A6:W27"/>
  <sheetViews>
    <sheetView tabSelected="1" workbookViewId="0">
      <selection activeCell="A22" sqref="A22"/>
    </sheetView>
  </sheetViews>
  <sheetFormatPr baseColWidth="10" defaultRowHeight="15"/>
  <cols>
    <col min="1" max="1" width="5" style="390" customWidth="1"/>
    <col min="2" max="2" width="17.75" style="389" customWidth="1"/>
    <col min="3" max="3" width="20.25" style="389" customWidth="1"/>
    <col min="4" max="4" width="25.125" style="389" customWidth="1"/>
    <col min="5" max="5" width="10.625" style="390" customWidth="1"/>
    <col min="6" max="6" width="3.625" style="389" customWidth="1"/>
    <col min="7" max="7" width="6.75" style="390" customWidth="1"/>
    <col min="8" max="8" width="50" style="390" customWidth="1"/>
    <col min="9" max="9" width="5.75" style="417" customWidth="1"/>
    <col min="10" max="10" width="58.75" style="389" customWidth="1"/>
    <col min="11" max="11" width="9.25" style="389" customWidth="1"/>
    <col min="12" max="12" width="8.375" style="375" customWidth="1"/>
    <col min="13" max="13" width="7" style="373" customWidth="1"/>
    <col min="14" max="23" width="11" style="373"/>
    <col min="24" max="16384" width="11" style="374"/>
  </cols>
  <sheetData>
    <row r="6" spans="1:4">
      <c r="A6" s="393"/>
      <c r="B6" s="391" t="s">
        <v>288</v>
      </c>
      <c r="C6" s="391" t="s">
        <v>178</v>
      </c>
      <c r="D6" s="391" t="s">
        <v>436</v>
      </c>
    </row>
    <row r="7" spans="1:4">
      <c r="B7" s="389" t="s">
        <v>438</v>
      </c>
      <c r="C7" s="392">
        <v>2</v>
      </c>
      <c r="D7" s="392"/>
    </row>
    <row r="8" spans="1:4">
      <c r="B8" s="389" t="s">
        <v>440</v>
      </c>
      <c r="C8" s="392">
        <v>1</v>
      </c>
      <c r="D8" s="392"/>
    </row>
    <row r="9" spans="1:4">
      <c r="B9" s="389" t="s">
        <v>441</v>
      </c>
      <c r="C9" s="392">
        <v>0</v>
      </c>
      <c r="D9" s="392"/>
    </row>
    <row r="10" spans="1:4">
      <c r="B10" s="389" t="s">
        <v>191</v>
      </c>
      <c r="C10" s="392">
        <v>0</v>
      </c>
      <c r="D10" s="392"/>
    </row>
    <row r="13" spans="1:4">
      <c r="A13" s="393"/>
      <c r="B13" s="391" t="s">
        <v>288</v>
      </c>
      <c r="C13" s="391" t="s">
        <v>445</v>
      </c>
    </row>
    <row r="14" spans="1:4">
      <c r="B14" s="389" t="s">
        <v>446</v>
      </c>
      <c r="C14" s="392"/>
    </row>
    <row r="15" spans="1:4">
      <c r="B15" s="389" t="s">
        <v>447</v>
      </c>
      <c r="C15" s="392"/>
    </row>
    <row r="16" spans="1:4">
      <c r="B16" s="389" t="s">
        <v>213</v>
      </c>
      <c r="C16" s="392"/>
    </row>
    <row r="19" spans="1:23">
      <c r="A19" s="465" t="s">
        <v>420</v>
      </c>
      <c r="B19" s="465"/>
      <c r="C19" s="465"/>
      <c r="D19" s="465"/>
      <c r="E19" s="465"/>
      <c r="G19" s="465" t="s">
        <v>474</v>
      </c>
      <c r="H19" s="465"/>
      <c r="I19" s="465"/>
      <c r="J19" s="465"/>
      <c r="K19" s="465"/>
    </row>
    <row r="20" spans="1:23" ht="3.75" customHeight="1"/>
    <row r="21" spans="1:23" s="421" customFormat="1" ht="38.25">
      <c r="A21" s="418" t="s">
        <v>442</v>
      </c>
      <c r="B21" s="418" t="s">
        <v>430</v>
      </c>
      <c r="C21" s="418" t="s">
        <v>476</v>
      </c>
      <c r="D21" s="418" t="s">
        <v>443</v>
      </c>
      <c r="E21" s="418" t="s">
        <v>444</v>
      </c>
      <c r="F21" s="419"/>
      <c r="G21" s="418" t="s">
        <v>442</v>
      </c>
      <c r="H21" s="441" t="s">
        <v>475</v>
      </c>
      <c r="I21" s="418" t="s">
        <v>471</v>
      </c>
      <c r="J21" s="418" t="s">
        <v>473</v>
      </c>
      <c r="K21" s="418" t="s">
        <v>472</v>
      </c>
      <c r="L21" s="420"/>
      <c r="M21" s="420"/>
      <c r="N21" s="420"/>
      <c r="O21" s="420"/>
      <c r="P21" s="420"/>
      <c r="Q21" s="420"/>
      <c r="R21" s="420"/>
      <c r="S21" s="420"/>
      <c r="T21" s="420"/>
      <c r="U21" s="420"/>
      <c r="V21" s="420"/>
    </row>
    <row r="22" spans="1:23">
      <c r="A22" s="390" t="s">
        <v>295</v>
      </c>
      <c r="B22" s="390" t="s">
        <v>423</v>
      </c>
      <c r="C22" s="390" t="s">
        <v>434</v>
      </c>
      <c r="D22" s="390" t="s">
        <v>196</v>
      </c>
      <c r="E22" s="390" t="s">
        <v>452</v>
      </c>
      <c r="G22" s="390" t="s">
        <v>295</v>
      </c>
      <c r="H22" s="440" t="str">
        <f ca="1">IF(T_TRAV_RISQUES[[#This Row],['#]]&lt;&gt;"",_xlfn.TEXTJOIN(" / ",TRUE,OFFSET(T_TRAVAUX[[#Headers],[Type de forage]:[Profondeur]],MATCH(T_TRAV_RISQUES[[#This Row],['#]],T_TRAVAUX['#],0),0)),"")</f>
        <v>Forage mécanique / Béton / Foreuse 540 (ENVIROSOL) / 16'</v>
      </c>
      <c r="I22" s="390">
        <v>1</v>
      </c>
      <c r="J22" s="417" t="s">
        <v>60</v>
      </c>
      <c r="K22" s="389">
        <v>2</v>
      </c>
      <c r="L22" s="373"/>
      <c r="W22" s="374"/>
    </row>
    <row r="23" spans="1:23">
      <c r="A23" s="390" t="s">
        <v>299</v>
      </c>
      <c r="B23" s="390" t="s">
        <v>423</v>
      </c>
      <c r="C23" s="390" t="s">
        <v>362</v>
      </c>
      <c r="D23" s="390" t="s">
        <v>196</v>
      </c>
      <c r="E23" s="390" t="s">
        <v>452</v>
      </c>
      <c r="G23" s="390" t="s">
        <v>295</v>
      </c>
      <c r="H23" s="440" t="str">
        <f ca="1">IF(T_TRAV_RISQUES[[#This Row],['#]]&lt;&gt;"",_xlfn.TEXTJOIN(" / ",TRUE,OFFSET(T_TRAVAUX[[#Headers],[Type de forage]:[Profondeur]],MATCH(T_TRAV_RISQUES[[#This Row],['#]],T_TRAVAUX['#],0),0)),"")</f>
        <v>Forage mécanique / Béton / Foreuse 540 (ENVIROSOL) / 16'</v>
      </c>
      <c r="I23" s="390">
        <v>2</v>
      </c>
      <c r="J23" s="417" t="s">
        <v>469</v>
      </c>
      <c r="K23" s="389">
        <v>1</v>
      </c>
      <c r="L23" s="373"/>
      <c r="W23" s="374"/>
    </row>
    <row r="24" spans="1:23">
      <c r="A24" s="390" t="s">
        <v>300</v>
      </c>
      <c r="B24" s="390" t="s">
        <v>423</v>
      </c>
      <c r="C24" s="390" t="s">
        <v>432</v>
      </c>
      <c r="D24" s="390" t="s">
        <v>196</v>
      </c>
      <c r="E24" s="390" t="s">
        <v>452</v>
      </c>
      <c r="G24" s="390" t="s">
        <v>299</v>
      </c>
      <c r="H24" s="440" t="str">
        <f ca="1">IF(T_TRAV_RISQUES[[#This Row],['#]]&lt;&gt;"",_xlfn.TEXTJOIN(" / ",TRUE,OFFSET(T_TRAVAUX[[#Headers],[Type de forage]:[Profondeur]],MATCH(T_TRAV_RISQUES[[#This Row],['#]],T_TRAVAUX['#],0),0)),"")</f>
        <v>Forage mécanique / Asphalte / Foreuse 540 (ENVIROSOL) / 16'</v>
      </c>
      <c r="I24" s="390">
        <v>1</v>
      </c>
      <c r="J24" s="417" t="s">
        <v>55</v>
      </c>
      <c r="K24" s="389">
        <v>2</v>
      </c>
      <c r="L24" s="373"/>
      <c r="W24" s="374"/>
    </row>
    <row r="25" spans="1:23">
      <c r="G25" s="390" t="s">
        <v>300</v>
      </c>
      <c r="H25" s="440" t="str">
        <f ca="1">IF(T_TRAV_RISQUES[[#This Row],['#]]&lt;&gt;"",_xlfn.TEXTJOIN(" / ",TRUE,OFFSET(T_TRAVAUX[[#Headers],[Type de forage]:[Profondeur]],MATCH(T_TRAV_RISQUES[[#This Row],['#]],T_TRAVAUX['#],0),0)),"")</f>
        <v>Forage mécanique / Naturel / Foreuse 540 (ENVIROSOL) / 16'</v>
      </c>
      <c r="I25" s="390">
        <v>1</v>
      </c>
      <c r="J25" s="417" t="s">
        <v>49</v>
      </c>
      <c r="K25" s="389">
        <v>1</v>
      </c>
      <c r="L25" s="373"/>
      <c r="W25" s="374"/>
    </row>
    <row r="26" spans="1:23">
      <c r="G26" s="390" t="s">
        <v>300</v>
      </c>
      <c r="H26" s="440" t="str">
        <f ca="1">IF(T_TRAV_RISQUES[[#This Row],['#]]&lt;&gt;"",_xlfn.TEXTJOIN(" / ",TRUE,OFFSET(T_TRAVAUX[[#Headers],[Type de forage]:[Profondeur]],MATCH(T_TRAV_RISQUES[[#This Row],['#]],T_TRAVAUX['#],0),0)),"")</f>
        <v>Forage mécanique / Naturel / Foreuse 540 (ENVIROSOL) / 16'</v>
      </c>
      <c r="I26" s="390">
        <v>2</v>
      </c>
      <c r="J26" s="417" t="s">
        <v>169</v>
      </c>
      <c r="L26" s="373"/>
      <c r="W26" s="374"/>
    </row>
    <row r="27" spans="1:23">
      <c r="G27" s="390" t="s">
        <v>300</v>
      </c>
      <c r="H27" s="440" t="str">
        <f ca="1">IF(T_TRAV_RISQUES[[#This Row],['#]]&lt;&gt;"",_xlfn.TEXTJOIN(" / ",TRUE,OFFSET(T_TRAVAUX[[#Headers],[Type de forage]:[Profondeur]],MATCH(T_TRAV_RISQUES[[#This Row],['#]],T_TRAVAUX['#],0),0)),"")</f>
        <v>Forage mécanique / Naturel / Foreuse 540 (ENVIROSOL) / 16'</v>
      </c>
      <c r="I27" s="390">
        <v>3</v>
      </c>
      <c r="J27" s="417" t="s">
        <v>69</v>
      </c>
      <c r="K27" s="389">
        <v>1</v>
      </c>
      <c r="L27" s="373"/>
      <c r="W27" s="374"/>
    </row>
  </sheetData>
  <mergeCells count="2">
    <mergeCell ref="A19:E19"/>
    <mergeCell ref="G19:K19"/>
  </mergeCells>
  <phoneticPr fontId="7" type="noConversion"/>
  <conditionalFormatting sqref="I22:I27">
    <cfRule type="expression" dxfId="4" priority="1">
      <formula>COUNTIFS($G$22:$G$27,$G22,$I$22:$I$27,$I22)&gt;1</formula>
    </cfRule>
  </conditionalFormatting>
  <dataValidations count="7">
    <dataValidation type="list" allowBlank="1" showInputMessage="1" showErrorMessage="1" sqref="B22:B24" xr:uid="{E2810B16-3E5C-4FE5-A516-EBC8C18C3410}">
      <formula1>LST_TYPES_FORAGE</formula1>
    </dataValidation>
    <dataValidation type="list" allowBlank="1" showInputMessage="1" showErrorMessage="1" sqref="D22:D24" xr:uid="{766CA2C4-5C76-44A7-B844-CA682BBA275E}">
      <formula1>LST_MACHINERIES</formula1>
    </dataValidation>
    <dataValidation type="list" allowBlank="1" showInputMessage="1" showErrorMessage="1" sqref="C22:C24" xr:uid="{007537CE-9954-4514-9BEE-F992EEB75177}">
      <formula1>LST_RVMNT_FORAGE</formula1>
    </dataValidation>
    <dataValidation type="list" allowBlank="1" showInputMessage="1" showErrorMessage="1" sqref="E22:E24" xr:uid="{07B74F66-BC27-4684-907A-37F1679BE5DF}">
      <formula1>LST_PROFONDEURS</formula1>
    </dataValidation>
    <dataValidation type="list" showInputMessage="1" showErrorMessage="1" errorTitle="Référence de travail" error="La référence doit exister dans le tableau [T_TRAVAUX]._x000a_Corriger ou compléter au préalable le tableau (T_TRAVAUX]." sqref="G22:G27" xr:uid="{46E0A87C-9D26-41A2-8DE6-9AF16E433E05}">
      <formula1>LST_REF_TRAVAUX</formula1>
    </dataValidation>
    <dataValidation type="list" showInputMessage="1" showErrorMessage="1" sqref="J22:J27" xr:uid="{5059859F-8ECC-434B-865A-D290EDCFD9E2}">
      <formula1>LST_RISQUES</formula1>
    </dataValidation>
    <dataValidation type="whole" operator="greaterThanOrEqual" showInputMessage="1" showErrorMessage="1" errorTitle="Nombre d'échantillons" error="La rubrique est obligatoire et doit être supérieure à 0 si des échantillons sont à effectuer ou égale à 0 si le risque n'implique pas d'échantillon." sqref="K22:K27" xr:uid="{41C42D3A-D9EA-4F5E-AFD2-206D63FB3848}">
      <formula1>0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CA8A-BDC0-40D5-8276-C76CA3613B76}">
  <sheetPr>
    <tabColor theme="9" tint="0.39997558519241921"/>
  </sheetPr>
  <dimension ref="A1:H63"/>
  <sheetViews>
    <sheetView zoomScaleNormal="100" workbookViewId="0">
      <pane ySplit="3" topLeftCell="A4" activePane="bottomLeft" state="frozen"/>
      <selection pane="bottomLeft" activeCell="A4" sqref="A4"/>
    </sheetView>
  </sheetViews>
  <sheetFormatPr baseColWidth="10" defaultColWidth="11" defaultRowHeight="12.75"/>
  <cols>
    <col min="1" max="1" width="39.25" style="396" customWidth="1"/>
    <col min="2" max="2" width="12.125" style="396" customWidth="1"/>
    <col min="3" max="3" width="11.625" style="394" customWidth="1"/>
    <col min="4" max="4" width="12.625" style="394" customWidth="1"/>
    <col min="5" max="5" width="12.625" style="413" customWidth="1"/>
    <col min="6" max="6" width="6.75" style="394" customWidth="1"/>
    <col min="7" max="8" width="12.625" style="413" customWidth="1"/>
    <col min="9" max="16384" width="11" style="394"/>
  </cols>
  <sheetData>
    <row r="1" spans="1:8" ht="27" customHeight="1">
      <c r="A1" s="466" t="s">
        <v>227</v>
      </c>
      <c r="B1" s="466"/>
      <c r="C1" s="466"/>
      <c r="D1" s="466"/>
      <c r="E1" s="466"/>
      <c r="F1" s="466"/>
      <c r="G1" s="466"/>
      <c r="H1" s="466"/>
    </row>
    <row r="2" spans="1:8" ht="12" customHeight="1">
      <c r="A2" s="395" t="s">
        <v>228</v>
      </c>
      <c r="C2" s="397"/>
      <c r="D2" s="397"/>
      <c r="E2" s="398"/>
      <c r="F2" s="397"/>
      <c r="G2" s="399"/>
      <c r="H2" s="398"/>
    </row>
    <row r="3" spans="1:8" ht="22.5" customHeight="1">
      <c r="A3" s="400" t="s">
        <v>232</v>
      </c>
      <c r="B3" s="400" t="s">
        <v>178</v>
      </c>
      <c r="C3" s="397" t="s">
        <v>229</v>
      </c>
      <c r="D3" s="397" t="s">
        <v>230</v>
      </c>
      <c r="E3" s="398" t="s">
        <v>470</v>
      </c>
      <c r="F3" s="397" t="s">
        <v>231</v>
      </c>
      <c r="G3" s="399" t="s">
        <v>182</v>
      </c>
      <c r="H3" s="398" t="s">
        <v>183</v>
      </c>
    </row>
    <row r="4" spans="1:8">
      <c r="A4" s="401" t="s">
        <v>40</v>
      </c>
      <c r="B4" s="463">
        <f>VLOOKUP(T_ECHANTILLONS[[#This Row],[Analyses fréquemment demandées]],Calculs!$A$5:$AQ$64,2,FALSE)</f>
        <v>7</v>
      </c>
      <c r="C4" s="402" t="s">
        <v>233</v>
      </c>
      <c r="D4" s="403">
        <v>40</v>
      </c>
      <c r="E4" s="404">
        <f>T_ECHANTILLONS[[#This Row],[Qte]]*T_ECHANTILLONS[[#This Row],[coutant]]</f>
        <v>280</v>
      </c>
      <c r="F4" s="405">
        <v>0.15</v>
      </c>
      <c r="G4" s="406">
        <f>ROUND(T_ECHANTILLONS[[#This Row],[coutant]]*(1+T_ECHANTILLONS[[#This Row],[profit]]),2)</f>
        <v>46</v>
      </c>
      <c r="H4" s="406">
        <f>T_ECHANTILLONS[[#This Row],[Qte]]*T_ECHANTILLONS[[#This Row],[$/unitaire]]</f>
        <v>322</v>
      </c>
    </row>
    <row r="5" spans="1:8">
      <c r="A5" s="401" t="s">
        <v>44</v>
      </c>
      <c r="B5" s="463">
        <f>VLOOKUP(T_ECHANTILLONS[[#This Row],[Analyses fréquemment demandées]],Calculs!$A$5:$AQ$64,2,FALSE)</f>
        <v>7</v>
      </c>
      <c r="C5" s="402" t="s">
        <v>234</v>
      </c>
      <c r="D5" s="403">
        <v>44.5</v>
      </c>
      <c r="E5" s="404">
        <f>T_ECHANTILLONS[[#This Row],[Qte]]*T_ECHANTILLONS[[#This Row],[coutant]]</f>
        <v>311.5</v>
      </c>
      <c r="F5" s="405">
        <v>0.15</v>
      </c>
      <c r="G5" s="406">
        <f>ROUND(T_ECHANTILLONS[[#This Row],[coutant]]*(1+T_ECHANTILLONS[[#This Row],[profit]]),2)</f>
        <v>51.18</v>
      </c>
      <c r="H5" s="406">
        <f>T_ECHANTILLONS[[#This Row],[Qte]]*T_ECHANTILLONS[[#This Row],[$/unitaire]]</f>
        <v>358.26</v>
      </c>
    </row>
    <row r="6" spans="1:8">
      <c r="A6" s="401" t="s">
        <v>48</v>
      </c>
      <c r="B6" s="463">
        <f>VLOOKUP(T_ECHANTILLONS[[#This Row],[Analyses fréquemment demandées]],Calculs!$A$5:$AQ$64,2,FALSE)</f>
        <v>7</v>
      </c>
      <c r="C6" s="402" t="s">
        <v>234</v>
      </c>
      <c r="D6" s="403">
        <v>68</v>
      </c>
      <c r="E6" s="404">
        <f>T_ECHANTILLONS[[#This Row],[Qte]]*T_ECHANTILLONS[[#This Row],[coutant]]</f>
        <v>476</v>
      </c>
      <c r="F6" s="405">
        <v>0.15</v>
      </c>
      <c r="G6" s="406">
        <f>ROUND(T_ECHANTILLONS[[#This Row],[coutant]]*(1+T_ECHANTILLONS[[#This Row],[profit]]),2)</f>
        <v>78.2</v>
      </c>
      <c r="H6" s="406">
        <f>T_ECHANTILLONS[[#This Row],[Qte]]*T_ECHANTILLONS[[#This Row],[$/unitaire]]</f>
        <v>547.4</v>
      </c>
    </row>
    <row r="7" spans="1:8">
      <c r="A7" s="401" t="s">
        <v>409</v>
      </c>
      <c r="B7" s="463">
        <f>VLOOKUP(T_ECHANTILLONS[[#This Row],[Analyses fréquemment demandées]],Calculs!$A$5:$AQ$64,2,FALSE)</f>
        <v>5</v>
      </c>
      <c r="C7" s="402" t="s">
        <v>233</v>
      </c>
      <c r="D7" s="403">
        <v>68</v>
      </c>
      <c r="E7" s="404">
        <f>T_ECHANTILLONS[[#This Row],[Qte]]*T_ECHANTILLONS[[#This Row],[coutant]]</f>
        <v>340</v>
      </c>
      <c r="F7" s="405">
        <v>0.15</v>
      </c>
      <c r="G7" s="406">
        <f>ROUND(T_ECHANTILLONS[[#This Row],[coutant]]*(1+T_ECHANTILLONS[[#This Row],[profit]]),2)</f>
        <v>78.2</v>
      </c>
      <c r="H7" s="406">
        <f>T_ECHANTILLONS[[#This Row],[Qte]]*T_ECHANTILLONS[[#This Row],[$/unitaire]]</f>
        <v>391</v>
      </c>
    </row>
    <row r="8" spans="1:8">
      <c r="A8" s="401" t="s">
        <v>52</v>
      </c>
      <c r="B8" s="463">
        <f>VLOOKUP(T_ECHANTILLONS[[#This Row],[Analyses fréquemment demandées]],Calculs!$A$5:$AQ$64,2,FALSE)</f>
        <v>0</v>
      </c>
      <c r="C8" s="402" t="s">
        <v>233</v>
      </c>
      <c r="D8" s="403">
        <v>83</v>
      </c>
      <c r="E8" s="404">
        <f>T_ECHANTILLONS[[#This Row],[Qte]]*T_ECHANTILLONS[[#This Row],[coutant]]</f>
        <v>0</v>
      </c>
      <c r="F8" s="405">
        <v>0.15</v>
      </c>
      <c r="G8" s="406">
        <f>ROUND(T_ECHANTILLONS[[#This Row],[coutant]]*(1+T_ECHANTILLONS[[#This Row],[profit]]),2)</f>
        <v>95.45</v>
      </c>
      <c r="H8" s="406">
        <f>T_ECHANTILLONS[[#This Row],[Qte]]*T_ECHANTILLONS[[#This Row],[$/unitaire]]</f>
        <v>0</v>
      </c>
    </row>
    <row r="9" spans="1:8">
      <c r="A9" s="401" t="s">
        <v>54</v>
      </c>
      <c r="B9" s="463">
        <f>VLOOKUP(T_ECHANTILLONS[[#This Row],[Analyses fréquemment demandées]],Calculs!$A$5:$AQ$64,2,FALSE)</f>
        <v>0</v>
      </c>
      <c r="C9" s="402" t="s">
        <v>235</v>
      </c>
      <c r="D9" s="403">
        <v>21.5</v>
      </c>
      <c r="E9" s="404">
        <f>T_ECHANTILLONS[[#This Row],[Qte]]*T_ECHANTILLONS[[#This Row],[coutant]]</f>
        <v>0</v>
      </c>
      <c r="F9" s="405">
        <v>0.15</v>
      </c>
      <c r="G9" s="406">
        <f>ROUND(T_ECHANTILLONS[[#This Row],[coutant]]*(1+T_ECHANTILLONS[[#This Row],[profit]]),2)</f>
        <v>24.73</v>
      </c>
      <c r="H9" s="406">
        <f>T_ECHANTILLONS[[#This Row],[Qte]]*T_ECHANTILLONS[[#This Row],[$/unitaire]]</f>
        <v>0</v>
      </c>
    </row>
    <row r="10" spans="1:8">
      <c r="A10" s="401" t="s">
        <v>56</v>
      </c>
      <c r="B10" s="463">
        <f>VLOOKUP(T_ECHANTILLONS[[#This Row],[Analyses fréquemment demandées]],Calculs!$A$5:$AQ$64,2,FALSE)</f>
        <v>0</v>
      </c>
      <c r="C10" s="402" t="s">
        <v>235</v>
      </c>
      <c r="D10" s="403">
        <v>14.5</v>
      </c>
      <c r="E10" s="404">
        <f>T_ECHANTILLONS[[#This Row],[Qte]]*T_ECHANTILLONS[[#This Row],[coutant]]</f>
        <v>0</v>
      </c>
      <c r="F10" s="405">
        <v>0.15</v>
      </c>
      <c r="G10" s="406">
        <f>ROUND(T_ECHANTILLONS[[#This Row],[coutant]]*(1+T_ECHANTILLONS[[#This Row],[profit]]),2)</f>
        <v>16.68</v>
      </c>
      <c r="H10" s="406">
        <f>T_ECHANTILLONS[[#This Row],[Qte]]*T_ECHANTILLONS[[#This Row],[$/unitaire]]</f>
        <v>0</v>
      </c>
    </row>
    <row r="11" spans="1:8">
      <c r="A11" s="401" t="s">
        <v>465</v>
      </c>
      <c r="B11" s="463">
        <f>VLOOKUP(T_ECHANTILLONS[[#This Row],[Analyses fréquemment demandées]],Calculs!$A$5:$AQ$64,2,FALSE)</f>
        <v>0</v>
      </c>
      <c r="C11" s="402" t="s">
        <v>233</v>
      </c>
      <c r="D11" s="403">
        <v>27.5</v>
      </c>
      <c r="E11" s="404">
        <f>T_ECHANTILLONS[[#This Row],[Qte]]*T_ECHANTILLONS[[#This Row],[coutant]]</f>
        <v>0</v>
      </c>
      <c r="F11" s="405">
        <v>0.15</v>
      </c>
      <c r="G11" s="406">
        <f>ROUND(T_ECHANTILLONS[[#This Row],[coutant]]*(1+T_ECHANTILLONS[[#This Row],[profit]]),2)</f>
        <v>31.63</v>
      </c>
      <c r="H11" s="406">
        <f>T_ECHANTILLONS[[#This Row],[Qte]]*T_ECHANTILLONS[[#This Row],[$/unitaire]]</f>
        <v>0</v>
      </c>
    </row>
    <row r="12" spans="1:8">
      <c r="A12" s="401" t="s">
        <v>408</v>
      </c>
      <c r="B12" s="463">
        <f>VLOOKUP(T_ECHANTILLONS[[#This Row],[Analyses fréquemment demandées]],Calculs!$A$5:$AQ$64,2,FALSE)</f>
        <v>0</v>
      </c>
      <c r="C12" s="402" t="s">
        <v>233</v>
      </c>
      <c r="D12" s="403">
        <v>33</v>
      </c>
      <c r="E12" s="404">
        <f>T_ECHANTILLONS[[#This Row],[Qte]]*T_ECHANTILLONS[[#This Row],[coutant]]</f>
        <v>0</v>
      </c>
      <c r="F12" s="405">
        <v>0.15</v>
      </c>
      <c r="G12" s="406">
        <f>ROUND(T_ECHANTILLONS[[#This Row],[coutant]]*(1+T_ECHANTILLONS[[#This Row],[profit]]),2)</f>
        <v>37.950000000000003</v>
      </c>
      <c r="H12" s="406">
        <f>T_ECHANTILLONS[[#This Row],[Qte]]*T_ECHANTILLONS[[#This Row],[$/unitaire]]</f>
        <v>0</v>
      </c>
    </row>
    <row r="13" spans="1:8">
      <c r="A13" s="401" t="s">
        <v>65</v>
      </c>
      <c r="B13" s="463">
        <f>VLOOKUP(T_ECHANTILLONS[[#This Row],[Analyses fréquemment demandées]],Calculs!$A$5:$AQ$64,2,FALSE)</f>
        <v>0</v>
      </c>
      <c r="C13" s="402" t="s">
        <v>233</v>
      </c>
      <c r="D13" s="403">
        <v>36.5</v>
      </c>
      <c r="E13" s="404">
        <f>T_ECHANTILLONS[[#This Row],[Qte]]*T_ECHANTILLONS[[#This Row],[coutant]]</f>
        <v>0</v>
      </c>
      <c r="F13" s="405">
        <v>0.15</v>
      </c>
      <c r="G13" s="406">
        <f>ROUND(T_ECHANTILLONS[[#This Row],[coutant]]*(1+T_ECHANTILLONS[[#This Row],[profit]]),2)</f>
        <v>41.98</v>
      </c>
      <c r="H13" s="406">
        <f>T_ECHANTILLONS[[#This Row],[Qte]]*T_ECHANTILLONS[[#This Row],[$/unitaire]]</f>
        <v>0</v>
      </c>
    </row>
    <row r="14" spans="1:8">
      <c r="A14" s="401" t="s">
        <v>407</v>
      </c>
      <c r="B14" s="463">
        <f>VLOOKUP(T_ECHANTILLONS[[#This Row],[Analyses fréquemment demandées]],Calculs!$A$5:$AQ$64,2,FALSE)</f>
        <v>0</v>
      </c>
      <c r="C14" s="402" t="s">
        <v>236</v>
      </c>
      <c r="D14" s="403">
        <v>20</v>
      </c>
      <c r="E14" s="404">
        <f>T_ECHANTILLONS[[#This Row],[Qte]]*T_ECHANTILLONS[[#This Row],[coutant]]</f>
        <v>0</v>
      </c>
      <c r="F14" s="405">
        <v>0.15</v>
      </c>
      <c r="G14" s="406">
        <f>ROUND(T_ECHANTILLONS[[#This Row],[coutant]]*(1+T_ECHANTILLONS[[#This Row],[profit]]),2)</f>
        <v>23</v>
      </c>
      <c r="H14" s="406">
        <f>T_ECHANTILLONS[[#This Row],[Qte]]*T_ECHANTILLONS[[#This Row],[$/unitaire]]</f>
        <v>0</v>
      </c>
    </row>
    <row r="15" spans="1:8">
      <c r="A15" s="401" t="s">
        <v>68</v>
      </c>
      <c r="B15" s="463">
        <f>VLOOKUP(T_ECHANTILLONS[[#This Row],[Analyses fréquemment demandées]],Calculs!$A$5:$AQ$64,2,FALSE)</f>
        <v>0</v>
      </c>
      <c r="C15" s="402" t="s">
        <v>234</v>
      </c>
      <c r="D15" s="403">
        <v>25.5</v>
      </c>
      <c r="E15" s="404">
        <f>T_ECHANTILLONS[[#This Row],[Qte]]*T_ECHANTILLONS[[#This Row],[coutant]]</f>
        <v>0</v>
      </c>
      <c r="F15" s="405">
        <v>0.15</v>
      </c>
      <c r="G15" s="406">
        <f>ROUND(T_ECHANTILLONS[[#This Row],[coutant]]*(1+T_ECHANTILLONS[[#This Row],[profit]]),2)</f>
        <v>29.33</v>
      </c>
      <c r="H15" s="406">
        <f>T_ECHANTILLONS[[#This Row],[Qte]]*T_ECHANTILLONS[[#This Row],[$/unitaire]]</f>
        <v>0</v>
      </c>
    </row>
    <row r="16" spans="1:8">
      <c r="A16" s="401" t="s">
        <v>406</v>
      </c>
      <c r="B16" s="463">
        <f>VLOOKUP(T_ECHANTILLONS[[#This Row],[Analyses fréquemment demandées]],Calculs!$A$5:$AQ$64,2,FALSE)</f>
        <v>0</v>
      </c>
      <c r="C16" s="402" t="s">
        <v>236</v>
      </c>
      <c r="D16" s="403">
        <v>21.5</v>
      </c>
      <c r="E16" s="404">
        <f>T_ECHANTILLONS[[#This Row],[Qte]]*T_ECHANTILLONS[[#This Row],[coutant]]</f>
        <v>0</v>
      </c>
      <c r="F16" s="405">
        <v>0.15</v>
      </c>
      <c r="G16" s="406">
        <f>ROUND(T_ECHANTILLONS[[#This Row],[coutant]]*(1+T_ECHANTILLONS[[#This Row],[profit]]),2)</f>
        <v>24.73</v>
      </c>
      <c r="H16" s="406">
        <f>T_ECHANTILLONS[[#This Row],[Qte]]*T_ECHANTILLONS[[#This Row],[$/unitaire]]</f>
        <v>0</v>
      </c>
    </row>
    <row r="17" spans="1:8">
      <c r="A17" s="401" t="s">
        <v>405</v>
      </c>
      <c r="B17" s="463">
        <f>VLOOKUP(T_ECHANTILLONS[[#This Row],[Analyses fréquemment demandées]],Calculs!$A$5:$AQ$64,2,FALSE)</f>
        <v>0</v>
      </c>
      <c r="C17" s="402" t="s">
        <v>234</v>
      </c>
      <c r="D17" s="403">
        <v>29</v>
      </c>
      <c r="E17" s="404">
        <f>T_ECHANTILLONS[[#This Row],[Qte]]*T_ECHANTILLONS[[#This Row],[coutant]]</f>
        <v>0</v>
      </c>
      <c r="F17" s="405">
        <v>0.15</v>
      </c>
      <c r="G17" s="406">
        <f>ROUND(T_ECHANTILLONS[[#This Row],[coutant]]*(1+T_ECHANTILLONS[[#This Row],[profit]]),2)</f>
        <v>33.35</v>
      </c>
      <c r="H17" s="406">
        <f>T_ECHANTILLONS[[#This Row],[Qte]]*T_ECHANTILLONS[[#This Row],[$/unitaire]]</f>
        <v>0</v>
      </c>
    </row>
    <row r="18" spans="1:8">
      <c r="A18" s="401" t="s">
        <v>74</v>
      </c>
      <c r="B18" s="463">
        <f>VLOOKUP(T_ECHANTILLONS[[#This Row],[Analyses fréquemment demandées]],Calculs!$A$5:$AQ$64,2,FALSE)</f>
        <v>0</v>
      </c>
      <c r="C18" s="402" t="s">
        <v>236</v>
      </c>
      <c r="D18" s="403">
        <v>21.5</v>
      </c>
      <c r="E18" s="404">
        <f>T_ECHANTILLONS[[#This Row],[Qte]]*T_ECHANTILLONS[[#This Row],[coutant]]</f>
        <v>0</v>
      </c>
      <c r="F18" s="405">
        <v>0.15</v>
      </c>
      <c r="G18" s="406">
        <f>ROUND(T_ECHANTILLONS[[#This Row],[coutant]]*(1+T_ECHANTILLONS[[#This Row],[profit]]),2)</f>
        <v>24.73</v>
      </c>
      <c r="H18" s="406">
        <f>T_ECHANTILLONS[[#This Row],[Qte]]*T_ECHANTILLONS[[#This Row],[$/unitaire]]</f>
        <v>0</v>
      </c>
    </row>
    <row r="19" spans="1:8">
      <c r="A19" s="401" t="s">
        <v>76</v>
      </c>
      <c r="B19" s="463">
        <f>VLOOKUP(T_ECHANTILLONS[[#This Row],[Analyses fréquemment demandées]],Calculs!$A$5:$AQ$64,2,FALSE)</f>
        <v>0</v>
      </c>
      <c r="C19" s="402" t="s">
        <v>234</v>
      </c>
      <c r="D19" s="403">
        <v>29</v>
      </c>
      <c r="E19" s="404">
        <f>T_ECHANTILLONS[[#This Row],[Qte]]*T_ECHANTILLONS[[#This Row],[coutant]]</f>
        <v>0</v>
      </c>
      <c r="F19" s="405">
        <v>0.15</v>
      </c>
      <c r="G19" s="406">
        <f>ROUND(T_ECHANTILLONS[[#This Row],[coutant]]*(1+T_ECHANTILLONS[[#This Row],[profit]]),2)</f>
        <v>33.35</v>
      </c>
      <c r="H19" s="406">
        <f>T_ECHANTILLONS[[#This Row],[Qte]]*T_ECHANTILLONS[[#This Row],[$/unitaire]]</f>
        <v>0</v>
      </c>
    </row>
    <row r="20" spans="1:8">
      <c r="A20" s="401" t="s">
        <v>78</v>
      </c>
      <c r="B20" s="463">
        <f>VLOOKUP(T_ECHANTILLONS[[#This Row],[Analyses fréquemment demandées]],Calculs!$A$5:$AQ$64,2,FALSE)</f>
        <v>0</v>
      </c>
      <c r="C20" s="402" t="s">
        <v>236</v>
      </c>
      <c r="D20" s="403">
        <v>19</v>
      </c>
      <c r="E20" s="404">
        <f>T_ECHANTILLONS[[#This Row],[Qte]]*T_ECHANTILLONS[[#This Row],[coutant]]</f>
        <v>0</v>
      </c>
      <c r="F20" s="405">
        <v>0.15</v>
      </c>
      <c r="G20" s="406">
        <f>ROUND(T_ECHANTILLONS[[#This Row],[coutant]]*(1+T_ECHANTILLONS[[#This Row],[profit]]),2)</f>
        <v>21.85</v>
      </c>
      <c r="H20" s="406">
        <f>T_ECHANTILLONS[[#This Row],[Qte]]*T_ECHANTILLONS[[#This Row],[$/unitaire]]</f>
        <v>0</v>
      </c>
    </row>
    <row r="21" spans="1:8">
      <c r="A21" s="401" t="s">
        <v>464</v>
      </c>
      <c r="B21" s="463">
        <f>VLOOKUP(T_ECHANTILLONS[[#This Row],[Analyses fréquemment demandées]],Calculs!$A$5:$AQ$64,2,FALSE)</f>
        <v>0</v>
      </c>
      <c r="C21" s="402" t="s">
        <v>236</v>
      </c>
      <c r="D21" s="403">
        <v>19</v>
      </c>
      <c r="E21" s="404">
        <f>T_ECHANTILLONS[[#This Row],[Qte]]*T_ECHANTILLONS[[#This Row],[coutant]]</f>
        <v>0</v>
      </c>
      <c r="F21" s="405">
        <v>0.15</v>
      </c>
      <c r="G21" s="406">
        <f>ROUND(T_ECHANTILLONS[[#This Row],[coutant]]*(1+T_ECHANTILLONS[[#This Row],[profit]]),2)</f>
        <v>21.85</v>
      </c>
      <c r="H21" s="406">
        <f>T_ECHANTILLONS[[#This Row],[Qte]]*T_ECHANTILLONS[[#This Row],[$/unitaire]]</f>
        <v>0</v>
      </c>
    </row>
    <row r="22" spans="1:8">
      <c r="A22" s="401" t="s">
        <v>416</v>
      </c>
      <c r="B22" s="463">
        <f>VLOOKUP(T_ECHANTILLONS[[#This Row],[Analyses fréquemment demandées]],Calculs!$A$5:$AQ$64,2,FALSE)</f>
        <v>0</v>
      </c>
      <c r="C22" s="402" t="s">
        <v>236</v>
      </c>
      <c r="D22" s="403">
        <v>15</v>
      </c>
      <c r="E22" s="404">
        <f>T_ECHANTILLONS[[#This Row],[Qte]]*T_ECHANTILLONS[[#This Row],[coutant]]</f>
        <v>0</v>
      </c>
      <c r="F22" s="405">
        <v>0.15</v>
      </c>
      <c r="G22" s="406">
        <f>ROUND(T_ECHANTILLONS[[#This Row],[coutant]]*(1+T_ECHANTILLONS[[#This Row],[profit]]),2)</f>
        <v>17.25</v>
      </c>
      <c r="H22" s="406">
        <f>T_ECHANTILLONS[[#This Row],[Qte]]*T_ECHANTILLONS[[#This Row],[$/unitaire]]</f>
        <v>0</v>
      </c>
    </row>
    <row r="23" spans="1:8">
      <c r="A23" s="401" t="s">
        <v>463</v>
      </c>
      <c r="B23" s="463">
        <f>VLOOKUP(T_ECHANTILLONS[[#This Row],[Analyses fréquemment demandées]],Calculs!$A$5:$AQ$64,2,FALSE)</f>
        <v>0</v>
      </c>
      <c r="C23" s="402" t="s">
        <v>234</v>
      </c>
      <c r="D23" s="403">
        <v>23</v>
      </c>
      <c r="E23" s="404">
        <f>T_ECHANTILLONS[[#This Row],[Qte]]*T_ECHANTILLONS[[#This Row],[coutant]]</f>
        <v>0</v>
      </c>
      <c r="F23" s="405">
        <v>0.15</v>
      </c>
      <c r="G23" s="406">
        <f>ROUND(T_ECHANTILLONS[[#This Row],[coutant]]*(1+T_ECHANTILLONS[[#This Row],[profit]]),2)</f>
        <v>26.45</v>
      </c>
      <c r="H23" s="406">
        <f>T_ECHANTILLONS[[#This Row],[Qte]]*T_ECHANTILLONS[[#This Row],[$/unitaire]]</f>
        <v>0</v>
      </c>
    </row>
    <row r="24" spans="1:8">
      <c r="A24" s="401" t="s">
        <v>462</v>
      </c>
      <c r="B24" s="463">
        <f>VLOOKUP(T_ECHANTILLONS[[#This Row],[Analyses fréquemment demandées]],Calculs!$A$5:$AQ$64,2,FALSE)</f>
        <v>0</v>
      </c>
      <c r="C24" s="402" t="s">
        <v>236</v>
      </c>
      <c r="D24" s="403">
        <v>21.5</v>
      </c>
      <c r="E24" s="404">
        <f>T_ECHANTILLONS[[#This Row],[Qte]]*T_ECHANTILLONS[[#This Row],[coutant]]</f>
        <v>0</v>
      </c>
      <c r="F24" s="405">
        <v>0.15</v>
      </c>
      <c r="G24" s="406">
        <f>ROUND(T_ECHANTILLONS[[#This Row],[coutant]]*(1+T_ECHANTILLONS[[#This Row],[profit]]),2)</f>
        <v>24.73</v>
      </c>
      <c r="H24" s="406">
        <f>T_ECHANTILLONS[[#This Row],[Qte]]*T_ECHANTILLONS[[#This Row],[$/unitaire]]</f>
        <v>0</v>
      </c>
    </row>
    <row r="25" spans="1:8">
      <c r="A25" s="401" t="s">
        <v>404</v>
      </c>
      <c r="B25" s="463">
        <f>VLOOKUP(T_ECHANTILLONS[[#This Row],[Analyses fréquemment demandées]],Calculs!$A$5:$AQ$64,2,FALSE)</f>
        <v>0</v>
      </c>
      <c r="C25" s="402" t="s">
        <v>234</v>
      </c>
      <c r="D25" s="403">
        <v>25</v>
      </c>
      <c r="E25" s="404">
        <f>T_ECHANTILLONS[[#This Row],[Qte]]*T_ECHANTILLONS[[#This Row],[coutant]]</f>
        <v>0</v>
      </c>
      <c r="F25" s="405">
        <v>0.15</v>
      </c>
      <c r="G25" s="406">
        <f>ROUND(T_ECHANTILLONS[[#This Row],[coutant]]*(1+T_ECHANTILLONS[[#This Row],[profit]]),2)</f>
        <v>28.75</v>
      </c>
      <c r="H25" s="406">
        <f>T_ECHANTILLONS[[#This Row],[Qte]]*T_ECHANTILLONS[[#This Row],[$/unitaire]]</f>
        <v>0</v>
      </c>
    </row>
    <row r="26" spans="1:8">
      <c r="A26" s="401" t="s">
        <v>84</v>
      </c>
      <c r="B26" s="463">
        <f>VLOOKUP(T_ECHANTILLONS[[#This Row],[Analyses fréquemment demandées]],Calculs!$A$5:$AQ$64,2,FALSE)</f>
        <v>0</v>
      </c>
      <c r="C26" s="402" t="s">
        <v>236</v>
      </c>
      <c r="D26" s="403">
        <v>14.5</v>
      </c>
      <c r="E26" s="404">
        <f>T_ECHANTILLONS[[#This Row],[Qte]]*T_ECHANTILLONS[[#This Row],[coutant]]</f>
        <v>0</v>
      </c>
      <c r="F26" s="405">
        <v>0.15</v>
      </c>
      <c r="G26" s="406">
        <f>ROUND(T_ECHANTILLONS[[#This Row],[coutant]]*(1+T_ECHANTILLONS[[#This Row],[profit]]),2)</f>
        <v>16.68</v>
      </c>
      <c r="H26" s="406">
        <f>T_ECHANTILLONS[[#This Row],[Qte]]*T_ECHANTILLONS[[#This Row],[$/unitaire]]</f>
        <v>0</v>
      </c>
    </row>
    <row r="27" spans="1:8">
      <c r="A27" s="401" t="s">
        <v>88</v>
      </c>
      <c r="B27" s="463">
        <f>VLOOKUP(T_ECHANTILLONS[[#This Row],[Analyses fréquemment demandées]],Calculs!$A$5:$AQ$64,2,FALSE)</f>
        <v>0</v>
      </c>
      <c r="C27" s="402" t="s">
        <v>233</v>
      </c>
      <c r="D27" s="403">
        <v>11</v>
      </c>
      <c r="E27" s="404">
        <f>T_ECHANTILLONS[[#This Row],[Qte]]*T_ECHANTILLONS[[#This Row],[coutant]]</f>
        <v>0</v>
      </c>
      <c r="F27" s="405">
        <v>0.15</v>
      </c>
      <c r="G27" s="406">
        <f>ROUND(T_ECHANTILLONS[[#This Row],[coutant]]*(1+T_ECHANTILLONS[[#This Row],[profit]]),2)</f>
        <v>12.65</v>
      </c>
      <c r="H27" s="406">
        <f>T_ECHANTILLONS[[#This Row],[Qte]]*T_ECHANTILLONS[[#This Row],[$/unitaire]]</f>
        <v>0</v>
      </c>
    </row>
    <row r="28" spans="1:8">
      <c r="A28" s="401" t="s">
        <v>461</v>
      </c>
      <c r="B28" s="463">
        <f>VLOOKUP(T_ECHANTILLONS[[#This Row],[Analyses fréquemment demandées]],Calculs!$A$5:$AQ$64,2,FALSE)</f>
        <v>0</v>
      </c>
      <c r="C28" s="402" t="s">
        <v>236</v>
      </c>
      <c r="D28" s="403">
        <v>40.5</v>
      </c>
      <c r="E28" s="404">
        <f>T_ECHANTILLONS[[#This Row],[Qte]]*T_ECHANTILLONS[[#This Row],[coutant]]</f>
        <v>0</v>
      </c>
      <c r="F28" s="405">
        <v>0.15</v>
      </c>
      <c r="G28" s="406">
        <f>ROUND(T_ECHANTILLONS[[#This Row],[coutant]]*(1+T_ECHANTILLONS[[#This Row],[profit]]),2)</f>
        <v>46.58</v>
      </c>
      <c r="H28" s="406">
        <f>T_ECHANTILLONS[[#This Row],[Qte]]*T_ECHANTILLONS[[#This Row],[$/unitaire]]</f>
        <v>0</v>
      </c>
    </row>
    <row r="29" spans="1:8">
      <c r="A29" s="401" t="s">
        <v>402</v>
      </c>
      <c r="B29" s="463">
        <f>VLOOKUP(T_ECHANTILLONS[[#This Row],[Analyses fréquemment demandées]],Calculs!$A$5:$AQ$64,2,FALSE)</f>
        <v>0</v>
      </c>
      <c r="C29" s="402" t="s">
        <v>236</v>
      </c>
      <c r="D29" s="403">
        <v>29</v>
      </c>
      <c r="E29" s="404">
        <f>T_ECHANTILLONS[[#This Row],[Qte]]*T_ECHANTILLONS[[#This Row],[coutant]]</f>
        <v>0</v>
      </c>
      <c r="F29" s="405">
        <v>0.15</v>
      </c>
      <c r="G29" s="406">
        <f>ROUND(T_ECHANTILLONS[[#This Row],[coutant]]*(1+T_ECHANTILLONS[[#This Row],[profit]]),2)</f>
        <v>33.35</v>
      </c>
      <c r="H29" s="406">
        <f>T_ECHANTILLONS[[#This Row],[Qte]]*T_ECHANTILLONS[[#This Row],[$/unitaire]]</f>
        <v>0</v>
      </c>
    </row>
    <row r="30" spans="1:8">
      <c r="A30" s="401" t="s">
        <v>403</v>
      </c>
      <c r="B30" s="463">
        <f>VLOOKUP(T_ECHANTILLONS[[#This Row],[Analyses fréquemment demandées]],Calculs!$A$5:$AQ$64,2,FALSE)</f>
        <v>0</v>
      </c>
      <c r="C30" s="402" t="s">
        <v>233</v>
      </c>
      <c r="D30" s="403">
        <v>240.9</v>
      </c>
      <c r="E30" s="404">
        <f>T_ECHANTILLONS[[#This Row],[Qte]]*T_ECHANTILLONS[[#This Row],[coutant]]</f>
        <v>0</v>
      </c>
      <c r="F30" s="405">
        <v>0.15</v>
      </c>
      <c r="G30" s="406">
        <f>ROUND(T_ECHANTILLONS[[#This Row],[coutant]]*(1+T_ECHANTILLONS[[#This Row],[profit]]),2)</f>
        <v>277.04000000000002</v>
      </c>
      <c r="H30" s="406">
        <f>T_ECHANTILLONS[[#This Row],[Qte]]*T_ECHANTILLONS[[#This Row],[$/unitaire]]</f>
        <v>0</v>
      </c>
    </row>
    <row r="31" spans="1:8">
      <c r="A31" s="401" t="s">
        <v>93</v>
      </c>
      <c r="B31" s="463">
        <f>VLOOKUP(T_ECHANTILLONS[[#This Row],[Analyses fréquemment demandées]],Calculs!$A$5:$AQ$64,2,FALSE)</f>
        <v>0</v>
      </c>
      <c r="C31" s="402"/>
      <c r="D31" s="403"/>
      <c r="E31" s="404">
        <f>T_ECHANTILLONS[[#This Row],[Qte]]*T_ECHANTILLONS[[#This Row],[coutant]]</f>
        <v>0</v>
      </c>
      <c r="F31" s="405">
        <v>0.15</v>
      </c>
      <c r="G31" s="406">
        <f>ROUND(T_ECHANTILLONS[[#This Row],[coutant]]*(1+T_ECHANTILLONS[[#This Row],[profit]]),2)</f>
        <v>0</v>
      </c>
      <c r="H31" s="406">
        <f>T_ECHANTILLONS[[#This Row],[Qte]]*T_ECHANTILLONS[[#This Row],[$/unitaire]]</f>
        <v>0</v>
      </c>
    </row>
    <row r="32" spans="1:8">
      <c r="A32" s="401" t="s">
        <v>95</v>
      </c>
      <c r="B32" s="463">
        <f>VLOOKUP(T_ECHANTILLONS[[#This Row],[Analyses fréquemment demandées]],Calculs!$A$5:$AQ$64,2,FALSE)</f>
        <v>0</v>
      </c>
      <c r="C32" s="402" t="s">
        <v>236</v>
      </c>
      <c r="D32" s="403">
        <v>23</v>
      </c>
      <c r="E32" s="404">
        <f>T_ECHANTILLONS[[#This Row],[Qte]]*T_ECHANTILLONS[[#This Row],[coutant]]</f>
        <v>0</v>
      </c>
      <c r="F32" s="405">
        <v>0.15</v>
      </c>
      <c r="G32" s="406">
        <f>ROUND(T_ECHANTILLONS[[#This Row],[coutant]]*(1+T_ECHANTILLONS[[#This Row],[profit]]),2)</f>
        <v>26.45</v>
      </c>
      <c r="H32" s="406">
        <f>T_ECHANTILLONS[[#This Row],[Qte]]*T_ECHANTILLONS[[#This Row],[$/unitaire]]</f>
        <v>0</v>
      </c>
    </row>
    <row r="33" spans="1:8">
      <c r="A33" s="401" t="s">
        <v>97</v>
      </c>
      <c r="B33" s="463">
        <f>VLOOKUP(T_ECHANTILLONS[[#This Row],[Analyses fréquemment demandées]],Calculs!$A$5:$AQ$64,2,FALSE)</f>
        <v>0</v>
      </c>
      <c r="C33" s="402" t="s">
        <v>234</v>
      </c>
      <c r="D33" s="403">
        <v>44.5</v>
      </c>
      <c r="E33" s="404">
        <f>T_ECHANTILLONS[[#This Row],[Qte]]*T_ECHANTILLONS[[#This Row],[coutant]]</f>
        <v>0</v>
      </c>
      <c r="F33" s="405">
        <v>0.15</v>
      </c>
      <c r="G33" s="406">
        <f>ROUND(T_ECHANTILLONS[[#This Row],[coutant]]*(1+T_ECHANTILLONS[[#This Row],[profit]]),2)</f>
        <v>51.18</v>
      </c>
      <c r="H33" s="406">
        <f>T_ECHANTILLONS[[#This Row],[Qte]]*T_ECHANTILLONS[[#This Row],[$/unitaire]]</f>
        <v>0</v>
      </c>
    </row>
    <row r="34" spans="1:8">
      <c r="A34" s="401" t="s">
        <v>99</v>
      </c>
      <c r="B34" s="463">
        <f>VLOOKUP(T_ECHANTILLONS[[#This Row],[Analyses fréquemment demandées]],Calculs!$A$5:$AQ$64,2,FALSE)</f>
        <v>0</v>
      </c>
      <c r="C34" s="402" t="s">
        <v>236</v>
      </c>
      <c r="D34" s="403">
        <v>26.5</v>
      </c>
      <c r="E34" s="404">
        <f>T_ECHANTILLONS[[#This Row],[Qte]]*T_ECHANTILLONS[[#This Row],[coutant]]</f>
        <v>0</v>
      </c>
      <c r="F34" s="405">
        <v>0.15</v>
      </c>
      <c r="G34" s="406">
        <f>ROUND(T_ECHANTILLONS[[#This Row],[coutant]]*(1+T_ECHANTILLONS[[#This Row],[profit]]),2)</f>
        <v>30.48</v>
      </c>
      <c r="H34" s="406">
        <f>T_ECHANTILLONS[[#This Row],[Qte]]*T_ECHANTILLONS[[#This Row],[$/unitaire]]</f>
        <v>0</v>
      </c>
    </row>
    <row r="35" spans="1:8">
      <c r="A35" s="401" t="s">
        <v>101</v>
      </c>
      <c r="B35" s="463">
        <f>VLOOKUP(T_ECHANTILLONS[[#This Row],[Analyses fréquemment demandées]],Calculs!$A$5:$AQ$64,2,FALSE)</f>
        <v>0</v>
      </c>
      <c r="C35" s="402" t="s">
        <v>236</v>
      </c>
      <c r="D35" s="403">
        <v>52.5</v>
      </c>
      <c r="E35" s="404">
        <f>T_ECHANTILLONS[[#This Row],[Qte]]*T_ECHANTILLONS[[#This Row],[coutant]]</f>
        <v>0</v>
      </c>
      <c r="F35" s="405">
        <v>0.15</v>
      </c>
      <c r="G35" s="406">
        <f>ROUND(T_ECHANTILLONS[[#This Row],[coutant]]*(1+T_ECHANTILLONS[[#This Row],[profit]]),2)</f>
        <v>60.38</v>
      </c>
      <c r="H35" s="406">
        <f>T_ECHANTILLONS[[#This Row],[Qte]]*T_ECHANTILLONS[[#This Row],[$/unitaire]]</f>
        <v>0</v>
      </c>
    </row>
    <row r="36" spans="1:8">
      <c r="A36" s="401" t="s">
        <v>103</v>
      </c>
      <c r="B36" s="463">
        <f>VLOOKUP(T_ECHANTILLONS[[#This Row],[Analyses fréquemment demandées]],Calculs!$A$5:$AQ$64,2,FALSE)</f>
        <v>0</v>
      </c>
      <c r="C36" s="402" t="s">
        <v>233</v>
      </c>
      <c r="D36" s="403">
        <v>21</v>
      </c>
      <c r="E36" s="404">
        <f>T_ECHANTILLONS[[#This Row],[Qte]]*T_ECHANTILLONS[[#This Row],[coutant]]</f>
        <v>0</v>
      </c>
      <c r="F36" s="405">
        <v>0.15</v>
      </c>
      <c r="G36" s="406">
        <f>ROUND(T_ECHANTILLONS[[#This Row],[coutant]]*(1+T_ECHANTILLONS[[#This Row],[profit]]),2)</f>
        <v>24.15</v>
      </c>
      <c r="H36" s="406">
        <f>T_ECHANTILLONS[[#This Row],[Qte]]*T_ECHANTILLONS[[#This Row],[$/unitaire]]</f>
        <v>0</v>
      </c>
    </row>
    <row r="37" spans="1:8">
      <c r="A37" s="401" t="s">
        <v>105</v>
      </c>
      <c r="B37" s="463">
        <f>VLOOKUP(T_ECHANTILLONS[[#This Row],[Analyses fréquemment demandées]],Calculs!$A$5:$AQ$64,2,FALSE)</f>
        <v>0</v>
      </c>
      <c r="C37" s="402" t="s">
        <v>236</v>
      </c>
      <c r="D37" s="403">
        <v>77.5</v>
      </c>
      <c r="E37" s="404">
        <f>T_ECHANTILLONS[[#This Row],[Qte]]*T_ECHANTILLONS[[#This Row],[coutant]]</f>
        <v>0</v>
      </c>
      <c r="F37" s="405">
        <v>0.15</v>
      </c>
      <c r="G37" s="406">
        <f>ROUND(T_ECHANTILLONS[[#This Row],[coutant]]*(1+T_ECHANTILLONS[[#This Row],[profit]]),2)</f>
        <v>89.13</v>
      </c>
      <c r="H37" s="406">
        <f>T_ECHANTILLONS[[#This Row],[Qte]]*T_ECHANTILLONS[[#This Row],[$/unitaire]]</f>
        <v>0</v>
      </c>
    </row>
    <row r="38" spans="1:8">
      <c r="A38" s="401" t="s">
        <v>460</v>
      </c>
      <c r="B38" s="463">
        <f>VLOOKUP(T_ECHANTILLONS[[#This Row],[Analyses fréquemment demandées]],Calculs!$A$5:$AQ$64,2,FALSE)</f>
        <v>0</v>
      </c>
      <c r="C38" s="402" t="s">
        <v>233</v>
      </c>
      <c r="D38" s="403">
        <v>52.5</v>
      </c>
      <c r="E38" s="404">
        <f>T_ECHANTILLONS[[#This Row],[Qte]]*T_ECHANTILLONS[[#This Row],[coutant]]</f>
        <v>0</v>
      </c>
      <c r="F38" s="405">
        <v>0.15</v>
      </c>
      <c r="G38" s="406">
        <f>ROUND(T_ECHANTILLONS[[#This Row],[coutant]]*(1+T_ECHANTILLONS[[#This Row],[profit]]),2)</f>
        <v>60.38</v>
      </c>
      <c r="H38" s="406">
        <f>T_ECHANTILLONS[[#This Row],[Qte]]*T_ECHANTILLONS[[#This Row],[$/unitaire]]</f>
        <v>0</v>
      </c>
    </row>
    <row r="39" spans="1:8">
      <c r="A39" s="401" t="s">
        <v>459</v>
      </c>
      <c r="B39" s="463">
        <f>VLOOKUP(T_ECHANTILLONS[[#This Row],[Analyses fréquemment demandées]],Calculs!$A$5:$AQ$64,2,FALSE)</f>
        <v>0</v>
      </c>
      <c r="C39" s="402" t="s">
        <v>233</v>
      </c>
      <c r="D39" s="403">
        <v>52.5</v>
      </c>
      <c r="E39" s="404">
        <f>T_ECHANTILLONS[[#This Row],[Qte]]*T_ECHANTILLONS[[#This Row],[coutant]]</f>
        <v>0</v>
      </c>
      <c r="F39" s="405">
        <v>0.15</v>
      </c>
      <c r="G39" s="406">
        <f>ROUND(T_ECHANTILLONS[[#This Row],[coutant]]*(1+T_ECHANTILLONS[[#This Row],[profit]]),2)</f>
        <v>60.38</v>
      </c>
      <c r="H39" s="406">
        <f>T_ECHANTILLONS[[#This Row],[Qte]]*T_ECHANTILLONS[[#This Row],[$/unitaire]]</f>
        <v>0</v>
      </c>
    </row>
    <row r="40" spans="1:8">
      <c r="A40" s="401" t="s">
        <v>109</v>
      </c>
      <c r="B40" s="463">
        <f>VLOOKUP(T_ECHANTILLONS[[#This Row],[Analyses fréquemment demandées]],Calculs!$A$5:$AQ$64,2,FALSE)</f>
        <v>0</v>
      </c>
      <c r="C40" s="402" t="s">
        <v>233</v>
      </c>
      <c r="D40" s="403">
        <v>124.1</v>
      </c>
      <c r="E40" s="404">
        <f>T_ECHANTILLONS[[#This Row],[Qte]]*T_ECHANTILLONS[[#This Row],[coutant]]</f>
        <v>0</v>
      </c>
      <c r="F40" s="405">
        <v>0.15</v>
      </c>
      <c r="G40" s="406">
        <f>ROUND(T_ECHANTILLONS[[#This Row],[coutant]]*(1+T_ECHANTILLONS[[#This Row],[profit]]),2)</f>
        <v>142.72</v>
      </c>
      <c r="H40" s="406">
        <f>T_ECHANTILLONS[[#This Row],[Qte]]*T_ECHANTILLONS[[#This Row],[$/unitaire]]</f>
        <v>0</v>
      </c>
    </row>
    <row r="41" spans="1:8">
      <c r="A41" s="401" t="s">
        <v>111</v>
      </c>
      <c r="B41" s="463">
        <f>VLOOKUP(T_ECHANTILLONS[[#This Row],[Analyses fréquemment demandées]],Calculs!$A$5:$AQ$64,2,FALSE)</f>
        <v>0</v>
      </c>
      <c r="C41" s="402" t="s">
        <v>237</v>
      </c>
      <c r="D41" s="403">
        <v>81.900000000000006</v>
      </c>
      <c r="E41" s="404">
        <f>T_ECHANTILLONS[[#This Row],[Qte]]*T_ECHANTILLONS[[#This Row],[coutant]]</f>
        <v>0</v>
      </c>
      <c r="F41" s="405">
        <v>0.15</v>
      </c>
      <c r="G41" s="406">
        <f>ROUND(T_ECHANTILLONS[[#This Row],[coutant]]*(1+T_ECHANTILLONS[[#This Row],[profit]]),2)</f>
        <v>94.19</v>
      </c>
      <c r="H41" s="406">
        <f>T_ECHANTILLONS[[#This Row],[Qte]]*T_ECHANTILLONS[[#This Row],[$/unitaire]]</f>
        <v>0</v>
      </c>
    </row>
    <row r="42" spans="1:8">
      <c r="A42" s="401" t="s">
        <v>113</v>
      </c>
      <c r="B42" s="463">
        <f>VLOOKUP(T_ECHANTILLONS[[#This Row],[Analyses fréquemment demandées]],Calculs!$A$5:$AQ$64,2,FALSE)</f>
        <v>0</v>
      </c>
      <c r="C42" s="402" t="s">
        <v>233</v>
      </c>
      <c r="D42" s="403">
        <v>1152</v>
      </c>
      <c r="E42" s="404">
        <f>T_ECHANTILLONS[[#This Row],[Qte]]*T_ECHANTILLONS[[#This Row],[coutant]]</f>
        <v>0</v>
      </c>
      <c r="F42" s="405">
        <v>0.15</v>
      </c>
      <c r="G42" s="406">
        <f>ROUND(T_ECHANTILLONS[[#This Row],[coutant]]*(1+T_ECHANTILLONS[[#This Row],[profit]]),2)</f>
        <v>1324.8</v>
      </c>
      <c r="H42" s="406">
        <f>T_ECHANTILLONS[[#This Row],[Qte]]*T_ECHANTILLONS[[#This Row],[$/unitaire]]</f>
        <v>0</v>
      </c>
    </row>
    <row r="43" spans="1:8">
      <c r="A43" s="401" t="s">
        <v>115</v>
      </c>
      <c r="B43" s="463">
        <f>VLOOKUP(T_ECHANTILLONS[[#This Row],[Analyses fréquemment demandées]],Calculs!$A$5:$AQ$64,2,FALSE)</f>
        <v>0</v>
      </c>
      <c r="C43" s="402" t="s">
        <v>236</v>
      </c>
      <c r="D43" s="403">
        <v>16.5</v>
      </c>
      <c r="E43" s="404">
        <f>T_ECHANTILLONS[[#This Row],[Qte]]*T_ECHANTILLONS[[#This Row],[coutant]]</f>
        <v>0</v>
      </c>
      <c r="F43" s="405">
        <v>0.15</v>
      </c>
      <c r="G43" s="406">
        <f>ROUND(T_ECHANTILLONS[[#This Row],[coutant]]*(1+T_ECHANTILLONS[[#This Row],[profit]]),2)</f>
        <v>18.98</v>
      </c>
      <c r="H43" s="406">
        <f>T_ECHANTILLONS[[#This Row],[Qte]]*T_ECHANTILLONS[[#This Row],[$/unitaire]]</f>
        <v>0</v>
      </c>
    </row>
    <row r="44" spans="1:8">
      <c r="A44" s="401" t="s">
        <v>458</v>
      </c>
      <c r="B44" s="463">
        <f>VLOOKUP(T_ECHANTILLONS[[#This Row],[Analyses fréquemment demandées]],Calculs!$A$5:$AQ$64,2,FALSE)</f>
        <v>0</v>
      </c>
      <c r="C44" s="402" t="s">
        <v>236</v>
      </c>
      <c r="D44" s="403">
        <v>12.5</v>
      </c>
      <c r="E44" s="404">
        <f>T_ECHANTILLONS[[#This Row],[Qte]]*T_ECHANTILLONS[[#This Row],[coutant]]</f>
        <v>0</v>
      </c>
      <c r="F44" s="405">
        <v>0.15</v>
      </c>
      <c r="G44" s="406">
        <f>ROUND(T_ECHANTILLONS[[#This Row],[coutant]]*(1+T_ECHANTILLONS[[#This Row],[profit]]),2)</f>
        <v>14.38</v>
      </c>
      <c r="H44" s="406">
        <f>T_ECHANTILLONS[[#This Row],[Qte]]*T_ECHANTILLONS[[#This Row],[$/unitaire]]</f>
        <v>0</v>
      </c>
    </row>
    <row r="45" spans="1:8">
      <c r="A45" s="401" t="s">
        <v>457</v>
      </c>
      <c r="B45" s="463">
        <f>VLOOKUP(T_ECHANTILLONS[[#This Row],[Analyses fréquemment demandées]],Calculs!$A$5:$AQ$64,2,FALSE)</f>
        <v>0</v>
      </c>
      <c r="C45" s="402" t="s">
        <v>236</v>
      </c>
      <c r="D45" s="403">
        <v>475</v>
      </c>
      <c r="E45" s="404">
        <f>T_ECHANTILLONS[[#This Row],[Qte]]*T_ECHANTILLONS[[#This Row],[coutant]]</f>
        <v>0</v>
      </c>
      <c r="F45" s="405">
        <v>0.15</v>
      </c>
      <c r="G45" s="406">
        <f>ROUND(T_ECHANTILLONS[[#This Row],[coutant]]*(1+T_ECHANTILLONS[[#This Row],[profit]]),2)</f>
        <v>546.25</v>
      </c>
      <c r="H45" s="406">
        <f>T_ECHANTILLONS[[#This Row],[Qte]]*T_ECHANTILLONS[[#This Row],[$/unitaire]]</f>
        <v>0</v>
      </c>
    </row>
    <row r="46" spans="1:8">
      <c r="A46" s="401" t="s">
        <v>124</v>
      </c>
      <c r="B46" s="463">
        <f>VLOOKUP(T_ECHANTILLONS[[#This Row],[Analyses fréquemment demandées]],Calculs!$A$5:$AQ$64,2,FALSE)</f>
        <v>0</v>
      </c>
      <c r="C46" s="402" t="s">
        <v>236</v>
      </c>
      <c r="D46" s="403">
        <v>275</v>
      </c>
      <c r="E46" s="404">
        <f>T_ECHANTILLONS[[#This Row],[Qte]]*T_ECHANTILLONS[[#This Row],[coutant]]</f>
        <v>0</v>
      </c>
      <c r="F46" s="405">
        <v>0.15</v>
      </c>
      <c r="G46" s="406">
        <f>ROUND(T_ECHANTILLONS[[#This Row],[coutant]]*(1+T_ECHANTILLONS[[#This Row],[profit]]),2)</f>
        <v>316.25</v>
      </c>
      <c r="H46" s="406">
        <f>T_ECHANTILLONS[[#This Row],[Qte]]*T_ECHANTILLONS[[#This Row],[$/unitaire]]</f>
        <v>0</v>
      </c>
    </row>
    <row r="47" spans="1:8">
      <c r="A47" s="401" t="s">
        <v>126</v>
      </c>
      <c r="B47" s="463">
        <f>VLOOKUP(T_ECHANTILLONS[[#This Row],[Analyses fréquemment demandées]],Calculs!$A$5:$AQ$64,2,FALSE)</f>
        <v>0</v>
      </c>
      <c r="C47" s="402" t="s">
        <v>236</v>
      </c>
      <c r="D47" s="403">
        <v>173.5</v>
      </c>
      <c r="E47" s="404">
        <f>T_ECHANTILLONS[[#This Row],[Qte]]*T_ECHANTILLONS[[#This Row],[coutant]]</f>
        <v>0</v>
      </c>
      <c r="F47" s="405">
        <v>0.15</v>
      </c>
      <c r="G47" s="406">
        <f>ROUND(T_ECHANTILLONS[[#This Row],[coutant]]*(1+T_ECHANTILLONS[[#This Row],[profit]]),2)</f>
        <v>199.53</v>
      </c>
      <c r="H47" s="406">
        <f>T_ECHANTILLONS[[#This Row],[Qte]]*T_ECHANTILLONS[[#This Row],[$/unitaire]]</f>
        <v>0</v>
      </c>
    </row>
    <row r="48" spans="1:8">
      <c r="A48" s="401" t="s">
        <v>401</v>
      </c>
      <c r="B48" s="463">
        <f>VLOOKUP(T_ECHANTILLONS[[#This Row],[Analyses fréquemment demandées]],Calculs!$A$5:$AQ$64,2,FALSE)</f>
        <v>0</v>
      </c>
      <c r="C48" s="402" t="s">
        <v>233</v>
      </c>
      <c r="D48" s="403">
        <v>62</v>
      </c>
      <c r="E48" s="404">
        <f>T_ECHANTILLONS[[#This Row],[Qte]]*T_ECHANTILLONS[[#This Row],[coutant]]</f>
        <v>0</v>
      </c>
      <c r="F48" s="405">
        <v>0.15</v>
      </c>
      <c r="G48" s="406">
        <f>ROUND(T_ECHANTILLONS[[#This Row],[coutant]]*(1+T_ECHANTILLONS[[#This Row],[profit]]),2)</f>
        <v>71.3</v>
      </c>
      <c r="H48" s="406">
        <f>T_ECHANTILLONS[[#This Row],[Qte]]*T_ECHANTILLONS[[#This Row],[$/unitaire]]</f>
        <v>0</v>
      </c>
    </row>
    <row r="49" spans="1:8">
      <c r="A49" s="401" t="s">
        <v>129</v>
      </c>
      <c r="B49" s="463">
        <f>VLOOKUP(T_ECHANTILLONS[[#This Row],[Analyses fréquemment demandées]],Calculs!$A$5:$AQ$64,2,FALSE)</f>
        <v>0</v>
      </c>
      <c r="C49" s="402" t="s">
        <v>233</v>
      </c>
      <c r="D49" s="403">
        <v>110</v>
      </c>
      <c r="E49" s="404">
        <f>T_ECHANTILLONS[[#This Row],[Qte]]*T_ECHANTILLONS[[#This Row],[coutant]]</f>
        <v>0</v>
      </c>
      <c r="F49" s="405">
        <v>0.15</v>
      </c>
      <c r="G49" s="406">
        <f>ROUND(T_ECHANTILLONS[[#This Row],[coutant]]*(1+T_ECHANTILLONS[[#This Row],[profit]]),2)</f>
        <v>126.5</v>
      </c>
      <c r="H49" s="406">
        <f>T_ECHANTILLONS[[#This Row],[Qte]]*T_ECHANTILLONS[[#This Row],[$/unitaire]]</f>
        <v>0</v>
      </c>
    </row>
    <row r="50" spans="1:8">
      <c r="A50" s="401" t="s">
        <v>133</v>
      </c>
      <c r="B50" s="463">
        <f>VLOOKUP(T_ECHANTILLONS[[#This Row],[Analyses fréquemment demandées]],Calculs!$A$5:$AQ$64,2,FALSE)</f>
        <v>0</v>
      </c>
      <c r="C50" s="402" t="s">
        <v>236</v>
      </c>
      <c r="D50" s="403">
        <v>51.5</v>
      </c>
      <c r="E50" s="404">
        <f>T_ECHANTILLONS[[#This Row],[Qte]]*T_ECHANTILLONS[[#This Row],[coutant]]</f>
        <v>0</v>
      </c>
      <c r="F50" s="405">
        <v>0.15</v>
      </c>
      <c r="G50" s="406">
        <f>ROUND(T_ECHANTILLONS[[#This Row],[coutant]]*(1+T_ECHANTILLONS[[#This Row],[profit]]),2)</f>
        <v>59.23</v>
      </c>
      <c r="H50" s="406">
        <f>T_ECHANTILLONS[[#This Row],[Qte]]*T_ECHANTILLONS[[#This Row],[$/unitaire]]</f>
        <v>0</v>
      </c>
    </row>
    <row r="51" spans="1:8">
      <c r="A51" s="401" t="s">
        <v>135</v>
      </c>
      <c r="B51" s="463">
        <f>VLOOKUP(T_ECHANTILLONS[[#This Row],[Analyses fréquemment demandées]],Calculs!$A$5:$AQ$64,2,FALSE)</f>
        <v>0</v>
      </c>
      <c r="C51" s="402" t="s">
        <v>234</v>
      </c>
      <c r="D51" s="403">
        <v>69.5</v>
      </c>
      <c r="E51" s="404">
        <f>T_ECHANTILLONS[[#This Row],[Qte]]*T_ECHANTILLONS[[#This Row],[coutant]]</f>
        <v>0</v>
      </c>
      <c r="F51" s="405">
        <v>0.15</v>
      </c>
      <c r="G51" s="406">
        <f>ROUND(T_ECHANTILLONS[[#This Row],[coutant]]*(1+T_ECHANTILLONS[[#This Row],[profit]]),2)</f>
        <v>79.930000000000007</v>
      </c>
      <c r="H51" s="406">
        <f>T_ECHANTILLONS[[#This Row],[Qte]]*T_ECHANTILLONS[[#This Row],[$/unitaire]]</f>
        <v>0</v>
      </c>
    </row>
    <row r="52" spans="1:8">
      <c r="A52" s="401" t="s">
        <v>59</v>
      </c>
      <c r="B52" s="463">
        <f>VLOOKUP(T_ECHANTILLONS[[#This Row],[Analyses fréquemment demandées]],Calculs!$A$5:$AQ$64,2,FALSE)</f>
        <v>0</v>
      </c>
      <c r="C52" s="402" t="s">
        <v>233</v>
      </c>
      <c r="D52" s="407">
        <v>27.5</v>
      </c>
      <c r="E52" s="404">
        <f>T_ECHANTILLONS[[#This Row],[Qte]]*T_ECHANTILLONS[[#This Row],[coutant]]</f>
        <v>0</v>
      </c>
      <c r="F52" s="405">
        <v>0.15</v>
      </c>
      <c r="G52" s="406">
        <f>ROUND(T_ECHANTILLONS[[#This Row],[coutant]]*(1+T_ECHANTILLONS[[#This Row],[profit]]),2)</f>
        <v>31.63</v>
      </c>
      <c r="H52" s="406">
        <f>T_ECHANTILLONS[[#This Row],[Qte]]*T_ECHANTILLONS[[#This Row],[$/unitaire]]</f>
        <v>0</v>
      </c>
    </row>
    <row r="53" spans="1:8">
      <c r="A53" s="401" t="s">
        <v>61</v>
      </c>
      <c r="B53" s="463">
        <f>VLOOKUP(T_ECHANTILLONS[[#This Row],[Analyses fréquemment demandées]],Calculs!$A$5:$AQ$64,2,FALSE)</f>
        <v>0</v>
      </c>
      <c r="C53" s="402" t="s">
        <v>233</v>
      </c>
      <c r="D53" s="407">
        <v>33</v>
      </c>
      <c r="E53" s="404">
        <f>T_ECHANTILLONS[[#This Row],[Qte]]*T_ECHANTILLONS[[#This Row],[coutant]]</f>
        <v>0</v>
      </c>
      <c r="F53" s="405">
        <v>0.15</v>
      </c>
      <c r="G53" s="406">
        <f>ROUND(T_ECHANTILLONS[[#This Row],[coutant]]*(1+T_ECHANTILLONS[[#This Row],[profit]]),2)</f>
        <v>37.950000000000003</v>
      </c>
      <c r="H53" s="406">
        <f>T_ECHANTILLONS[[#This Row],[Qte]]*T_ECHANTILLONS[[#This Row],[$/unitaire]]</f>
        <v>0</v>
      </c>
    </row>
    <row r="54" spans="1:8">
      <c r="A54" s="401" t="s">
        <v>63</v>
      </c>
      <c r="B54" s="463">
        <f>VLOOKUP(T_ECHANTILLONS[[#This Row],[Analyses fréquemment demandées]],Calculs!$A$5:$AQ$64,2,FALSE)</f>
        <v>0</v>
      </c>
      <c r="C54" s="402" t="s">
        <v>233</v>
      </c>
      <c r="D54" s="407">
        <v>36.5</v>
      </c>
      <c r="E54" s="404">
        <f>T_ECHANTILLONS[[#This Row],[Qte]]*T_ECHANTILLONS[[#This Row],[coutant]]</f>
        <v>0</v>
      </c>
      <c r="F54" s="405">
        <v>0.15</v>
      </c>
      <c r="G54" s="406">
        <f>ROUND(T_ECHANTILLONS[[#This Row],[coutant]]*(1+T_ECHANTILLONS[[#This Row],[profit]]),2)</f>
        <v>41.98</v>
      </c>
      <c r="H54" s="406">
        <f>T_ECHANTILLONS[[#This Row],[Qte]]*T_ECHANTILLONS[[#This Row],[$/unitaire]]</f>
        <v>0</v>
      </c>
    </row>
    <row r="55" spans="1:8">
      <c r="A55" s="401" t="s">
        <v>238</v>
      </c>
      <c r="B55" s="463">
        <f>VLOOKUP(T_ECHANTILLONS[[#This Row],[Analyses fréquemment demandées]],Calculs!$A$5:$AQ$64,2,FALSE)</f>
        <v>0</v>
      </c>
      <c r="C55" s="402"/>
      <c r="D55" s="407">
        <v>61.5</v>
      </c>
      <c r="E55" s="404">
        <f>T_ECHANTILLONS[[#This Row],[Qte]]*T_ECHANTILLONS[[#This Row],[coutant]]</f>
        <v>0</v>
      </c>
      <c r="F55" s="405">
        <v>0.15</v>
      </c>
      <c r="G55" s="406">
        <f>ROUND(T_ECHANTILLONS[[#This Row],[coutant]]*(1+T_ECHANTILLONS[[#This Row],[profit]]),2)</f>
        <v>70.73</v>
      </c>
      <c r="H55" s="406">
        <f>T_ECHANTILLONS[[#This Row],[Qte]]*T_ECHANTILLONS[[#This Row],[$/unitaire]]</f>
        <v>0</v>
      </c>
    </row>
    <row r="56" spans="1:8">
      <c r="A56" s="401" t="s">
        <v>239</v>
      </c>
      <c r="B56" s="463">
        <f>VLOOKUP(T_ECHANTILLONS[[#This Row],[Analyses fréquemment demandées]],Calculs!$A$5:$AQ$64,2,FALSE)</f>
        <v>0</v>
      </c>
      <c r="C56" s="402"/>
      <c r="D56" s="407">
        <v>57</v>
      </c>
      <c r="E56" s="404">
        <f>T_ECHANTILLONS[[#This Row],[Qte]]*T_ECHANTILLONS[[#This Row],[coutant]]</f>
        <v>0</v>
      </c>
      <c r="F56" s="405">
        <v>0.15</v>
      </c>
      <c r="G56" s="406">
        <f>ROUND(T_ECHANTILLONS[[#This Row],[coutant]]*(1+T_ECHANTILLONS[[#This Row],[profit]]),2)</f>
        <v>65.55</v>
      </c>
      <c r="H56" s="406">
        <f>T_ECHANTILLONS[[#This Row],[Qte]]*T_ECHANTILLONS[[#This Row],[$/unitaire]]</f>
        <v>0</v>
      </c>
    </row>
    <row r="57" spans="1:8">
      <c r="A57" s="401" t="s">
        <v>240</v>
      </c>
      <c r="B57" s="463">
        <f>VLOOKUP(T_ECHANTILLONS[[#This Row],[Analyses fréquemment demandées]],Calculs!$A$5:$AQ$64,2,FALSE)</f>
        <v>0</v>
      </c>
      <c r="C57" s="408"/>
      <c r="D57" s="407">
        <v>6.5</v>
      </c>
      <c r="E57" s="404">
        <f>T_ECHANTILLONS[[#This Row],[Qte]]*T_ECHANTILLONS[[#This Row],[coutant]]</f>
        <v>0</v>
      </c>
      <c r="F57" s="405">
        <v>0.15</v>
      </c>
      <c r="G57" s="406">
        <f>ROUND(T_ECHANTILLONS[[#This Row],[coutant]]*(1+T_ECHANTILLONS[[#This Row],[profit]]),2)</f>
        <v>7.48</v>
      </c>
      <c r="H57" s="406">
        <f>T_ECHANTILLONS[[#This Row],[Qte]]*T_ECHANTILLONS[[#This Row],[$/unitaire]]</f>
        <v>0</v>
      </c>
    </row>
    <row r="58" spans="1:8">
      <c r="A58" s="401" t="s">
        <v>241</v>
      </c>
      <c r="B58" s="463">
        <f>VLOOKUP(T_ECHANTILLONS[[#This Row],[Analyses fréquemment demandées]],Calculs!$A$5:$AQ$64,2,FALSE)</f>
        <v>0</v>
      </c>
      <c r="C58" s="408"/>
      <c r="D58" s="407">
        <v>13</v>
      </c>
      <c r="E58" s="404">
        <f>T_ECHANTILLONS[[#This Row],[Qte]]*T_ECHANTILLONS[[#This Row],[coutant]]</f>
        <v>0</v>
      </c>
      <c r="F58" s="405">
        <v>0.15</v>
      </c>
      <c r="G58" s="406">
        <f>ROUND(T_ECHANTILLONS[[#This Row],[coutant]]*(1+T_ECHANTILLONS[[#This Row],[profit]]),2)</f>
        <v>14.95</v>
      </c>
      <c r="H58" s="406">
        <f>T_ECHANTILLONS[[#This Row],[Qte]]*T_ECHANTILLONS[[#This Row],[$/unitaire]]</f>
        <v>0</v>
      </c>
    </row>
    <row r="59" spans="1:8">
      <c r="A59" s="401" t="s">
        <v>242</v>
      </c>
      <c r="B59" s="463">
        <f>VLOOKUP(T_ECHANTILLONS[[#This Row],[Analyses fréquemment demandées]],Calculs!$A$5:$AQ$64,2,FALSE)</f>
        <v>0</v>
      </c>
      <c r="C59" s="402" t="s">
        <v>235</v>
      </c>
      <c r="D59" s="407">
        <v>60</v>
      </c>
      <c r="E59" s="404">
        <f>T_ECHANTILLONS[[#This Row],[Qte]]*T_ECHANTILLONS[[#This Row],[coutant]]</f>
        <v>0</v>
      </c>
      <c r="F59" s="405">
        <v>0.15</v>
      </c>
      <c r="G59" s="406">
        <f>ROUND(T_ECHANTILLONS[[#This Row],[coutant]]*(1+T_ECHANTILLONS[[#This Row],[profit]]),2)</f>
        <v>69</v>
      </c>
      <c r="H59" s="406">
        <f>T_ECHANTILLONS[[#This Row],[Qte]]*T_ECHANTILLONS[[#This Row],[$/unitaire]]</f>
        <v>0</v>
      </c>
    </row>
    <row r="60" spans="1:8">
      <c r="A60" s="401" t="s">
        <v>243</v>
      </c>
      <c r="B60" s="463">
        <f>VLOOKUP(T_ECHANTILLONS[[#This Row],[Analyses fréquemment demandées]],Calculs!$A$5:$AQ$64,2,FALSE)</f>
        <v>0</v>
      </c>
      <c r="C60" s="402" t="s">
        <v>235</v>
      </c>
      <c r="D60" s="407">
        <v>30</v>
      </c>
      <c r="E60" s="404">
        <f>T_ECHANTILLONS[[#This Row],[Qte]]*T_ECHANTILLONS[[#This Row],[coutant]]</f>
        <v>0</v>
      </c>
      <c r="F60" s="405">
        <v>0.15</v>
      </c>
      <c r="G60" s="406">
        <f>ROUND(T_ECHANTILLONS[[#This Row],[coutant]]*(1+T_ECHANTILLONS[[#This Row],[profit]]),2)</f>
        <v>34.5</v>
      </c>
      <c r="H60" s="406">
        <f>T_ECHANTILLONS[[#This Row],[Qte]]*T_ECHANTILLONS[[#This Row],[$/unitaire]]</f>
        <v>0</v>
      </c>
    </row>
    <row r="61" spans="1:8">
      <c r="A61" s="401" t="s">
        <v>86</v>
      </c>
      <c r="B61" s="463">
        <f>VLOOKUP(T_ECHANTILLONS[[#This Row],[Analyses fréquemment demandées]],Calculs!$A$5:$AQ$64,2,FALSE)</f>
        <v>0</v>
      </c>
      <c r="C61" s="402" t="s">
        <v>236</v>
      </c>
      <c r="D61" s="407">
        <v>23</v>
      </c>
      <c r="E61" s="404">
        <f>T_ECHANTILLONS[[#This Row],[Qte]]*T_ECHANTILLONS[[#This Row],[coutant]]</f>
        <v>0</v>
      </c>
      <c r="F61" s="405">
        <v>0.15</v>
      </c>
      <c r="G61" s="406">
        <f>ROUND(T_ECHANTILLONS[[#This Row],[coutant]]*(1+T_ECHANTILLONS[[#This Row],[profit]]),2)</f>
        <v>26.45</v>
      </c>
      <c r="H61" s="406">
        <f>T_ECHANTILLONS[[#This Row],[Qte]]*T_ECHANTILLONS[[#This Row],[$/unitaire]]</f>
        <v>0</v>
      </c>
    </row>
    <row r="62" spans="1:8">
      <c r="A62" s="401" t="s">
        <v>469</v>
      </c>
      <c r="B62" s="463">
        <f>VLOOKUP(T_ECHANTILLONS[[#This Row],[Analyses fréquemment demandées]],Calculs!$A$5:$AQ$64,2,FALSE)</f>
        <v>0</v>
      </c>
      <c r="C62" s="402"/>
      <c r="D62" s="409">
        <f>D4+D5+D6</f>
        <v>152.5</v>
      </c>
      <c r="E62" s="404">
        <f>T_ECHANTILLONS[[#This Row],[Qte]]*T_ECHANTILLONS[[#This Row],[coutant]]</f>
        <v>0</v>
      </c>
      <c r="F62" s="405">
        <v>0.15</v>
      </c>
      <c r="G62" s="404">
        <f>ROUND(T_ECHANTILLONS[[#This Row],[coutant]]*(1+T_ECHANTILLONS[[#This Row],[profit]]),2)</f>
        <v>175.38</v>
      </c>
      <c r="H62" s="406">
        <f>T_ECHANTILLONS[[#This Row],[Qte]]*T_ECHANTILLONS[[#This Row],[$/unitaire]]</f>
        <v>0</v>
      </c>
    </row>
    <row r="63" spans="1:8">
      <c r="A63" s="410" t="s">
        <v>32</v>
      </c>
      <c r="B63" s="411"/>
      <c r="C63" s="402"/>
      <c r="D63" s="402"/>
      <c r="E63" s="412">
        <f>SUBTOTAL(109,T_ECHANTILLONS[S/Total])</f>
        <v>1407.5</v>
      </c>
      <c r="F63" s="402"/>
      <c r="G63" s="402"/>
      <c r="H63" s="412">
        <f>SUBTOTAL(109,T_ECHANTILLONS[TOTAL])</f>
        <v>1618.6599999999999</v>
      </c>
    </row>
  </sheetData>
  <sheetProtection selectLockedCells="1"/>
  <mergeCells count="1">
    <mergeCell ref="A1:H1"/>
  </mergeCells>
  <pageMargins left="0.70866141732283472" right="0.70866141732283472" top="0.74803149606299213" bottom="0.74803149606299213" header="0.31496062992125984" footer="0.31496062992125984"/>
  <pageSetup pageOrder="overThenDown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30ECE-8F4E-4FB4-AA4E-7AA31C3ADA54}">
  <dimension ref="A1:AQ307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5" sqref="D5"/>
    </sheetView>
  </sheetViews>
  <sheetFormatPr baseColWidth="10" defaultRowHeight="12.75"/>
  <cols>
    <col min="1" max="1" width="34" style="448" customWidth="1"/>
    <col min="2" max="2" width="12" style="446" bestFit="1" customWidth="1"/>
    <col min="3" max="3" width="12.25" style="448" customWidth="1"/>
    <col min="4" max="43" width="6.875" style="448" customWidth="1"/>
    <col min="44" max="16384" width="11" style="455"/>
  </cols>
  <sheetData>
    <row r="1" spans="1:43" s="445" customFormat="1" ht="38.25" customHeight="1">
      <c r="A1" s="467"/>
      <c r="B1" s="467"/>
      <c r="C1" s="445" t="s">
        <v>477</v>
      </c>
      <c r="D1" s="468" t="s">
        <v>478</v>
      </c>
      <c r="E1" s="468"/>
      <c r="F1" s="468"/>
      <c r="G1" s="468"/>
      <c r="H1" s="468"/>
      <c r="I1" s="468"/>
      <c r="J1" s="464"/>
    </row>
    <row r="2" spans="1:43" s="445" customFormat="1">
      <c r="C2" s="456"/>
      <c r="D2" s="446" cm="1">
        <f t="array" ref="D2:I2">TRANSPOSE(IFERROR(MATCH(T_TRAV_RISQUES[Risque],T_RISQUES[Risque associés / échantillon],0),0))</f>
        <v>10</v>
      </c>
      <c r="E2" s="446">
        <v>110</v>
      </c>
      <c r="F2" s="446">
        <v>7</v>
      </c>
      <c r="G2" s="446">
        <v>4</v>
      </c>
      <c r="H2" s="446">
        <v>104</v>
      </c>
      <c r="I2" s="446">
        <v>19</v>
      </c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6"/>
      <c r="AH2" s="446"/>
      <c r="AI2" s="446"/>
      <c r="AJ2" s="446"/>
      <c r="AK2" s="446"/>
      <c r="AL2" s="446"/>
      <c r="AM2" s="446"/>
      <c r="AN2" s="446"/>
      <c r="AO2" s="446"/>
      <c r="AP2" s="446"/>
      <c r="AQ2" s="446"/>
    </row>
    <row r="3" spans="1:43" s="445" customFormat="1">
      <c r="C3" s="456"/>
      <c r="D3" s="447" cm="1">
        <f t="array" ref="D3:I3">TRANSPOSE(T_TRAV_RISQUES[Nbre échantillons])</f>
        <v>2</v>
      </c>
      <c r="E3" s="447">
        <v>1</v>
      </c>
      <c r="F3" s="447">
        <v>2</v>
      </c>
      <c r="G3" s="447">
        <v>1</v>
      </c>
      <c r="H3" s="447">
        <v>0</v>
      </c>
      <c r="I3" s="447">
        <v>1</v>
      </c>
      <c r="J3" s="447"/>
      <c r="K3" s="447"/>
      <c r="L3" s="447"/>
      <c r="M3" s="447"/>
      <c r="N3" s="447"/>
      <c r="O3" s="447"/>
      <c r="P3" s="447"/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47"/>
      <c r="AB3" s="447"/>
      <c r="AC3" s="447"/>
      <c r="AD3" s="447"/>
      <c r="AE3" s="447"/>
      <c r="AF3" s="447"/>
      <c r="AG3" s="447"/>
      <c r="AH3" s="447"/>
      <c r="AI3" s="447"/>
      <c r="AJ3" s="447"/>
      <c r="AK3" s="447"/>
      <c r="AL3" s="447"/>
      <c r="AM3" s="447"/>
      <c r="AN3" s="447"/>
      <c r="AO3" s="447"/>
      <c r="AP3" s="447"/>
      <c r="AQ3" s="447"/>
    </row>
    <row r="4" spans="1:43" s="462" customFormat="1" ht="30" customHeight="1">
      <c r="A4" s="459" t="s">
        <v>466</v>
      </c>
      <c r="B4" s="459" t="s">
        <v>467</v>
      </c>
      <c r="C4" s="460" t="s">
        <v>468</v>
      </c>
      <c r="D4" s="461" t="str" cm="1">
        <f t="array" ref="D4:I4">TRANSPOSE(T_TRAV_RISQUES['#]&amp;" R"&amp;T_TRAV_RISQUES[N° risque])</f>
        <v>F-01 R1</v>
      </c>
      <c r="E4" s="461" t="str">
        <v>F-01 R2</v>
      </c>
      <c r="F4" s="461" t="str">
        <v>F-02 R1</v>
      </c>
      <c r="G4" s="461" t="str">
        <v>F-03 R1</v>
      </c>
      <c r="H4" s="461" t="str">
        <v>F-03 R2</v>
      </c>
      <c r="I4" s="461" t="str">
        <v>F-03 R3</v>
      </c>
      <c r="J4" s="461"/>
      <c r="K4" s="461"/>
      <c r="L4" s="461"/>
      <c r="M4" s="461"/>
      <c r="N4" s="461"/>
      <c r="O4" s="461"/>
      <c r="P4" s="461"/>
      <c r="Q4" s="461"/>
      <c r="R4" s="461"/>
      <c r="S4" s="461"/>
      <c r="T4" s="461"/>
      <c r="U4" s="461"/>
      <c r="V4" s="461"/>
      <c r="W4" s="461"/>
      <c r="X4" s="461"/>
      <c r="Y4" s="461"/>
      <c r="Z4" s="461"/>
      <c r="AA4" s="461"/>
      <c r="AB4" s="461"/>
      <c r="AC4" s="461"/>
      <c r="AD4" s="461"/>
      <c r="AE4" s="461"/>
      <c r="AF4" s="461"/>
      <c r="AG4" s="461"/>
      <c r="AH4" s="461"/>
      <c r="AI4" s="461"/>
      <c r="AJ4" s="461"/>
      <c r="AK4" s="461"/>
      <c r="AL4" s="461"/>
      <c r="AM4" s="461"/>
      <c r="AN4" s="461"/>
      <c r="AO4" s="461"/>
      <c r="AP4" s="461"/>
      <c r="AQ4" s="461"/>
    </row>
    <row r="5" spans="1:43" s="448" customFormat="1">
      <c r="A5" s="453" t="str" cm="1">
        <f t="array" ref="A5:A63">T_ECHANTILLONS[Analyses fréquemment demandées]</f>
        <v>Métaux</v>
      </c>
      <c r="B5" s="449" cm="1">
        <f t="array" ref="B5:B63">_xlfn.LET(_xlpm.x,_xlfn.ANCHORARRAY(D5),_xlfn.BYROW(_xlpm.x,_xlfn.LAMBDA(_xlpm.x,SUM(_xlpm.x))))</f>
        <v>7</v>
      </c>
      <c r="C5" s="457" cm="1">
        <f t="array" ref="C5:C63">MATCH(_xlfn.ANCHORARRAY(A5),T_RISQUES[#Headers],0)</f>
        <v>2</v>
      </c>
      <c r="D5" s="449" cm="1">
        <f t="array" ref="D5:I63">IF(AND(_xlfn.ANCHORARRAY(D$2)&gt;0,_xlfn.ANCHORARRAY($C5)&gt;0),IF(INDEX(T_RISQUES[],_xlfn.ANCHORARRAY(Calculs!D$2),_xlfn.ANCHORARRAY(Calculs!$C5))="X",_xlfn.ANCHORARRAY(D$3),""),"")</f>
        <v>2</v>
      </c>
      <c r="E5" s="449">
        <v>1</v>
      </c>
      <c r="F5" s="449">
        <v>2</v>
      </c>
      <c r="G5" s="449">
        <v>1</v>
      </c>
      <c r="H5" s="449">
        <v>0</v>
      </c>
      <c r="I5" s="449">
        <v>1</v>
      </c>
      <c r="J5" s="449"/>
      <c r="K5" s="449"/>
      <c r="L5" s="449"/>
      <c r="M5" s="449"/>
      <c r="N5" s="449"/>
      <c r="O5" s="449"/>
      <c r="P5" s="449"/>
      <c r="Q5" s="449"/>
      <c r="R5" s="449"/>
      <c r="S5" s="449"/>
      <c r="T5" s="449"/>
      <c r="U5" s="449"/>
      <c r="V5" s="449"/>
      <c r="W5" s="449"/>
      <c r="X5" s="449"/>
      <c r="Y5" s="449"/>
      <c r="Z5" s="449"/>
      <c r="AA5" s="449"/>
      <c r="AB5" s="449"/>
      <c r="AC5" s="449"/>
      <c r="AD5" s="449"/>
      <c r="AE5" s="449"/>
      <c r="AF5" s="449"/>
      <c r="AG5" s="449"/>
      <c r="AH5" s="449"/>
      <c r="AI5" s="449"/>
      <c r="AJ5" s="449"/>
      <c r="AK5" s="449"/>
      <c r="AL5" s="449"/>
      <c r="AM5" s="449"/>
      <c r="AN5" s="449"/>
      <c r="AO5" s="449"/>
      <c r="AP5" s="449"/>
      <c r="AQ5" s="449"/>
    </row>
    <row r="6" spans="1:43" s="448" customFormat="1">
      <c r="A6" s="453" t="str">
        <v>C10C50</v>
      </c>
      <c r="B6" s="449">
        <v>7</v>
      </c>
      <c r="C6" s="457">
        <v>3</v>
      </c>
      <c r="D6" s="449">
        <v>2</v>
      </c>
      <c r="E6" s="449">
        <v>1</v>
      </c>
      <c r="F6" s="449">
        <v>2</v>
      </c>
      <c r="G6" s="449">
        <v>1</v>
      </c>
      <c r="H6" s="449">
        <v>0</v>
      </c>
      <c r="I6" s="449">
        <v>1</v>
      </c>
      <c r="J6" s="449"/>
      <c r="K6" s="449"/>
      <c r="L6" s="449"/>
      <c r="M6" s="449"/>
      <c r="N6" s="449"/>
      <c r="O6" s="449"/>
      <c r="P6" s="449"/>
      <c r="Q6" s="449"/>
      <c r="R6" s="449"/>
      <c r="S6" s="449"/>
      <c r="T6" s="449"/>
      <c r="U6" s="449"/>
      <c r="V6" s="449"/>
      <c r="W6" s="449"/>
      <c r="X6" s="449"/>
      <c r="Y6" s="449"/>
      <c r="Z6" s="449"/>
      <c r="AA6" s="449"/>
      <c r="AB6" s="449"/>
      <c r="AC6" s="449"/>
      <c r="AD6" s="449"/>
      <c r="AE6" s="449"/>
      <c r="AF6" s="449"/>
      <c r="AG6" s="449"/>
      <c r="AH6" s="449"/>
      <c r="AI6" s="449"/>
      <c r="AJ6" s="449"/>
      <c r="AK6" s="449"/>
      <c r="AL6" s="449"/>
      <c r="AM6" s="449"/>
      <c r="AN6" s="449"/>
      <c r="AO6" s="449"/>
      <c r="AP6" s="449"/>
      <c r="AQ6" s="449"/>
    </row>
    <row r="7" spans="1:43" s="448" customFormat="1">
      <c r="A7" s="453" t="str">
        <v>HAP</v>
      </c>
      <c r="B7" s="449">
        <v>7</v>
      </c>
      <c r="C7" s="457">
        <v>4</v>
      </c>
      <c r="D7" s="449">
        <v>2</v>
      </c>
      <c r="E7" s="449">
        <v>1</v>
      </c>
      <c r="F7" s="449">
        <v>2</v>
      </c>
      <c r="G7" s="449">
        <v>1</v>
      </c>
      <c r="H7" s="449">
        <v>0</v>
      </c>
      <c r="I7" s="449">
        <v>1</v>
      </c>
      <c r="J7" s="449"/>
      <c r="K7" s="449"/>
      <c r="L7" s="449"/>
      <c r="M7" s="449"/>
      <c r="N7" s="449"/>
      <c r="O7" s="449"/>
      <c r="P7" s="449"/>
      <c r="Q7" s="449"/>
      <c r="R7" s="449"/>
      <c r="S7" s="449"/>
      <c r="T7" s="449"/>
      <c r="U7" s="449"/>
      <c r="V7" s="449"/>
      <c r="W7" s="449"/>
      <c r="X7" s="449"/>
      <c r="Y7" s="449"/>
      <c r="Z7" s="449"/>
      <c r="AA7" s="449"/>
      <c r="AB7" s="449"/>
      <c r="AC7" s="449"/>
      <c r="AD7" s="449"/>
      <c r="AE7" s="449"/>
      <c r="AF7" s="449"/>
      <c r="AG7" s="449"/>
      <c r="AH7" s="449"/>
      <c r="AI7" s="449"/>
      <c r="AJ7" s="449"/>
      <c r="AK7" s="449"/>
      <c r="AL7" s="449"/>
      <c r="AM7" s="449"/>
      <c r="AN7" s="449"/>
      <c r="AO7" s="449"/>
      <c r="AP7" s="449"/>
      <c r="AQ7" s="449"/>
    </row>
    <row r="8" spans="1:43" s="448" customFormat="1">
      <c r="A8" s="453" t="str">
        <v>COV-HAM-HAC</v>
      </c>
      <c r="B8" s="449">
        <v>5</v>
      </c>
      <c r="C8" s="457">
        <v>5</v>
      </c>
      <c r="D8" s="449">
        <v>2</v>
      </c>
      <c r="E8" s="449" t="str">
        <v/>
      </c>
      <c r="F8" s="449">
        <v>2</v>
      </c>
      <c r="G8" s="449" t="str">
        <v/>
      </c>
      <c r="H8" s="449" t="str">
        <v/>
      </c>
      <c r="I8" s="449">
        <v>1</v>
      </c>
      <c r="J8" s="449"/>
      <c r="K8" s="449"/>
      <c r="L8" s="449"/>
      <c r="M8" s="449"/>
      <c r="N8" s="449"/>
      <c r="O8" s="449"/>
      <c r="P8" s="449"/>
      <c r="Q8" s="449"/>
      <c r="R8" s="449"/>
      <c r="S8" s="449"/>
      <c r="T8" s="449"/>
      <c r="U8" s="449"/>
      <c r="V8" s="449"/>
      <c r="W8" s="449"/>
      <c r="X8" s="449"/>
      <c r="Y8" s="449"/>
      <c r="Z8" s="449"/>
      <c r="AA8" s="449"/>
      <c r="AB8" s="449"/>
      <c r="AC8" s="449"/>
      <c r="AD8" s="449"/>
      <c r="AE8" s="449"/>
      <c r="AF8" s="449"/>
      <c r="AG8" s="449"/>
      <c r="AH8" s="449"/>
      <c r="AI8" s="449"/>
      <c r="AJ8" s="449"/>
      <c r="AK8" s="449"/>
      <c r="AL8" s="449"/>
      <c r="AM8" s="449"/>
      <c r="AN8" s="449"/>
      <c r="AO8" s="449"/>
      <c r="AP8" s="449"/>
      <c r="AQ8" s="449"/>
    </row>
    <row r="9" spans="1:43" s="448" customFormat="1">
      <c r="A9" s="453" t="str">
        <v>C-Phélonique</v>
      </c>
      <c r="B9" s="449">
        <v>0</v>
      </c>
      <c r="C9" s="457">
        <v>6</v>
      </c>
      <c r="D9" s="449" t="str">
        <v/>
      </c>
      <c r="E9" s="449" t="str">
        <v/>
      </c>
      <c r="F9" s="449" t="str">
        <v/>
      </c>
      <c r="G9" s="449" t="str">
        <v/>
      </c>
      <c r="H9" s="449" t="str">
        <v/>
      </c>
      <c r="I9" s="449" t="str">
        <v/>
      </c>
      <c r="J9" s="449"/>
      <c r="K9" s="449"/>
      <c r="L9" s="449"/>
      <c r="M9" s="449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/>
      <c r="AJ9" s="449"/>
      <c r="AK9" s="449"/>
      <c r="AL9" s="449"/>
      <c r="AM9" s="449"/>
      <c r="AN9" s="449"/>
      <c r="AO9" s="449"/>
      <c r="AP9" s="449"/>
      <c r="AQ9" s="449"/>
    </row>
    <row r="10" spans="1:43" s="448" customFormat="1">
      <c r="A10" s="453" t="str">
        <v>Coli-phéco</v>
      </c>
      <c r="B10" s="449">
        <v>0</v>
      </c>
      <c r="C10" s="457">
        <v>7</v>
      </c>
      <c r="D10" s="449" t="str">
        <v/>
      </c>
      <c r="E10" s="449" t="str">
        <v/>
      </c>
      <c r="F10" s="449" t="str">
        <v/>
      </c>
      <c r="G10" s="449" t="str">
        <v/>
      </c>
      <c r="H10" s="449" t="str">
        <v/>
      </c>
      <c r="I10" s="449" t="str">
        <v/>
      </c>
      <c r="J10" s="449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49"/>
      <c r="AJ10" s="449"/>
      <c r="AK10" s="449"/>
      <c r="AL10" s="449"/>
      <c r="AM10" s="449"/>
      <c r="AN10" s="449"/>
      <c r="AO10" s="449"/>
      <c r="AP10" s="449"/>
      <c r="AQ10" s="449"/>
    </row>
    <row r="11" spans="1:43" s="448" customFormat="1">
      <c r="A11" s="453" t="str">
        <v>Entérocoques</v>
      </c>
      <c r="B11" s="449">
        <v>0</v>
      </c>
      <c r="C11" s="457">
        <v>8</v>
      </c>
      <c r="D11" s="449" t="str">
        <v/>
      </c>
      <c r="E11" s="449" t="str">
        <v/>
      </c>
      <c r="F11" s="449" t="str">
        <v/>
      </c>
      <c r="G11" s="449" t="str">
        <v/>
      </c>
      <c r="H11" s="449" t="str">
        <v/>
      </c>
      <c r="I11" s="449" t="str">
        <v/>
      </c>
      <c r="J11" s="449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49"/>
      <c r="AJ11" s="449"/>
      <c r="AK11" s="449"/>
      <c r="AL11" s="449"/>
      <c r="AM11" s="449"/>
      <c r="AN11" s="449"/>
      <c r="AO11" s="449"/>
      <c r="AP11" s="449"/>
      <c r="AQ11" s="449"/>
    </row>
    <row r="12" spans="1:43" s="448" customFormat="1">
      <c r="A12" s="453" t="str">
        <v>bromur-chlorure-fluorure-nitrate-sulfate eau</v>
      </c>
      <c r="B12" s="449">
        <v>0</v>
      </c>
      <c r="C12" s="457">
        <v>9</v>
      </c>
      <c r="D12" s="449" t="str">
        <v/>
      </c>
      <c r="E12" s="449" t="str">
        <v/>
      </c>
      <c r="F12" s="449" t="str">
        <v/>
      </c>
      <c r="G12" s="449" t="str">
        <v/>
      </c>
      <c r="H12" s="449" t="str">
        <v/>
      </c>
      <c r="I12" s="449" t="str">
        <v/>
      </c>
      <c r="J12" s="449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449"/>
      <c r="AJ12" s="449"/>
      <c r="AK12" s="449"/>
      <c r="AL12" s="449"/>
      <c r="AM12" s="449"/>
      <c r="AN12" s="449"/>
      <c r="AO12" s="449"/>
      <c r="AP12" s="449"/>
      <c r="AQ12" s="449"/>
    </row>
    <row r="13" spans="1:43" s="448" customFormat="1">
      <c r="A13" s="453" t="str">
        <v>bromur-chlorure-fluorure-nitrate-sulfate</v>
      </c>
      <c r="B13" s="449">
        <v>0</v>
      </c>
      <c r="C13" s="457">
        <v>10</v>
      </c>
      <c r="D13" s="449" t="str">
        <v/>
      </c>
      <c r="E13" s="449" t="str">
        <v/>
      </c>
      <c r="F13" s="449" t="str">
        <v/>
      </c>
      <c r="G13" s="449" t="str">
        <v/>
      </c>
      <c r="H13" s="449" t="str">
        <v/>
      </c>
      <c r="I13" s="449" t="str">
        <v/>
      </c>
      <c r="J13" s="449"/>
      <c r="K13" s="449"/>
      <c r="L13" s="449"/>
      <c r="M13" s="449"/>
      <c r="N13" s="449"/>
      <c r="O13" s="449"/>
      <c r="P13" s="449"/>
      <c r="Q13" s="449"/>
      <c r="R13" s="449"/>
      <c r="S13" s="449"/>
      <c r="T13" s="449"/>
      <c r="U13" s="449"/>
      <c r="V13" s="449"/>
      <c r="W13" s="449"/>
      <c r="X13" s="449"/>
      <c r="Y13" s="449"/>
      <c r="Z13" s="449"/>
      <c r="AA13" s="449"/>
      <c r="AB13" s="449"/>
      <c r="AC13" s="449"/>
      <c r="AD13" s="449"/>
      <c r="AE13" s="449"/>
      <c r="AF13" s="449"/>
      <c r="AG13" s="449"/>
      <c r="AH13" s="449"/>
      <c r="AI13" s="449"/>
      <c r="AJ13" s="449"/>
      <c r="AK13" s="449"/>
      <c r="AL13" s="449"/>
      <c r="AM13" s="449"/>
      <c r="AN13" s="449"/>
      <c r="AO13" s="449"/>
      <c r="AP13" s="449"/>
      <c r="AQ13" s="449"/>
    </row>
    <row r="14" spans="1:43" s="448" customFormat="1">
      <c r="A14" s="453" t="str">
        <v>Azote ammoniacal</v>
      </c>
      <c r="B14" s="449">
        <v>0</v>
      </c>
      <c r="C14" s="457">
        <v>11</v>
      </c>
      <c r="D14" s="449" t="str">
        <v/>
      </c>
      <c r="E14" s="449" t="str">
        <v/>
      </c>
      <c r="F14" s="449" t="str">
        <v/>
      </c>
      <c r="G14" s="449" t="str">
        <v/>
      </c>
      <c r="H14" s="449" t="str">
        <v/>
      </c>
      <c r="I14" s="449" t="str">
        <v/>
      </c>
      <c r="J14" s="449"/>
      <c r="K14" s="449"/>
      <c r="L14" s="449"/>
      <c r="M14" s="449"/>
      <c r="N14" s="449"/>
      <c r="O14" s="449"/>
      <c r="P14" s="449"/>
      <c r="Q14" s="449"/>
      <c r="R14" s="449"/>
      <c r="S14" s="449"/>
      <c r="T14" s="449"/>
      <c r="U14" s="449"/>
      <c r="V14" s="449"/>
      <c r="W14" s="449"/>
      <c r="X14" s="449"/>
      <c r="Y14" s="449"/>
      <c r="Z14" s="449"/>
      <c r="AA14" s="449"/>
      <c r="AB14" s="449"/>
      <c r="AC14" s="449"/>
      <c r="AD14" s="449"/>
      <c r="AE14" s="449"/>
      <c r="AF14" s="449"/>
      <c r="AG14" s="449"/>
      <c r="AH14" s="449"/>
      <c r="AI14" s="449"/>
      <c r="AJ14" s="449"/>
      <c r="AK14" s="449"/>
      <c r="AL14" s="449"/>
      <c r="AM14" s="449"/>
      <c r="AN14" s="449"/>
      <c r="AO14" s="449"/>
      <c r="AP14" s="449"/>
      <c r="AQ14" s="449"/>
    </row>
    <row r="15" spans="1:43" s="448" customFormat="1">
      <c r="A15" s="453" t="str">
        <v>Azote ammoniacal eau</v>
      </c>
      <c r="B15" s="449">
        <v>0</v>
      </c>
      <c r="C15" s="457">
        <v>12</v>
      </c>
      <c r="D15" s="449" t="str">
        <v/>
      </c>
      <c r="E15" s="449" t="str">
        <v/>
      </c>
      <c r="F15" s="449" t="str">
        <v/>
      </c>
      <c r="G15" s="449" t="str">
        <v/>
      </c>
      <c r="H15" s="449" t="str">
        <v/>
      </c>
      <c r="I15" s="449" t="str">
        <v/>
      </c>
      <c r="J15" s="449"/>
      <c r="K15" s="449"/>
      <c r="L15" s="449"/>
      <c r="M15" s="449"/>
      <c r="N15" s="449"/>
      <c r="O15" s="449"/>
      <c r="P15" s="449"/>
      <c r="Q15" s="449"/>
      <c r="R15" s="449"/>
      <c r="S15" s="449"/>
      <c r="T15" s="449"/>
      <c r="U15" s="449"/>
      <c r="V15" s="449"/>
      <c r="W15" s="449"/>
      <c r="X15" s="449"/>
      <c r="Y15" s="449"/>
      <c r="Z15" s="449"/>
      <c r="AA15" s="449"/>
      <c r="AB15" s="449"/>
      <c r="AC15" s="449"/>
      <c r="AD15" s="449"/>
      <c r="AE15" s="449"/>
      <c r="AF15" s="449"/>
      <c r="AG15" s="449"/>
      <c r="AH15" s="449"/>
      <c r="AI15" s="449"/>
      <c r="AJ15" s="449"/>
      <c r="AK15" s="449"/>
      <c r="AL15" s="449"/>
      <c r="AM15" s="449"/>
      <c r="AN15" s="449"/>
      <c r="AO15" s="449"/>
      <c r="AP15" s="449"/>
      <c r="AQ15" s="449"/>
    </row>
    <row r="16" spans="1:43" s="448" customFormat="1">
      <c r="A16" s="453" t="str">
        <v>Azote Kjeldahl</v>
      </c>
      <c r="B16" s="449">
        <v>0</v>
      </c>
      <c r="C16" s="457">
        <v>13</v>
      </c>
      <c r="D16" s="449" t="str">
        <v/>
      </c>
      <c r="E16" s="449" t="str">
        <v/>
      </c>
      <c r="F16" s="449" t="str">
        <v/>
      </c>
      <c r="G16" s="449" t="str">
        <v/>
      </c>
      <c r="H16" s="449" t="str">
        <v/>
      </c>
      <c r="I16" s="449" t="str">
        <v/>
      </c>
      <c r="J16" s="449"/>
      <c r="K16" s="449"/>
      <c r="L16" s="449"/>
      <c r="M16" s="449"/>
      <c r="N16" s="449"/>
      <c r="O16" s="449"/>
      <c r="P16" s="449"/>
      <c r="Q16" s="449"/>
      <c r="R16" s="449"/>
      <c r="S16" s="449"/>
      <c r="T16" s="449"/>
      <c r="U16" s="449"/>
      <c r="V16" s="449"/>
      <c r="W16" s="449"/>
      <c r="X16" s="449"/>
      <c r="Y16" s="449"/>
      <c r="Z16" s="449"/>
      <c r="AA16" s="449"/>
      <c r="AB16" s="449"/>
      <c r="AC16" s="449"/>
      <c r="AD16" s="449"/>
      <c r="AE16" s="449"/>
      <c r="AF16" s="449"/>
      <c r="AG16" s="449"/>
      <c r="AH16" s="449"/>
      <c r="AI16" s="449"/>
      <c r="AJ16" s="449"/>
      <c r="AK16" s="449"/>
      <c r="AL16" s="449"/>
      <c r="AM16" s="449"/>
      <c r="AN16" s="449"/>
      <c r="AO16" s="449"/>
      <c r="AP16" s="449"/>
      <c r="AQ16" s="449"/>
    </row>
    <row r="17" spans="1:43" s="448" customFormat="1">
      <c r="A17" s="453" t="str">
        <v>Azote Kjeldahl eau</v>
      </c>
      <c r="B17" s="449">
        <v>0</v>
      </c>
      <c r="C17" s="457">
        <v>14</v>
      </c>
      <c r="D17" s="449" t="str">
        <v/>
      </c>
      <c r="E17" s="449" t="str">
        <v/>
      </c>
      <c r="F17" s="449" t="str">
        <v/>
      </c>
      <c r="G17" s="449" t="str">
        <v/>
      </c>
      <c r="H17" s="449" t="str">
        <v/>
      </c>
      <c r="I17" s="449" t="str">
        <v/>
      </c>
      <c r="J17" s="449"/>
      <c r="K17" s="449"/>
      <c r="L17" s="449"/>
      <c r="M17" s="449"/>
      <c r="N17" s="449"/>
      <c r="O17" s="449"/>
      <c r="P17" s="449"/>
      <c r="Q17" s="449"/>
      <c r="R17" s="449"/>
      <c r="S17" s="449"/>
      <c r="T17" s="449"/>
      <c r="U17" s="449"/>
      <c r="V17" s="449"/>
      <c r="W17" s="449"/>
      <c r="X17" s="449"/>
      <c r="Y17" s="449"/>
      <c r="Z17" s="449"/>
      <c r="AA17" s="449"/>
      <c r="AB17" s="449"/>
      <c r="AC17" s="449"/>
      <c r="AD17" s="449"/>
      <c r="AE17" s="449"/>
      <c r="AF17" s="449"/>
      <c r="AG17" s="449"/>
      <c r="AH17" s="449"/>
      <c r="AI17" s="449"/>
      <c r="AJ17" s="449"/>
      <c r="AK17" s="449"/>
      <c r="AL17" s="449"/>
      <c r="AM17" s="449"/>
      <c r="AN17" s="449"/>
      <c r="AO17" s="449"/>
      <c r="AP17" s="449"/>
      <c r="AQ17" s="449"/>
    </row>
    <row r="18" spans="1:43" s="448" customFormat="1">
      <c r="A18" s="453" t="str">
        <v>dureté eau</v>
      </c>
      <c r="B18" s="449">
        <v>0</v>
      </c>
      <c r="C18" s="457">
        <v>15</v>
      </c>
      <c r="D18" s="449" t="str">
        <v/>
      </c>
      <c r="E18" s="449" t="str">
        <v/>
      </c>
      <c r="F18" s="449" t="str">
        <v/>
      </c>
      <c r="G18" s="449" t="str">
        <v/>
      </c>
      <c r="H18" s="449" t="str">
        <v/>
      </c>
      <c r="I18" s="449" t="str">
        <v/>
      </c>
      <c r="J18" s="449"/>
      <c r="K18" s="449"/>
      <c r="L18" s="449"/>
      <c r="M18" s="449"/>
      <c r="N18" s="449"/>
      <c r="O18" s="449"/>
      <c r="P18" s="449"/>
      <c r="Q18" s="449"/>
      <c r="R18" s="449"/>
      <c r="S18" s="449"/>
      <c r="T18" s="449"/>
      <c r="U18" s="449"/>
      <c r="V18" s="449"/>
      <c r="W18" s="449"/>
      <c r="X18" s="449"/>
      <c r="Y18" s="449"/>
      <c r="Z18" s="449"/>
      <c r="AA18" s="449"/>
      <c r="AB18" s="449"/>
      <c r="AC18" s="449"/>
      <c r="AD18" s="449"/>
      <c r="AE18" s="449"/>
      <c r="AF18" s="449"/>
      <c r="AG18" s="449"/>
      <c r="AH18" s="449"/>
      <c r="AI18" s="449"/>
      <c r="AJ18" s="449"/>
      <c r="AK18" s="449"/>
      <c r="AL18" s="449"/>
      <c r="AM18" s="449"/>
      <c r="AN18" s="449"/>
      <c r="AO18" s="449"/>
      <c r="AP18" s="449"/>
      <c r="AQ18" s="449"/>
    </row>
    <row r="19" spans="1:43" s="448" customFormat="1">
      <c r="A19" s="453" t="str">
        <v>Conductivité</v>
      </c>
      <c r="B19" s="449">
        <v>0</v>
      </c>
      <c r="C19" s="457">
        <v>16</v>
      </c>
      <c r="D19" s="449" t="str">
        <v/>
      </c>
      <c r="E19" s="449" t="str">
        <v/>
      </c>
      <c r="F19" s="449" t="str">
        <v/>
      </c>
      <c r="G19" s="449" t="str">
        <v/>
      </c>
      <c r="H19" s="449" t="str">
        <v/>
      </c>
      <c r="I19" s="449" t="str">
        <v/>
      </c>
      <c r="J19" s="449"/>
      <c r="K19" s="449"/>
      <c r="L19" s="449"/>
      <c r="M19" s="449"/>
      <c r="N19" s="449"/>
      <c r="O19" s="449"/>
      <c r="P19" s="449"/>
      <c r="Q19" s="449"/>
      <c r="R19" s="449"/>
      <c r="S19" s="449"/>
      <c r="T19" s="449"/>
      <c r="U19" s="449"/>
      <c r="V19" s="449"/>
      <c r="W19" s="449"/>
      <c r="X19" s="449"/>
      <c r="Y19" s="449"/>
      <c r="Z19" s="449"/>
      <c r="AA19" s="449"/>
      <c r="AB19" s="449"/>
      <c r="AC19" s="449"/>
      <c r="AD19" s="449"/>
      <c r="AE19" s="449"/>
      <c r="AF19" s="449"/>
      <c r="AG19" s="449"/>
      <c r="AH19" s="449"/>
      <c r="AI19" s="449"/>
      <c r="AJ19" s="449"/>
      <c r="AK19" s="449"/>
      <c r="AL19" s="449"/>
      <c r="AM19" s="449"/>
      <c r="AN19" s="449"/>
      <c r="AO19" s="449"/>
      <c r="AP19" s="449"/>
      <c r="AQ19" s="449"/>
    </row>
    <row r="20" spans="1:43" s="448" customFormat="1">
      <c r="A20" s="453" t="str">
        <v>Cyanures totaux</v>
      </c>
      <c r="B20" s="449">
        <v>0</v>
      </c>
      <c r="C20" s="457">
        <v>17</v>
      </c>
      <c r="D20" s="449" t="str">
        <v/>
      </c>
      <c r="E20" s="449" t="str">
        <v/>
      </c>
      <c r="F20" s="449" t="str">
        <v/>
      </c>
      <c r="G20" s="449" t="str">
        <v/>
      </c>
      <c r="H20" s="449" t="str">
        <v/>
      </c>
      <c r="I20" s="449" t="str">
        <v/>
      </c>
      <c r="J20" s="449"/>
      <c r="K20" s="449"/>
      <c r="L20" s="449"/>
      <c r="M20" s="449"/>
      <c r="N20" s="449"/>
      <c r="O20" s="449"/>
      <c r="P20" s="449"/>
      <c r="Q20" s="449"/>
      <c r="R20" s="449"/>
      <c r="S20" s="449"/>
      <c r="T20" s="449"/>
      <c r="U20" s="449"/>
      <c r="V20" s="449"/>
      <c r="W20" s="449"/>
      <c r="X20" s="449"/>
      <c r="Y20" s="449"/>
      <c r="Z20" s="449"/>
      <c r="AA20" s="449"/>
      <c r="AB20" s="449"/>
      <c r="AC20" s="449"/>
      <c r="AD20" s="449"/>
      <c r="AE20" s="449"/>
      <c r="AF20" s="449"/>
      <c r="AG20" s="449"/>
      <c r="AH20" s="449"/>
      <c r="AI20" s="449"/>
      <c r="AJ20" s="449"/>
      <c r="AK20" s="449"/>
      <c r="AL20" s="449"/>
      <c r="AM20" s="449"/>
      <c r="AN20" s="449"/>
      <c r="AO20" s="449"/>
      <c r="AP20" s="449"/>
      <c r="AQ20" s="449"/>
    </row>
    <row r="21" spans="1:43" s="448" customFormat="1">
      <c r="A21" s="453" t="str">
        <v>Fluorures disponibles</v>
      </c>
      <c r="B21" s="449">
        <v>0</v>
      </c>
      <c r="C21" s="457">
        <v>18</v>
      </c>
      <c r="D21" s="449" t="str">
        <v/>
      </c>
      <c r="E21" s="449" t="str">
        <v/>
      </c>
      <c r="F21" s="449" t="str">
        <v/>
      </c>
      <c r="G21" s="449" t="str">
        <v/>
      </c>
      <c r="H21" s="449" t="str">
        <v/>
      </c>
      <c r="I21" s="449" t="str">
        <v/>
      </c>
      <c r="J21" s="449"/>
      <c r="K21" s="449"/>
      <c r="L21" s="449"/>
      <c r="M21" s="449"/>
      <c r="N21" s="449"/>
      <c r="O21" s="449"/>
      <c r="P21" s="449"/>
      <c r="Q21" s="449"/>
      <c r="R21" s="449"/>
      <c r="S21" s="449"/>
      <c r="T21" s="449"/>
      <c r="U21" s="449"/>
      <c r="V21" s="449"/>
      <c r="W21" s="449"/>
      <c r="X21" s="449"/>
      <c r="Y21" s="449"/>
      <c r="Z21" s="449"/>
      <c r="AA21" s="449"/>
      <c r="AB21" s="449"/>
      <c r="AC21" s="449"/>
      <c r="AD21" s="449"/>
      <c r="AE21" s="449"/>
      <c r="AF21" s="449"/>
      <c r="AG21" s="449"/>
      <c r="AH21" s="449"/>
      <c r="AI21" s="449"/>
      <c r="AJ21" s="449"/>
      <c r="AK21" s="449"/>
      <c r="AL21" s="449"/>
      <c r="AM21" s="449"/>
      <c r="AN21" s="449"/>
      <c r="AO21" s="449"/>
      <c r="AP21" s="449"/>
      <c r="AQ21" s="449"/>
    </row>
    <row r="22" spans="1:43" s="448" customFormat="1">
      <c r="A22" s="453" t="str">
        <v>Matières en suspension (MES) eau</v>
      </c>
      <c r="B22" s="449">
        <v>0</v>
      </c>
      <c r="C22" s="457">
        <v>19</v>
      </c>
      <c r="D22" s="449" t="str">
        <v/>
      </c>
      <c r="E22" s="449" t="str">
        <v/>
      </c>
      <c r="F22" s="449" t="str">
        <v/>
      </c>
      <c r="G22" s="449" t="str">
        <v/>
      </c>
      <c r="H22" s="449" t="str">
        <v/>
      </c>
      <c r="I22" s="449" t="str">
        <v/>
      </c>
      <c r="J22" s="449"/>
      <c r="K22" s="449"/>
      <c r="L22" s="449"/>
      <c r="M22" s="449"/>
      <c r="N22" s="449"/>
      <c r="O22" s="449"/>
      <c r="P22" s="449"/>
      <c r="Q22" s="449"/>
      <c r="R22" s="449"/>
      <c r="S22" s="449"/>
      <c r="T22" s="449"/>
      <c r="U22" s="449"/>
      <c r="V22" s="449"/>
      <c r="W22" s="449"/>
      <c r="X22" s="449"/>
      <c r="Y22" s="449"/>
      <c r="Z22" s="449"/>
      <c r="AA22" s="449"/>
      <c r="AB22" s="449"/>
      <c r="AC22" s="449"/>
      <c r="AD22" s="449"/>
      <c r="AE22" s="449"/>
      <c r="AF22" s="449"/>
      <c r="AG22" s="449"/>
      <c r="AH22" s="449"/>
      <c r="AI22" s="449"/>
      <c r="AJ22" s="449"/>
      <c r="AK22" s="449"/>
      <c r="AL22" s="449"/>
      <c r="AM22" s="449"/>
      <c r="AN22" s="449"/>
      <c r="AO22" s="449"/>
      <c r="AP22" s="449"/>
      <c r="AQ22" s="449"/>
    </row>
    <row r="23" spans="1:43" s="448" customFormat="1">
      <c r="A23" s="453" t="str">
        <v>PH</v>
      </c>
      <c r="B23" s="449">
        <v>0</v>
      </c>
      <c r="C23" s="457">
        <v>20</v>
      </c>
      <c r="D23" s="449" t="str">
        <v/>
      </c>
      <c r="E23" s="449" t="str">
        <v/>
      </c>
      <c r="F23" s="449" t="str">
        <v/>
      </c>
      <c r="G23" s="449" t="str">
        <v/>
      </c>
      <c r="H23" s="449" t="str">
        <v/>
      </c>
      <c r="I23" s="449" t="str">
        <v/>
      </c>
      <c r="J23" s="449"/>
      <c r="K23" s="449"/>
      <c r="L23" s="449"/>
      <c r="M23" s="449"/>
      <c r="N23" s="449"/>
      <c r="O23" s="449"/>
      <c r="P23" s="449"/>
      <c r="Q23" s="449"/>
      <c r="R23" s="449"/>
      <c r="S23" s="449"/>
      <c r="T23" s="449"/>
      <c r="U23" s="449"/>
      <c r="V23" s="449"/>
      <c r="W23" s="449"/>
      <c r="X23" s="449"/>
      <c r="Y23" s="449"/>
      <c r="Z23" s="449"/>
      <c r="AA23" s="449"/>
      <c r="AB23" s="449"/>
      <c r="AC23" s="449"/>
      <c r="AD23" s="449"/>
      <c r="AE23" s="449"/>
      <c r="AF23" s="449"/>
      <c r="AG23" s="449"/>
      <c r="AH23" s="449"/>
      <c r="AI23" s="449"/>
      <c r="AJ23" s="449"/>
      <c r="AK23" s="449"/>
      <c r="AL23" s="449"/>
      <c r="AM23" s="449"/>
      <c r="AN23" s="449"/>
      <c r="AO23" s="449"/>
      <c r="AP23" s="449"/>
      <c r="AQ23" s="449"/>
    </row>
    <row r="24" spans="1:43" s="448" customFormat="1">
      <c r="A24" s="453" t="str">
        <v>Phosphore Total Trace eau</v>
      </c>
      <c r="B24" s="449">
        <v>0</v>
      </c>
      <c r="C24" s="457">
        <v>21</v>
      </c>
      <c r="D24" s="449" t="str">
        <v/>
      </c>
      <c r="E24" s="449" t="str">
        <v/>
      </c>
      <c r="F24" s="449" t="str">
        <v/>
      </c>
      <c r="G24" s="449" t="str">
        <v/>
      </c>
      <c r="H24" s="449" t="str">
        <v/>
      </c>
      <c r="I24" s="449" t="str">
        <v/>
      </c>
      <c r="J24" s="449"/>
      <c r="K24" s="449"/>
      <c r="L24" s="449"/>
      <c r="M24" s="449"/>
      <c r="N24" s="449"/>
      <c r="O24" s="449"/>
      <c r="P24" s="449"/>
      <c r="Q24" s="449"/>
      <c r="R24" s="449"/>
      <c r="S24" s="449"/>
      <c r="T24" s="449"/>
      <c r="U24" s="449"/>
      <c r="V24" s="449"/>
      <c r="W24" s="449"/>
      <c r="X24" s="449"/>
      <c r="Y24" s="449"/>
      <c r="Z24" s="449"/>
      <c r="AA24" s="449"/>
      <c r="AB24" s="449"/>
      <c r="AC24" s="449"/>
      <c r="AD24" s="449"/>
      <c r="AE24" s="449"/>
      <c r="AF24" s="449"/>
      <c r="AG24" s="449"/>
      <c r="AH24" s="449"/>
      <c r="AI24" s="449"/>
      <c r="AJ24" s="449"/>
      <c r="AK24" s="449"/>
      <c r="AL24" s="449"/>
      <c r="AM24" s="449"/>
      <c r="AN24" s="449"/>
      <c r="AO24" s="449"/>
      <c r="AP24" s="449"/>
      <c r="AQ24" s="449"/>
    </row>
    <row r="25" spans="1:43" s="448" customFormat="1">
      <c r="A25" s="453" t="str">
        <v>Phosphores totaux eau</v>
      </c>
      <c r="B25" s="449">
        <v>0</v>
      </c>
      <c r="C25" s="457">
        <v>22</v>
      </c>
      <c r="D25" s="449" t="str">
        <v/>
      </c>
      <c r="E25" s="449" t="str">
        <v/>
      </c>
      <c r="F25" s="449" t="str">
        <v/>
      </c>
      <c r="G25" s="449" t="str">
        <v/>
      </c>
      <c r="H25" s="449" t="str">
        <v/>
      </c>
      <c r="I25" s="449" t="str">
        <v/>
      </c>
      <c r="J25" s="449"/>
      <c r="K25" s="449"/>
      <c r="L25" s="449"/>
      <c r="M25" s="449"/>
      <c r="N25" s="449"/>
      <c r="O25" s="449"/>
      <c r="P25" s="449"/>
      <c r="Q25" s="449"/>
      <c r="R25" s="449"/>
      <c r="S25" s="449"/>
      <c r="T25" s="449"/>
      <c r="U25" s="449"/>
      <c r="V25" s="449"/>
      <c r="W25" s="449"/>
      <c r="X25" s="449"/>
      <c r="Y25" s="449"/>
      <c r="Z25" s="449"/>
      <c r="AA25" s="449"/>
      <c r="AB25" s="449"/>
      <c r="AC25" s="449"/>
      <c r="AD25" s="449"/>
      <c r="AE25" s="449"/>
      <c r="AF25" s="449"/>
      <c r="AG25" s="449"/>
      <c r="AH25" s="449"/>
      <c r="AI25" s="449"/>
      <c r="AJ25" s="449"/>
      <c r="AK25" s="449"/>
      <c r="AL25" s="449"/>
      <c r="AM25" s="449"/>
      <c r="AN25" s="449"/>
      <c r="AO25" s="449"/>
      <c r="AP25" s="449"/>
      <c r="AQ25" s="449"/>
    </row>
    <row r="26" spans="1:43" s="448" customFormat="1">
      <c r="A26" s="453" t="str">
        <v>Phtalate eau</v>
      </c>
      <c r="B26" s="449">
        <v>0</v>
      </c>
      <c r="C26" s="457">
        <v>23</v>
      </c>
      <c r="D26" s="449" t="str">
        <v/>
      </c>
      <c r="E26" s="449" t="str">
        <v/>
      </c>
      <c r="F26" s="449" t="str">
        <v/>
      </c>
      <c r="G26" s="449" t="str">
        <v/>
      </c>
      <c r="H26" s="449" t="str">
        <v/>
      </c>
      <c r="I26" s="449" t="str">
        <v/>
      </c>
      <c r="J26" s="449"/>
      <c r="K26" s="449"/>
      <c r="L26" s="449"/>
      <c r="M26" s="449"/>
      <c r="N26" s="449"/>
      <c r="O26" s="449"/>
      <c r="P26" s="449"/>
      <c r="Q26" s="449"/>
      <c r="R26" s="449"/>
      <c r="S26" s="449"/>
      <c r="T26" s="449"/>
      <c r="U26" s="449"/>
      <c r="V26" s="449"/>
      <c r="W26" s="449"/>
      <c r="X26" s="449"/>
      <c r="Y26" s="449"/>
      <c r="Z26" s="449"/>
      <c r="AA26" s="449"/>
      <c r="AB26" s="449"/>
      <c r="AC26" s="449"/>
      <c r="AD26" s="449"/>
      <c r="AE26" s="449"/>
      <c r="AF26" s="449"/>
      <c r="AG26" s="449"/>
      <c r="AH26" s="449"/>
      <c r="AI26" s="449"/>
      <c r="AJ26" s="449"/>
      <c r="AK26" s="449"/>
      <c r="AL26" s="449"/>
      <c r="AM26" s="449"/>
      <c r="AN26" s="449"/>
      <c r="AO26" s="449"/>
      <c r="AP26" s="449"/>
      <c r="AQ26" s="449"/>
    </row>
    <row r="27" spans="1:43" s="448" customFormat="1">
      <c r="A27" s="453" t="str">
        <v>Phtalate</v>
      </c>
      <c r="B27" s="449">
        <v>0</v>
      </c>
      <c r="C27" s="457">
        <v>24</v>
      </c>
      <c r="D27" s="449" t="str">
        <v/>
      </c>
      <c r="E27" s="449" t="str">
        <v/>
      </c>
      <c r="F27" s="449" t="str">
        <v/>
      </c>
      <c r="G27" s="449" t="str">
        <v/>
      </c>
      <c r="H27" s="449" t="str">
        <v/>
      </c>
      <c r="I27" s="449" t="str">
        <v/>
      </c>
      <c r="J27" s="449"/>
      <c r="K27" s="449"/>
      <c r="L27" s="449"/>
      <c r="M27" s="449"/>
      <c r="N27" s="449"/>
      <c r="O27" s="449"/>
      <c r="P27" s="449"/>
      <c r="Q27" s="449"/>
      <c r="R27" s="449"/>
      <c r="S27" s="449"/>
      <c r="T27" s="449"/>
      <c r="U27" s="449"/>
      <c r="V27" s="449"/>
      <c r="W27" s="449"/>
      <c r="X27" s="449"/>
      <c r="Y27" s="449"/>
      <c r="Z27" s="449"/>
      <c r="AA27" s="449"/>
      <c r="AB27" s="449"/>
      <c r="AC27" s="449"/>
      <c r="AD27" s="449"/>
      <c r="AE27" s="449"/>
      <c r="AF27" s="449"/>
      <c r="AG27" s="449"/>
      <c r="AH27" s="449"/>
      <c r="AI27" s="449"/>
      <c r="AJ27" s="449"/>
      <c r="AK27" s="449"/>
      <c r="AL27" s="449"/>
      <c r="AM27" s="449"/>
      <c r="AN27" s="449"/>
      <c r="AO27" s="449"/>
      <c r="AP27" s="449"/>
      <c r="AQ27" s="449"/>
    </row>
    <row r="28" spans="1:43" s="448" customFormat="1">
      <c r="A28" s="453" t="str">
        <v>Soufre</v>
      </c>
      <c r="B28" s="449">
        <v>0</v>
      </c>
      <c r="C28" s="457">
        <v>25</v>
      </c>
      <c r="D28" s="449" t="str">
        <v/>
      </c>
      <c r="E28" s="449" t="str">
        <v/>
      </c>
      <c r="F28" s="449" t="str">
        <v/>
      </c>
      <c r="G28" s="449" t="str">
        <v/>
      </c>
      <c r="H28" s="449" t="str">
        <v/>
      </c>
      <c r="I28" s="449" t="str">
        <v/>
      </c>
      <c r="J28" s="449"/>
      <c r="K28" s="449"/>
      <c r="L28" s="449"/>
      <c r="M28" s="449"/>
      <c r="N28" s="449"/>
      <c r="O28" s="449"/>
      <c r="P28" s="449"/>
      <c r="Q28" s="449"/>
      <c r="R28" s="449"/>
      <c r="S28" s="449"/>
      <c r="T28" s="449"/>
      <c r="U28" s="449"/>
      <c r="V28" s="449"/>
      <c r="W28" s="449"/>
      <c r="X28" s="449"/>
      <c r="Y28" s="449"/>
      <c r="Z28" s="449"/>
      <c r="AA28" s="449"/>
      <c r="AB28" s="449"/>
      <c r="AC28" s="449"/>
      <c r="AD28" s="449"/>
      <c r="AE28" s="449"/>
      <c r="AF28" s="449"/>
      <c r="AG28" s="449"/>
      <c r="AH28" s="449"/>
      <c r="AI28" s="449"/>
      <c r="AJ28" s="449"/>
      <c r="AK28" s="449"/>
      <c r="AL28" s="449"/>
      <c r="AM28" s="449"/>
      <c r="AN28" s="449"/>
      <c r="AO28" s="449"/>
      <c r="AP28" s="449"/>
      <c r="AQ28" s="449"/>
    </row>
    <row r="29" spans="1:43" s="448" customFormat="1">
      <c r="A29" s="453" t="str">
        <v>Sulfures eau</v>
      </c>
      <c r="B29" s="449">
        <v>0</v>
      </c>
      <c r="C29" s="457">
        <v>26</v>
      </c>
      <c r="D29" s="449" t="str">
        <v/>
      </c>
      <c r="E29" s="449" t="str">
        <v/>
      </c>
      <c r="F29" s="449" t="str">
        <v/>
      </c>
      <c r="G29" s="449" t="str">
        <v/>
      </c>
      <c r="H29" s="449" t="str">
        <v/>
      </c>
      <c r="I29" s="449" t="str">
        <v/>
      </c>
      <c r="J29" s="449"/>
      <c r="K29" s="449"/>
      <c r="L29" s="449"/>
      <c r="M29" s="449"/>
      <c r="N29" s="449"/>
      <c r="O29" s="449"/>
      <c r="P29" s="449"/>
      <c r="Q29" s="449"/>
      <c r="R29" s="449"/>
      <c r="S29" s="449"/>
      <c r="T29" s="449"/>
      <c r="U29" s="449"/>
      <c r="V29" s="449"/>
      <c r="W29" s="449"/>
      <c r="X29" s="449"/>
      <c r="Y29" s="449"/>
      <c r="Z29" s="449"/>
      <c r="AA29" s="449"/>
      <c r="AB29" s="449"/>
      <c r="AC29" s="449"/>
      <c r="AD29" s="449"/>
      <c r="AE29" s="449"/>
      <c r="AF29" s="449"/>
      <c r="AG29" s="449"/>
      <c r="AH29" s="449"/>
      <c r="AI29" s="449"/>
      <c r="AJ29" s="449"/>
      <c r="AK29" s="449"/>
      <c r="AL29" s="449"/>
      <c r="AM29" s="449"/>
      <c r="AN29" s="449"/>
      <c r="AO29" s="449"/>
      <c r="AP29" s="449"/>
      <c r="AQ29" s="449"/>
    </row>
    <row r="30" spans="1:43" s="448" customFormat="1">
      <c r="A30" s="453" t="str">
        <v>C10C50 eau</v>
      </c>
      <c r="B30" s="449">
        <v>0</v>
      </c>
      <c r="C30" s="457">
        <v>27</v>
      </c>
      <c r="D30" s="449" t="str">
        <v/>
      </c>
      <c r="E30" s="449" t="str">
        <v/>
      </c>
      <c r="F30" s="449" t="str">
        <v/>
      </c>
      <c r="G30" s="449" t="str">
        <v/>
      </c>
      <c r="H30" s="449" t="str">
        <v/>
      </c>
      <c r="I30" s="449" t="str">
        <v/>
      </c>
      <c r="J30" s="449"/>
      <c r="K30" s="449"/>
      <c r="L30" s="449"/>
      <c r="M30" s="449"/>
      <c r="N30" s="449"/>
      <c r="O30" s="449"/>
      <c r="P30" s="449"/>
      <c r="Q30" s="449"/>
      <c r="R30" s="449"/>
      <c r="S30" s="449"/>
      <c r="T30" s="449"/>
      <c r="U30" s="449"/>
      <c r="V30" s="449"/>
      <c r="W30" s="449"/>
      <c r="X30" s="449"/>
      <c r="Y30" s="449"/>
      <c r="Z30" s="449"/>
      <c r="AA30" s="449"/>
      <c r="AB30" s="449"/>
      <c r="AC30" s="449"/>
      <c r="AD30" s="449"/>
      <c r="AE30" s="449"/>
      <c r="AF30" s="449"/>
      <c r="AG30" s="449"/>
      <c r="AH30" s="449"/>
      <c r="AI30" s="449"/>
      <c r="AJ30" s="449"/>
      <c r="AK30" s="449"/>
      <c r="AL30" s="449"/>
      <c r="AM30" s="449"/>
      <c r="AN30" s="449"/>
      <c r="AO30" s="449"/>
      <c r="AP30" s="449"/>
      <c r="AQ30" s="449"/>
    </row>
    <row r="31" spans="1:43" s="448" customFormat="1">
      <c r="A31" s="453" t="str">
        <v>HAP eau</v>
      </c>
      <c r="B31" s="449">
        <v>0</v>
      </c>
      <c r="C31" s="457">
        <v>28</v>
      </c>
      <c r="D31" s="449" t="str">
        <v/>
      </c>
      <c r="E31" s="449" t="str">
        <v/>
      </c>
      <c r="F31" s="449" t="str">
        <v/>
      </c>
      <c r="G31" s="449" t="str">
        <v/>
      </c>
      <c r="H31" s="449" t="str">
        <v/>
      </c>
      <c r="I31" s="449" t="str">
        <v/>
      </c>
      <c r="J31" s="449"/>
      <c r="K31" s="449"/>
      <c r="L31" s="449"/>
      <c r="M31" s="449"/>
      <c r="N31" s="449"/>
      <c r="O31" s="449"/>
      <c r="P31" s="449"/>
      <c r="Q31" s="449"/>
      <c r="R31" s="449"/>
      <c r="S31" s="449"/>
      <c r="T31" s="449"/>
      <c r="U31" s="449"/>
      <c r="V31" s="449"/>
      <c r="W31" s="449"/>
      <c r="X31" s="449"/>
      <c r="Y31" s="449"/>
      <c r="Z31" s="449"/>
      <c r="AA31" s="449"/>
      <c r="AB31" s="449"/>
      <c r="AC31" s="449"/>
      <c r="AD31" s="449"/>
      <c r="AE31" s="449"/>
      <c r="AF31" s="449"/>
      <c r="AG31" s="449"/>
      <c r="AH31" s="449"/>
      <c r="AI31" s="449"/>
      <c r="AJ31" s="449"/>
      <c r="AK31" s="449"/>
      <c r="AL31" s="449"/>
      <c r="AM31" s="449"/>
      <c r="AN31" s="449"/>
      <c r="AO31" s="449"/>
      <c r="AP31" s="449"/>
      <c r="AQ31" s="449"/>
    </row>
    <row r="32" spans="1:43" s="448" customFormat="1">
      <c r="A32" s="453" t="str">
        <v>BTEX</v>
      </c>
      <c r="B32" s="449">
        <v>0</v>
      </c>
      <c r="C32" s="457">
        <v>29</v>
      </c>
      <c r="D32" s="449" t="str">
        <v/>
      </c>
      <c r="E32" s="449" t="str">
        <v/>
      </c>
      <c r="F32" s="449" t="str">
        <v/>
      </c>
      <c r="G32" s="449" t="str">
        <v/>
      </c>
      <c r="H32" s="449" t="str">
        <v/>
      </c>
      <c r="I32" s="449" t="str">
        <v/>
      </c>
      <c r="J32" s="449"/>
      <c r="K32" s="449"/>
      <c r="L32" s="449"/>
      <c r="M32" s="449"/>
      <c r="N32" s="449"/>
      <c r="O32" s="449"/>
      <c r="P32" s="449"/>
      <c r="Q32" s="449"/>
      <c r="R32" s="449"/>
      <c r="S32" s="449"/>
      <c r="T32" s="449"/>
      <c r="U32" s="449"/>
      <c r="V32" s="449"/>
      <c r="W32" s="449"/>
      <c r="X32" s="449"/>
      <c r="Y32" s="449"/>
      <c r="Z32" s="449"/>
      <c r="AA32" s="449"/>
      <c r="AB32" s="449"/>
      <c r="AC32" s="449"/>
      <c r="AD32" s="449"/>
      <c r="AE32" s="449"/>
      <c r="AF32" s="449"/>
      <c r="AG32" s="449"/>
      <c r="AH32" s="449"/>
      <c r="AI32" s="449"/>
      <c r="AJ32" s="449"/>
      <c r="AK32" s="449"/>
      <c r="AL32" s="449"/>
      <c r="AM32" s="449"/>
      <c r="AN32" s="449"/>
      <c r="AO32" s="449"/>
      <c r="AP32" s="449"/>
      <c r="AQ32" s="449"/>
    </row>
    <row r="33" spans="1:43" s="448" customFormat="1">
      <c r="A33" s="453" t="str">
        <v>HAM</v>
      </c>
      <c r="B33" s="449">
        <v>0</v>
      </c>
      <c r="C33" s="457">
        <v>30</v>
      </c>
      <c r="D33" s="449" t="str">
        <v/>
      </c>
      <c r="E33" s="449" t="str">
        <v/>
      </c>
      <c r="F33" s="449" t="str">
        <v/>
      </c>
      <c r="G33" s="449" t="str">
        <v/>
      </c>
      <c r="H33" s="449" t="str">
        <v/>
      </c>
      <c r="I33" s="449" t="str">
        <v/>
      </c>
      <c r="J33" s="449"/>
      <c r="K33" s="449"/>
      <c r="L33" s="449"/>
      <c r="M33" s="449"/>
      <c r="N33" s="449"/>
      <c r="O33" s="449"/>
      <c r="P33" s="449"/>
      <c r="Q33" s="449"/>
      <c r="R33" s="449"/>
      <c r="S33" s="449"/>
      <c r="T33" s="449"/>
      <c r="U33" s="449"/>
      <c r="V33" s="449"/>
      <c r="W33" s="449"/>
      <c r="X33" s="449"/>
      <c r="Y33" s="449"/>
      <c r="Z33" s="449"/>
      <c r="AA33" s="449"/>
      <c r="AB33" s="449"/>
      <c r="AC33" s="449"/>
      <c r="AD33" s="449"/>
      <c r="AE33" s="449"/>
      <c r="AF33" s="449"/>
      <c r="AG33" s="449"/>
      <c r="AH33" s="449"/>
      <c r="AI33" s="449"/>
      <c r="AJ33" s="449"/>
      <c r="AK33" s="449"/>
      <c r="AL33" s="449"/>
      <c r="AM33" s="449"/>
      <c r="AN33" s="449"/>
      <c r="AO33" s="449"/>
      <c r="AP33" s="449"/>
      <c r="AQ33" s="449"/>
    </row>
    <row r="34" spans="1:43" s="448" customFormat="1">
      <c r="A34" s="453" t="str">
        <v>BPC</v>
      </c>
      <c r="B34" s="449">
        <v>0</v>
      </c>
      <c r="C34" s="457">
        <v>31</v>
      </c>
      <c r="D34" s="449" t="str">
        <v/>
      </c>
      <c r="E34" s="449" t="str">
        <v/>
      </c>
      <c r="F34" s="449" t="str">
        <v/>
      </c>
      <c r="G34" s="449" t="str">
        <v/>
      </c>
      <c r="H34" s="449" t="str">
        <v/>
      </c>
      <c r="I34" s="449" t="str">
        <v/>
      </c>
      <c r="J34" s="449"/>
      <c r="K34" s="449"/>
      <c r="L34" s="449"/>
      <c r="M34" s="449"/>
      <c r="N34" s="449"/>
      <c r="O34" s="449"/>
      <c r="P34" s="449"/>
      <c r="Q34" s="449"/>
      <c r="R34" s="449"/>
      <c r="S34" s="449"/>
      <c r="T34" s="449"/>
      <c r="U34" s="449"/>
      <c r="V34" s="449"/>
      <c r="W34" s="449"/>
      <c r="X34" s="449"/>
      <c r="Y34" s="449"/>
      <c r="Z34" s="449"/>
      <c r="AA34" s="449"/>
      <c r="AB34" s="449"/>
      <c r="AC34" s="449"/>
      <c r="AD34" s="449"/>
      <c r="AE34" s="449"/>
      <c r="AF34" s="449"/>
      <c r="AG34" s="449"/>
      <c r="AH34" s="449"/>
      <c r="AI34" s="449"/>
      <c r="AJ34" s="449"/>
      <c r="AK34" s="449"/>
      <c r="AL34" s="449"/>
      <c r="AM34" s="449"/>
      <c r="AN34" s="449"/>
      <c r="AO34" s="449"/>
      <c r="AP34" s="449"/>
      <c r="AQ34" s="449"/>
    </row>
    <row r="35" spans="1:43" s="448" customFormat="1">
      <c r="A35" s="453" t="str">
        <v>BPC aroclor</v>
      </c>
      <c r="B35" s="449">
        <v>0</v>
      </c>
      <c r="C35" s="457">
        <v>32</v>
      </c>
      <c r="D35" s="449" t="str">
        <v/>
      </c>
      <c r="E35" s="449" t="str">
        <v/>
      </c>
      <c r="F35" s="449" t="str">
        <v/>
      </c>
      <c r="G35" s="449" t="str">
        <v/>
      </c>
      <c r="H35" s="449" t="str">
        <v/>
      </c>
      <c r="I35" s="449" t="str">
        <v/>
      </c>
      <c r="J35" s="449"/>
      <c r="K35" s="449"/>
      <c r="L35" s="449"/>
      <c r="M35" s="449"/>
      <c r="N35" s="449"/>
      <c r="O35" s="449"/>
      <c r="P35" s="449"/>
      <c r="Q35" s="449"/>
      <c r="R35" s="449"/>
      <c r="S35" s="449"/>
      <c r="T35" s="449"/>
      <c r="U35" s="449"/>
      <c r="V35" s="449"/>
      <c r="W35" s="449"/>
      <c r="X35" s="449"/>
      <c r="Y35" s="449"/>
      <c r="Z35" s="449"/>
      <c r="AA35" s="449"/>
      <c r="AB35" s="449"/>
      <c r="AC35" s="449"/>
      <c r="AD35" s="449"/>
      <c r="AE35" s="449"/>
      <c r="AF35" s="449"/>
      <c r="AG35" s="449"/>
      <c r="AH35" s="449"/>
      <c r="AI35" s="449"/>
      <c r="AJ35" s="449"/>
      <c r="AK35" s="449"/>
      <c r="AL35" s="449"/>
      <c r="AM35" s="449"/>
      <c r="AN35" s="449"/>
      <c r="AO35" s="449"/>
      <c r="AP35" s="449"/>
      <c r="AQ35" s="449"/>
    </row>
    <row r="36" spans="1:43" s="448" customFormat="1">
      <c r="A36" s="453" t="str">
        <v>Dioxine-furane</v>
      </c>
      <c r="B36" s="449">
        <v>0</v>
      </c>
      <c r="C36" s="457">
        <v>33</v>
      </c>
      <c r="D36" s="449" t="str">
        <v/>
      </c>
      <c r="E36" s="449" t="str">
        <v/>
      </c>
      <c r="F36" s="449" t="str">
        <v/>
      </c>
      <c r="G36" s="449" t="str">
        <v/>
      </c>
      <c r="H36" s="449" t="str">
        <v/>
      </c>
      <c r="I36" s="449" t="str">
        <v/>
      </c>
      <c r="J36" s="449"/>
      <c r="K36" s="449"/>
      <c r="L36" s="449"/>
      <c r="M36" s="449"/>
      <c r="N36" s="449"/>
      <c r="O36" s="449"/>
      <c r="P36" s="449"/>
      <c r="Q36" s="449"/>
      <c r="R36" s="449"/>
      <c r="S36" s="449"/>
      <c r="T36" s="449"/>
      <c r="U36" s="449"/>
      <c r="V36" s="449"/>
      <c r="W36" s="449"/>
      <c r="X36" s="449"/>
      <c r="Y36" s="449"/>
      <c r="Z36" s="449"/>
      <c r="AA36" s="449"/>
      <c r="AB36" s="449"/>
      <c r="AC36" s="449"/>
      <c r="AD36" s="449"/>
      <c r="AE36" s="449"/>
      <c r="AF36" s="449"/>
      <c r="AG36" s="449"/>
      <c r="AH36" s="449"/>
      <c r="AI36" s="449"/>
      <c r="AJ36" s="449"/>
      <c r="AK36" s="449"/>
      <c r="AL36" s="449"/>
      <c r="AM36" s="449"/>
      <c r="AN36" s="449"/>
      <c r="AO36" s="449"/>
      <c r="AP36" s="449"/>
      <c r="AQ36" s="449"/>
    </row>
    <row r="37" spans="1:43" s="448" customFormat="1">
      <c r="A37" s="453" t="str">
        <v>Oxygène dissous</v>
      </c>
      <c r="B37" s="449">
        <v>0</v>
      </c>
      <c r="C37" s="457">
        <v>34</v>
      </c>
      <c r="D37" s="449" t="str">
        <v/>
      </c>
      <c r="E37" s="449" t="str">
        <v/>
      </c>
      <c r="F37" s="449" t="str">
        <v/>
      </c>
      <c r="G37" s="449" t="str">
        <v/>
      </c>
      <c r="H37" s="449" t="str">
        <v/>
      </c>
      <c r="I37" s="449" t="str">
        <v/>
      </c>
      <c r="J37" s="449"/>
      <c r="K37" s="449"/>
      <c r="L37" s="449"/>
      <c r="M37" s="449"/>
      <c r="N37" s="449"/>
      <c r="O37" s="449"/>
      <c r="P37" s="449"/>
      <c r="Q37" s="449"/>
      <c r="R37" s="449"/>
      <c r="S37" s="449"/>
      <c r="T37" s="449"/>
      <c r="U37" s="449"/>
      <c r="V37" s="449"/>
      <c r="W37" s="449"/>
      <c r="X37" s="449"/>
      <c r="Y37" s="449"/>
      <c r="Z37" s="449"/>
      <c r="AA37" s="449"/>
      <c r="AB37" s="449"/>
      <c r="AC37" s="449"/>
      <c r="AD37" s="449"/>
      <c r="AE37" s="449"/>
      <c r="AF37" s="449"/>
      <c r="AG37" s="449"/>
      <c r="AH37" s="449"/>
      <c r="AI37" s="449"/>
      <c r="AJ37" s="449"/>
      <c r="AK37" s="449"/>
      <c r="AL37" s="449"/>
      <c r="AM37" s="449"/>
      <c r="AN37" s="449"/>
      <c r="AO37" s="449"/>
      <c r="AP37" s="449"/>
      <c r="AQ37" s="449"/>
    </row>
    <row r="38" spans="1:43" s="448" customFormat="1">
      <c r="A38" s="453" t="str">
        <v>Chlore total</v>
      </c>
      <c r="B38" s="449">
        <v>0</v>
      </c>
      <c r="C38" s="457">
        <v>35</v>
      </c>
      <c r="D38" s="449" t="str">
        <v/>
      </c>
      <c r="E38" s="449" t="str">
        <v/>
      </c>
      <c r="F38" s="449" t="str">
        <v/>
      </c>
      <c r="G38" s="449" t="str">
        <v/>
      </c>
      <c r="H38" s="449" t="str">
        <v/>
      </c>
      <c r="I38" s="449" t="str">
        <v/>
      </c>
      <c r="J38" s="449"/>
      <c r="K38" s="449"/>
      <c r="L38" s="449"/>
      <c r="M38" s="449"/>
      <c r="N38" s="449"/>
      <c r="O38" s="449"/>
      <c r="P38" s="449"/>
      <c r="Q38" s="449"/>
      <c r="R38" s="449"/>
      <c r="S38" s="449"/>
      <c r="T38" s="449"/>
      <c r="U38" s="449"/>
      <c r="V38" s="449"/>
      <c r="W38" s="449"/>
      <c r="X38" s="449"/>
      <c r="Y38" s="449"/>
      <c r="Z38" s="449"/>
      <c r="AA38" s="449"/>
      <c r="AB38" s="449"/>
      <c r="AC38" s="449"/>
      <c r="AD38" s="449"/>
      <c r="AE38" s="449"/>
      <c r="AF38" s="449"/>
      <c r="AG38" s="449"/>
      <c r="AH38" s="449"/>
      <c r="AI38" s="449"/>
      <c r="AJ38" s="449"/>
      <c r="AK38" s="449"/>
      <c r="AL38" s="449"/>
      <c r="AM38" s="449"/>
      <c r="AN38" s="449"/>
      <c r="AO38" s="449"/>
      <c r="AP38" s="449"/>
      <c r="AQ38" s="449"/>
    </row>
    <row r="39" spans="1:43" s="448" customFormat="1">
      <c r="A39" s="453" t="str">
        <v>Toxicité des truites concentration multiple eau</v>
      </c>
      <c r="B39" s="449">
        <v>0</v>
      </c>
      <c r="C39" s="457">
        <v>36</v>
      </c>
      <c r="D39" s="449" t="str">
        <v/>
      </c>
      <c r="E39" s="449" t="str">
        <v/>
      </c>
      <c r="F39" s="449" t="str">
        <v/>
      </c>
      <c r="G39" s="449" t="str">
        <v/>
      </c>
      <c r="H39" s="449" t="str">
        <v/>
      </c>
      <c r="I39" s="449" t="str">
        <v/>
      </c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449"/>
      <c r="U39" s="449"/>
      <c r="V39" s="449"/>
      <c r="W39" s="449"/>
      <c r="X39" s="449"/>
      <c r="Y39" s="449"/>
      <c r="Z39" s="449"/>
      <c r="AA39" s="449"/>
      <c r="AB39" s="449"/>
      <c r="AC39" s="449"/>
      <c r="AD39" s="449"/>
      <c r="AE39" s="449"/>
      <c r="AF39" s="449"/>
      <c r="AG39" s="449"/>
      <c r="AH39" s="449"/>
      <c r="AI39" s="449"/>
      <c r="AJ39" s="449"/>
      <c r="AK39" s="449"/>
      <c r="AL39" s="449"/>
      <c r="AM39" s="449"/>
      <c r="AN39" s="449"/>
      <c r="AO39" s="449"/>
      <c r="AP39" s="449"/>
      <c r="AQ39" s="449"/>
    </row>
    <row r="40" spans="1:43" s="448" customFormat="1">
      <c r="A40" s="453" t="str">
        <v>Toxicité des daphnies eau</v>
      </c>
      <c r="B40" s="449">
        <v>0</v>
      </c>
      <c r="C40" s="457">
        <v>37</v>
      </c>
      <c r="D40" s="449" t="str">
        <v/>
      </c>
      <c r="E40" s="449" t="str">
        <v/>
      </c>
      <c r="F40" s="449" t="str">
        <v/>
      </c>
      <c r="G40" s="449" t="str">
        <v/>
      </c>
      <c r="H40" s="449" t="str">
        <v/>
      </c>
      <c r="I40" s="449" t="str">
        <v/>
      </c>
      <c r="J40" s="449"/>
      <c r="K40" s="449"/>
      <c r="L40" s="449"/>
      <c r="M40" s="449"/>
      <c r="N40" s="449"/>
      <c r="O40" s="449"/>
      <c r="P40" s="449"/>
      <c r="Q40" s="449"/>
      <c r="R40" s="449"/>
      <c r="S40" s="449"/>
      <c r="T40" s="449"/>
      <c r="U40" s="449"/>
      <c r="V40" s="449"/>
      <c r="W40" s="449"/>
      <c r="X40" s="449"/>
      <c r="Y40" s="449"/>
      <c r="Z40" s="449"/>
      <c r="AA40" s="449"/>
      <c r="AB40" s="449"/>
      <c r="AC40" s="449"/>
      <c r="AD40" s="449"/>
      <c r="AE40" s="449"/>
      <c r="AF40" s="449"/>
      <c r="AG40" s="449"/>
      <c r="AH40" s="449"/>
      <c r="AI40" s="449"/>
      <c r="AJ40" s="449"/>
      <c r="AK40" s="449"/>
      <c r="AL40" s="449"/>
      <c r="AM40" s="449"/>
      <c r="AN40" s="449"/>
      <c r="AO40" s="449"/>
      <c r="AP40" s="449"/>
      <c r="AQ40" s="449"/>
    </row>
    <row r="41" spans="1:43" s="448" customFormat="1">
      <c r="A41" s="453" t="str">
        <v>Pesticides glyphosates</v>
      </c>
      <c r="B41" s="449">
        <v>0</v>
      </c>
      <c r="C41" s="457">
        <v>38</v>
      </c>
      <c r="D41" s="449" t="str">
        <v/>
      </c>
      <c r="E41" s="449" t="str">
        <v/>
      </c>
      <c r="F41" s="449" t="str">
        <v/>
      </c>
      <c r="G41" s="449" t="str">
        <v/>
      </c>
      <c r="H41" s="449" t="str">
        <v/>
      </c>
      <c r="I41" s="449" t="str">
        <v/>
      </c>
      <c r="J41" s="449"/>
      <c r="K41" s="449"/>
      <c r="L41" s="449"/>
      <c r="M41" s="449"/>
      <c r="N41" s="449"/>
      <c r="O41" s="449"/>
      <c r="P41" s="449"/>
      <c r="Q41" s="449"/>
      <c r="R41" s="449"/>
      <c r="S41" s="449"/>
      <c r="T41" s="449"/>
      <c r="U41" s="449"/>
      <c r="V41" s="449"/>
      <c r="W41" s="449"/>
      <c r="X41" s="449"/>
      <c r="Y41" s="449"/>
      <c r="Z41" s="449"/>
      <c r="AA41" s="449"/>
      <c r="AB41" s="449"/>
      <c r="AC41" s="449"/>
      <c r="AD41" s="449"/>
      <c r="AE41" s="449"/>
      <c r="AF41" s="449"/>
      <c r="AG41" s="449"/>
      <c r="AH41" s="449"/>
      <c r="AI41" s="449"/>
      <c r="AJ41" s="449"/>
      <c r="AK41" s="449"/>
      <c r="AL41" s="449"/>
      <c r="AM41" s="449"/>
      <c r="AN41" s="449"/>
      <c r="AO41" s="449"/>
      <c r="AP41" s="449"/>
      <c r="AQ41" s="449"/>
    </row>
    <row r="42" spans="1:43" s="448" customFormat="1">
      <c r="A42" s="453" t="str">
        <v>HAC</v>
      </c>
      <c r="B42" s="449">
        <v>0</v>
      </c>
      <c r="C42" s="457">
        <v>39</v>
      </c>
      <c r="D42" s="449" t="str">
        <v/>
      </c>
      <c r="E42" s="449" t="str">
        <v/>
      </c>
      <c r="F42" s="449" t="str">
        <v/>
      </c>
      <c r="G42" s="449" t="str">
        <v/>
      </c>
      <c r="H42" s="449" t="str">
        <v/>
      </c>
      <c r="I42" s="449" t="str">
        <v/>
      </c>
      <c r="J42" s="449"/>
      <c r="K42" s="449"/>
      <c r="L42" s="449"/>
      <c r="M42" s="449"/>
      <c r="N42" s="449"/>
      <c r="O42" s="449"/>
      <c r="P42" s="449"/>
      <c r="Q42" s="449"/>
      <c r="R42" s="449"/>
      <c r="S42" s="449"/>
      <c r="T42" s="449"/>
      <c r="U42" s="449"/>
      <c r="V42" s="449"/>
      <c r="W42" s="449"/>
      <c r="X42" s="449"/>
      <c r="Y42" s="449"/>
      <c r="Z42" s="449"/>
      <c r="AA42" s="449"/>
      <c r="AB42" s="449"/>
      <c r="AC42" s="449"/>
      <c r="AD42" s="449"/>
      <c r="AE42" s="449"/>
      <c r="AF42" s="449"/>
      <c r="AG42" s="449"/>
      <c r="AH42" s="449"/>
      <c r="AI42" s="449"/>
      <c r="AJ42" s="449"/>
      <c r="AK42" s="449"/>
      <c r="AL42" s="449"/>
      <c r="AM42" s="449"/>
      <c r="AN42" s="449"/>
      <c r="AO42" s="449"/>
      <c r="AP42" s="449"/>
      <c r="AQ42" s="449"/>
    </row>
    <row r="43" spans="1:43" s="448" customFormat="1">
      <c r="A43" s="453" t="str">
        <v>Glycols</v>
      </c>
      <c r="B43" s="449">
        <v>0</v>
      </c>
      <c r="C43" s="457">
        <v>40</v>
      </c>
      <c r="D43" s="449" t="str">
        <v/>
      </c>
      <c r="E43" s="449" t="str">
        <v/>
      </c>
      <c r="F43" s="449" t="str">
        <v/>
      </c>
      <c r="G43" s="449" t="str">
        <v/>
      </c>
      <c r="H43" s="449" t="str">
        <v/>
      </c>
      <c r="I43" s="449" t="str">
        <v/>
      </c>
      <c r="J43" s="449"/>
      <c r="K43" s="449"/>
      <c r="L43" s="449"/>
      <c r="M43" s="449"/>
      <c r="N43" s="449"/>
      <c r="O43" s="449"/>
      <c r="P43" s="449"/>
      <c r="Q43" s="449"/>
      <c r="R43" s="449"/>
      <c r="S43" s="449"/>
      <c r="T43" s="449"/>
      <c r="U43" s="449"/>
      <c r="V43" s="449"/>
      <c r="W43" s="449"/>
      <c r="X43" s="449"/>
      <c r="Y43" s="449"/>
      <c r="Z43" s="449"/>
      <c r="AA43" s="449"/>
      <c r="AB43" s="449"/>
      <c r="AC43" s="449"/>
      <c r="AD43" s="449"/>
      <c r="AE43" s="449"/>
      <c r="AF43" s="449"/>
      <c r="AG43" s="449"/>
      <c r="AH43" s="449"/>
      <c r="AI43" s="449"/>
      <c r="AJ43" s="449"/>
      <c r="AK43" s="449"/>
      <c r="AL43" s="449"/>
      <c r="AM43" s="449"/>
      <c r="AN43" s="449"/>
      <c r="AO43" s="449"/>
      <c r="AP43" s="449"/>
      <c r="AQ43" s="449"/>
    </row>
    <row r="44" spans="1:43" s="448" customFormat="1">
      <c r="A44" s="453" t="str">
        <v>Chrome hexavalent</v>
      </c>
      <c r="B44" s="449">
        <v>0</v>
      </c>
      <c r="C44" s="457">
        <v>41</v>
      </c>
      <c r="D44" s="449" t="str">
        <v/>
      </c>
      <c r="E44" s="449" t="str">
        <v/>
      </c>
      <c r="F44" s="449" t="str">
        <v/>
      </c>
      <c r="G44" s="449" t="str">
        <v/>
      </c>
      <c r="H44" s="449" t="str">
        <v/>
      </c>
      <c r="I44" s="449" t="str">
        <v/>
      </c>
      <c r="J44" s="449"/>
      <c r="K44" s="449"/>
      <c r="L44" s="449"/>
      <c r="M44" s="449"/>
      <c r="N44" s="449"/>
      <c r="O44" s="449"/>
      <c r="P44" s="449"/>
      <c r="Q44" s="449"/>
      <c r="R44" s="449"/>
      <c r="S44" s="449"/>
      <c r="T44" s="449"/>
      <c r="U44" s="449"/>
      <c r="V44" s="449"/>
      <c r="W44" s="449"/>
      <c r="X44" s="449"/>
      <c r="Y44" s="449"/>
      <c r="Z44" s="449"/>
      <c r="AA44" s="449"/>
      <c r="AB44" s="449"/>
      <c r="AC44" s="449"/>
      <c r="AD44" s="449"/>
      <c r="AE44" s="449"/>
      <c r="AF44" s="449"/>
      <c r="AG44" s="449"/>
      <c r="AH44" s="449"/>
      <c r="AI44" s="449"/>
      <c r="AJ44" s="449"/>
      <c r="AK44" s="449"/>
      <c r="AL44" s="449"/>
      <c r="AM44" s="449"/>
      <c r="AN44" s="449"/>
      <c r="AO44" s="449"/>
      <c r="AP44" s="449"/>
      <c r="AQ44" s="449"/>
    </row>
    <row r="45" spans="1:43" s="448" customFormat="1">
      <c r="A45" s="453" t="str">
        <v>Chrome hexavalent eau</v>
      </c>
      <c r="B45" s="449">
        <v>0</v>
      </c>
      <c r="C45" s="457">
        <v>42</v>
      </c>
      <c r="D45" s="449" t="str">
        <v/>
      </c>
      <c r="E45" s="449" t="str">
        <v/>
      </c>
      <c r="F45" s="449" t="str">
        <v/>
      </c>
      <c r="G45" s="449" t="str">
        <v/>
      </c>
      <c r="H45" s="449" t="str">
        <v/>
      </c>
      <c r="I45" s="449" t="str">
        <v/>
      </c>
      <c r="J45" s="449"/>
      <c r="K45" s="449"/>
      <c r="L45" s="449"/>
      <c r="M45" s="449"/>
      <c r="N45" s="449"/>
      <c r="O45" s="449"/>
      <c r="P45" s="449"/>
      <c r="Q45" s="449"/>
      <c r="R45" s="449"/>
      <c r="S45" s="449"/>
      <c r="T45" s="449"/>
      <c r="U45" s="449"/>
      <c r="V45" s="449"/>
      <c r="W45" s="449"/>
      <c r="X45" s="449"/>
      <c r="Y45" s="449"/>
      <c r="Z45" s="449"/>
      <c r="AA45" s="449"/>
      <c r="AB45" s="449"/>
      <c r="AC45" s="449"/>
      <c r="AD45" s="449"/>
      <c r="AE45" s="449"/>
      <c r="AF45" s="449"/>
      <c r="AG45" s="449"/>
      <c r="AH45" s="449"/>
      <c r="AI45" s="449"/>
      <c r="AJ45" s="449"/>
      <c r="AK45" s="449"/>
      <c r="AL45" s="449"/>
      <c r="AM45" s="449"/>
      <c r="AN45" s="449"/>
      <c r="AO45" s="449"/>
      <c r="AP45" s="449"/>
      <c r="AQ45" s="449"/>
    </row>
    <row r="46" spans="1:43" s="448" customFormat="1">
      <c r="A46" s="453" t="str">
        <v> Cyanures totaux eau</v>
      </c>
      <c r="B46" s="449">
        <v>0</v>
      </c>
      <c r="C46" s="457">
        <v>43</v>
      </c>
      <c r="D46" s="449" t="str">
        <v/>
      </c>
      <c r="E46" s="449" t="str">
        <v/>
      </c>
      <c r="F46" s="449" t="str">
        <v/>
      </c>
      <c r="G46" s="449" t="str">
        <v/>
      </c>
      <c r="H46" s="449" t="str">
        <v/>
      </c>
      <c r="I46" s="449" t="str">
        <v/>
      </c>
      <c r="J46" s="449"/>
      <c r="K46" s="449"/>
      <c r="L46" s="449"/>
      <c r="M46" s="449"/>
      <c r="N46" s="449"/>
      <c r="O46" s="449"/>
      <c r="P46" s="449"/>
      <c r="Q46" s="449"/>
      <c r="R46" s="449"/>
      <c r="S46" s="449"/>
      <c r="T46" s="449"/>
      <c r="U46" s="449"/>
      <c r="V46" s="449"/>
      <c r="W46" s="449"/>
      <c r="X46" s="449"/>
      <c r="Y46" s="449"/>
      <c r="Z46" s="449"/>
      <c r="AA46" s="449"/>
      <c r="AB46" s="449"/>
      <c r="AC46" s="449"/>
      <c r="AD46" s="449"/>
      <c r="AE46" s="449"/>
      <c r="AF46" s="449"/>
      <c r="AG46" s="449"/>
      <c r="AH46" s="449"/>
      <c r="AI46" s="449"/>
      <c r="AJ46" s="449"/>
      <c r="AK46" s="449"/>
      <c r="AL46" s="449"/>
      <c r="AM46" s="449"/>
      <c r="AN46" s="449"/>
      <c r="AO46" s="449"/>
      <c r="AP46" s="449"/>
      <c r="AQ46" s="449"/>
    </row>
    <row r="47" spans="1:43" s="448" customFormat="1">
      <c r="A47" s="453" t="str">
        <v>Phénol</v>
      </c>
      <c r="B47" s="449">
        <v>0</v>
      </c>
      <c r="C47" s="457">
        <v>44</v>
      </c>
      <c r="D47" s="449" t="str">
        <v/>
      </c>
      <c r="E47" s="449" t="str">
        <v/>
      </c>
      <c r="F47" s="449" t="str">
        <v/>
      </c>
      <c r="G47" s="449" t="str">
        <v/>
      </c>
      <c r="H47" s="449" t="str">
        <v/>
      </c>
      <c r="I47" s="449" t="str">
        <v/>
      </c>
      <c r="J47" s="449"/>
      <c r="K47" s="449"/>
      <c r="L47" s="449"/>
      <c r="M47" s="449"/>
      <c r="N47" s="449"/>
      <c r="O47" s="449"/>
      <c r="P47" s="449"/>
      <c r="Q47" s="449"/>
      <c r="R47" s="449"/>
      <c r="S47" s="449"/>
      <c r="T47" s="449"/>
      <c r="U47" s="449"/>
      <c r="V47" s="449"/>
      <c r="W47" s="449"/>
      <c r="X47" s="449"/>
      <c r="Y47" s="449"/>
      <c r="Z47" s="449"/>
      <c r="AA47" s="449"/>
      <c r="AB47" s="449"/>
      <c r="AC47" s="449"/>
      <c r="AD47" s="449"/>
      <c r="AE47" s="449"/>
      <c r="AF47" s="449"/>
      <c r="AG47" s="449"/>
      <c r="AH47" s="449"/>
      <c r="AI47" s="449"/>
      <c r="AJ47" s="449"/>
      <c r="AK47" s="449"/>
      <c r="AL47" s="449"/>
      <c r="AM47" s="449"/>
      <c r="AN47" s="449"/>
      <c r="AO47" s="449"/>
      <c r="AP47" s="449"/>
      <c r="AQ47" s="449"/>
    </row>
    <row r="48" spans="1:43" s="448" customFormat="1">
      <c r="A48" s="453" t="str">
        <v>Phosphore</v>
      </c>
      <c r="B48" s="449">
        <v>0</v>
      </c>
      <c r="C48" s="457">
        <v>45</v>
      </c>
      <c r="D48" s="449" t="str">
        <v/>
      </c>
      <c r="E48" s="449" t="str">
        <v/>
      </c>
      <c r="F48" s="449" t="str">
        <v/>
      </c>
      <c r="G48" s="449" t="str">
        <v/>
      </c>
      <c r="H48" s="449" t="str">
        <v/>
      </c>
      <c r="I48" s="449" t="str">
        <v/>
      </c>
      <c r="J48" s="449"/>
      <c r="K48" s="449"/>
      <c r="L48" s="449"/>
      <c r="M48" s="449"/>
      <c r="N48" s="449"/>
      <c r="O48" s="449"/>
      <c r="P48" s="449"/>
      <c r="Q48" s="449"/>
      <c r="R48" s="449"/>
      <c r="S48" s="449"/>
      <c r="T48" s="449"/>
      <c r="U48" s="449"/>
      <c r="V48" s="449"/>
      <c r="W48" s="449"/>
      <c r="X48" s="449"/>
      <c r="Y48" s="449"/>
      <c r="Z48" s="449"/>
      <c r="AA48" s="449"/>
      <c r="AB48" s="449"/>
      <c r="AC48" s="449"/>
      <c r="AD48" s="449"/>
      <c r="AE48" s="449"/>
      <c r="AF48" s="449"/>
      <c r="AG48" s="449"/>
      <c r="AH48" s="449"/>
      <c r="AI48" s="449"/>
      <c r="AJ48" s="449"/>
      <c r="AK48" s="449"/>
      <c r="AL48" s="449"/>
      <c r="AM48" s="449"/>
      <c r="AN48" s="449"/>
      <c r="AO48" s="449"/>
      <c r="AP48" s="449"/>
      <c r="AQ48" s="449"/>
    </row>
    <row r="49" spans="1:43" s="448" customFormat="1">
      <c r="A49" s="453" t="str">
        <v>Lixiviation TLCP 1312</v>
      </c>
      <c r="B49" s="449">
        <v>0</v>
      </c>
      <c r="C49" s="457">
        <v>46</v>
      </c>
      <c r="D49" s="449" t="str">
        <v/>
      </c>
      <c r="E49" s="449" t="str">
        <v/>
      </c>
      <c r="F49" s="449" t="str">
        <v/>
      </c>
      <c r="G49" s="449" t="str">
        <v/>
      </c>
      <c r="H49" s="449" t="str">
        <v/>
      </c>
      <c r="I49" s="449" t="str">
        <v/>
      </c>
      <c r="J49" s="449"/>
      <c r="K49" s="449"/>
      <c r="L49" s="449"/>
      <c r="M49" s="449"/>
      <c r="N49" s="449"/>
      <c r="O49" s="449"/>
      <c r="P49" s="449"/>
      <c r="Q49" s="449"/>
      <c r="R49" s="449"/>
      <c r="S49" s="449"/>
      <c r="T49" s="449"/>
      <c r="U49" s="449"/>
      <c r="V49" s="449"/>
      <c r="W49" s="449"/>
      <c r="X49" s="449"/>
      <c r="Y49" s="449"/>
      <c r="Z49" s="449"/>
      <c r="AA49" s="449"/>
      <c r="AB49" s="449"/>
      <c r="AC49" s="449"/>
      <c r="AD49" s="449"/>
      <c r="AE49" s="449"/>
      <c r="AF49" s="449"/>
      <c r="AG49" s="449"/>
      <c r="AH49" s="449"/>
      <c r="AI49" s="449"/>
      <c r="AJ49" s="449"/>
      <c r="AK49" s="449"/>
      <c r="AL49" s="449"/>
      <c r="AM49" s="449"/>
      <c r="AN49" s="449"/>
      <c r="AO49" s="449"/>
      <c r="AP49" s="449"/>
      <c r="AQ49" s="449"/>
    </row>
    <row r="50" spans="1:43" s="448" customFormat="1">
      <c r="A50" s="453" t="str">
        <v>RMD- Lixiviation + analyse</v>
      </c>
      <c r="B50" s="449">
        <v>0</v>
      </c>
      <c r="C50" s="457">
        <v>47</v>
      </c>
      <c r="D50" s="449" t="str">
        <v/>
      </c>
      <c r="E50" s="449" t="str">
        <v/>
      </c>
      <c r="F50" s="449" t="str">
        <v/>
      </c>
      <c r="G50" s="449" t="str">
        <v/>
      </c>
      <c r="H50" s="449" t="str">
        <v/>
      </c>
      <c r="I50" s="449" t="str">
        <v/>
      </c>
      <c r="J50" s="449"/>
      <c r="K50" s="449"/>
      <c r="L50" s="449"/>
      <c r="M50" s="449"/>
      <c r="N50" s="449"/>
      <c r="O50" s="449"/>
      <c r="P50" s="449"/>
      <c r="Q50" s="449"/>
      <c r="R50" s="449"/>
      <c r="S50" s="449"/>
      <c r="T50" s="449"/>
      <c r="U50" s="449"/>
      <c r="V50" s="449"/>
      <c r="W50" s="449"/>
      <c r="X50" s="449"/>
      <c r="Y50" s="449"/>
      <c r="Z50" s="449"/>
      <c r="AA50" s="449"/>
      <c r="AB50" s="449"/>
      <c r="AC50" s="449"/>
      <c r="AD50" s="449"/>
      <c r="AE50" s="449"/>
      <c r="AF50" s="449"/>
      <c r="AG50" s="449"/>
      <c r="AH50" s="449"/>
      <c r="AI50" s="449"/>
      <c r="AJ50" s="449"/>
      <c r="AK50" s="449"/>
      <c r="AL50" s="449"/>
      <c r="AM50" s="449"/>
      <c r="AN50" s="449"/>
      <c r="AO50" s="449"/>
      <c r="AP50" s="449"/>
      <c r="AQ50" s="449"/>
    </row>
    <row r="51" spans="1:43" s="448" customFormat="1">
      <c r="A51" s="453" t="str">
        <v>Amiante</v>
      </c>
      <c r="B51" s="449">
        <v>0</v>
      </c>
      <c r="C51" s="457">
        <v>48</v>
      </c>
      <c r="D51" s="449" t="str">
        <v/>
      </c>
      <c r="E51" s="449" t="str">
        <v/>
      </c>
      <c r="F51" s="449" t="str">
        <v/>
      </c>
      <c r="G51" s="449" t="str">
        <v/>
      </c>
      <c r="H51" s="449" t="str">
        <v/>
      </c>
      <c r="I51" s="449" t="str">
        <v/>
      </c>
      <c r="J51" s="449"/>
      <c r="K51" s="449"/>
      <c r="L51" s="449"/>
      <c r="M51" s="449"/>
      <c r="N51" s="449"/>
      <c r="O51" s="449"/>
      <c r="P51" s="449"/>
      <c r="Q51" s="449"/>
      <c r="R51" s="449"/>
      <c r="S51" s="449"/>
      <c r="T51" s="449"/>
      <c r="U51" s="449"/>
      <c r="V51" s="449"/>
      <c r="W51" s="449"/>
      <c r="X51" s="449"/>
      <c r="Y51" s="449"/>
      <c r="Z51" s="449"/>
      <c r="AA51" s="449"/>
      <c r="AB51" s="449"/>
      <c r="AC51" s="449"/>
      <c r="AD51" s="449"/>
      <c r="AE51" s="449"/>
      <c r="AF51" s="449"/>
      <c r="AG51" s="449"/>
      <c r="AH51" s="449"/>
      <c r="AI51" s="449"/>
      <c r="AJ51" s="449"/>
      <c r="AK51" s="449"/>
      <c r="AL51" s="449"/>
      <c r="AM51" s="449"/>
      <c r="AN51" s="449"/>
      <c r="AO51" s="449"/>
      <c r="AP51" s="449"/>
      <c r="AQ51" s="449"/>
    </row>
    <row r="52" spans="1:43" s="448" customFormat="1">
      <c r="A52" s="453" t="str">
        <v>Amiante (granulométrie et MLP-IRSST-244)</v>
      </c>
      <c r="B52" s="449">
        <v>0</v>
      </c>
      <c r="C52" s="458">
        <v>49</v>
      </c>
      <c r="D52" s="451" t="str">
        <v/>
      </c>
      <c r="E52" s="451" t="str">
        <v/>
      </c>
      <c r="F52" s="451" t="str">
        <v/>
      </c>
      <c r="G52" s="451" t="str">
        <v/>
      </c>
      <c r="H52" s="451" t="str">
        <v/>
      </c>
      <c r="I52" s="451" t="str">
        <v/>
      </c>
      <c r="J52" s="451"/>
      <c r="K52" s="451"/>
      <c r="L52" s="451"/>
      <c r="M52" s="451"/>
      <c r="N52" s="451"/>
      <c r="O52" s="451"/>
      <c r="P52" s="451"/>
      <c r="Q52" s="451"/>
      <c r="R52" s="451"/>
      <c r="S52" s="451"/>
      <c r="T52" s="451"/>
      <c r="U52" s="451"/>
      <c r="V52" s="451"/>
      <c r="W52" s="451"/>
      <c r="X52" s="451"/>
      <c r="Y52" s="451"/>
      <c r="Z52" s="451"/>
      <c r="AA52" s="451"/>
      <c r="AB52" s="451"/>
      <c r="AC52" s="451"/>
      <c r="AD52" s="451"/>
      <c r="AE52" s="451"/>
      <c r="AF52" s="451"/>
      <c r="AG52" s="451"/>
      <c r="AH52" s="451"/>
      <c r="AI52" s="451"/>
      <c r="AJ52" s="451"/>
      <c r="AK52" s="451"/>
      <c r="AL52" s="451"/>
      <c r="AM52" s="451"/>
      <c r="AN52" s="451"/>
      <c r="AO52" s="451"/>
      <c r="AP52" s="451"/>
      <c r="AQ52" s="451"/>
    </row>
    <row r="53" spans="1:43" s="448" customFormat="1">
      <c r="A53" s="453" t="str">
        <v>1 métal</v>
      </c>
      <c r="B53" s="449">
        <v>0</v>
      </c>
      <c r="C53" s="458">
        <v>50</v>
      </c>
      <c r="D53" s="451" t="str">
        <v/>
      </c>
      <c r="E53" s="451" t="str">
        <v/>
      </c>
      <c r="F53" s="451" t="str">
        <v/>
      </c>
      <c r="G53" s="451" t="str">
        <v/>
      </c>
      <c r="H53" s="451" t="str">
        <v/>
      </c>
      <c r="I53" s="451" t="str">
        <v/>
      </c>
      <c r="J53" s="451"/>
      <c r="K53" s="451"/>
      <c r="L53" s="451"/>
      <c r="M53" s="451"/>
      <c r="N53" s="451"/>
      <c r="O53" s="451"/>
      <c r="P53" s="451"/>
      <c r="Q53" s="451"/>
      <c r="R53" s="451"/>
      <c r="S53" s="451"/>
      <c r="T53" s="451"/>
      <c r="U53" s="451"/>
      <c r="V53" s="451"/>
      <c r="W53" s="451"/>
      <c r="X53" s="451"/>
      <c r="Y53" s="451"/>
      <c r="Z53" s="451"/>
      <c r="AA53" s="451"/>
      <c r="AB53" s="451"/>
      <c r="AC53" s="451"/>
      <c r="AD53" s="451"/>
      <c r="AE53" s="451"/>
      <c r="AF53" s="451"/>
      <c r="AG53" s="451"/>
      <c r="AH53" s="451"/>
      <c r="AI53" s="451"/>
      <c r="AJ53" s="451"/>
      <c r="AK53" s="451"/>
      <c r="AL53" s="451"/>
      <c r="AM53" s="451"/>
      <c r="AN53" s="451"/>
      <c r="AO53" s="451"/>
      <c r="AP53" s="451"/>
      <c r="AQ53" s="451"/>
    </row>
    <row r="54" spans="1:43" s="448" customFormat="1">
      <c r="A54" s="453" t="str">
        <v>2 à 3 métaux</v>
      </c>
      <c r="B54" s="449">
        <v>0</v>
      </c>
      <c r="C54" s="458">
        <v>51</v>
      </c>
      <c r="D54" s="451" t="str">
        <v/>
      </c>
      <c r="E54" s="451" t="str">
        <v/>
      </c>
      <c r="F54" s="451" t="str">
        <v/>
      </c>
      <c r="G54" s="451" t="str">
        <v/>
      </c>
      <c r="H54" s="451" t="str">
        <v/>
      </c>
      <c r="I54" s="451" t="str">
        <v/>
      </c>
      <c r="J54" s="451"/>
      <c r="K54" s="451"/>
      <c r="L54" s="451"/>
      <c r="M54" s="451"/>
      <c r="N54" s="451"/>
      <c r="O54" s="451"/>
      <c r="P54" s="451"/>
      <c r="Q54" s="451"/>
      <c r="R54" s="451"/>
      <c r="S54" s="451"/>
      <c r="T54" s="451"/>
      <c r="U54" s="451"/>
      <c r="V54" s="451"/>
      <c r="W54" s="451"/>
      <c r="X54" s="451"/>
      <c r="Y54" s="451"/>
      <c r="Z54" s="451"/>
      <c r="AA54" s="451"/>
      <c r="AB54" s="451"/>
      <c r="AC54" s="451"/>
      <c r="AD54" s="451"/>
      <c r="AE54" s="451"/>
      <c r="AF54" s="451"/>
      <c r="AG54" s="451"/>
      <c r="AH54" s="451"/>
      <c r="AI54" s="451"/>
      <c r="AJ54" s="451"/>
      <c r="AK54" s="451"/>
      <c r="AL54" s="451"/>
      <c r="AM54" s="451"/>
      <c r="AN54" s="451"/>
      <c r="AO54" s="451"/>
      <c r="AP54" s="451"/>
      <c r="AQ54" s="451"/>
    </row>
    <row r="55" spans="1:43" s="448" customFormat="1">
      <c r="A55" s="453" t="str">
        <v>4 à 8 métaux</v>
      </c>
      <c r="B55" s="449">
        <v>0</v>
      </c>
      <c r="C55" s="458">
        <v>52</v>
      </c>
      <c r="D55" s="451" t="str">
        <v/>
      </c>
      <c r="E55" s="451" t="str">
        <v/>
      </c>
      <c r="F55" s="451" t="str">
        <v/>
      </c>
      <c r="G55" s="451" t="str">
        <v/>
      </c>
      <c r="H55" s="451" t="str">
        <v/>
      </c>
      <c r="I55" s="451" t="str">
        <v/>
      </c>
      <c r="J55" s="451"/>
      <c r="K55" s="451"/>
      <c r="L55" s="451"/>
      <c r="M55" s="451"/>
      <c r="N55" s="451"/>
      <c r="O55" s="451"/>
      <c r="P55" s="451"/>
      <c r="Q55" s="451"/>
      <c r="R55" s="451"/>
      <c r="S55" s="451"/>
      <c r="T55" s="451"/>
      <c r="U55" s="451"/>
      <c r="V55" s="451"/>
      <c r="W55" s="451"/>
      <c r="X55" s="451"/>
      <c r="Y55" s="451"/>
      <c r="Z55" s="451"/>
      <c r="AA55" s="451"/>
      <c r="AB55" s="451"/>
      <c r="AC55" s="451"/>
      <c r="AD55" s="451"/>
      <c r="AE55" s="451"/>
      <c r="AF55" s="451"/>
      <c r="AG55" s="451"/>
      <c r="AH55" s="451"/>
      <c r="AI55" s="451"/>
      <c r="AJ55" s="451"/>
      <c r="AK55" s="451"/>
      <c r="AL55" s="451"/>
      <c r="AM55" s="451"/>
      <c r="AN55" s="451"/>
      <c r="AO55" s="451"/>
      <c r="AP55" s="451"/>
      <c r="AQ55" s="451"/>
    </row>
    <row r="56" spans="1:43" s="448" customFormat="1">
      <c r="A56" s="453" t="str">
        <v>Broyage standard</v>
      </c>
      <c r="B56" s="449">
        <v>0</v>
      </c>
      <c r="C56" s="458">
        <v>53</v>
      </c>
      <c r="D56" s="451" t="str">
        <v/>
      </c>
      <c r="E56" s="451" t="str">
        <v/>
      </c>
      <c r="F56" s="451" t="str">
        <v/>
      </c>
      <c r="G56" s="451" t="str">
        <v/>
      </c>
      <c r="H56" s="451" t="str">
        <v/>
      </c>
      <c r="I56" s="451" t="str">
        <v/>
      </c>
      <c r="J56" s="451"/>
      <c r="K56" s="451"/>
      <c r="L56" s="451"/>
      <c r="M56" s="451"/>
      <c r="N56" s="451"/>
      <c r="O56" s="451"/>
      <c r="P56" s="451"/>
      <c r="Q56" s="451"/>
      <c r="R56" s="451"/>
      <c r="S56" s="451"/>
      <c r="T56" s="451"/>
      <c r="U56" s="451"/>
      <c r="V56" s="451"/>
      <c r="W56" s="451"/>
      <c r="X56" s="451"/>
      <c r="Y56" s="451"/>
      <c r="Z56" s="451"/>
      <c r="AA56" s="451"/>
      <c r="AB56" s="451"/>
      <c r="AC56" s="451"/>
      <c r="AD56" s="451"/>
      <c r="AE56" s="451"/>
      <c r="AF56" s="451"/>
      <c r="AG56" s="451"/>
      <c r="AH56" s="451"/>
      <c r="AI56" s="451"/>
      <c r="AJ56" s="451"/>
      <c r="AK56" s="451"/>
      <c r="AL56" s="451"/>
      <c r="AM56" s="451"/>
      <c r="AN56" s="451"/>
      <c r="AO56" s="451"/>
      <c r="AP56" s="451"/>
      <c r="AQ56" s="451"/>
    </row>
    <row r="57" spans="1:43" s="448" customFormat="1">
      <c r="A57" s="453" t="str">
        <v>Pulvérisation</v>
      </c>
      <c r="B57" s="449">
        <v>0</v>
      </c>
      <c r="C57" s="458">
        <v>54</v>
      </c>
      <c r="D57" s="451" t="str">
        <v/>
      </c>
      <c r="E57" s="451" t="str">
        <v/>
      </c>
      <c r="F57" s="451" t="str">
        <v/>
      </c>
      <c r="G57" s="451" t="str">
        <v/>
      </c>
      <c r="H57" s="451" t="str">
        <v/>
      </c>
      <c r="I57" s="451" t="str">
        <v/>
      </c>
      <c r="J57" s="451"/>
      <c r="K57" s="451"/>
      <c r="L57" s="451"/>
      <c r="M57" s="451"/>
      <c r="N57" s="451"/>
      <c r="O57" s="451"/>
      <c r="P57" s="451"/>
      <c r="Q57" s="451"/>
      <c r="R57" s="451"/>
      <c r="S57" s="451"/>
      <c r="T57" s="451"/>
      <c r="U57" s="451"/>
      <c r="V57" s="451"/>
      <c r="W57" s="451"/>
      <c r="X57" s="451"/>
      <c r="Y57" s="451"/>
      <c r="Z57" s="451"/>
      <c r="AA57" s="451"/>
      <c r="AB57" s="451"/>
      <c r="AC57" s="451"/>
      <c r="AD57" s="451"/>
      <c r="AE57" s="451"/>
      <c r="AF57" s="451"/>
      <c r="AG57" s="451"/>
      <c r="AH57" s="451"/>
      <c r="AI57" s="451"/>
      <c r="AJ57" s="451"/>
      <c r="AK57" s="451"/>
      <c r="AL57" s="451"/>
      <c r="AM57" s="451"/>
      <c r="AN57" s="451"/>
      <c r="AO57" s="451"/>
      <c r="AP57" s="451"/>
      <c r="AQ57" s="451"/>
    </row>
    <row r="58" spans="1:43" s="448" customFormat="1">
      <c r="A58" s="453" t="str">
        <v>Kit d'échantillonage des COV + seringue</v>
      </c>
      <c r="B58" s="449">
        <v>0</v>
      </c>
      <c r="C58" s="458">
        <v>55</v>
      </c>
      <c r="D58" s="451" t="str">
        <v/>
      </c>
      <c r="E58" s="451" t="str">
        <v/>
      </c>
      <c r="F58" s="451" t="str">
        <v/>
      </c>
      <c r="G58" s="451" t="str">
        <v/>
      </c>
      <c r="H58" s="451" t="str">
        <v/>
      </c>
      <c r="I58" s="451" t="str">
        <v/>
      </c>
      <c r="J58" s="451"/>
      <c r="K58" s="451"/>
      <c r="L58" s="451"/>
      <c r="M58" s="451"/>
      <c r="N58" s="451"/>
      <c r="O58" s="451"/>
      <c r="P58" s="451"/>
      <c r="Q58" s="451"/>
      <c r="R58" s="451"/>
      <c r="S58" s="451"/>
      <c r="T58" s="451"/>
      <c r="U58" s="451"/>
      <c r="V58" s="451"/>
      <c r="W58" s="451"/>
      <c r="X58" s="451"/>
      <c r="Y58" s="451"/>
      <c r="Z58" s="451"/>
      <c r="AA58" s="451"/>
      <c r="AB58" s="451"/>
      <c r="AC58" s="451"/>
      <c r="AD58" s="451"/>
      <c r="AE58" s="451"/>
      <c r="AF58" s="451"/>
      <c r="AG58" s="451"/>
      <c r="AH58" s="451"/>
      <c r="AI58" s="451"/>
      <c r="AJ58" s="451"/>
      <c r="AK58" s="451"/>
      <c r="AL58" s="451"/>
      <c r="AM58" s="451"/>
      <c r="AN58" s="451"/>
      <c r="AO58" s="451"/>
      <c r="AP58" s="451"/>
      <c r="AQ58" s="451"/>
    </row>
    <row r="59" spans="1:43" s="448" customFormat="1">
      <c r="A59" s="453" t="str">
        <v>Congélation d'échantillon</v>
      </c>
      <c r="B59" s="449">
        <v>0</v>
      </c>
      <c r="C59" s="458">
        <v>56</v>
      </c>
      <c r="D59" s="451" t="str">
        <v/>
      </c>
      <c r="E59" s="451" t="str">
        <v/>
      </c>
      <c r="F59" s="451" t="str">
        <v/>
      </c>
      <c r="G59" s="451" t="str">
        <v/>
      </c>
      <c r="H59" s="451" t="str">
        <v/>
      </c>
      <c r="I59" s="451" t="str">
        <v/>
      </c>
      <c r="J59" s="451"/>
      <c r="K59" s="451"/>
      <c r="L59" s="451"/>
      <c r="M59" s="451"/>
      <c r="N59" s="451"/>
      <c r="O59" s="451"/>
      <c r="P59" s="451"/>
      <c r="Q59" s="451"/>
      <c r="R59" s="451"/>
      <c r="S59" s="451"/>
      <c r="T59" s="451"/>
      <c r="U59" s="451"/>
      <c r="V59" s="451"/>
      <c r="W59" s="451"/>
      <c r="X59" s="451"/>
      <c r="Y59" s="451"/>
      <c r="Z59" s="451"/>
      <c r="AA59" s="451"/>
      <c r="AB59" s="451"/>
      <c r="AC59" s="451"/>
      <c r="AD59" s="451"/>
      <c r="AE59" s="451"/>
      <c r="AF59" s="451"/>
      <c r="AG59" s="451"/>
      <c r="AH59" s="451"/>
      <c r="AI59" s="451"/>
      <c r="AJ59" s="451"/>
      <c r="AK59" s="451"/>
      <c r="AL59" s="451"/>
      <c r="AM59" s="451"/>
      <c r="AN59" s="451"/>
      <c r="AO59" s="451"/>
      <c r="AP59" s="451"/>
      <c r="AQ59" s="451"/>
    </row>
    <row r="60" spans="1:43" s="448" customFormat="1">
      <c r="A60" s="453" t="str">
        <v>Test d'eau Micro Bio, pour vente immobilliere</v>
      </c>
      <c r="B60" s="449">
        <v>0</v>
      </c>
      <c r="C60" s="458">
        <v>57</v>
      </c>
      <c r="D60" s="451" t="str">
        <v/>
      </c>
      <c r="E60" s="451" t="str">
        <v/>
      </c>
      <c r="F60" s="451" t="str">
        <v/>
      </c>
      <c r="G60" s="451" t="str">
        <v/>
      </c>
      <c r="H60" s="451" t="str">
        <v/>
      </c>
      <c r="I60" s="451" t="str">
        <v/>
      </c>
      <c r="J60" s="451"/>
      <c r="K60" s="451"/>
      <c r="L60" s="451"/>
      <c r="M60" s="451"/>
      <c r="N60" s="451"/>
      <c r="O60" s="451"/>
      <c r="P60" s="451"/>
      <c r="Q60" s="451"/>
      <c r="R60" s="451"/>
      <c r="S60" s="451"/>
      <c r="T60" s="451"/>
      <c r="U60" s="451"/>
      <c r="V60" s="451"/>
      <c r="W60" s="451"/>
      <c r="X60" s="451"/>
      <c r="Y60" s="451"/>
      <c r="Z60" s="451"/>
      <c r="AA60" s="451"/>
      <c r="AB60" s="451"/>
      <c r="AC60" s="451"/>
      <c r="AD60" s="451"/>
      <c r="AE60" s="451"/>
      <c r="AF60" s="451"/>
      <c r="AG60" s="451"/>
      <c r="AH60" s="451"/>
      <c r="AI60" s="451"/>
      <c r="AJ60" s="451"/>
      <c r="AK60" s="451"/>
      <c r="AL60" s="451"/>
      <c r="AM60" s="451"/>
      <c r="AN60" s="451"/>
      <c r="AO60" s="451"/>
      <c r="AP60" s="451"/>
      <c r="AQ60" s="451"/>
    </row>
    <row r="61" spans="1:43" s="448" customFormat="1">
      <c r="A61" s="453" t="str">
        <v>Arsenic</v>
      </c>
      <c r="B61" s="449">
        <v>0</v>
      </c>
      <c r="C61" s="458">
        <v>58</v>
      </c>
      <c r="D61" s="451" t="str">
        <v/>
      </c>
      <c r="E61" s="451" t="str">
        <v/>
      </c>
      <c r="F61" s="451" t="str">
        <v/>
      </c>
      <c r="G61" s="451" t="str">
        <v/>
      </c>
      <c r="H61" s="451" t="str">
        <v/>
      </c>
      <c r="I61" s="451" t="str">
        <v/>
      </c>
      <c r="J61" s="451"/>
      <c r="K61" s="451"/>
      <c r="L61" s="451"/>
      <c r="M61" s="451"/>
      <c r="N61" s="451"/>
      <c r="O61" s="451"/>
      <c r="P61" s="451"/>
      <c r="Q61" s="451"/>
      <c r="R61" s="451"/>
      <c r="S61" s="451"/>
      <c r="T61" s="451"/>
      <c r="U61" s="451"/>
      <c r="V61" s="451"/>
      <c r="W61" s="451"/>
      <c r="X61" s="451"/>
      <c r="Y61" s="451"/>
      <c r="Z61" s="451"/>
      <c r="AA61" s="451"/>
      <c r="AB61" s="451"/>
      <c r="AC61" s="451"/>
      <c r="AD61" s="451"/>
      <c r="AE61" s="451"/>
      <c r="AF61" s="451"/>
      <c r="AG61" s="451"/>
      <c r="AH61" s="451"/>
      <c r="AI61" s="451"/>
      <c r="AJ61" s="451"/>
      <c r="AK61" s="451"/>
      <c r="AL61" s="451"/>
      <c r="AM61" s="451"/>
      <c r="AN61" s="451"/>
      <c r="AO61" s="451"/>
      <c r="AP61" s="451"/>
      <c r="AQ61" s="451"/>
    </row>
    <row r="62" spans="1:43" s="448" customFormat="1">
      <c r="A62" s="453" t="str">
        <v>Solides dissous</v>
      </c>
      <c r="B62" s="449">
        <v>0</v>
      </c>
      <c r="C62" s="458">
        <v>59</v>
      </c>
      <c r="D62" s="451" t="str">
        <v/>
      </c>
      <c r="E62" s="451" t="str">
        <v/>
      </c>
      <c r="F62" s="451" t="str">
        <v/>
      </c>
      <c r="G62" s="451" t="str">
        <v/>
      </c>
      <c r="H62" s="451" t="str">
        <v/>
      </c>
      <c r="I62" s="451" t="str">
        <v/>
      </c>
      <c r="J62" s="451"/>
      <c r="K62" s="451"/>
      <c r="L62" s="451"/>
      <c r="M62" s="451"/>
      <c r="N62" s="451"/>
      <c r="O62" s="451"/>
      <c r="P62" s="451"/>
      <c r="Q62" s="451"/>
      <c r="R62" s="451"/>
      <c r="S62" s="451"/>
      <c r="T62" s="451"/>
      <c r="U62" s="451"/>
      <c r="V62" s="451"/>
      <c r="W62" s="451"/>
      <c r="X62" s="451"/>
      <c r="Y62" s="451"/>
      <c r="Z62" s="451"/>
      <c r="AA62" s="451"/>
      <c r="AB62" s="451"/>
      <c r="AC62" s="451"/>
      <c r="AD62" s="451"/>
      <c r="AE62" s="451"/>
      <c r="AF62" s="451"/>
      <c r="AG62" s="451"/>
      <c r="AH62" s="451"/>
      <c r="AI62" s="451"/>
      <c r="AJ62" s="451"/>
      <c r="AK62" s="451"/>
      <c r="AL62" s="451"/>
      <c r="AM62" s="451"/>
      <c r="AN62" s="451"/>
      <c r="AO62" s="451"/>
      <c r="AP62" s="451"/>
      <c r="AQ62" s="451"/>
    </row>
    <row r="63" spans="1:43" s="448" customFormat="1">
      <c r="A63" s="453" t="str">
        <v>DUPLICATA</v>
      </c>
      <c r="B63" s="449">
        <v>0</v>
      </c>
      <c r="C63" s="458">
        <v>60</v>
      </c>
      <c r="D63" s="451" t="str">
        <v/>
      </c>
      <c r="E63" s="451" t="str">
        <v/>
      </c>
      <c r="F63" s="451" t="str">
        <v/>
      </c>
      <c r="G63" s="451" t="str">
        <v/>
      </c>
      <c r="H63" s="451" t="str">
        <v/>
      </c>
      <c r="I63" s="451" t="str">
        <v/>
      </c>
      <c r="J63" s="451"/>
      <c r="K63" s="451"/>
      <c r="L63" s="451"/>
      <c r="M63" s="451"/>
      <c r="N63" s="451"/>
      <c r="O63" s="451"/>
      <c r="P63" s="451"/>
      <c r="Q63" s="451"/>
      <c r="R63" s="451"/>
      <c r="S63" s="451"/>
      <c r="T63" s="451"/>
      <c r="U63" s="451"/>
      <c r="V63" s="451"/>
      <c r="W63" s="451"/>
      <c r="X63" s="451"/>
      <c r="Y63" s="451"/>
      <c r="Z63" s="451"/>
      <c r="AA63" s="451"/>
      <c r="AB63" s="451"/>
      <c r="AC63" s="451"/>
      <c r="AD63" s="451"/>
      <c r="AE63" s="451"/>
      <c r="AF63" s="451"/>
      <c r="AG63" s="451"/>
      <c r="AH63" s="451"/>
      <c r="AI63" s="451"/>
      <c r="AJ63" s="451"/>
      <c r="AK63" s="451"/>
      <c r="AL63" s="451"/>
      <c r="AM63" s="451"/>
      <c r="AN63" s="451"/>
      <c r="AO63" s="451"/>
      <c r="AP63" s="451"/>
      <c r="AQ63" s="451"/>
    </row>
    <row r="64" spans="1:43" s="446" customFormat="1">
      <c r="A64" s="453"/>
      <c r="B64" s="449"/>
      <c r="C64" s="452"/>
      <c r="D64" s="451"/>
      <c r="E64" s="451"/>
      <c r="F64" s="451"/>
      <c r="G64" s="451"/>
      <c r="H64" s="451"/>
      <c r="I64" s="451"/>
      <c r="J64" s="451"/>
      <c r="K64" s="451"/>
      <c r="L64" s="451"/>
      <c r="M64" s="451"/>
      <c r="N64" s="451"/>
      <c r="O64" s="451"/>
      <c r="P64" s="451"/>
      <c r="Q64" s="451"/>
      <c r="R64" s="451"/>
      <c r="S64" s="451"/>
      <c r="T64" s="451"/>
      <c r="U64" s="451"/>
      <c r="V64" s="451"/>
      <c r="W64" s="451"/>
      <c r="X64" s="451"/>
      <c r="Y64" s="451"/>
      <c r="Z64" s="451"/>
      <c r="AA64" s="451"/>
      <c r="AB64" s="451"/>
      <c r="AC64" s="451"/>
      <c r="AD64" s="451"/>
      <c r="AE64" s="451"/>
      <c r="AF64" s="451"/>
      <c r="AG64" s="451"/>
      <c r="AH64" s="451"/>
      <c r="AI64" s="451"/>
      <c r="AJ64" s="451"/>
      <c r="AK64" s="451"/>
      <c r="AL64" s="451"/>
      <c r="AM64" s="451"/>
      <c r="AN64" s="451"/>
      <c r="AO64" s="451"/>
      <c r="AP64" s="451"/>
      <c r="AQ64" s="451"/>
    </row>
    <row r="65" spans="1:43" s="446" customFormat="1">
      <c r="A65" s="453"/>
      <c r="B65" s="449"/>
      <c r="C65" s="450"/>
      <c r="D65" s="451"/>
      <c r="E65" s="451"/>
      <c r="F65" s="451"/>
      <c r="G65" s="451"/>
      <c r="H65" s="451"/>
      <c r="I65" s="451"/>
      <c r="J65" s="451"/>
      <c r="K65" s="451"/>
      <c r="L65" s="451"/>
      <c r="M65" s="451"/>
      <c r="N65" s="451"/>
      <c r="O65" s="451"/>
      <c r="P65" s="451"/>
      <c r="Q65" s="451"/>
      <c r="R65" s="451"/>
      <c r="S65" s="451"/>
      <c r="T65" s="451"/>
      <c r="U65" s="451"/>
      <c r="V65" s="451"/>
      <c r="W65" s="451"/>
      <c r="X65" s="451"/>
      <c r="Y65" s="451"/>
      <c r="Z65" s="451"/>
      <c r="AA65" s="451"/>
      <c r="AB65" s="451"/>
      <c r="AC65" s="451"/>
      <c r="AD65" s="451"/>
      <c r="AE65" s="451"/>
      <c r="AF65" s="451"/>
      <c r="AG65" s="451"/>
      <c r="AH65" s="451"/>
      <c r="AI65" s="451"/>
      <c r="AJ65" s="451"/>
      <c r="AK65" s="451"/>
      <c r="AL65" s="451"/>
      <c r="AM65" s="451"/>
      <c r="AN65" s="451"/>
      <c r="AO65" s="451"/>
      <c r="AP65" s="451"/>
      <c r="AQ65" s="451"/>
    </row>
    <row r="66" spans="1:43" s="446" customFormat="1">
      <c r="A66" s="453"/>
      <c r="B66" s="449"/>
      <c r="C66" s="452"/>
      <c r="D66" s="451"/>
      <c r="E66" s="451"/>
      <c r="F66" s="451"/>
      <c r="G66" s="451"/>
      <c r="H66" s="451"/>
      <c r="I66" s="451"/>
      <c r="J66" s="451"/>
      <c r="K66" s="451"/>
      <c r="L66" s="451"/>
      <c r="M66" s="451"/>
      <c r="N66" s="451"/>
      <c r="O66" s="451"/>
      <c r="P66" s="451"/>
      <c r="Q66" s="451"/>
      <c r="R66" s="451"/>
      <c r="S66" s="451"/>
      <c r="T66" s="451"/>
      <c r="U66" s="451"/>
      <c r="V66" s="451"/>
      <c r="W66" s="451"/>
      <c r="X66" s="451"/>
      <c r="Y66" s="451"/>
      <c r="Z66" s="451"/>
      <c r="AA66" s="451"/>
      <c r="AB66" s="451"/>
      <c r="AC66" s="451"/>
      <c r="AD66" s="451"/>
      <c r="AE66" s="451"/>
      <c r="AF66" s="451"/>
      <c r="AG66" s="451"/>
      <c r="AH66" s="451"/>
      <c r="AI66" s="451"/>
      <c r="AJ66" s="451"/>
      <c r="AK66" s="451"/>
      <c r="AL66" s="451"/>
      <c r="AM66" s="451"/>
      <c r="AN66" s="451"/>
      <c r="AO66" s="451"/>
      <c r="AP66" s="451"/>
      <c r="AQ66" s="451"/>
    </row>
    <row r="67" spans="1:43" s="446" customFormat="1">
      <c r="A67" s="453"/>
      <c r="B67" s="449"/>
      <c r="C67" s="450"/>
      <c r="D67" s="451"/>
      <c r="E67" s="451"/>
      <c r="F67" s="451"/>
      <c r="G67" s="451"/>
      <c r="H67" s="451"/>
      <c r="I67" s="451"/>
      <c r="J67" s="451"/>
      <c r="K67" s="451"/>
      <c r="L67" s="451"/>
      <c r="M67" s="451"/>
      <c r="N67" s="451"/>
      <c r="O67" s="451"/>
      <c r="P67" s="451"/>
      <c r="Q67" s="451"/>
      <c r="R67" s="451"/>
      <c r="S67" s="451"/>
      <c r="T67" s="451"/>
      <c r="U67" s="451"/>
      <c r="V67" s="451"/>
      <c r="W67" s="451"/>
      <c r="X67" s="451"/>
      <c r="Y67" s="451"/>
      <c r="Z67" s="451"/>
      <c r="AA67" s="451"/>
      <c r="AB67" s="451"/>
      <c r="AC67" s="451"/>
      <c r="AD67" s="451"/>
      <c r="AE67" s="451"/>
      <c r="AF67" s="451"/>
      <c r="AG67" s="451"/>
      <c r="AH67" s="451"/>
      <c r="AI67" s="451"/>
      <c r="AJ67" s="451"/>
      <c r="AK67" s="451"/>
      <c r="AL67" s="451"/>
      <c r="AM67" s="451"/>
      <c r="AN67" s="451"/>
      <c r="AO67" s="451"/>
      <c r="AP67" s="451"/>
      <c r="AQ67" s="451"/>
    </row>
    <row r="68" spans="1:43" s="446" customFormat="1">
      <c r="A68" s="453"/>
      <c r="B68" s="449"/>
      <c r="C68" s="452"/>
      <c r="D68" s="451"/>
      <c r="E68" s="451"/>
      <c r="F68" s="451"/>
      <c r="G68" s="451"/>
      <c r="H68" s="451"/>
      <c r="I68" s="451"/>
      <c r="J68" s="451"/>
      <c r="K68" s="451"/>
      <c r="L68" s="451"/>
      <c r="M68" s="451"/>
      <c r="N68" s="451"/>
      <c r="O68" s="451"/>
      <c r="P68" s="451"/>
      <c r="Q68" s="451"/>
      <c r="R68" s="451"/>
      <c r="S68" s="451"/>
      <c r="T68" s="451"/>
      <c r="U68" s="451"/>
      <c r="V68" s="451"/>
      <c r="W68" s="451"/>
      <c r="X68" s="451"/>
      <c r="Y68" s="451"/>
      <c r="Z68" s="451"/>
      <c r="AA68" s="451"/>
      <c r="AB68" s="451"/>
      <c r="AC68" s="451"/>
      <c r="AD68" s="451"/>
      <c r="AE68" s="451"/>
      <c r="AF68" s="451"/>
      <c r="AG68" s="451"/>
      <c r="AH68" s="451"/>
      <c r="AI68" s="451"/>
      <c r="AJ68" s="451"/>
      <c r="AK68" s="451"/>
      <c r="AL68" s="451"/>
      <c r="AM68" s="451"/>
      <c r="AN68" s="451"/>
      <c r="AO68" s="451"/>
      <c r="AP68" s="451"/>
      <c r="AQ68" s="451"/>
    </row>
    <row r="69" spans="1:43" s="446" customFormat="1">
      <c r="A69" s="453"/>
      <c r="B69" s="449"/>
      <c r="C69" s="450"/>
      <c r="D69" s="451"/>
      <c r="E69" s="451"/>
      <c r="F69" s="451"/>
      <c r="G69" s="451"/>
      <c r="H69" s="451"/>
      <c r="I69" s="451"/>
      <c r="J69" s="451"/>
      <c r="K69" s="451"/>
      <c r="L69" s="451"/>
      <c r="M69" s="451"/>
      <c r="N69" s="451"/>
      <c r="O69" s="451"/>
      <c r="P69" s="451"/>
      <c r="Q69" s="451"/>
      <c r="R69" s="451"/>
      <c r="S69" s="451"/>
      <c r="T69" s="451"/>
      <c r="U69" s="451"/>
      <c r="V69" s="451"/>
      <c r="W69" s="451"/>
      <c r="X69" s="451"/>
      <c r="Y69" s="451"/>
      <c r="Z69" s="451"/>
      <c r="AA69" s="451"/>
      <c r="AB69" s="451"/>
      <c r="AC69" s="451"/>
      <c r="AD69" s="451"/>
      <c r="AE69" s="451"/>
      <c r="AF69" s="451"/>
      <c r="AG69" s="451"/>
      <c r="AH69" s="451"/>
      <c r="AI69" s="451"/>
      <c r="AJ69" s="451"/>
      <c r="AK69" s="451"/>
      <c r="AL69" s="451"/>
      <c r="AM69" s="451"/>
      <c r="AN69" s="451"/>
      <c r="AO69" s="451"/>
      <c r="AP69" s="451"/>
      <c r="AQ69" s="451"/>
    </row>
    <row r="70" spans="1:43" s="446" customFormat="1">
      <c r="A70" s="453"/>
      <c r="B70" s="449"/>
      <c r="C70" s="452"/>
      <c r="D70" s="451"/>
      <c r="E70" s="451"/>
      <c r="F70" s="451"/>
      <c r="G70" s="451"/>
      <c r="H70" s="451"/>
      <c r="I70" s="451"/>
      <c r="J70" s="451"/>
      <c r="K70" s="451"/>
      <c r="L70" s="451"/>
      <c r="M70" s="451"/>
      <c r="N70" s="451"/>
      <c r="O70" s="451"/>
      <c r="P70" s="451"/>
      <c r="Q70" s="451"/>
      <c r="R70" s="451"/>
      <c r="S70" s="451"/>
      <c r="T70" s="451"/>
      <c r="U70" s="451"/>
      <c r="V70" s="451"/>
      <c r="W70" s="451"/>
      <c r="X70" s="451"/>
      <c r="Y70" s="451"/>
      <c r="Z70" s="451"/>
      <c r="AA70" s="451"/>
      <c r="AB70" s="451"/>
      <c r="AC70" s="451"/>
      <c r="AD70" s="451"/>
      <c r="AE70" s="451"/>
      <c r="AF70" s="451"/>
      <c r="AG70" s="451"/>
      <c r="AH70" s="451"/>
      <c r="AI70" s="451"/>
      <c r="AJ70" s="451"/>
      <c r="AK70" s="451"/>
      <c r="AL70" s="451"/>
      <c r="AM70" s="451"/>
      <c r="AN70" s="451"/>
      <c r="AO70" s="451"/>
      <c r="AP70" s="451"/>
      <c r="AQ70" s="451"/>
    </row>
    <row r="71" spans="1:43" s="446" customFormat="1" ht="14.25" customHeight="1">
      <c r="A71" s="453"/>
      <c r="B71" s="449"/>
      <c r="C71" s="450"/>
      <c r="D71" s="451"/>
      <c r="E71" s="451"/>
      <c r="F71" s="451"/>
      <c r="G71" s="451"/>
      <c r="H71" s="451"/>
      <c r="I71" s="451"/>
      <c r="J71" s="451"/>
      <c r="K71" s="451"/>
      <c r="L71" s="451"/>
      <c r="M71" s="451"/>
      <c r="N71" s="451"/>
      <c r="O71" s="451"/>
      <c r="P71" s="451"/>
      <c r="Q71" s="451"/>
      <c r="R71" s="451"/>
      <c r="S71" s="451"/>
      <c r="T71" s="451"/>
      <c r="U71" s="451"/>
      <c r="V71" s="451"/>
      <c r="W71" s="451"/>
      <c r="X71" s="451"/>
      <c r="Y71" s="451"/>
      <c r="Z71" s="451"/>
      <c r="AA71" s="451"/>
      <c r="AB71" s="451"/>
      <c r="AC71" s="451"/>
      <c r="AD71" s="451"/>
      <c r="AE71" s="451"/>
      <c r="AF71" s="451"/>
      <c r="AG71" s="451"/>
      <c r="AH71" s="451"/>
      <c r="AI71" s="451"/>
      <c r="AJ71" s="451"/>
      <c r="AK71" s="451"/>
      <c r="AL71" s="451"/>
      <c r="AM71" s="451"/>
      <c r="AN71" s="451"/>
      <c r="AO71" s="451"/>
      <c r="AP71" s="451"/>
      <c r="AQ71" s="451"/>
    </row>
    <row r="72" spans="1:43" s="446" customFormat="1" ht="14.25" customHeight="1">
      <c r="A72" s="453"/>
      <c r="B72" s="449"/>
      <c r="C72" s="452"/>
      <c r="D72" s="451"/>
      <c r="E72" s="451"/>
      <c r="F72" s="451"/>
      <c r="G72" s="451"/>
      <c r="H72" s="451"/>
      <c r="I72" s="451"/>
      <c r="J72" s="451"/>
      <c r="K72" s="451"/>
      <c r="L72" s="451"/>
      <c r="M72" s="451"/>
      <c r="N72" s="451"/>
      <c r="O72" s="451"/>
      <c r="P72" s="451"/>
      <c r="Q72" s="451"/>
      <c r="R72" s="451"/>
      <c r="S72" s="451"/>
      <c r="T72" s="451"/>
      <c r="U72" s="451"/>
      <c r="V72" s="451"/>
      <c r="W72" s="451"/>
      <c r="X72" s="451"/>
      <c r="Y72" s="451"/>
      <c r="Z72" s="451"/>
      <c r="AA72" s="451"/>
      <c r="AB72" s="451"/>
      <c r="AC72" s="451"/>
      <c r="AD72" s="451"/>
      <c r="AE72" s="451"/>
      <c r="AF72" s="451"/>
      <c r="AG72" s="451"/>
      <c r="AH72" s="451"/>
      <c r="AI72" s="451"/>
      <c r="AJ72" s="451"/>
      <c r="AK72" s="451"/>
      <c r="AL72" s="451"/>
      <c r="AM72" s="451"/>
      <c r="AN72" s="451"/>
      <c r="AO72" s="451"/>
      <c r="AP72" s="451"/>
      <c r="AQ72" s="451"/>
    </row>
    <row r="73" spans="1:43" s="446" customFormat="1" ht="14.25" customHeight="1">
      <c r="A73" s="453"/>
      <c r="B73" s="449"/>
      <c r="C73" s="450"/>
      <c r="D73" s="451"/>
      <c r="E73" s="451"/>
      <c r="F73" s="451"/>
      <c r="G73" s="451"/>
      <c r="H73" s="451"/>
      <c r="I73" s="451"/>
      <c r="J73" s="451"/>
      <c r="K73" s="451"/>
      <c r="L73" s="451"/>
      <c r="M73" s="451"/>
      <c r="N73" s="451"/>
      <c r="O73" s="451"/>
      <c r="P73" s="451"/>
      <c r="Q73" s="451"/>
      <c r="R73" s="451"/>
      <c r="S73" s="451"/>
      <c r="T73" s="451"/>
      <c r="U73" s="451"/>
      <c r="V73" s="451"/>
      <c r="W73" s="451"/>
      <c r="X73" s="451"/>
      <c r="Y73" s="451"/>
      <c r="Z73" s="451"/>
      <c r="AA73" s="451"/>
      <c r="AB73" s="451"/>
      <c r="AC73" s="451"/>
      <c r="AD73" s="451"/>
      <c r="AE73" s="451"/>
      <c r="AF73" s="451"/>
      <c r="AG73" s="451"/>
      <c r="AH73" s="451"/>
      <c r="AI73" s="451"/>
      <c r="AJ73" s="451"/>
      <c r="AK73" s="451"/>
      <c r="AL73" s="451"/>
      <c r="AM73" s="451"/>
      <c r="AN73" s="451"/>
      <c r="AO73" s="451"/>
      <c r="AP73" s="451"/>
      <c r="AQ73" s="451"/>
    </row>
    <row r="74" spans="1:43" s="446" customFormat="1" ht="14.25" customHeight="1">
      <c r="A74" s="453"/>
      <c r="B74" s="449"/>
      <c r="C74" s="452"/>
      <c r="D74" s="451"/>
      <c r="E74" s="451"/>
      <c r="F74" s="451"/>
      <c r="G74" s="451"/>
      <c r="H74" s="451"/>
      <c r="I74" s="451"/>
      <c r="J74" s="451"/>
      <c r="K74" s="451"/>
      <c r="L74" s="451"/>
      <c r="M74" s="451"/>
      <c r="N74" s="451"/>
      <c r="O74" s="451"/>
      <c r="P74" s="451"/>
      <c r="Q74" s="451"/>
      <c r="R74" s="451"/>
      <c r="S74" s="451"/>
      <c r="T74" s="451"/>
      <c r="U74" s="451"/>
      <c r="V74" s="451"/>
      <c r="W74" s="451"/>
      <c r="X74" s="451"/>
      <c r="Y74" s="451"/>
      <c r="Z74" s="451"/>
      <c r="AA74" s="451"/>
      <c r="AB74" s="451"/>
      <c r="AC74" s="451"/>
      <c r="AD74" s="451"/>
      <c r="AE74" s="451"/>
      <c r="AF74" s="451"/>
      <c r="AG74" s="451"/>
      <c r="AH74" s="451"/>
      <c r="AI74" s="451"/>
      <c r="AJ74" s="451"/>
      <c r="AK74" s="451"/>
      <c r="AL74" s="451"/>
      <c r="AM74" s="451"/>
      <c r="AN74" s="451"/>
      <c r="AO74" s="451"/>
      <c r="AP74" s="451"/>
      <c r="AQ74" s="451"/>
    </row>
    <row r="75" spans="1:43" s="446" customFormat="1" ht="14.25" customHeight="1">
      <c r="A75" s="453"/>
      <c r="B75" s="449"/>
      <c r="C75" s="450"/>
      <c r="D75" s="451"/>
      <c r="E75" s="451"/>
      <c r="F75" s="451"/>
      <c r="G75" s="451"/>
      <c r="H75" s="451"/>
      <c r="I75" s="451"/>
      <c r="J75" s="451"/>
      <c r="K75" s="451"/>
      <c r="L75" s="451"/>
      <c r="M75" s="451"/>
      <c r="N75" s="451"/>
      <c r="O75" s="451"/>
      <c r="P75" s="451"/>
      <c r="Q75" s="451"/>
      <c r="R75" s="451"/>
      <c r="S75" s="451"/>
      <c r="T75" s="451"/>
      <c r="U75" s="451"/>
      <c r="V75" s="451"/>
      <c r="W75" s="451"/>
      <c r="X75" s="451"/>
      <c r="Y75" s="451"/>
      <c r="Z75" s="451"/>
      <c r="AA75" s="451"/>
      <c r="AB75" s="451"/>
      <c r="AC75" s="451"/>
      <c r="AD75" s="451"/>
      <c r="AE75" s="451"/>
      <c r="AF75" s="451"/>
      <c r="AG75" s="451"/>
      <c r="AH75" s="451"/>
      <c r="AI75" s="451"/>
      <c r="AJ75" s="451"/>
      <c r="AK75" s="451"/>
      <c r="AL75" s="451"/>
      <c r="AM75" s="451"/>
      <c r="AN75" s="451"/>
      <c r="AO75" s="451"/>
      <c r="AP75" s="451"/>
      <c r="AQ75" s="451"/>
    </row>
    <row r="76" spans="1:43" s="446" customFormat="1" ht="14.25" customHeight="1">
      <c r="A76" s="453"/>
      <c r="B76" s="449"/>
      <c r="C76" s="452"/>
      <c r="D76" s="451"/>
      <c r="E76" s="451"/>
      <c r="F76" s="451"/>
      <c r="G76" s="451"/>
      <c r="H76" s="451"/>
      <c r="I76" s="451"/>
      <c r="J76" s="451"/>
      <c r="K76" s="451"/>
      <c r="L76" s="451"/>
      <c r="M76" s="451"/>
      <c r="N76" s="451"/>
      <c r="O76" s="451"/>
      <c r="P76" s="451"/>
      <c r="Q76" s="451"/>
      <c r="R76" s="451"/>
      <c r="S76" s="451"/>
      <c r="T76" s="451"/>
      <c r="U76" s="451"/>
      <c r="V76" s="451"/>
      <c r="W76" s="451"/>
      <c r="X76" s="451"/>
      <c r="Y76" s="451"/>
      <c r="Z76" s="451"/>
      <c r="AA76" s="451"/>
      <c r="AB76" s="451"/>
      <c r="AC76" s="451"/>
      <c r="AD76" s="451"/>
      <c r="AE76" s="451"/>
      <c r="AF76" s="451"/>
      <c r="AG76" s="451"/>
      <c r="AH76" s="451"/>
      <c r="AI76" s="451"/>
      <c r="AJ76" s="451"/>
      <c r="AK76" s="451"/>
      <c r="AL76" s="451"/>
      <c r="AM76" s="451"/>
      <c r="AN76" s="451"/>
      <c r="AO76" s="451"/>
      <c r="AP76" s="451"/>
      <c r="AQ76" s="451"/>
    </row>
    <row r="77" spans="1:43" s="446" customFormat="1" ht="14.25" customHeight="1">
      <c r="A77" s="453"/>
      <c r="B77" s="449"/>
      <c r="C77" s="450"/>
      <c r="D77" s="451"/>
      <c r="E77" s="451"/>
      <c r="F77" s="451"/>
      <c r="G77" s="451"/>
      <c r="H77" s="451"/>
      <c r="I77" s="451"/>
      <c r="J77" s="451"/>
      <c r="K77" s="451"/>
      <c r="L77" s="451"/>
      <c r="M77" s="451"/>
      <c r="N77" s="451"/>
      <c r="O77" s="451"/>
      <c r="P77" s="451"/>
      <c r="Q77" s="451"/>
      <c r="R77" s="451"/>
      <c r="S77" s="451"/>
      <c r="T77" s="451"/>
      <c r="U77" s="451"/>
      <c r="V77" s="451"/>
      <c r="W77" s="451"/>
      <c r="X77" s="451"/>
      <c r="Y77" s="451"/>
      <c r="Z77" s="451"/>
      <c r="AA77" s="451"/>
      <c r="AB77" s="451"/>
      <c r="AC77" s="451"/>
      <c r="AD77" s="451"/>
      <c r="AE77" s="451"/>
      <c r="AF77" s="451"/>
      <c r="AG77" s="451"/>
      <c r="AH77" s="451"/>
      <c r="AI77" s="451"/>
      <c r="AJ77" s="451"/>
      <c r="AK77" s="451"/>
      <c r="AL77" s="451"/>
      <c r="AM77" s="451"/>
      <c r="AN77" s="451"/>
      <c r="AO77" s="451"/>
      <c r="AP77" s="451"/>
      <c r="AQ77" s="451"/>
    </row>
    <row r="78" spans="1:43" s="446" customFormat="1" ht="14.25" customHeight="1">
      <c r="A78" s="453"/>
      <c r="B78" s="449"/>
      <c r="C78" s="452"/>
      <c r="D78" s="451"/>
      <c r="E78" s="451"/>
      <c r="F78" s="451"/>
      <c r="G78" s="451"/>
      <c r="H78" s="451"/>
      <c r="I78" s="451"/>
      <c r="J78" s="451"/>
      <c r="K78" s="451"/>
      <c r="L78" s="451"/>
      <c r="M78" s="451"/>
      <c r="N78" s="451"/>
      <c r="O78" s="451"/>
      <c r="P78" s="451"/>
      <c r="Q78" s="451"/>
      <c r="R78" s="451"/>
      <c r="S78" s="451"/>
      <c r="T78" s="451"/>
      <c r="U78" s="451"/>
      <c r="V78" s="451"/>
      <c r="W78" s="451"/>
      <c r="X78" s="451"/>
      <c r="Y78" s="451"/>
      <c r="Z78" s="451"/>
      <c r="AA78" s="451"/>
      <c r="AB78" s="451"/>
      <c r="AC78" s="451"/>
      <c r="AD78" s="451"/>
      <c r="AE78" s="451"/>
      <c r="AF78" s="451"/>
      <c r="AG78" s="451"/>
      <c r="AH78" s="451"/>
      <c r="AI78" s="451"/>
      <c r="AJ78" s="451"/>
      <c r="AK78" s="451"/>
      <c r="AL78" s="451"/>
      <c r="AM78" s="451"/>
      <c r="AN78" s="451"/>
      <c r="AO78" s="451"/>
      <c r="AP78" s="451"/>
      <c r="AQ78" s="451"/>
    </row>
    <row r="79" spans="1:43" s="446" customFormat="1">
      <c r="A79" s="453"/>
      <c r="B79" s="449"/>
      <c r="C79" s="450"/>
      <c r="D79" s="451"/>
      <c r="E79" s="451"/>
      <c r="F79" s="451"/>
      <c r="G79" s="451"/>
      <c r="H79" s="451"/>
      <c r="I79" s="451"/>
      <c r="J79" s="451"/>
      <c r="K79" s="451"/>
      <c r="L79" s="451"/>
      <c r="M79" s="451"/>
      <c r="N79" s="451"/>
      <c r="O79" s="451"/>
      <c r="P79" s="451"/>
      <c r="Q79" s="451"/>
      <c r="R79" s="451"/>
      <c r="S79" s="451"/>
      <c r="T79" s="451"/>
      <c r="U79" s="451"/>
      <c r="V79" s="451"/>
      <c r="W79" s="451"/>
      <c r="X79" s="451"/>
      <c r="Y79" s="451"/>
      <c r="Z79" s="451"/>
      <c r="AA79" s="451"/>
      <c r="AB79" s="451"/>
      <c r="AC79" s="451"/>
      <c r="AD79" s="451"/>
      <c r="AE79" s="451"/>
      <c r="AF79" s="451"/>
      <c r="AG79" s="451"/>
      <c r="AH79" s="451"/>
      <c r="AI79" s="451"/>
      <c r="AJ79" s="451"/>
      <c r="AK79" s="451"/>
      <c r="AL79" s="451"/>
      <c r="AM79" s="451"/>
      <c r="AN79" s="451"/>
      <c r="AO79" s="451"/>
      <c r="AP79" s="451"/>
      <c r="AQ79" s="451"/>
    </row>
    <row r="80" spans="1:43" s="446" customFormat="1">
      <c r="A80" s="453"/>
      <c r="B80" s="449"/>
      <c r="C80" s="452"/>
      <c r="D80" s="451"/>
      <c r="E80" s="451"/>
      <c r="F80" s="451"/>
      <c r="G80" s="451"/>
      <c r="H80" s="451"/>
      <c r="I80" s="451"/>
      <c r="J80" s="451"/>
      <c r="K80" s="451"/>
      <c r="L80" s="451"/>
      <c r="M80" s="451"/>
      <c r="N80" s="451"/>
      <c r="O80" s="451"/>
      <c r="P80" s="451"/>
      <c r="Q80" s="451"/>
      <c r="R80" s="451"/>
      <c r="S80" s="451"/>
      <c r="T80" s="451"/>
      <c r="U80" s="451"/>
      <c r="V80" s="451"/>
      <c r="W80" s="451"/>
      <c r="X80" s="451"/>
      <c r="Y80" s="451"/>
      <c r="Z80" s="451"/>
      <c r="AA80" s="451"/>
      <c r="AB80" s="451"/>
      <c r="AC80" s="451"/>
      <c r="AD80" s="451"/>
      <c r="AE80" s="451"/>
      <c r="AF80" s="451"/>
      <c r="AG80" s="451"/>
      <c r="AH80" s="451"/>
      <c r="AI80" s="451"/>
      <c r="AJ80" s="451"/>
      <c r="AK80" s="451"/>
      <c r="AL80" s="451"/>
      <c r="AM80" s="451"/>
      <c r="AN80" s="451"/>
      <c r="AO80" s="451"/>
      <c r="AP80" s="451"/>
      <c r="AQ80" s="451"/>
    </row>
    <row r="81" spans="1:43" s="446" customFormat="1">
      <c r="A81" s="453"/>
      <c r="B81" s="449"/>
      <c r="C81" s="450"/>
      <c r="D81" s="451"/>
      <c r="E81" s="451"/>
      <c r="F81" s="451"/>
      <c r="G81" s="451"/>
      <c r="H81" s="451"/>
      <c r="I81" s="451"/>
      <c r="J81" s="451"/>
      <c r="K81" s="451"/>
      <c r="L81" s="451"/>
      <c r="M81" s="451"/>
      <c r="N81" s="451"/>
      <c r="O81" s="451"/>
      <c r="P81" s="451"/>
      <c r="Q81" s="451"/>
      <c r="R81" s="451"/>
      <c r="S81" s="451"/>
      <c r="T81" s="451"/>
      <c r="U81" s="451"/>
      <c r="V81" s="451"/>
      <c r="W81" s="451"/>
      <c r="X81" s="451"/>
      <c r="Y81" s="451"/>
      <c r="Z81" s="451"/>
      <c r="AA81" s="451"/>
      <c r="AB81" s="451"/>
      <c r="AC81" s="451"/>
      <c r="AD81" s="451"/>
      <c r="AE81" s="451"/>
      <c r="AF81" s="451"/>
      <c r="AG81" s="451"/>
      <c r="AH81" s="451"/>
      <c r="AI81" s="451"/>
      <c r="AJ81" s="451"/>
      <c r="AK81" s="451"/>
      <c r="AL81" s="451"/>
      <c r="AM81" s="451"/>
      <c r="AN81" s="451"/>
      <c r="AO81" s="451"/>
      <c r="AP81" s="451"/>
      <c r="AQ81" s="451"/>
    </row>
    <row r="82" spans="1:43" s="446" customFormat="1">
      <c r="A82" s="453"/>
      <c r="B82" s="449"/>
      <c r="C82" s="452"/>
      <c r="D82" s="451"/>
      <c r="E82" s="451"/>
      <c r="F82" s="451"/>
      <c r="G82" s="451"/>
      <c r="H82" s="451"/>
      <c r="I82" s="451"/>
      <c r="J82" s="451"/>
      <c r="K82" s="451"/>
      <c r="L82" s="451"/>
      <c r="M82" s="451"/>
      <c r="N82" s="451"/>
      <c r="O82" s="451"/>
      <c r="P82" s="451"/>
      <c r="Q82" s="451"/>
      <c r="R82" s="451"/>
      <c r="S82" s="451"/>
      <c r="T82" s="451"/>
      <c r="U82" s="451"/>
      <c r="V82" s="451"/>
      <c r="W82" s="451"/>
      <c r="X82" s="451"/>
      <c r="Y82" s="451"/>
      <c r="Z82" s="451"/>
      <c r="AA82" s="451"/>
      <c r="AB82" s="451"/>
      <c r="AC82" s="451"/>
      <c r="AD82" s="451"/>
      <c r="AE82" s="451"/>
      <c r="AF82" s="451"/>
      <c r="AG82" s="451"/>
      <c r="AH82" s="451"/>
      <c r="AI82" s="451"/>
      <c r="AJ82" s="451"/>
      <c r="AK82" s="451"/>
      <c r="AL82" s="451"/>
      <c r="AM82" s="451"/>
      <c r="AN82" s="451"/>
      <c r="AO82" s="451"/>
      <c r="AP82" s="451"/>
      <c r="AQ82" s="451"/>
    </row>
    <row r="83" spans="1:43" s="446" customFormat="1">
      <c r="A83" s="453"/>
      <c r="B83" s="449"/>
      <c r="C83" s="450"/>
      <c r="D83" s="451"/>
      <c r="E83" s="451"/>
      <c r="F83" s="451"/>
      <c r="G83" s="451"/>
      <c r="H83" s="451"/>
      <c r="I83" s="451"/>
      <c r="J83" s="451"/>
      <c r="K83" s="451"/>
      <c r="L83" s="451"/>
      <c r="M83" s="451"/>
      <c r="N83" s="451"/>
      <c r="O83" s="451"/>
      <c r="P83" s="451"/>
      <c r="Q83" s="451"/>
      <c r="R83" s="451"/>
      <c r="S83" s="451"/>
      <c r="T83" s="451"/>
      <c r="U83" s="451"/>
      <c r="V83" s="451"/>
      <c r="W83" s="451"/>
      <c r="X83" s="451"/>
      <c r="Y83" s="451"/>
      <c r="Z83" s="451"/>
      <c r="AA83" s="451"/>
      <c r="AB83" s="451"/>
      <c r="AC83" s="451"/>
      <c r="AD83" s="451"/>
      <c r="AE83" s="451"/>
      <c r="AF83" s="451"/>
      <c r="AG83" s="451"/>
      <c r="AH83" s="451"/>
      <c r="AI83" s="451"/>
      <c r="AJ83" s="451"/>
      <c r="AK83" s="451"/>
      <c r="AL83" s="451"/>
      <c r="AM83" s="451"/>
      <c r="AN83" s="451"/>
      <c r="AO83" s="451"/>
      <c r="AP83" s="451"/>
      <c r="AQ83" s="451"/>
    </row>
    <row r="84" spans="1:43" s="446" customFormat="1">
      <c r="A84" s="453"/>
      <c r="B84" s="449"/>
      <c r="C84" s="452"/>
      <c r="D84" s="451"/>
      <c r="E84" s="451"/>
      <c r="F84" s="451"/>
      <c r="G84" s="451"/>
      <c r="H84" s="451"/>
      <c r="I84" s="451"/>
      <c r="J84" s="451"/>
      <c r="K84" s="451"/>
      <c r="L84" s="451"/>
      <c r="M84" s="451"/>
      <c r="N84" s="451"/>
      <c r="O84" s="451"/>
      <c r="P84" s="451"/>
      <c r="Q84" s="451"/>
      <c r="R84" s="451"/>
      <c r="S84" s="451"/>
      <c r="T84" s="451"/>
      <c r="U84" s="451"/>
      <c r="V84" s="451"/>
      <c r="W84" s="451"/>
      <c r="X84" s="451"/>
      <c r="Y84" s="451"/>
      <c r="Z84" s="451"/>
      <c r="AA84" s="451"/>
      <c r="AB84" s="451"/>
      <c r="AC84" s="451"/>
      <c r="AD84" s="451"/>
      <c r="AE84" s="451"/>
      <c r="AF84" s="451"/>
      <c r="AG84" s="451"/>
      <c r="AH84" s="451"/>
      <c r="AI84" s="451"/>
      <c r="AJ84" s="451"/>
      <c r="AK84" s="451"/>
      <c r="AL84" s="451"/>
      <c r="AM84" s="451"/>
      <c r="AN84" s="451"/>
      <c r="AO84" s="451"/>
      <c r="AP84" s="451"/>
      <c r="AQ84" s="451"/>
    </row>
    <row r="85" spans="1:43" s="446" customFormat="1">
      <c r="A85" s="453"/>
      <c r="B85" s="451"/>
      <c r="C85" s="452"/>
      <c r="D85" s="451"/>
      <c r="E85" s="451"/>
      <c r="F85" s="451"/>
      <c r="G85" s="451"/>
      <c r="H85" s="451"/>
      <c r="I85" s="451"/>
      <c r="J85" s="451"/>
      <c r="K85" s="451"/>
      <c r="L85" s="451"/>
      <c r="M85" s="451"/>
      <c r="N85" s="451"/>
      <c r="O85" s="451"/>
      <c r="P85" s="451"/>
      <c r="Q85" s="451"/>
      <c r="R85" s="451"/>
      <c r="S85" s="451"/>
      <c r="T85" s="451"/>
      <c r="U85" s="451"/>
      <c r="V85" s="451"/>
      <c r="W85" s="451"/>
      <c r="X85" s="451"/>
      <c r="Y85" s="451"/>
      <c r="Z85" s="451"/>
      <c r="AA85" s="451"/>
      <c r="AB85" s="451"/>
      <c r="AC85" s="451"/>
      <c r="AD85" s="451"/>
      <c r="AE85" s="451"/>
      <c r="AF85" s="451"/>
      <c r="AG85" s="451"/>
      <c r="AH85" s="451"/>
      <c r="AI85" s="451"/>
      <c r="AJ85" s="451"/>
      <c r="AK85" s="451"/>
      <c r="AL85" s="451"/>
      <c r="AM85" s="451"/>
      <c r="AN85" s="451"/>
      <c r="AO85" s="451"/>
      <c r="AP85" s="451"/>
      <c r="AQ85" s="451"/>
    </row>
    <row r="86" spans="1:43" s="446" customFormat="1">
      <c r="A86" s="453"/>
      <c r="B86" s="451"/>
      <c r="C86" s="452"/>
      <c r="D86" s="451"/>
      <c r="E86" s="451"/>
      <c r="F86" s="451"/>
      <c r="G86" s="451"/>
      <c r="H86" s="451"/>
      <c r="I86" s="451"/>
      <c r="J86" s="451"/>
      <c r="K86" s="451"/>
      <c r="L86" s="451"/>
      <c r="M86" s="451"/>
      <c r="N86" s="451"/>
      <c r="O86" s="451"/>
      <c r="P86" s="451"/>
      <c r="Q86" s="451"/>
      <c r="R86" s="451"/>
      <c r="S86" s="451"/>
      <c r="T86" s="451"/>
      <c r="U86" s="451"/>
      <c r="V86" s="451"/>
      <c r="W86" s="451"/>
      <c r="X86" s="451"/>
      <c r="Y86" s="451"/>
      <c r="Z86" s="451"/>
      <c r="AA86" s="451"/>
      <c r="AB86" s="451"/>
      <c r="AC86" s="451"/>
      <c r="AD86" s="451"/>
      <c r="AE86" s="451"/>
      <c r="AF86" s="451"/>
      <c r="AG86" s="451"/>
      <c r="AH86" s="451"/>
      <c r="AI86" s="451"/>
      <c r="AJ86" s="451"/>
      <c r="AK86" s="451"/>
      <c r="AL86" s="451"/>
      <c r="AM86" s="451"/>
      <c r="AN86" s="451"/>
      <c r="AO86" s="451"/>
      <c r="AP86" s="451"/>
      <c r="AQ86" s="451"/>
    </row>
    <row r="87" spans="1:43" s="446" customFormat="1">
      <c r="A87" s="453"/>
      <c r="B87" s="451"/>
      <c r="C87" s="452"/>
      <c r="D87" s="451"/>
      <c r="E87" s="451"/>
      <c r="F87" s="451"/>
      <c r="G87" s="451"/>
      <c r="H87" s="451"/>
      <c r="I87" s="451"/>
      <c r="J87" s="451"/>
      <c r="K87" s="451"/>
      <c r="L87" s="451"/>
      <c r="M87" s="451"/>
      <c r="N87" s="451"/>
      <c r="O87" s="451"/>
      <c r="P87" s="451"/>
      <c r="Q87" s="451"/>
      <c r="R87" s="451"/>
      <c r="S87" s="451"/>
      <c r="T87" s="451"/>
      <c r="U87" s="451"/>
      <c r="V87" s="451"/>
      <c r="W87" s="451"/>
      <c r="X87" s="451"/>
      <c r="Y87" s="451"/>
      <c r="Z87" s="451"/>
      <c r="AA87" s="451"/>
      <c r="AB87" s="451"/>
      <c r="AC87" s="451"/>
      <c r="AD87" s="451"/>
      <c r="AE87" s="451"/>
      <c r="AF87" s="451"/>
      <c r="AG87" s="451"/>
      <c r="AH87" s="451"/>
      <c r="AI87" s="451"/>
      <c r="AJ87" s="451"/>
      <c r="AK87" s="451"/>
      <c r="AL87" s="451"/>
      <c r="AM87" s="451"/>
      <c r="AN87" s="451"/>
      <c r="AO87" s="451"/>
      <c r="AP87" s="451"/>
      <c r="AQ87" s="451"/>
    </row>
    <row r="88" spans="1:43" s="446" customFormat="1">
      <c r="A88" s="453"/>
      <c r="B88" s="451"/>
      <c r="C88" s="452"/>
      <c r="D88" s="451"/>
      <c r="E88" s="451"/>
      <c r="F88" s="451"/>
      <c r="G88" s="451"/>
      <c r="H88" s="451"/>
      <c r="I88" s="451"/>
      <c r="J88" s="451"/>
      <c r="K88" s="451"/>
      <c r="L88" s="451"/>
      <c r="M88" s="451"/>
      <c r="N88" s="451"/>
      <c r="O88" s="451"/>
      <c r="P88" s="451"/>
      <c r="Q88" s="451"/>
      <c r="R88" s="451"/>
      <c r="S88" s="451"/>
      <c r="T88" s="451"/>
      <c r="U88" s="451"/>
      <c r="V88" s="451"/>
      <c r="W88" s="451"/>
      <c r="X88" s="451"/>
      <c r="Y88" s="451"/>
      <c r="Z88" s="451"/>
      <c r="AA88" s="451"/>
      <c r="AB88" s="451"/>
      <c r="AC88" s="451"/>
      <c r="AD88" s="451"/>
      <c r="AE88" s="451"/>
      <c r="AF88" s="451"/>
      <c r="AG88" s="451"/>
      <c r="AH88" s="451"/>
      <c r="AI88" s="451"/>
      <c r="AJ88" s="451"/>
      <c r="AK88" s="451"/>
      <c r="AL88" s="451"/>
      <c r="AM88" s="451"/>
      <c r="AN88" s="451"/>
      <c r="AO88" s="451"/>
      <c r="AP88" s="451"/>
      <c r="AQ88" s="451"/>
    </row>
    <row r="89" spans="1:43" s="446" customFormat="1">
      <c r="A89" s="453"/>
      <c r="B89" s="451"/>
      <c r="C89" s="452"/>
      <c r="D89" s="451"/>
      <c r="E89" s="451"/>
      <c r="F89" s="451"/>
      <c r="G89" s="451"/>
      <c r="H89" s="451"/>
      <c r="I89" s="451"/>
      <c r="J89" s="451"/>
      <c r="K89" s="451"/>
      <c r="L89" s="451"/>
      <c r="M89" s="451"/>
      <c r="N89" s="451"/>
      <c r="O89" s="451"/>
      <c r="P89" s="451"/>
      <c r="Q89" s="451"/>
      <c r="R89" s="451"/>
      <c r="S89" s="451"/>
      <c r="T89" s="451"/>
      <c r="U89" s="451"/>
      <c r="V89" s="451"/>
      <c r="W89" s="451"/>
      <c r="X89" s="451"/>
      <c r="Y89" s="451"/>
      <c r="Z89" s="451"/>
      <c r="AA89" s="451"/>
      <c r="AB89" s="451"/>
      <c r="AC89" s="451"/>
      <c r="AD89" s="451"/>
      <c r="AE89" s="451"/>
      <c r="AF89" s="451"/>
      <c r="AG89" s="451"/>
      <c r="AH89" s="451"/>
      <c r="AI89" s="451"/>
      <c r="AJ89" s="451"/>
      <c r="AK89" s="451"/>
      <c r="AL89" s="451"/>
      <c r="AM89" s="451"/>
      <c r="AN89" s="451"/>
      <c r="AO89" s="451"/>
      <c r="AP89" s="451"/>
      <c r="AQ89" s="451"/>
    </row>
    <row r="90" spans="1:43" s="446" customFormat="1">
      <c r="A90" s="453"/>
      <c r="B90" s="451"/>
      <c r="C90" s="452"/>
      <c r="D90" s="451"/>
      <c r="E90" s="451"/>
      <c r="F90" s="451"/>
      <c r="G90" s="451"/>
      <c r="H90" s="451"/>
      <c r="I90" s="451"/>
      <c r="J90" s="451"/>
      <c r="K90" s="451"/>
      <c r="L90" s="451"/>
      <c r="M90" s="451"/>
      <c r="N90" s="451"/>
      <c r="O90" s="451"/>
      <c r="P90" s="451"/>
      <c r="Q90" s="451"/>
      <c r="R90" s="451"/>
      <c r="S90" s="451"/>
      <c r="T90" s="451"/>
      <c r="U90" s="451"/>
      <c r="V90" s="451"/>
      <c r="W90" s="451"/>
      <c r="X90" s="451"/>
      <c r="Y90" s="451"/>
      <c r="Z90" s="451"/>
      <c r="AA90" s="451"/>
      <c r="AB90" s="451"/>
      <c r="AC90" s="451"/>
      <c r="AD90" s="451"/>
      <c r="AE90" s="451"/>
      <c r="AF90" s="451"/>
      <c r="AG90" s="451"/>
      <c r="AH90" s="451"/>
      <c r="AI90" s="451"/>
      <c r="AJ90" s="451"/>
      <c r="AK90" s="451"/>
      <c r="AL90" s="451"/>
      <c r="AM90" s="451"/>
      <c r="AN90" s="451"/>
      <c r="AO90" s="451"/>
      <c r="AP90" s="451"/>
      <c r="AQ90" s="451"/>
    </row>
    <row r="91" spans="1:43" s="446" customFormat="1">
      <c r="A91" s="453"/>
      <c r="B91" s="451"/>
      <c r="C91" s="452"/>
      <c r="D91" s="451"/>
      <c r="E91" s="451"/>
      <c r="F91" s="451"/>
      <c r="G91" s="451"/>
      <c r="H91" s="451"/>
      <c r="I91" s="451"/>
      <c r="J91" s="451"/>
      <c r="K91" s="451"/>
      <c r="L91" s="451"/>
      <c r="M91" s="451"/>
      <c r="N91" s="451"/>
      <c r="O91" s="451"/>
      <c r="P91" s="451"/>
      <c r="Q91" s="451"/>
      <c r="R91" s="451"/>
      <c r="S91" s="451"/>
      <c r="T91" s="451"/>
      <c r="U91" s="451"/>
      <c r="V91" s="451"/>
      <c r="W91" s="451"/>
      <c r="X91" s="451"/>
      <c r="Y91" s="451"/>
      <c r="Z91" s="451"/>
      <c r="AA91" s="451"/>
      <c r="AB91" s="451"/>
      <c r="AC91" s="451"/>
      <c r="AD91" s="451"/>
      <c r="AE91" s="451"/>
      <c r="AF91" s="451"/>
      <c r="AG91" s="451"/>
      <c r="AH91" s="451"/>
      <c r="AI91" s="451"/>
      <c r="AJ91" s="451"/>
      <c r="AK91" s="451"/>
      <c r="AL91" s="451"/>
      <c r="AM91" s="451"/>
      <c r="AN91" s="451"/>
      <c r="AO91" s="451"/>
      <c r="AP91" s="451"/>
      <c r="AQ91" s="451"/>
    </row>
    <row r="92" spans="1:43" s="446" customFormat="1">
      <c r="A92" s="453"/>
      <c r="B92" s="451"/>
      <c r="C92" s="452"/>
      <c r="D92" s="451"/>
      <c r="E92" s="451"/>
      <c r="F92" s="451"/>
      <c r="G92" s="451"/>
      <c r="H92" s="451"/>
      <c r="I92" s="451"/>
      <c r="J92" s="451"/>
      <c r="K92" s="451"/>
      <c r="L92" s="451"/>
      <c r="M92" s="451"/>
      <c r="N92" s="451"/>
      <c r="O92" s="451"/>
      <c r="P92" s="451"/>
      <c r="Q92" s="451"/>
      <c r="R92" s="451"/>
      <c r="S92" s="451"/>
      <c r="T92" s="451"/>
      <c r="U92" s="451"/>
      <c r="V92" s="451"/>
      <c r="W92" s="451"/>
      <c r="X92" s="451"/>
      <c r="Y92" s="451"/>
      <c r="Z92" s="451"/>
      <c r="AA92" s="451"/>
      <c r="AB92" s="451"/>
      <c r="AC92" s="451"/>
      <c r="AD92" s="451"/>
      <c r="AE92" s="451"/>
      <c r="AF92" s="451"/>
      <c r="AG92" s="451"/>
      <c r="AH92" s="451"/>
      <c r="AI92" s="451"/>
      <c r="AJ92" s="451"/>
      <c r="AK92" s="451"/>
      <c r="AL92" s="451"/>
      <c r="AM92" s="451"/>
      <c r="AN92" s="451"/>
      <c r="AO92" s="451"/>
      <c r="AP92" s="451"/>
      <c r="AQ92" s="451"/>
    </row>
    <row r="93" spans="1:43" s="446" customFormat="1">
      <c r="A93" s="453"/>
      <c r="B93" s="451"/>
      <c r="C93" s="452"/>
      <c r="D93" s="451"/>
      <c r="E93" s="451"/>
      <c r="F93" s="451"/>
      <c r="G93" s="451"/>
      <c r="H93" s="451"/>
      <c r="I93" s="451"/>
      <c r="J93" s="451"/>
      <c r="K93" s="451"/>
      <c r="L93" s="451"/>
      <c r="M93" s="451"/>
      <c r="N93" s="451"/>
      <c r="O93" s="451"/>
      <c r="P93" s="451"/>
      <c r="Q93" s="451"/>
      <c r="R93" s="451"/>
      <c r="S93" s="451"/>
      <c r="T93" s="451"/>
      <c r="U93" s="451"/>
      <c r="V93" s="451"/>
      <c r="W93" s="451"/>
      <c r="X93" s="451"/>
      <c r="Y93" s="451"/>
      <c r="Z93" s="451"/>
      <c r="AA93" s="451"/>
      <c r="AB93" s="451"/>
      <c r="AC93" s="451"/>
      <c r="AD93" s="451"/>
      <c r="AE93" s="451"/>
      <c r="AF93" s="451"/>
      <c r="AG93" s="451"/>
      <c r="AH93" s="451"/>
      <c r="AI93" s="451"/>
      <c r="AJ93" s="451"/>
      <c r="AK93" s="451"/>
      <c r="AL93" s="451"/>
      <c r="AM93" s="451"/>
      <c r="AN93" s="451"/>
      <c r="AO93" s="451"/>
      <c r="AP93" s="451"/>
      <c r="AQ93" s="451"/>
    </row>
    <row r="94" spans="1:43" s="446" customFormat="1">
      <c r="A94" s="453"/>
      <c r="B94" s="451"/>
      <c r="C94" s="452"/>
      <c r="D94" s="451"/>
      <c r="E94" s="451"/>
      <c r="F94" s="451"/>
      <c r="G94" s="451"/>
      <c r="H94" s="451"/>
      <c r="I94" s="451"/>
      <c r="J94" s="451"/>
      <c r="K94" s="451"/>
      <c r="L94" s="451"/>
      <c r="M94" s="451"/>
      <c r="N94" s="451"/>
      <c r="O94" s="451"/>
      <c r="P94" s="451"/>
      <c r="Q94" s="451"/>
      <c r="R94" s="451"/>
      <c r="S94" s="451"/>
      <c r="T94" s="451"/>
      <c r="U94" s="451"/>
      <c r="V94" s="451"/>
      <c r="W94" s="451"/>
      <c r="X94" s="451"/>
      <c r="Y94" s="451"/>
      <c r="Z94" s="451"/>
      <c r="AA94" s="451"/>
      <c r="AB94" s="451"/>
      <c r="AC94" s="451"/>
      <c r="AD94" s="451"/>
      <c r="AE94" s="451"/>
      <c r="AF94" s="451"/>
      <c r="AG94" s="451"/>
      <c r="AH94" s="451"/>
      <c r="AI94" s="451"/>
      <c r="AJ94" s="451"/>
      <c r="AK94" s="451"/>
      <c r="AL94" s="451"/>
      <c r="AM94" s="451"/>
      <c r="AN94" s="451"/>
      <c r="AO94" s="451"/>
      <c r="AP94" s="451"/>
      <c r="AQ94" s="451"/>
    </row>
    <row r="95" spans="1:43" s="446" customFormat="1">
      <c r="A95" s="453"/>
      <c r="B95" s="451"/>
      <c r="C95" s="452"/>
      <c r="D95" s="451"/>
      <c r="E95" s="451"/>
      <c r="F95" s="451"/>
      <c r="G95" s="451"/>
      <c r="H95" s="451"/>
      <c r="I95" s="451"/>
      <c r="J95" s="451"/>
      <c r="K95" s="451"/>
      <c r="L95" s="451"/>
      <c r="M95" s="451"/>
      <c r="N95" s="451"/>
      <c r="O95" s="451"/>
      <c r="P95" s="451"/>
      <c r="Q95" s="451"/>
      <c r="R95" s="451"/>
      <c r="S95" s="451"/>
      <c r="T95" s="451"/>
      <c r="U95" s="451"/>
      <c r="V95" s="451"/>
      <c r="W95" s="451"/>
      <c r="X95" s="451"/>
      <c r="Y95" s="451"/>
      <c r="Z95" s="451"/>
      <c r="AA95" s="451"/>
      <c r="AB95" s="451"/>
      <c r="AC95" s="451"/>
      <c r="AD95" s="451"/>
      <c r="AE95" s="451"/>
      <c r="AF95" s="451"/>
      <c r="AG95" s="451"/>
      <c r="AH95" s="451"/>
      <c r="AI95" s="451"/>
      <c r="AJ95" s="451"/>
      <c r="AK95" s="451"/>
      <c r="AL95" s="451"/>
      <c r="AM95" s="451"/>
      <c r="AN95" s="451"/>
      <c r="AO95" s="451"/>
      <c r="AP95" s="451"/>
      <c r="AQ95" s="451"/>
    </row>
    <row r="96" spans="1:43" s="446" customFormat="1">
      <c r="A96" s="453"/>
      <c r="B96" s="451"/>
      <c r="C96" s="452"/>
      <c r="D96" s="451"/>
      <c r="E96" s="451"/>
      <c r="F96" s="451"/>
      <c r="G96" s="451"/>
      <c r="H96" s="451"/>
      <c r="I96" s="451"/>
      <c r="J96" s="451"/>
      <c r="K96" s="451"/>
      <c r="L96" s="451"/>
      <c r="M96" s="451"/>
      <c r="N96" s="451"/>
      <c r="O96" s="451"/>
      <c r="P96" s="451"/>
      <c r="Q96" s="451"/>
      <c r="R96" s="451"/>
      <c r="S96" s="451"/>
      <c r="T96" s="451"/>
      <c r="U96" s="451"/>
      <c r="V96" s="451"/>
      <c r="W96" s="451"/>
      <c r="X96" s="451"/>
      <c r="Y96" s="451"/>
      <c r="Z96" s="451"/>
      <c r="AA96" s="451"/>
      <c r="AB96" s="451"/>
      <c r="AC96" s="451"/>
      <c r="AD96" s="451"/>
      <c r="AE96" s="451"/>
      <c r="AF96" s="451"/>
      <c r="AG96" s="451"/>
      <c r="AH96" s="451"/>
      <c r="AI96" s="451"/>
      <c r="AJ96" s="451"/>
      <c r="AK96" s="451"/>
      <c r="AL96" s="451"/>
      <c r="AM96" s="451"/>
      <c r="AN96" s="451"/>
      <c r="AO96" s="451"/>
      <c r="AP96" s="451"/>
      <c r="AQ96" s="451"/>
    </row>
    <row r="97" spans="1:43" s="446" customFormat="1">
      <c r="A97" s="453"/>
      <c r="B97" s="451"/>
      <c r="C97" s="452"/>
      <c r="D97" s="451"/>
      <c r="E97" s="451"/>
      <c r="F97" s="451"/>
      <c r="G97" s="451"/>
      <c r="H97" s="451"/>
      <c r="I97" s="451"/>
      <c r="J97" s="451"/>
      <c r="K97" s="451"/>
      <c r="L97" s="451"/>
      <c r="M97" s="451"/>
      <c r="N97" s="451"/>
      <c r="O97" s="451"/>
      <c r="P97" s="451"/>
      <c r="Q97" s="451"/>
      <c r="R97" s="451"/>
      <c r="S97" s="451"/>
      <c r="T97" s="451"/>
      <c r="U97" s="451"/>
      <c r="V97" s="451"/>
      <c r="W97" s="451"/>
      <c r="X97" s="451"/>
      <c r="Y97" s="451"/>
      <c r="Z97" s="451"/>
      <c r="AA97" s="451"/>
      <c r="AB97" s="451"/>
      <c r="AC97" s="451"/>
      <c r="AD97" s="451"/>
      <c r="AE97" s="451"/>
      <c r="AF97" s="451"/>
      <c r="AG97" s="451"/>
      <c r="AH97" s="451"/>
      <c r="AI97" s="451"/>
      <c r="AJ97" s="451"/>
      <c r="AK97" s="451"/>
      <c r="AL97" s="451"/>
      <c r="AM97" s="451"/>
      <c r="AN97" s="451"/>
      <c r="AO97" s="451"/>
      <c r="AP97" s="451"/>
      <c r="AQ97" s="451"/>
    </row>
    <row r="98" spans="1:43" s="446" customFormat="1">
      <c r="A98" s="454"/>
      <c r="C98" s="448"/>
      <c r="D98" s="448"/>
      <c r="E98" s="448"/>
      <c r="F98" s="448"/>
      <c r="G98" s="448"/>
      <c r="H98" s="448"/>
      <c r="I98" s="448"/>
      <c r="J98" s="448"/>
      <c r="K98" s="448"/>
      <c r="L98" s="448"/>
      <c r="M98" s="448"/>
      <c r="N98" s="448"/>
      <c r="O98" s="448"/>
      <c r="P98" s="448"/>
      <c r="Q98" s="448"/>
      <c r="R98" s="448"/>
      <c r="S98" s="448"/>
      <c r="T98" s="448"/>
      <c r="U98" s="448"/>
      <c r="V98" s="448"/>
      <c r="W98" s="448"/>
      <c r="X98" s="448"/>
      <c r="Y98" s="448"/>
      <c r="Z98" s="448"/>
      <c r="AA98" s="448"/>
      <c r="AB98" s="448"/>
      <c r="AC98" s="448"/>
      <c r="AD98" s="448"/>
      <c r="AE98" s="448"/>
      <c r="AF98" s="448"/>
      <c r="AG98" s="448"/>
      <c r="AH98" s="448"/>
      <c r="AI98" s="448"/>
      <c r="AJ98" s="448"/>
      <c r="AK98" s="448"/>
      <c r="AL98" s="448"/>
      <c r="AM98" s="448"/>
      <c r="AN98" s="448"/>
      <c r="AO98" s="448"/>
      <c r="AP98" s="448"/>
      <c r="AQ98" s="448"/>
    </row>
    <row r="99" spans="1:43" s="446" customFormat="1">
      <c r="A99" s="454"/>
      <c r="C99" s="448"/>
      <c r="D99" s="448"/>
      <c r="E99" s="448"/>
      <c r="F99" s="448"/>
      <c r="G99" s="448"/>
      <c r="H99" s="448"/>
      <c r="I99" s="448"/>
      <c r="J99" s="448"/>
      <c r="K99" s="448"/>
      <c r="L99" s="448"/>
      <c r="M99" s="448"/>
      <c r="N99" s="448"/>
      <c r="O99" s="448"/>
      <c r="P99" s="448"/>
      <c r="Q99" s="448"/>
      <c r="R99" s="448"/>
      <c r="S99" s="448"/>
      <c r="T99" s="448"/>
      <c r="U99" s="448"/>
      <c r="V99" s="448"/>
      <c r="W99" s="448"/>
      <c r="X99" s="448"/>
      <c r="Y99" s="448"/>
      <c r="Z99" s="448"/>
      <c r="AA99" s="448"/>
      <c r="AB99" s="448"/>
      <c r="AC99" s="448"/>
      <c r="AD99" s="448"/>
      <c r="AE99" s="448"/>
      <c r="AF99" s="448"/>
      <c r="AG99" s="448"/>
      <c r="AH99" s="448"/>
      <c r="AI99" s="448"/>
      <c r="AJ99" s="448"/>
      <c r="AK99" s="448"/>
      <c r="AL99" s="448"/>
      <c r="AM99" s="448"/>
      <c r="AN99" s="448"/>
      <c r="AO99" s="448"/>
      <c r="AP99" s="448"/>
      <c r="AQ99" s="448"/>
    </row>
    <row r="100" spans="1:43" s="446" customFormat="1">
      <c r="A100" s="454"/>
      <c r="C100" s="448"/>
      <c r="D100" s="448"/>
      <c r="E100" s="448"/>
      <c r="F100" s="448"/>
      <c r="G100" s="448"/>
      <c r="H100" s="448"/>
      <c r="I100" s="448"/>
      <c r="J100" s="448"/>
      <c r="K100" s="448"/>
      <c r="L100" s="448"/>
      <c r="M100" s="448"/>
      <c r="N100" s="448"/>
      <c r="O100" s="448"/>
      <c r="P100" s="448"/>
      <c r="Q100" s="448"/>
      <c r="R100" s="448"/>
      <c r="S100" s="448"/>
      <c r="T100" s="448"/>
      <c r="U100" s="448"/>
      <c r="V100" s="448"/>
      <c r="W100" s="448"/>
      <c r="X100" s="448"/>
      <c r="Y100" s="448"/>
      <c r="Z100" s="448"/>
      <c r="AA100" s="448"/>
      <c r="AB100" s="448"/>
      <c r="AC100" s="448"/>
      <c r="AD100" s="448"/>
      <c r="AE100" s="448"/>
      <c r="AF100" s="448"/>
      <c r="AG100" s="448"/>
      <c r="AH100" s="448"/>
      <c r="AI100" s="448"/>
      <c r="AJ100" s="448"/>
      <c r="AK100" s="448"/>
      <c r="AL100" s="448"/>
      <c r="AM100" s="448"/>
      <c r="AN100" s="448"/>
      <c r="AO100" s="448"/>
      <c r="AP100" s="448"/>
      <c r="AQ100" s="448"/>
    </row>
    <row r="101" spans="1:43" s="446" customFormat="1">
      <c r="A101" s="454"/>
      <c r="C101" s="448"/>
      <c r="D101" s="448"/>
      <c r="E101" s="448"/>
      <c r="F101" s="448"/>
      <c r="G101" s="448"/>
      <c r="H101" s="448"/>
      <c r="I101" s="448"/>
      <c r="J101" s="448"/>
      <c r="K101" s="448"/>
      <c r="L101" s="448"/>
      <c r="M101" s="448"/>
      <c r="N101" s="448"/>
      <c r="O101" s="448"/>
      <c r="P101" s="448"/>
      <c r="Q101" s="448"/>
      <c r="R101" s="448"/>
      <c r="S101" s="448"/>
      <c r="T101" s="448"/>
      <c r="U101" s="448"/>
      <c r="V101" s="448"/>
      <c r="W101" s="448"/>
      <c r="X101" s="448"/>
      <c r="Y101" s="448"/>
      <c r="Z101" s="448"/>
      <c r="AA101" s="448"/>
      <c r="AB101" s="448"/>
      <c r="AC101" s="448"/>
      <c r="AD101" s="448"/>
      <c r="AE101" s="448"/>
      <c r="AF101" s="448"/>
      <c r="AG101" s="448"/>
      <c r="AH101" s="448"/>
      <c r="AI101" s="448"/>
      <c r="AJ101" s="448"/>
      <c r="AK101" s="448"/>
      <c r="AL101" s="448"/>
      <c r="AM101" s="448"/>
      <c r="AN101" s="448"/>
      <c r="AO101" s="448"/>
      <c r="AP101" s="448"/>
      <c r="AQ101" s="448"/>
    </row>
    <row r="102" spans="1:43" s="446" customFormat="1">
      <c r="A102" s="454"/>
      <c r="C102" s="448"/>
      <c r="D102" s="448"/>
      <c r="E102" s="448"/>
      <c r="F102" s="448"/>
      <c r="G102" s="448"/>
      <c r="H102" s="448"/>
      <c r="I102" s="448"/>
      <c r="J102" s="448"/>
      <c r="K102" s="448"/>
      <c r="L102" s="448"/>
      <c r="M102" s="448"/>
      <c r="N102" s="448"/>
      <c r="O102" s="448"/>
      <c r="P102" s="448"/>
      <c r="Q102" s="448"/>
      <c r="R102" s="448"/>
      <c r="S102" s="448"/>
      <c r="T102" s="448"/>
      <c r="U102" s="448"/>
      <c r="V102" s="448"/>
      <c r="W102" s="448"/>
      <c r="X102" s="448"/>
      <c r="Y102" s="448"/>
      <c r="Z102" s="448"/>
      <c r="AA102" s="448"/>
      <c r="AB102" s="448"/>
      <c r="AC102" s="448"/>
      <c r="AD102" s="448"/>
      <c r="AE102" s="448"/>
      <c r="AF102" s="448"/>
      <c r="AG102" s="448"/>
      <c r="AH102" s="448"/>
      <c r="AI102" s="448"/>
      <c r="AJ102" s="448"/>
      <c r="AK102" s="448"/>
      <c r="AL102" s="448"/>
      <c r="AM102" s="448"/>
      <c r="AN102" s="448"/>
      <c r="AO102" s="448"/>
      <c r="AP102" s="448"/>
      <c r="AQ102" s="448"/>
    </row>
    <row r="103" spans="1:43" s="446" customFormat="1">
      <c r="A103" s="454"/>
      <c r="C103" s="448"/>
      <c r="D103" s="448"/>
      <c r="E103" s="448"/>
      <c r="F103" s="448"/>
      <c r="G103" s="448"/>
      <c r="H103" s="448"/>
      <c r="I103" s="448"/>
      <c r="J103" s="448"/>
      <c r="K103" s="448"/>
      <c r="L103" s="448"/>
      <c r="M103" s="448"/>
      <c r="N103" s="448"/>
      <c r="O103" s="448"/>
      <c r="P103" s="448"/>
      <c r="Q103" s="448"/>
      <c r="R103" s="448"/>
      <c r="S103" s="448"/>
      <c r="T103" s="448"/>
      <c r="U103" s="448"/>
      <c r="V103" s="448"/>
      <c r="W103" s="448"/>
      <c r="X103" s="448"/>
      <c r="Y103" s="448"/>
      <c r="Z103" s="448"/>
      <c r="AA103" s="448"/>
      <c r="AB103" s="448"/>
      <c r="AC103" s="448"/>
      <c r="AD103" s="448"/>
      <c r="AE103" s="448"/>
      <c r="AF103" s="448"/>
      <c r="AG103" s="448"/>
      <c r="AH103" s="448"/>
      <c r="AI103" s="448"/>
      <c r="AJ103" s="448"/>
      <c r="AK103" s="448"/>
      <c r="AL103" s="448"/>
      <c r="AM103" s="448"/>
      <c r="AN103" s="448"/>
      <c r="AO103" s="448"/>
      <c r="AP103" s="448"/>
      <c r="AQ103" s="448"/>
    </row>
    <row r="104" spans="1:43" s="446" customFormat="1">
      <c r="A104" s="454"/>
      <c r="C104" s="448"/>
      <c r="D104" s="448"/>
      <c r="E104" s="448"/>
      <c r="F104" s="448"/>
      <c r="G104" s="448"/>
      <c r="H104" s="448"/>
      <c r="I104" s="448"/>
      <c r="J104" s="448"/>
      <c r="K104" s="448"/>
      <c r="L104" s="448"/>
      <c r="M104" s="448"/>
      <c r="N104" s="448"/>
      <c r="O104" s="448"/>
      <c r="P104" s="448"/>
      <c r="Q104" s="448"/>
      <c r="R104" s="448"/>
      <c r="S104" s="448"/>
      <c r="T104" s="448"/>
      <c r="U104" s="448"/>
      <c r="V104" s="448"/>
      <c r="W104" s="448"/>
      <c r="X104" s="448"/>
      <c r="Y104" s="448"/>
      <c r="Z104" s="448"/>
      <c r="AA104" s="448"/>
      <c r="AB104" s="448"/>
      <c r="AC104" s="448"/>
      <c r="AD104" s="448"/>
      <c r="AE104" s="448"/>
      <c r="AF104" s="448"/>
      <c r="AG104" s="448"/>
      <c r="AH104" s="448"/>
      <c r="AI104" s="448"/>
      <c r="AJ104" s="448"/>
      <c r="AK104" s="448"/>
      <c r="AL104" s="448"/>
      <c r="AM104" s="448"/>
      <c r="AN104" s="448"/>
      <c r="AO104" s="448"/>
      <c r="AP104" s="448"/>
      <c r="AQ104" s="448"/>
    </row>
    <row r="105" spans="1:43" s="446" customFormat="1">
      <c r="A105" s="454"/>
      <c r="C105" s="448"/>
      <c r="D105" s="448"/>
      <c r="E105" s="448"/>
      <c r="F105" s="448"/>
      <c r="G105" s="448"/>
      <c r="H105" s="448"/>
      <c r="I105" s="448"/>
      <c r="J105" s="448"/>
      <c r="K105" s="448"/>
      <c r="L105" s="448"/>
      <c r="M105" s="448"/>
      <c r="N105" s="448"/>
      <c r="O105" s="448"/>
      <c r="P105" s="448"/>
      <c r="Q105" s="448"/>
      <c r="R105" s="448"/>
      <c r="S105" s="448"/>
      <c r="T105" s="448"/>
      <c r="U105" s="448"/>
      <c r="V105" s="448"/>
      <c r="W105" s="448"/>
      <c r="X105" s="448"/>
      <c r="Y105" s="448"/>
      <c r="Z105" s="448"/>
      <c r="AA105" s="448"/>
      <c r="AB105" s="448"/>
      <c r="AC105" s="448"/>
      <c r="AD105" s="448"/>
      <c r="AE105" s="448"/>
      <c r="AF105" s="448"/>
      <c r="AG105" s="448"/>
      <c r="AH105" s="448"/>
      <c r="AI105" s="448"/>
      <c r="AJ105" s="448"/>
      <c r="AK105" s="448"/>
      <c r="AL105" s="448"/>
      <c r="AM105" s="448"/>
      <c r="AN105" s="448"/>
      <c r="AO105" s="448"/>
      <c r="AP105" s="448"/>
      <c r="AQ105" s="448"/>
    </row>
    <row r="106" spans="1:43" s="446" customFormat="1">
      <c r="A106" s="454"/>
      <c r="C106" s="448"/>
      <c r="D106" s="448"/>
      <c r="E106" s="448"/>
      <c r="F106" s="448"/>
      <c r="G106" s="448"/>
      <c r="H106" s="448"/>
      <c r="I106" s="448"/>
      <c r="J106" s="448"/>
      <c r="K106" s="448"/>
      <c r="L106" s="448"/>
      <c r="M106" s="448"/>
      <c r="N106" s="448"/>
      <c r="O106" s="448"/>
      <c r="P106" s="448"/>
      <c r="Q106" s="448"/>
      <c r="R106" s="448"/>
      <c r="S106" s="448"/>
      <c r="T106" s="448"/>
      <c r="U106" s="448"/>
      <c r="V106" s="448"/>
      <c r="W106" s="448"/>
      <c r="X106" s="448"/>
      <c r="Y106" s="448"/>
      <c r="Z106" s="448"/>
      <c r="AA106" s="448"/>
      <c r="AB106" s="448"/>
      <c r="AC106" s="448"/>
      <c r="AD106" s="448"/>
      <c r="AE106" s="448"/>
      <c r="AF106" s="448"/>
      <c r="AG106" s="448"/>
      <c r="AH106" s="448"/>
      <c r="AI106" s="448"/>
      <c r="AJ106" s="448"/>
      <c r="AK106" s="448"/>
      <c r="AL106" s="448"/>
      <c r="AM106" s="448"/>
      <c r="AN106" s="448"/>
      <c r="AO106" s="448"/>
      <c r="AP106" s="448"/>
      <c r="AQ106" s="448"/>
    </row>
    <row r="107" spans="1:43" s="446" customFormat="1">
      <c r="A107" s="454"/>
      <c r="C107" s="448"/>
      <c r="D107" s="448"/>
      <c r="E107" s="448"/>
      <c r="F107" s="448"/>
      <c r="G107" s="448"/>
      <c r="H107" s="448"/>
      <c r="I107" s="448"/>
      <c r="J107" s="448"/>
      <c r="K107" s="448"/>
      <c r="L107" s="448"/>
      <c r="M107" s="448"/>
      <c r="N107" s="448"/>
      <c r="O107" s="448"/>
      <c r="P107" s="448"/>
      <c r="Q107" s="448"/>
      <c r="R107" s="448"/>
      <c r="S107" s="448"/>
      <c r="T107" s="448"/>
      <c r="U107" s="448"/>
      <c r="V107" s="448"/>
      <c r="W107" s="448"/>
      <c r="X107" s="448"/>
      <c r="Y107" s="448"/>
      <c r="Z107" s="448"/>
      <c r="AA107" s="448"/>
      <c r="AB107" s="448"/>
      <c r="AC107" s="448"/>
      <c r="AD107" s="448"/>
      <c r="AE107" s="448"/>
      <c r="AF107" s="448"/>
      <c r="AG107" s="448"/>
      <c r="AH107" s="448"/>
      <c r="AI107" s="448"/>
      <c r="AJ107" s="448"/>
      <c r="AK107" s="448"/>
      <c r="AL107" s="448"/>
      <c r="AM107" s="448"/>
      <c r="AN107" s="448"/>
      <c r="AO107" s="448"/>
      <c r="AP107" s="448"/>
      <c r="AQ107" s="448"/>
    </row>
    <row r="108" spans="1:43" s="446" customFormat="1">
      <c r="A108" s="454"/>
      <c r="C108" s="448"/>
      <c r="D108" s="448"/>
      <c r="E108" s="448"/>
      <c r="F108" s="448"/>
      <c r="G108" s="448"/>
      <c r="H108" s="448"/>
      <c r="I108" s="448"/>
      <c r="J108" s="448"/>
      <c r="K108" s="448"/>
      <c r="L108" s="448"/>
      <c r="M108" s="448"/>
      <c r="N108" s="448"/>
      <c r="O108" s="448"/>
      <c r="P108" s="448"/>
      <c r="Q108" s="448"/>
      <c r="R108" s="448"/>
      <c r="S108" s="448"/>
      <c r="T108" s="448"/>
      <c r="U108" s="448"/>
      <c r="V108" s="448"/>
      <c r="W108" s="448"/>
      <c r="X108" s="448"/>
      <c r="Y108" s="448"/>
      <c r="Z108" s="448"/>
      <c r="AA108" s="448"/>
      <c r="AB108" s="448"/>
      <c r="AC108" s="448"/>
      <c r="AD108" s="448"/>
      <c r="AE108" s="448"/>
      <c r="AF108" s="448"/>
      <c r="AG108" s="448"/>
      <c r="AH108" s="448"/>
      <c r="AI108" s="448"/>
      <c r="AJ108" s="448"/>
      <c r="AK108" s="448"/>
      <c r="AL108" s="448"/>
      <c r="AM108" s="448"/>
      <c r="AN108" s="448"/>
      <c r="AO108" s="448"/>
      <c r="AP108" s="448"/>
      <c r="AQ108" s="448"/>
    </row>
    <row r="109" spans="1:43" s="446" customFormat="1">
      <c r="A109" s="454"/>
      <c r="C109" s="448"/>
      <c r="D109" s="448"/>
      <c r="E109" s="448"/>
      <c r="F109" s="448"/>
      <c r="G109" s="448"/>
      <c r="H109" s="448"/>
      <c r="I109" s="448"/>
      <c r="J109" s="448"/>
      <c r="K109" s="448"/>
      <c r="L109" s="448"/>
      <c r="M109" s="448"/>
      <c r="N109" s="448"/>
      <c r="O109" s="448"/>
      <c r="P109" s="448"/>
      <c r="Q109" s="448"/>
      <c r="R109" s="448"/>
      <c r="S109" s="448"/>
      <c r="T109" s="448"/>
      <c r="U109" s="448"/>
      <c r="V109" s="448"/>
      <c r="W109" s="448"/>
      <c r="X109" s="448"/>
      <c r="Y109" s="448"/>
      <c r="Z109" s="448"/>
      <c r="AA109" s="448"/>
      <c r="AB109" s="448"/>
      <c r="AC109" s="448"/>
      <c r="AD109" s="448"/>
      <c r="AE109" s="448"/>
      <c r="AF109" s="448"/>
      <c r="AG109" s="448"/>
      <c r="AH109" s="448"/>
      <c r="AI109" s="448"/>
      <c r="AJ109" s="448"/>
      <c r="AK109" s="448"/>
      <c r="AL109" s="448"/>
      <c r="AM109" s="448"/>
      <c r="AN109" s="448"/>
      <c r="AO109" s="448"/>
      <c r="AP109" s="448"/>
      <c r="AQ109" s="448"/>
    </row>
    <row r="110" spans="1:43" s="446" customFormat="1">
      <c r="A110" s="454"/>
      <c r="C110" s="448"/>
      <c r="D110" s="448"/>
      <c r="E110" s="448"/>
      <c r="F110" s="448"/>
      <c r="G110" s="448"/>
      <c r="H110" s="448"/>
      <c r="I110" s="448"/>
      <c r="J110" s="448"/>
      <c r="K110" s="448"/>
      <c r="L110" s="448"/>
      <c r="M110" s="448"/>
      <c r="N110" s="448"/>
      <c r="O110" s="448"/>
      <c r="P110" s="448"/>
      <c r="Q110" s="448"/>
      <c r="R110" s="448"/>
      <c r="S110" s="448"/>
      <c r="T110" s="448"/>
      <c r="U110" s="448"/>
      <c r="V110" s="448"/>
      <c r="W110" s="448"/>
      <c r="X110" s="448"/>
      <c r="Y110" s="448"/>
      <c r="Z110" s="448"/>
      <c r="AA110" s="448"/>
      <c r="AB110" s="448"/>
      <c r="AC110" s="448"/>
      <c r="AD110" s="448"/>
      <c r="AE110" s="448"/>
      <c r="AF110" s="448"/>
      <c r="AG110" s="448"/>
      <c r="AH110" s="448"/>
      <c r="AI110" s="448"/>
      <c r="AJ110" s="448"/>
      <c r="AK110" s="448"/>
      <c r="AL110" s="448"/>
      <c r="AM110" s="448"/>
      <c r="AN110" s="448"/>
      <c r="AO110" s="448"/>
      <c r="AP110" s="448"/>
      <c r="AQ110" s="448"/>
    </row>
    <row r="111" spans="1:43" s="446" customFormat="1">
      <c r="A111" s="454"/>
      <c r="C111" s="448"/>
      <c r="D111" s="448"/>
      <c r="E111" s="448"/>
      <c r="F111" s="448"/>
      <c r="G111" s="448"/>
      <c r="H111" s="448"/>
      <c r="I111" s="448"/>
      <c r="J111" s="448"/>
      <c r="K111" s="448"/>
      <c r="L111" s="448"/>
      <c r="M111" s="448"/>
      <c r="N111" s="448"/>
      <c r="O111" s="448"/>
      <c r="P111" s="448"/>
      <c r="Q111" s="448"/>
      <c r="R111" s="448"/>
      <c r="S111" s="448"/>
      <c r="T111" s="448"/>
      <c r="U111" s="448"/>
      <c r="V111" s="448"/>
      <c r="W111" s="448"/>
      <c r="X111" s="448"/>
      <c r="Y111" s="448"/>
      <c r="Z111" s="448"/>
      <c r="AA111" s="448"/>
      <c r="AB111" s="448"/>
      <c r="AC111" s="448"/>
      <c r="AD111" s="448"/>
      <c r="AE111" s="448"/>
      <c r="AF111" s="448"/>
      <c r="AG111" s="448"/>
      <c r="AH111" s="448"/>
      <c r="AI111" s="448"/>
      <c r="AJ111" s="448"/>
      <c r="AK111" s="448"/>
      <c r="AL111" s="448"/>
      <c r="AM111" s="448"/>
      <c r="AN111" s="448"/>
      <c r="AO111" s="448"/>
      <c r="AP111" s="448"/>
      <c r="AQ111" s="448"/>
    </row>
    <row r="112" spans="1:43" s="446" customFormat="1">
      <c r="A112" s="454"/>
      <c r="C112" s="448"/>
      <c r="D112" s="448"/>
      <c r="E112" s="448"/>
      <c r="F112" s="448"/>
      <c r="G112" s="448"/>
      <c r="H112" s="448"/>
      <c r="I112" s="448"/>
      <c r="J112" s="448"/>
      <c r="K112" s="448"/>
      <c r="L112" s="448"/>
      <c r="M112" s="448"/>
      <c r="N112" s="448"/>
      <c r="O112" s="448"/>
      <c r="P112" s="448"/>
      <c r="Q112" s="448"/>
      <c r="R112" s="448"/>
      <c r="S112" s="448"/>
      <c r="T112" s="448"/>
      <c r="U112" s="448"/>
      <c r="V112" s="448"/>
      <c r="W112" s="448"/>
      <c r="X112" s="448"/>
      <c r="Y112" s="448"/>
      <c r="Z112" s="448"/>
      <c r="AA112" s="448"/>
      <c r="AB112" s="448"/>
      <c r="AC112" s="448"/>
      <c r="AD112" s="448"/>
      <c r="AE112" s="448"/>
      <c r="AF112" s="448"/>
      <c r="AG112" s="448"/>
      <c r="AH112" s="448"/>
      <c r="AI112" s="448"/>
      <c r="AJ112" s="448"/>
      <c r="AK112" s="448"/>
      <c r="AL112" s="448"/>
      <c r="AM112" s="448"/>
      <c r="AN112" s="448"/>
      <c r="AO112" s="448"/>
      <c r="AP112" s="448"/>
      <c r="AQ112" s="448"/>
    </row>
    <row r="113" spans="1:43" s="446" customFormat="1">
      <c r="A113" s="454"/>
      <c r="C113" s="448"/>
      <c r="D113" s="448"/>
      <c r="E113" s="448"/>
      <c r="F113" s="448"/>
      <c r="G113" s="448"/>
      <c r="H113" s="448"/>
      <c r="I113" s="448"/>
      <c r="J113" s="448"/>
      <c r="K113" s="448"/>
      <c r="L113" s="448"/>
      <c r="M113" s="448"/>
      <c r="N113" s="448"/>
      <c r="O113" s="448"/>
      <c r="P113" s="448"/>
      <c r="Q113" s="448"/>
      <c r="R113" s="448"/>
      <c r="S113" s="448"/>
      <c r="T113" s="448"/>
      <c r="U113" s="448"/>
      <c r="V113" s="448"/>
      <c r="W113" s="448"/>
      <c r="X113" s="448"/>
      <c r="Y113" s="448"/>
      <c r="Z113" s="448"/>
      <c r="AA113" s="448"/>
      <c r="AB113" s="448"/>
      <c r="AC113" s="448"/>
      <c r="AD113" s="448"/>
      <c r="AE113" s="448"/>
      <c r="AF113" s="448"/>
      <c r="AG113" s="448"/>
      <c r="AH113" s="448"/>
      <c r="AI113" s="448"/>
      <c r="AJ113" s="448"/>
      <c r="AK113" s="448"/>
      <c r="AL113" s="448"/>
      <c r="AM113" s="448"/>
      <c r="AN113" s="448"/>
      <c r="AO113" s="448"/>
      <c r="AP113" s="448"/>
      <c r="AQ113" s="448"/>
    </row>
    <row r="114" spans="1:43" s="446" customFormat="1">
      <c r="A114" s="454"/>
      <c r="C114" s="448"/>
      <c r="D114" s="448"/>
      <c r="E114" s="448"/>
      <c r="F114" s="448"/>
      <c r="G114" s="448"/>
      <c r="H114" s="448"/>
      <c r="I114" s="448"/>
      <c r="J114" s="448"/>
      <c r="K114" s="448"/>
      <c r="L114" s="448"/>
      <c r="M114" s="448"/>
      <c r="N114" s="448"/>
      <c r="O114" s="448"/>
      <c r="P114" s="448"/>
      <c r="Q114" s="448"/>
      <c r="R114" s="448"/>
      <c r="S114" s="448"/>
      <c r="T114" s="448"/>
      <c r="U114" s="448"/>
      <c r="V114" s="448"/>
      <c r="W114" s="448"/>
      <c r="X114" s="448"/>
      <c r="Y114" s="448"/>
      <c r="Z114" s="448"/>
      <c r="AA114" s="448"/>
      <c r="AB114" s="448"/>
      <c r="AC114" s="448"/>
      <c r="AD114" s="448"/>
      <c r="AE114" s="448"/>
      <c r="AF114" s="448"/>
      <c r="AG114" s="448"/>
      <c r="AH114" s="448"/>
      <c r="AI114" s="448"/>
      <c r="AJ114" s="448"/>
      <c r="AK114" s="448"/>
      <c r="AL114" s="448"/>
      <c r="AM114" s="448"/>
      <c r="AN114" s="448"/>
      <c r="AO114" s="448"/>
      <c r="AP114" s="448"/>
      <c r="AQ114" s="448"/>
    </row>
    <row r="115" spans="1:43" s="446" customFormat="1">
      <c r="A115" s="454"/>
      <c r="C115" s="448"/>
      <c r="D115" s="448"/>
      <c r="E115" s="448"/>
      <c r="F115" s="448"/>
      <c r="G115" s="448"/>
      <c r="H115" s="448"/>
      <c r="I115" s="448"/>
      <c r="J115" s="448"/>
      <c r="K115" s="448"/>
      <c r="L115" s="448"/>
      <c r="M115" s="448"/>
      <c r="N115" s="448"/>
      <c r="O115" s="448"/>
      <c r="P115" s="448"/>
      <c r="Q115" s="448"/>
      <c r="R115" s="448"/>
      <c r="S115" s="448"/>
      <c r="T115" s="448"/>
      <c r="U115" s="448"/>
      <c r="V115" s="448"/>
      <c r="W115" s="448"/>
      <c r="X115" s="448"/>
      <c r="Y115" s="448"/>
      <c r="Z115" s="448"/>
      <c r="AA115" s="448"/>
      <c r="AB115" s="448"/>
      <c r="AC115" s="448"/>
      <c r="AD115" s="448"/>
      <c r="AE115" s="448"/>
      <c r="AF115" s="448"/>
      <c r="AG115" s="448"/>
      <c r="AH115" s="448"/>
      <c r="AI115" s="448"/>
      <c r="AJ115" s="448"/>
      <c r="AK115" s="448"/>
      <c r="AL115" s="448"/>
      <c r="AM115" s="448"/>
      <c r="AN115" s="448"/>
      <c r="AO115" s="448"/>
      <c r="AP115" s="448"/>
      <c r="AQ115" s="448"/>
    </row>
    <row r="116" spans="1:43" s="446" customFormat="1">
      <c r="A116" s="454"/>
      <c r="C116" s="448"/>
      <c r="D116" s="448"/>
      <c r="E116" s="448"/>
      <c r="F116" s="448"/>
      <c r="G116" s="448"/>
      <c r="H116" s="448"/>
      <c r="I116" s="448"/>
      <c r="J116" s="448"/>
      <c r="K116" s="448"/>
      <c r="L116" s="448"/>
      <c r="M116" s="448"/>
      <c r="N116" s="448"/>
      <c r="O116" s="448"/>
      <c r="P116" s="448"/>
      <c r="Q116" s="448"/>
      <c r="R116" s="448"/>
      <c r="S116" s="448"/>
      <c r="T116" s="448"/>
      <c r="U116" s="448"/>
      <c r="V116" s="448"/>
      <c r="W116" s="448"/>
      <c r="X116" s="448"/>
      <c r="Y116" s="448"/>
      <c r="Z116" s="448"/>
      <c r="AA116" s="448"/>
      <c r="AB116" s="448"/>
      <c r="AC116" s="448"/>
      <c r="AD116" s="448"/>
      <c r="AE116" s="448"/>
      <c r="AF116" s="448"/>
      <c r="AG116" s="448"/>
      <c r="AH116" s="448"/>
      <c r="AI116" s="448"/>
      <c r="AJ116" s="448"/>
      <c r="AK116" s="448"/>
      <c r="AL116" s="448"/>
      <c r="AM116" s="448"/>
      <c r="AN116" s="448"/>
      <c r="AO116" s="448"/>
      <c r="AP116" s="448"/>
      <c r="AQ116" s="448"/>
    </row>
    <row r="117" spans="1:43" s="446" customFormat="1">
      <c r="A117" s="454"/>
      <c r="C117" s="448"/>
      <c r="D117" s="448"/>
      <c r="E117" s="448"/>
      <c r="F117" s="448"/>
      <c r="G117" s="448"/>
      <c r="H117" s="448"/>
      <c r="I117" s="448"/>
      <c r="J117" s="448"/>
      <c r="K117" s="448"/>
      <c r="L117" s="448"/>
      <c r="M117" s="448"/>
      <c r="N117" s="448"/>
      <c r="O117" s="448"/>
      <c r="P117" s="448"/>
      <c r="Q117" s="448"/>
      <c r="R117" s="448"/>
      <c r="S117" s="448"/>
      <c r="T117" s="448"/>
      <c r="U117" s="448"/>
      <c r="V117" s="448"/>
      <c r="W117" s="448"/>
      <c r="X117" s="448"/>
      <c r="Y117" s="448"/>
      <c r="Z117" s="448"/>
      <c r="AA117" s="448"/>
      <c r="AB117" s="448"/>
      <c r="AC117" s="448"/>
      <c r="AD117" s="448"/>
      <c r="AE117" s="448"/>
      <c r="AF117" s="448"/>
      <c r="AG117" s="448"/>
      <c r="AH117" s="448"/>
      <c r="AI117" s="448"/>
      <c r="AJ117" s="448"/>
      <c r="AK117" s="448"/>
      <c r="AL117" s="448"/>
      <c r="AM117" s="448"/>
      <c r="AN117" s="448"/>
      <c r="AO117" s="448"/>
      <c r="AP117" s="448"/>
      <c r="AQ117" s="448"/>
    </row>
    <row r="118" spans="1:43" s="446" customFormat="1">
      <c r="A118" s="454"/>
      <c r="C118" s="448"/>
      <c r="D118" s="448"/>
      <c r="E118" s="448"/>
      <c r="F118" s="448"/>
      <c r="G118" s="448"/>
      <c r="H118" s="448"/>
      <c r="I118" s="448"/>
      <c r="J118" s="448"/>
      <c r="K118" s="448"/>
      <c r="L118" s="448"/>
      <c r="M118" s="448"/>
      <c r="N118" s="448"/>
      <c r="O118" s="448"/>
      <c r="P118" s="448"/>
      <c r="Q118" s="448"/>
      <c r="R118" s="448"/>
      <c r="S118" s="448"/>
      <c r="T118" s="448"/>
      <c r="U118" s="448"/>
      <c r="V118" s="448"/>
      <c r="W118" s="448"/>
      <c r="X118" s="448"/>
      <c r="Y118" s="448"/>
      <c r="Z118" s="448"/>
      <c r="AA118" s="448"/>
      <c r="AB118" s="448"/>
      <c r="AC118" s="448"/>
      <c r="AD118" s="448"/>
      <c r="AE118" s="448"/>
      <c r="AF118" s="448"/>
      <c r="AG118" s="448"/>
      <c r="AH118" s="448"/>
      <c r="AI118" s="448"/>
      <c r="AJ118" s="448"/>
      <c r="AK118" s="448"/>
      <c r="AL118" s="448"/>
      <c r="AM118" s="448"/>
      <c r="AN118" s="448"/>
      <c r="AO118" s="448"/>
      <c r="AP118" s="448"/>
      <c r="AQ118" s="448"/>
    </row>
    <row r="119" spans="1:43" s="446" customFormat="1">
      <c r="A119" s="454"/>
      <c r="C119" s="448"/>
      <c r="D119" s="448"/>
      <c r="E119" s="448"/>
      <c r="F119" s="448"/>
      <c r="G119" s="448"/>
      <c r="H119" s="448"/>
      <c r="I119" s="448"/>
      <c r="J119" s="448"/>
      <c r="K119" s="448"/>
      <c r="L119" s="448"/>
      <c r="M119" s="448"/>
      <c r="N119" s="448"/>
      <c r="O119" s="448"/>
      <c r="P119" s="448"/>
      <c r="Q119" s="448"/>
      <c r="R119" s="448"/>
      <c r="S119" s="448"/>
      <c r="T119" s="448"/>
      <c r="U119" s="448"/>
      <c r="V119" s="448"/>
      <c r="W119" s="448"/>
      <c r="X119" s="448"/>
      <c r="Y119" s="448"/>
      <c r="Z119" s="448"/>
      <c r="AA119" s="448"/>
      <c r="AB119" s="448"/>
      <c r="AC119" s="448"/>
      <c r="AD119" s="448"/>
      <c r="AE119" s="448"/>
      <c r="AF119" s="448"/>
      <c r="AG119" s="448"/>
      <c r="AH119" s="448"/>
      <c r="AI119" s="448"/>
      <c r="AJ119" s="448"/>
      <c r="AK119" s="448"/>
      <c r="AL119" s="448"/>
      <c r="AM119" s="448"/>
      <c r="AN119" s="448"/>
      <c r="AO119" s="448"/>
      <c r="AP119" s="448"/>
      <c r="AQ119" s="448"/>
    </row>
    <row r="120" spans="1:43" s="446" customFormat="1">
      <c r="A120" s="454"/>
      <c r="C120" s="448"/>
      <c r="D120" s="448"/>
      <c r="E120" s="448"/>
      <c r="F120" s="448"/>
      <c r="G120" s="448"/>
      <c r="H120" s="448"/>
      <c r="I120" s="448"/>
      <c r="J120" s="448"/>
      <c r="K120" s="448"/>
      <c r="L120" s="448"/>
      <c r="M120" s="448"/>
      <c r="N120" s="448"/>
      <c r="O120" s="448"/>
      <c r="P120" s="448"/>
      <c r="Q120" s="448"/>
      <c r="R120" s="448"/>
      <c r="S120" s="448"/>
      <c r="T120" s="448"/>
      <c r="U120" s="448"/>
      <c r="V120" s="448"/>
      <c r="W120" s="448"/>
      <c r="X120" s="448"/>
      <c r="Y120" s="448"/>
      <c r="Z120" s="448"/>
      <c r="AA120" s="448"/>
      <c r="AB120" s="448"/>
      <c r="AC120" s="448"/>
      <c r="AD120" s="448"/>
      <c r="AE120" s="448"/>
      <c r="AF120" s="448"/>
      <c r="AG120" s="448"/>
      <c r="AH120" s="448"/>
      <c r="AI120" s="448"/>
      <c r="AJ120" s="448"/>
      <c r="AK120" s="448"/>
      <c r="AL120" s="448"/>
      <c r="AM120" s="448"/>
      <c r="AN120" s="448"/>
      <c r="AO120" s="448"/>
      <c r="AP120" s="448"/>
      <c r="AQ120" s="448"/>
    </row>
    <row r="121" spans="1:43" s="446" customFormat="1">
      <c r="A121" s="454"/>
      <c r="C121" s="448"/>
      <c r="D121" s="448"/>
      <c r="E121" s="448"/>
      <c r="F121" s="448"/>
      <c r="G121" s="448"/>
      <c r="H121" s="448"/>
      <c r="I121" s="448"/>
      <c r="J121" s="448"/>
      <c r="K121" s="448"/>
      <c r="L121" s="448"/>
      <c r="M121" s="448"/>
      <c r="N121" s="448"/>
      <c r="O121" s="448"/>
      <c r="P121" s="448"/>
      <c r="Q121" s="448"/>
      <c r="R121" s="448"/>
      <c r="S121" s="448"/>
      <c r="T121" s="448"/>
      <c r="U121" s="448"/>
      <c r="V121" s="448"/>
      <c r="W121" s="448"/>
      <c r="X121" s="448"/>
      <c r="Y121" s="448"/>
      <c r="Z121" s="448"/>
      <c r="AA121" s="448"/>
      <c r="AB121" s="448"/>
      <c r="AC121" s="448"/>
      <c r="AD121" s="448"/>
      <c r="AE121" s="448"/>
      <c r="AF121" s="448"/>
      <c r="AG121" s="448"/>
      <c r="AH121" s="448"/>
      <c r="AI121" s="448"/>
      <c r="AJ121" s="448"/>
      <c r="AK121" s="448"/>
      <c r="AL121" s="448"/>
      <c r="AM121" s="448"/>
      <c r="AN121" s="448"/>
      <c r="AO121" s="448"/>
      <c r="AP121" s="448"/>
      <c r="AQ121" s="448"/>
    </row>
    <row r="122" spans="1:43" s="446" customFormat="1">
      <c r="A122" s="454"/>
      <c r="C122" s="448"/>
      <c r="D122" s="448"/>
      <c r="E122" s="448"/>
      <c r="F122" s="448"/>
      <c r="G122" s="448"/>
      <c r="H122" s="448"/>
      <c r="I122" s="448"/>
      <c r="J122" s="448"/>
      <c r="K122" s="448"/>
      <c r="L122" s="448"/>
      <c r="M122" s="448"/>
      <c r="N122" s="448"/>
      <c r="O122" s="448"/>
      <c r="P122" s="448"/>
      <c r="Q122" s="448"/>
      <c r="R122" s="448"/>
      <c r="S122" s="448"/>
      <c r="T122" s="448"/>
      <c r="U122" s="448"/>
      <c r="V122" s="448"/>
      <c r="W122" s="448"/>
      <c r="X122" s="448"/>
      <c r="Y122" s="448"/>
      <c r="Z122" s="448"/>
      <c r="AA122" s="448"/>
      <c r="AB122" s="448"/>
      <c r="AC122" s="448"/>
      <c r="AD122" s="448"/>
      <c r="AE122" s="448"/>
      <c r="AF122" s="448"/>
      <c r="AG122" s="448"/>
      <c r="AH122" s="448"/>
      <c r="AI122" s="448"/>
      <c r="AJ122" s="448"/>
      <c r="AK122" s="448"/>
      <c r="AL122" s="448"/>
      <c r="AM122" s="448"/>
      <c r="AN122" s="448"/>
      <c r="AO122" s="448"/>
      <c r="AP122" s="448"/>
      <c r="AQ122" s="448"/>
    </row>
    <row r="123" spans="1:43" s="446" customFormat="1">
      <c r="A123" s="454"/>
      <c r="C123" s="448"/>
      <c r="D123" s="448"/>
      <c r="E123" s="448"/>
      <c r="F123" s="448"/>
      <c r="G123" s="448"/>
      <c r="H123" s="448"/>
      <c r="I123" s="448"/>
      <c r="J123" s="448"/>
      <c r="K123" s="448"/>
      <c r="L123" s="448"/>
      <c r="M123" s="448"/>
      <c r="N123" s="448"/>
      <c r="O123" s="448"/>
      <c r="P123" s="448"/>
      <c r="Q123" s="448"/>
      <c r="R123" s="448"/>
      <c r="S123" s="448"/>
      <c r="T123" s="448"/>
      <c r="U123" s="448"/>
      <c r="V123" s="448"/>
      <c r="W123" s="448"/>
      <c r="X123" s="448"/>
      <c r="Y123" s="448"/>
      <c r="Z123" s="448"/>
      <c r="AA123" s="448"/>
      <c r="AB123" s="448"/>
      <c r="AC123" s="448"/>
      <c r="AD123" s="448"/>
      <c r="AE123" s="448"/>
      <c r="AF123" s="448"/>
      <c r="AG123" s="448"/>
      <c r="AH123" s="448"/>
      <c r="AI123" s="448"/>
      <c r="AJ123" s="448"/>
      <c r="AK123" s="448"/>
      <c r="AL123" s="448"/>
      <c r="AM123" s="448"/>
      <c r="AN123" s="448"/>
      <c r="AO123" s="448"/>
      <c r="AP123" s="448"/>
      <c r="AQ123" s="448"/>
    </row>
    <row r="124" spans="1:43" s="446" customFormat="1">
      <c r="A124" s="454"/>
      <c r="C124" s="448"/>
      <c r="D124" s="448"/>
      <c r="E124" s="448"/>
      <c r="F124" s="448"/>
      <c r="G124" s="448"/>
      <c r="H124" s="448"/>
      <c r="I124" s="448"/>
      <c r="J124" s="448"/>
      <c r="K124" s="448"/>
      <c r="L124" s="448"/>
      <c r="M124" s="448"/>
      <c r="N124" s="448"/>
      <c r="O124" s="448"/>
      <c r="P124" s="448"/>
      <c r="Q124" s="448"/>
      <c r="R124" s="448"/>
      <c r="S124" s="448"/>
      <c r="T124" s="448"/>
      <c r="U124" s="448"/>
      <c r="V124" s="448"/>
      <c r="W124" s="448"/>
      <c r="X124" s="448"/>
      <c r="Y124" s="448"/>
      <c r="Z124" s="448"/>
      <c r="AA124" s="448"/>
      <c r="AB124" s="448"/>
      <c r="AC124" s="448"/>
      <c r="AD124" s="448"/>
      <c r="AE124" s="448"/>
      <c r="AF124" s="448"/>
      <c r="AG124" s="448"/>
      <c r="AH124" s="448"/>
      <c r="AI124" s="448"/>
      <c r="AJ124" s="448"/>
      <c r="AK124" s="448"/>
      <c r="AL124" s="448"/>
      <c r="AM124" s="448"/>
      <c r="AN124" s="448"/>
      <c r="AO124" s="448"/>
      <c r="AP124" s="448"/>
      <c r="AQ124" s="448"/>
    </row>
    <row r="125" spans="1:43" s="446" customFormat="1">
      <c r="A125" s="454"/>
      <c r="C125" s="448"/>
      <c r="D125" s="448"/>
      <c r="E125" s="448"/>
      <c r="F125" s="448"/>
      <c r="G125" s="448"/>
      <c r="H125" s="448"/>
      <c r="I125" s="448"/>
      <c r="J125" s="448"/>
      <c r="K125" s="448"/>
      <c r="L125" s="448"/>
      <c r="M125" s="448"/>
      <c r="N125" s="448"/>
      <c r="O125" s="448"/>
      <c r="P125" s="448"/>
      <c r="Q125" s="448"/>
      <c r="R125" s="448"/>
      <c r="S125" s="448"/>
      <c r="T125" s="448"/>
      <c r="U125" s="448"/>
      <c r="V125" s="448"/>
      <c r="W125" s="448"/>
      <c r="X125" s="448"/>
      <c r="Y125" s="448"/>
      <c r="Z125" s="448"/>
      <c r="AA125" s="448"/>
      <c r="AB125" s="448"/>
      <c r="AC125" s="448"/>
      <c r="AD125" s="448"/>
      <c r="AE125" s="448"/>
      <c r="AF125" s="448"/>
      <c r="AG125" s="448"/>
      <c r="AH125" s="448"/>
      <c r="AI125" s="448"/>
      <c r="AJ125" s="448"/>
      <c r="AK125" s="448"/>
      <c r="AL125" s="448"/>
      <c r="AM125" s="448"/>
      <c r="AN125" s="448"/>
      <c r="AO125" s="448"/>
      <c r="AP125" s="448"/>
      <c r="AQ125" s="448"/>
    </row>
    <row r="126" spans="1:43" s="446" customFormat="1">
      <c r="A126" s="454"/>
      <c r="C126" s="448"/>
      <c r="D126" s="448"/>
      <c r="E126" s="448"/>
      <c r="F126" s="448"/>
      <c r="G126" s="448"/>
      <c r="H126" s="448"/>
      <c r="I126" s="448"/>
      <c r="J126" s="448"/>
      <c r="K126" s="448"/>
      <c r="L126" s="448"/>
      <c r="M126" s="448"/>
      <c r="N126" s="448"/>
      <c r="O126" s="448"/>
      <c r="P126" s="448"/>
      <c r="Q126" s="448"/>
      <c r="R126" s="448"/>
      <c r="S126" s="448"/>
      <c r="T126" s="448"/>
      <c r="U126" s="448"/>
      <c r="V126" s="448"/>
      <c r="W126" s="448"/>
      <c r="X126" s="448"/>
      <c r="Y126" s="448"/>
      <c r="Z126" s="448"/>
      <c r="AA126" s="448"/>
      <c r="AB126" s="448"/>
      <c r="AC126" s="448"/>
      <c r="AD126" s="448"/>
      <c r="AE126" s="448"/>
      <c r="AF126" s="448"/>
      <c r="AG126" s="448"/>
      <c r="AH126" s="448"/>
      <c r="AI126" s="448"/>
      <c r="AJ126" s="448"/>
      <c r="AK126" s="448"/>
      <c r="AL126" s="448"/>
      <c r="AM126" s="448"/>
      <c r="AN126" s="448"/>
      <c r="AO126" s="448"/>
      <c r="AP126" s="448"/>
      <c r="AQ126" s="448"/>
    </row>
    <row r="127" spans="1:43" s="446" customFormat="1">
      <c r="A127" s="454"/>
      <c r="C127" s="448"/>
      <c r="D127" s="448"/>
      <c r="E127" s="448"/>
      <c r="F127" s="448"/>
      <c r="G127" s="448"/>
      <c r="H127" s="448"/>
      <c r="I127" s="448"/>
      <c r="J127" s="448"/>
      <c r="K127" s="448"/>
      <c r="L127" s="448"/>
      <c r="M127" s="448"/>
      <c r="N127" s="448"/>
      <c r="O127" s="448"/>
      <c r="P127" s="448"/>
      <c r="Q127" s="448"/>
      <c r="R127" s="448"/>
      <c r="S127" s="448"/>
      <c r="T127" s="448"/>
      <c r="U127" s="448"/>
      <c r="V127" s="448"/>
      <c r="W127" s="448"/>
      <c r="X127" s="448"/>
      <c r="Y127" s="448"/>
      <c r="Z127" s="448"/>
      <c r="AA127" s="448"/>
      <c r="AB127" s="448"/>
      <c r="AC127" s="448"/>
      <c r="AD127" s="448"/>
      <c r="AE127" s="448"/>
      <c r="AF127" s="448"/>
      <c r="AG127" s="448"/>
      <c r="AH127" s="448"/>
      <c r="AI127" s="448"/>
      <c r="AJ127" s="448"/>
      <c r="AK127" s="448"/>
      <c r="AL127" s="448"/>
      <c r="AM127" s="448"/>
      <c r="AN127" s="448"/>
      <c r="AO127" s="448"/>
      <c r="AP127" s="448"/>
      <c r="AQ127" s="448"/>
    </row>
    <row r="128" spans="1:43" s="446" customFormat="1">
      <c r="A128" s="454"/>
      <c r="C128" s="448"/>
      <c r="D128" s="448"/>
      <c r="E128" s="448"/>
      <c r="F128" s="448"/>
      <c r="G128" s="448"/>
      <c r="H128" s="448"/>
      <c r="I128" s="448"/>
      <c r="J128" s="448"/>
      <c r="K128" s="448"/>
      <c r="L128" s="448"/>
      <c r="M128" s="448"/>
      <c r="N128" s="448"/>
      <c r="O128" s="448"/>
      <c r="P128" s="448"/>
      <c r="Q128" s="448"/>
      <c r="R128" s="448"/>
      <c r="S128" s="448"/>
      <c r="T128" s="448"/>
      <c r="U128" s="448"/>
      <c r="V128" s="448"/>
      <c r="W128" s="448"/>
      <c r="X128" s="448"/>
      <c r="Y128" s="448"/>
      <c r="Z128" s="448"/>
      <c r="AA128" s="448"/>
      <c r="AB128" s="448"/>
      <c r="AC128" s="448"/>
      <c r="AD128" s="448"/>
      <c r="AE128" s="448"/>
      <c r="AF128" s="448"/>
      <c r="AG128" s="448"/>
      <c r="AH128" s="448"/>
      <c r="AI128" s="448"/>
      <c r="AJ128" s="448"/>
      <c r="AK128" s="448"/>
      <c r="AL128" s="448"/>
      <c r="AM128" s="448"/>
      <c r="AN128" s="448"/>
      <c r="AO128" s="448"/>
      <c r="AP128" s="448"/>
      <c r="AQ128" s="448"/>
    </row>
    <row r="129" spans="1:43" s="446" customFormat="1">
      <c r="A129" s="454"/>
      <c r="C129" s="448"/>
      <c r="D129" s="448"/>
      <c r="E129" s="448"/>
      <c r="F129" s="448"/>
      <c r="G129" s="448"/>
      <c r="H129" s="448"/>
      <c r="I129" s="448"/>
      <c r="J129" s="448"/>
      <c r="K129" s="448"/>
      <c r="L129" s="448"/>
      <c r="M129" s="448"/>
      <c r="N129" s="448"/>
      <c r="O129" s="448"/>
      <c r="P129" s="448"/>
      <c r="Q129" s="448"/>
      <c r="R129" s="448"/>
      <c r="S129" s="448"/>
      <c r="T129" s="448"/>
      <c r="U129" s="448"/>
      <c r="V129" s="448"/>
      <c r="W129" s="448"/>
      <c r="X129" s="448"/>
      <c r="Y129" s="448"/>
      <c r="Z129" s="448"/>
      <c r="AA129" s="448"/>
      <c r="AB129" s="448"/>
      <c r="AC129" s="448"/>
      <c r="AD129" s="448"/>
      <c r="AE129" s="448"/>
      <c r="AF129" s="448"/>
      <c r="AG129" s="448"/>
      <c r="AH129" s="448"/>
      <c r="AI129" s="448"/>
      <c r="AJ129" s="448"/>
      <c r="AK129" s="448"/>
      <c r="AL129" s="448"/>
      <c r="AM129" s="448"/>
      <c r="AN129" s="448"/>
      <c r="AO129" s="448"/>
      <c r="AP129" s="448"/>
      <c r="AQ129" s="448"/>
    </row>
    <row r="130" spans="1:43" s="446" customFormat="1">
      <c r="A130" s="454"/>
      <c r="C130" s="448"/>
      <c r="D130" s="448"/>
      <c r="E130" s="448"/>
      <c r="F130" s="448"/>
      <c r="G130" s="448"/>
      <c r="H130" s="448"/>
      <c r="I130" s="448"/>
      <c r="J130" s="448"/>
      <c r="K130" s="448"/>
      <c r="L130" s="448"/>
      <c r="M130" s="448"/>
      <c r="N130" s="448"/>
      <c r="O130" s="448"/>
      <c r="P130" s="448"/>
      <c r="Q130" s="448"/>
      <c r="R130" s="448"/>
      <c r="S130" s="448"/>
      <c r="T130" s="448"/>
      <c r="U130" s="448"/>
      <c r="V130" s="448"/>
      <c r="W130" s="448"/>
      <c r="X130" s="448"/>
      <c r="Y130" s="448"/>
      <c r="Z130" s="448"/>
      <c r="AA130" s="448"/>
      <c r="AB130" s="448"/>
      <c r="AC130" s="448"/>
      <c r="AD130" s="448"/>
      <c r="AE130" s="448"/>
      <c r="AF130" s="448"/>
      <c r="AG130" s="448"/>
      <c r="AH130" s="448"/>
      <c r="AI130" s="448"/>
      <c r="AJ130" s="448"/>
      <c r="AK130" s="448"/>
      <c r="AL130" s="448"/>
      <c r="AM130" s="448"/>
      <c r="AN130" s="448"/>
      <c r="AO130" s="448"/>
      <c r="AP130" s="448"/>
      <c r="AQ130" s="448"/>
    </row>
    <row r="131" spans="1:43" s="446" customFormat="1">
      <c r="A131" s="454"/>
      <c r="C131" s="448"/>
      <c r="D131" s="448"/>
      <c r="E131" s="448"/>
      <c r="F131" s="448"/>
      <c r="G131" s="448"/>
      <c r="H131" s="448"/>
      <c r="I131" s="448"/>
      <c r="J131" s="448"/>
      <c r="K131" s="448"/>
      <c r="L131" s="448"/>
      <c r="M131" s="448"/>
      <c r="N131" s="448"/>
      <c r="O131" s="448"/>
      <c r="P131" s="448"/>
      <c r="Q131" s="448"/>
      <c r="R131" s="448"/>
      <c r="S131" s="448"/>
      <c r="T131" s="448"/>
      <c r="U131" s="448"/>
      <c r="V131" s="448"/>
      <c r="W131" s="448"/>
      <c r="X131" s="448"/>
      <c r="Y131" s="448"/>
      <c r="Z131" s="448"/>
      <c r="AA131" s="448"/>
      <c r="AB131" s="448"/>
      <c r="AC131" s="448"/>
      <c r="AD131" s="448"/>
      <c r="AE131" s="448"/>
      <c r="AF131" s="448"/>
      <c r="AG131" s="448"/>
      <c r="AH131" s="448"/>
      <c r="AI131" s="448"/>
      <c r="AJ131" s="448"/>
      <c r="AK131" s="448"/>
      <c r="AL131" s="448"/>
      <c r="AM131" s="448"/>
      <c r="AN131" s="448"/>
      <c r="AO131" s="448"/>
      <c r="AP131" s="448"/>
      <c r="AQ131" s="448"/>
    </row>
    <row r="132" spans="1:43" s="446" customFormat="1">
      <c r="A132" s="454"/>
      <c r="C132" s="448"/>
      <c r="D132" s="448"/>
      <c r="E132" s="448"/>
      <c r="F132" s="448"/>
      <c r="G132" s="448"/>
      <c r="H132" s="448"/>
      <c r="I132" s="448"/>
      <c r="J132" s="448"/>
      <c r="K132" s="448"/>
      <c r="L132" s="448"/>
      <c r="M132" s="448"/>
      <c r="N132" s="448"/>
      <c r="O132" s="448"/>
      <c r="P132" s="448"/>
      <c r="Q132" s="448"/>
      <c r="R132" s="448"/>
      <c r="S132" s="448"/>
      <c r="T132" s="448"/>
      <c r="U132" s="448"/>
      <c r="V132" s="448"/>
      <c r="W132" s="448"/>
      <c r="X132" s="448"/>
      <c r="Y132" s="448"/>
      <c r="Z132" s="448"/>
      <c r="AA132" s="448"/>
      <c r="AB132" s="448"/>
      <c r="AC132" s="448"/>
      <c r="AD132" s="448"/>
      <c r="AE132" s="448"/>
      <c r="AF132" s="448"/>
      <c r="AG132" s="448"/>
      <c r="AH132" s="448"/>
      <c r="AI132" s="448"/>
      <c r="AJ132" s="448"/>
      <c r="AK132" s="448"/>
      <c r="AL132" s="448"/>
      <c r="AM132" s="448"/>
      <c r="AN132" s="448"/>
      <c r="AO132" s="448"/>
      <c r="AP132" s="448"/>
      <c r="AQ132" s="448"/>
    </row>
    <row r="133" spans="1:43" s="446" customFormat="1">
      <c r="A133" s="454"/>
      <c r="C133" s="448"/>
      <c r="D133" s="448"/>
      <c r="E133" s="448"/>
      <c r="F133" s="448"/>
      <c r="G133" s="448"/>
      <c r="H133" s="448"/>
      <c r="I133" s="448"/>
      <c r="J133" s="448"/>
      <c r="K133" s="448"/>
      <c r="L133" s="448"/>
      <c r="M133" s="448"/>
      <c r="N133" s="448"/>
      <c r="O133" s="448"/>
      <c r="P133" s="448"/>
      <c r="Q133" s="448"/>
      <c r="R133" s="448"/>
      <c r="S133" s="448"/>
      <c r="T133" s="448"/>
      <c r="U133" s="448"/>
      <c r="V133" s="448"/>
      <c r="W133" s="448"/>
      <c r="X133" s="448"/>
      <c r="Y133" s="448"/>
      <c r="Z133" s="448"/>
      <c r="AA133" s="448"/>
      <c r="AB133" s="448"/>
      <c r="AC133" s="448"/>
      <c r="AD133" s="448"/>
      <c r="AE133" s="448"/>
      <c r="AF133" s="448"/>
      <c r="AG133" s="448"/>
      <c r="AH133" s="448"/>
      <c r="AI133" s="448"/>
      <c r="AJ133" s="448"/>
      <c r="AK133" s="448"/>
      <c r="AL133" s="448"/>
      <c r="AM133" s="448"/>
      <c r="AN133" s="448"/>
      <c r="AO133" s="448"/>
      <c r="AP133" s="448"/>
      <c r="AQ133" s="448"/>
    </row>
    <row r="134" spans="1:43" s="446" customFormat="1">
      <c r="A134" s="454"/>
      <c r="C134" s="448"/>
      <c r="D134" s="448"/>
      <c r="E134" s="448"/>
      <c r="F134" s="448"/>
      <c r="G134" s="448"/>
      <c r="H134" s="448"/>
      <c r="I134" s="448"/>
      <c r="J134" s="448"/>
      <c r="K134" s="448"/>
      <c r="L134" s="448"/>
      <c r="M134" s="448"/>
      <c r="N134" s="448"/>
      <c r="O134" s="448"/>
      <c r="P134" s="448"/>
      <c r="Q134" s="448"/>
      <c r="R134" s="448"/>
      <c r="S134" s="448"/>
      <c r="T134" s="448"/>
      <c r="U134" s="448"/>
      <c r="V134" s="448"/>
      <c r="W134" s="448"/>
      <c r="X134" s="448"/>
      <c r="Y134" s="448"/>
      <c r="Z134" s="448"/>
      <c r="AA134" s="448"/>
      <c r="AB134" s="448"/>
      <c r="AC134" s="448"/>
      <c r="AD134" s="448"/>
      <c r="AE134" s="448"/>
      <c r="AF134" s="448"/>
      <c r="AG134" s="448"/>
      <c r="AH134" s="448"/>
      <c r="AI134" s="448"/>
      <c r="AJ134" s="448"/>
      <c r="AK134" s="448"/>
      <c r="AL134" s="448"/>
      <c r="AM134" s="448"/>
      <c r="AN134" s="448"/>
      <c r="AO134" s="448"/>
      <c r="AP134" s="448"/>
      <c r="AQ134" s="448"/>
    </row>
    <row r="135" spans="1:43" s="446" customFormat="1">
      <c r="A135" s="454"/>
      <c r="C135" s="448"/>
      <c r="D135" s="448"/>
      <c r="E135" s="448"/>
      <c r="F135" s="448"/>
      <c r="G135" s="448"/>
      <c r="H135" s="448"/>
      <c r="I135" s="448"/>
      <c r="J135" s="448"/>
      <c r="K135" s="448"/>
      <c r="L135" s="448"/>
      <c r="M135" s="448"/>
      <c r="N135" s="448"/>
      <c r="O135" s="448"/>
      <c r="P135" s="448"/>
      <c r="Q135" s="448"/>
      <c r="R135" s="448"/>
      <c r="S135" s="448"/>
      <c r="T135" s="448"/>
      <c r="U135" s="448"/>
      <c r="V135" s="448"/>
      <c r="W135" s="448"/>
      <c r="X135" s="448"/>
      <c r="Y135" s="448"/>
      <c r="Z135" s="448"/>
      <c r="AA135" s="448"/>
      <c r="AB135" s="448"/>
      <c r="AC135" s="448"/>
      <c r="AD135" s="448"/>
      <c r="AE135" s="448"/>
      <c r="AF135" s="448"/>
      <c r="AG135" s="448"/>
      <c r="AH135" s="448"/>
      <c r="AI135" s="448"/>
      <c r="AJ135" s="448"/>
      <c r="AK135" s="448"/>
      <c r="AL135" s="448"/>
      <c r="AM135" s="448"/>
      <c r="AN135" s="448"/>
      <c r="AO135" s="448"/>
      <c r="AP135" s="448"/>
      <c r="AQ135" s="448"/>
    </row>
    <row r="136" spans="1:43" s="446" customFormat="1">
      <c r="A136" s="454"/>
      <c r="C136" s="448"/>
      <c r="D136" s="448"/>
      <c r="E136" s="448"/>
      <c r="F136" s="448"/>
      <c r="G136" s="448"/>
      <c r="H136" s="448"/>
      <c r="I136" s="448"/>
      <c r="J136" s="448"/>
      <c r="K136" s="448"/>
      <c r="L136" s="448"/>
      <c r="M136" s="448"/>
      <c r="N136" s="448"/>
      <c r="O136" s="448"/>
      <c r="P136" s="448"/>
      <c r="Q136" s="448"/>
      <c r="R136" s="448"/>
      <c r="S136" s="448"/>
      <c r="T136" s="448"/>
      <c r="U136" s="448"/>
      <c r="V136" s="448"/>
      <c r="W136" s="448"/>
      <c r="X136" s="448"/>
      <c r="Y136" s="448"/>
      <c r="Z136" s="448"/>
      <c r="AA136" s="448"/>
      <c r="AB136" s="448"/>
      <c r="AC136" s="448"/>
      <c r="AD136" s="448"/>
      <c r="AE136" s="448"/>
      <c r="AF136" s="448"/>
      <c r="AG136" s="448"/>
      <c r="AH136" s="448"/>
      <c r="AI136" s="448"/>
      <c r="AJ136" s="448"/>
      <c r="AK136" s="448"/>
      <c r="AL136" s="448"/>
      <c r="AM136" s="448"/>
      <c r="AN136" s="448"/>
      <c r="AO136" s="448"/>
      <c r="AP136" s="448"/>
      <c r="AQ136" s="448"/>
    </row>
    <row r="137" spans="1:43" s="446" customFormat="1">
      <c r="A137" s="454"/>
      <c r="C137" s="448"/>
      <c r="D137" s="448"/>
      <c r="E137" s="448"/>
      <c r="F137" s="448"/>
      <c r="G137" s="448"/>
      <c r="H137" s="448"/>
      <c r="I137" s="448"/>
      <c r="J137" s="448"/>
      <c r="K137" s="448"/>
      <c r="L137" s="448"/>
      <c r="M137" s="448"/>
      <c r="N137" s="448"/>
      <c r="O137" s="448"/>
      <c r="P137" s="448"/>
      <c r="Q137" s="448"/>
      <c r="R137" s="448"/>
      <c r="S137" s="448"/>
      <c r="T137" s="448"/>
      <c r="U137" s="448"/>
      <c r="V137" s="448"/>
      <c r="W137" s="448"/>
      <c r="X137" s="448"/>
      <c r="Y137" s="448"/>
      <c r="Z137" s="448"/>
      <c r="AA137" s="448"/>
      <c r="AB137" s="448"/>
      <c r="AC137" s="448"/>
      <c r="AD137" s="448"/>
      <c r="AE137" s="448"/>
      <c r="AF137" s="448"/>
      <c r="AG137" s="448"/>
      <c r="AH137" s="448"/>
      <c r="AI137" s="448"/>
      <c r="AJ137" s="448"/>
      <c r="AK137" s="448"/>
      <c r="AL137" s="448"/>
      <c r="AM137" s="448"/>
      <c r="AN137" s="448"/>
      <c r="AO137" s="448"/>
      <c r="AP137" s="448"/>
      <c r="AQ137" s="448"/>
    </row>
    <row r="138" spans="1:43" s="446" customFormat="1">
      <c r="A138" s="454"/>
      <c r="C138" s="448"/>
      <c r="D138" s="448"/>
      <c r="E138" s="448"/>
      <c r="F138" s="448"/>
      <c r="G138" s="448"/>
      <c r="H138" s="448"/>
      <c r="I138" s="448"/>
      <c r="J138" s="448"/>
      <c r="K138" s="448"/>
      <c r="L138" s="448"/>
      <c r="M138" s="448"/>
      <c r="N138" s="448"/>
      <c r="O138" s="448"/>
      <c r="P138" s="448"/>
      <c r="Q138" s="448"/>
      <c r="R138" s="448"/>
      <c r="S138" s="448"/>
      <c r="T138" s="448"/>
      <c r="U138" s="448"/>
      <c r="V138" s="448"/>
      <c r="W138" s="448"/>
      <c r="X138" s="448"/>
      <c r="Y138" s="448"/>
      <c r="Z138" s="448"/>
      <c r="AA138" s="448"/>
      <c r="AB138" s="448"/>
      <c r="AC138" s="448"/>
      <c r="AD138" s="448"/>
      <c r="AE138" s="448"/>
      <c r="AF138" s="448"/>
      <c r="AG138" s="448"/>
      <c r="AH138" s="448"/>
      <c r="AI138" s="448"/>
      <c r="AJ138" s="448"/>
      <c r="AK138" s="448"/>
      <c r="AL138" s="448"/>
      <c r="AM138" s="448"/>
      <c r="AN138" s="448"/>
      <c r="AO138" s="448"/>
      <c r="AP138" s="448"/>
      <c r="AQ138" s="448"/>
    </row>
    <row r="139" spans="1:43" s="446" customFormat="1">
      <c r="A139" s="454"/>
      <c r="C139" s="448"/>
      <c r="D139" s="448"/>
      <c r="E139" s="448"/>
      <c r="F139" s="448"/>
      <c r="G139" s="448"/>
      <c r="H139" s="448"/>
      <c r="I139" s="448"/>
      <c r="J139" s="448"/>
      <c r="K139" s="448"/>
      <c r="L139" s="448"/>
      <c r="M139" s="448"/>
      <c r="N139" s="448"/>
      <c r="O139" s="448"/>
      <c r="P139" s="448"/>
      <c r="Q139" s="448"/>
      <c r="R139" s="448"/>
      <c r="S139" s="448"/>
      <c r="T139" s="448"/>
      <c r="U139" s="448"/>
      <c r="V139" s="448"/>
      <c r="W139" s="448"/>
      <c r="X139" s="448"/>
      <c r="Y139" s="448"/>
      <c r="Z139" s="448"/>
      <c r="AA139" s="448"/>
      <c r="AB139" s="448"/>
      <c r="AC139" s="448"/>
      <c r="AD139" s="448"/>
      <c r="AE139" s="448"/>
      <c r="AF139" s="448"/>
      <c r="AG139" s="448"/>
      <c r="AH139" s="448"/>
      <c r="AI139" s="448"/>
      <c r="AJ139" s="448"/>
      <c r="AK139" s="448"/>
      <c r="AL139" s="448"/>
      <c r="AM139" s="448"/>
      <c r="AN139" s="448"/>
      <c r="AO139" s="448"/>
      <c r="AP139" s="448"/>
      <c r="AQ139" s="448"/>
    </row>
    <row r="140" spans="1:43" s="446" customFormat="1">
      <c r="A140" s="454"/>
      <c r="C140" s="448"/>
      <c r="D140" s="448"/>
      <c r="E140" s="448"/>
      <c r="F140" s="448"/>
      <c r="G140" s="448"/>
      <c r="H140" s="448"/>
      <c r="I140" s="448"/>
      <c r="J140" s="448"/>
      <c r="K140" s="448"/>
      <c r="L140" s="448"/>
      <c r="M140" s="448"/>
      <c r="N140" s="448"/>
      <c r="O140" s="448"/>
      <c r="P140" s="448"/>
      <c r="Q140" s="448"/>
      <c r="R140" s="448"/>
      <c r="S140" s="448"/>
      <c r="T140" s="448"/>
      <c r="U140" s="448"/>
      <c r="V140" s="448"/>
      <c r="W140" s="448"/>
      <c r="X140" s="448"/>
      <c r="Y140" s="448"/>
      <c r="Z140" s="448"/>
      <c r="AA140" s="448"/>
      <c r="AB140" s="448"/>
      <c r="AC140" s="448"/>
      <c r="AD140" s="448"/>
      <c r="AE140" s="448"/>
      <c r="AF140" s="448"/>
      <c r="AG140" s="448"/>
      <c r="AH140" s="448"/>
      <c r="AI140" s="448"/>
      <c r="AJ140" s="448"/>
      <c r="AK140" s="448"/>
      <c r="AL140" s="448"/>
      <c r="AM140" s="448"/>
      <c r="AN140" s="448"/>
      <c r="AO140" s="448"/>
      <c r="AP140" s="448"/>
      <c r="AQ140" s="448"/>
    </row>
    <row r="141" spans="1:43" s="446" customFormat="1">
      <c r="A141" s="454"/>
      <c r="C141" s="448"/>
      <c r="D141" s="448"/>
      <c r="E141" s="448"/>
      <c r="F141" s="448"/>
      <c r="G141" s="448"/>
      <c r="H141" s="448"/>
      <c r="I141" s="448"/>
      <c r="J141" s="448"/>
      <c r="K141" s="448"/>
      <c r="L141" s="448"/>
      <c r="M141" s="448"/>
      <c r="N141" s="448"/>
      <c r="O141" s="448"/>
      <c r="P141" s="448"/>
      <c r="Q141" s="448"/>
      <c r="R141" s="448"/>
      <c r="S141" s="448"/>
      <c r="T141" s="448"/>
      <c r="U141" s="448"/>
      <c r="V141" s="448"/>
      <c r="W141" s="448"/>
      <c r="X141" s="448"/>
      <c r="Y141" s="448"/>
      <c r="Z141" s="448"/>
      <c r="AA141" s="448"/>
      <c r="AB141" s="448"/>
      <c r="AC141" s="448"/>
      <c r="AD141" s="448"/>
      <c r="AE141" s="448"/>
      <c r="AF141" s="448"/>
      <c r="AG141" s="448"/>
      <c r="AH141" s="448"/>
      <c r="AI141" s="448"/>
      <c r="AJ141" s="448"/>
      <c r="AK141" s="448"/>
      <c r="AL141" s="448"/>
      <c r="AM141" s="448"/>
      <c r="AN141" s="448"/>
      <c r="AO141" s="448"/>
      <c r="AP141" s="448"/>
      <c r="AQ141" s="448"/>
    </row>
    <row r="142" spans="1:43" s="446" customFormat="1">
      <c r="A142" s="454"/>
      <c r="C142" s="448"/>
      <c r="D142" s="448"/>
      <c r="E142" s="448"/>
      <c r="F142" s="448"/>
      <c r="G142" s="448"/>
      <c r="H142" s="448"/>
      <c r="I142" s="448"/>
      <c r="J142" s="448"/>
      <c r="K142" s="448"/>
      <c r="L142" s="448"/>
      <c r="M142" s="448"/>
      <c r="N142" s="448"/>
      <c r="O142" s="448"/>
      <c r="P142" s="448"/>
      <c r="Q142" s="448"/>
      <c r="R142" s="448"/>
      <c r="S142" s="448"/>
      <c r="T142" s="448"/>
      <c r="U142" s="448"/>
      <c r="V142" s="448"/>
      <c r="W142" s="448"/>
      <c r="X142" s="448"/>
      <c r="Y142" s="448"/>
      <c r="Z142" s="448"/>
      <c r="AA142" s="448"/>
      <c r="AB142" s="448"/>
      <c r="AC142" s="448"/>
      <c r="AD142" s="448"/>
      <c r="AE142" s="448"/>
      <c r="AF142" s="448"/>
      <c r="AG142" s="448"/>
      <c r="AH142" s="448"/>
      <c r="AI142" s="448"/>
      <c r="AJ142" s="448"/>
      <c r="AK142" s="448"/>
      <c r="AL142" s="448"/>
      <c r="AM142" s="448"/>
      <c r="AN142" s="448"/>
      <c r="AO142" s="448"/>
      <c r="AP142" s="448"/>
      <c r="AQ142" s="448"/>
    </row>
    <row r="143" spans="1:43" s="446" customFormat="1">
      <c r="A143" s="454"/>
      <c r="C143" s="448"/>
      <c r="D143" s="448"/>
      <c r="E143" s="448"/>
      <c r="F143" s="448"/>
      <c r="G143" s="448"/>
      <c r="H143" s="448"/>
      <c r="I143" s="448"/>
      <c r="J143" s="448"/>
      <c r="K143" s="448"/>
      <c r="L143" s="448"/>
      <c r="M143" s="448"/>
      <c r="N143" s="448"/>
      <c r="O143" s="448"/>
      <c r="P143" s="448"/>
      <c r="Q143" s="448"/>
      <c r="R143" s="448"/>
      <c r="S143" s="448"/>
      <c r="T143" s="448"/>
      <c r="U143" s="448"/>
      <c r="V143" s="448"/>
      <c r="W143" s="448"/>
      <c r="X143" s="448"/>
      <c r="Y143" s="448"/>
      <c r="Z143" s="448"/>
      <c r="AA143" s="448"/>
      <c r="AB143" s="448"/>
      <c r="AC143" s="448"/>
      <c r="AD143" s="448"/>
      <c r="AE143" s="448"/>
      <c r="AF143" s="448"/>
      <c r="AG143" s="448"/>
      <c r="AH143" s="448"/>
      <c r="AI143" s="448"/>
      <c r="AJ143" s="448"/>
      <c r="AK143" s="448"/>
      <c r="AL143" s="448"/>
      <c r="AM143" s="448"/>
      <c r="AN143" s="448"/>
      <c r="AO143" s="448"/>
      <c r="AP143" s="448"/>
      <c r="AQ143" s="448"/>
    </row>
    <row r="144" spans="1:43" s="446" customFormat="1">
      <c r="A144" s="454"/>
      <c r="C144" s="448"/>
      <c r="D144" s="448"/>
      <c r="E144" s="448"/>
      <c r="F144" s="448"/>
      <c r="G144" s="448"/>
      <c r="H144" s="448"/>
      <c r="I144" s="448"/>
      <c r="J144" s="448"/>
      <c r="K144" s="448"/>
      <c r="L144" s="448"/>
      <c r="M144" s="448"/>
      <c r="N144" s="448"/>
      <c r="O144" s="448"/>
      <c r="P144" s="448"/>
      <c r="Q144" s="448"/>
      <c r="R144" s="448"/>
      <c r="S144" s="448"/>
      <c r="T144" s="448"/>
      <c r="U144" s="448"/>
      <c r="V144" s="448"/>
      <c r="W144" s="448"/>
      <c r="X144" s="448"/>
      <c r="Y144" s="448"/>
      <c r="Z144" s="448"/>
      <c r="AA144" s="448"/>
      <c r="AB144" s="448"/>
      <c r="AC144" s="448"/>
      <c r="AD144" s="448"/>
      <c r="AE144" s="448"/>
      <c r="AF144" s="448"/>
      <c r="AG144" s="448"/>
      <c r="AH144" s="448"/>
      <c r="AI144" s="448"/>
      <c r="AJ144" s="448"/>
      <c r="AK144" s="448"/>
      <c r="AL144" s="448"/>
      <c r="AM144" s="448"/>
      <c r="AN144" s="448"/>
      <c r="AO144" s="448"/>
      <c r="AP144" s="448"/>
      <c r="AQ144" s="448"/>
    </row>
    <row r="145" spans="1:43" s="446" customFormat="1">
      <c r="A145" s="454"/>
      <c r="C145" s="448"/>
      <c r="D145" s="448"/>
      <c r="E145" s="448"/>
      <c r="F145" s="448"/>
      <c r="G145" s="448"/>
      <c r="H145" s="448"/>
      <c r="I145" s="448"/>
      <c r="J145" s="448"/>
      <c r="K145" s="448"/>
      <c r="L145" s="448"/>
      <c r="M145" s="448"/>
      <c r="N145" s="448"/>
      <c r="O145" s="448"/>
      <c r="P145" s="448"/>
      <c r="Q145" s="448"/>
      <c r="R145" s="448"/>
      <c r="S145" s="448"/>
      <c r="T145" s="448"/>
      <c r="U145" s="448"/>
      <c r="V145" s="448"/>
      <c r="W145" s="448"/>
      <c r="X145" s="448"/>
      <c r="Y145" s="448"/>
      <c r="Z145" s="448"/>
      <c r="AA145" s="448"/>
      <c r="AB145" s="448"/>
      <c r="AC145" s="448"/>
      <c r="AD145" s="448"/>
      <c r="AE145" s="448"/>
      <c r="AF145" s="448"/>
      <c r="AG145" s="448"/>
      <c r="AH145" s="448"/>
      <c r="AI145" s="448"/>
      <c r="AJ145" s="448"/>
      <c r="AK145" s="448"/>
      <c r="AL145" s="448"/>
      <c r="AM145" s="448"/>
      <c r="AN145" s="448"/>
      <c r="AO145" s="448"/>
      <c r="AP145" s="448"/>
      <c r="AQ145" s="448"/>
    </row>
    <row r="146" spans="1:43" s="446" customFormat="1">
      <c r="A146" s="454"/>
      <c r="C146" s="448"/>
      <c r="D146" s="448"/>
      <c r="E146" s="448"/>
      <c r="F146" s="448"/>
      <c r="G146" s="448"/>
      <c r="H146" s="448"/>
      <c r="I146" s="448"/>
      <c r="J146" s="448"/>
      <c r="K146" s="448"/>
      <c r="L146" s="448"/>
      <c r="M146" s="448"/>
      <c r="N146" s="448"/>
      <c r="O146" s="448"/>
      <c r="P146" s="448"/>
      <c r="Q146" s="448"/>
      <c r="R146" s="448"/>
      <c r="S146" s="448"/>
      <c r="T146" s="448"/>
      <c r="U146" s="448"/>
      <c r="V146" s="448"/>
      <c r="W146" s="448"/>
      <c r="X146" s="448"/>
      <c r="Y146" s="448"/>
      <c r="Z146" s="448"/>
      <c r="AA146" s="448"/>
      <c r="AB146" s="448"/>
      <c r="AC146" s="448"/>
      <c r="AD146" s="448"/>
      <c r="AE146" s="448"/>
      <c r="AF146" s="448"/>
      <c r="AG146" s="448"/>
      <c r="AH146" s="448"/>
      <c r="AI146" s="448"/>
      <c r="AJ146" s="448"/>
      <c r="AK146" s="448"/>
      <c r="AL146" s="448"/>
      <c r="AM146" s="448"/>
      <c r="AN146" s="448"/>
      <c r="AO146" s="448"/>
      <c r="AP146" s="448"/>
      <c r="AQ146" s="448"/>
    </row>
    <row r="147" spans="1:43" s="446" customFormat="1">
      <c r="A147" s="454"/>
      <c r="C147" s="448"/>
      <c r="D147" s="448"/>
      <c r="E147" s="448"/>
      <c r="F147" s="448"/>
      <c r="G147" s="448"/>
      <c r="H147" s="448"/>
      <c r="I147" s="448"/>
      <c r="J147" s="448"/>
      <c r="K147" s="448"/>
      <c r="L147" s="448"/>
      <c r="M147" s="448"/>
      <c r="N147" s="448"/>
      <c r="O147" s="448"/>
      <c r="P147" s="448"/>
      <c r="Q147" s="448"/>
      <c r="R147" s="448"/>
      <c r="S147" s="448"/>
      <c r="T147" s="448"/>
      <c r="U147" s="448"/>
      <c r="V147" s="448"/>
      <c r="W147" s="448"/>
      <c r="X147" s="448"/>
      <c r="Y147" s="448"/>
      <c r="Z147" s="448"/>
      <c r="AA147" s="448"/>
      <c r="AB147" s="448"/>
      <c r="AC147" s="448"/>
      <c r="AD147" s="448"/>
      <c r="AE147" s="448"/>
      <c r="AF147" s="448"/>
      <c r="AG147" s="448"/>
      <c r="AH147" s="448"/>
      <c r="AI147" s="448"/>
      <c r="AJ147" s="448"/>
      <c r="AK147" s="448"/>
      <c r="AL147" s="448"/>
      <c r="AM147" s="448"/>
      <c r="AN147" s="448"/>
      <c r="AO147" s="448"/>
      <c r="AP147" s="448"/>
      <c r="AQ147" s="448"/>
    </row>
    <row r="148" spans="1:43" s="446" customFormat="1">
      <c r="A148" s="454"/>
      <c r="C148" s="448"/>
      <c r="D148" s="448"/>
      <c r="E148" s="448"/>
      <c r="F148" s="448"/>
      <c r="G148" s="448"/>
      <c r="H148" s="448"/>
      <c r="I148" s="448"/>
      <c r="J148" s="448"/>
      <c r="K148" s="448"/>
      <c r="L148" s="448"/>
      <c r="M148" s="448"/>
      <c r="N148" s="448"/>
      <c r="O148" s="448"/>
      <c r="P148" s="448"/>
      <c r="Q148" s="448"/>
      <c r="R148" s="448"/>
      <c r="S148" s="448"/>
      <c r="T148" s="448"/>
      <c r="U148" s="448"/>
      <c r="V148" s="448"/>
      <c r="W148" s="448"/>
      <c r="X148" s="448"/>
      <c r="Y148" s="448"/>
      <c r="Z148" s="448"/>
      <c r="AA148" s="448"/>
      <c r="AB148" s="448"/>
      <c r="AC148" s="448"/>
      <c r="AD148" s="448"/>
      <c r="AE148" s="448"/>
      <c r="AF148" s="448"/>
      <c r="AG148" s="448"/>
      <c r="AH148" s="448"/>
      <c r="AI148" s="448"/>
      <c r="AJ148" s="448"/>
      <c r="AK148" s="448"/>
      <c r="AL148" s="448"/>
      <c r="AM148" s="448"/>
      <c r="AN148" s="448"/>
      <c r="AO148" s="448"/>
      <c r="AP148" s="448"/>
      <c r="AQ148" s="448"/>
    </row>
    <row r="149" spans="1:43" s="446" customFormat="1">
      <c r="A149" s="454"/>
      <c r="C149" s="448"/>
      <c r="D149" s="448"/>
      <c r="E149" s="448"/>
      <c r="F149" s="448"/>
      <c r="G149" s="448"/>
      <c r="H149" s="448"/>
      <c r="I149" s="448"/>
      <c r="J149" s="448"/>
      <c r="K149" s="448"/>
      <c r="L149" s="448"/>
      <c r="M149" s="448"/>
      <c r="N149" s="448"/>
      <c r="O149" s="448"/>
      <c r="P149" s="448"/>
      <c r="Q149" s="448"/>
      <c r="R149" s="448"/>
      <c r="S149" s="448"/>
      <c r="T149" s="448"/>
      <c r="U149" s="448"/>
      <c r="V149" s="448"/>
      <c r="W149" s="448"/>
      <c r="X149" s="448"/>
      <c r="Y149" s="448"/>
      <c r="Z149" s="448"/>
      <c r="AA149" s="448"/>
      <c r="AB149" s="448"/>
      <c r="AC149" s="448"/>
      <c r="AD149" s="448"/>
      <c r="AE149" s="448"/>
      <c r="AF149" s="448"/>
      <c r="AG149" s="448"/>
      <c r="AH149" s="448"/>
      <c r="AI149" s="448"/>
      <c r="AJ149" s="448"/>
      <c r="AK149" s="448"/>
      <c r="AL149" s="448"/>
      <c r="AM149" s="448"/>
      <c r="AN149" s="448"/>
      <c r="AO149" s="448"/>
      <c r="AP149" s="448"/>
      <c r="AQ149" s="448"/>
    </row>
    <row r="150" spans="1:43" s="446" customFormat="1">
      <c r="A150" s="454"/>
      <c r="C150" s="448"/>
      <c r="D150" s="448"/>
      <c r="E150" s="448"/>
      <c r="F150" s="448"/>
      <c r="G150" s="448"/>
      <c r="H150" s="448"/>
      <c r="I150" s="448"/>
      <c r="J150" s="448"/>
      <c r="K150" s="448"/>
      <c r="L150" s="448"/>
      <c r="M150" s="448"/>
      <c r="N150" s="448"/>
      <c r="O150" s="448"/>
      <c r="P150" s="448"/>
      <c r="Q150" s="448"/>
      <c r="R150" s="448"/>
      <c r="S150" s="448"/>
      <c r="T150" s="448"/>
      <c r="U150" s="448"/>
      <c r="V150" s="448"/>
      <c r="W150" s="448"/>
      <c r="X150" s="448"/>
      <c r="Y150" s="448"/>
      <c r="Z150" s="448"/>
      <c r="AA150" s="448"/>
      <c r="AB150" s="448"/>
      <c r="AC150" s="448"/>
      <c r="AD150" s="448"/>
      <c r="AE150" s="448"/>
      <c r="AF150" s="448"/>
      <c r="AG150" s="448"/>
      <c r="AH150" s="448"/>
      <c r="AI150" s="448"/>
      <c r="AJ150" s="448"/>
      <c r="AK150" s="448"/>
      <c r="AL150" s="448"/>
      <c r="AM150" s="448"/>
      <c r="AN150" s="448"/>
      <c r="AO150" s="448"/>
      <c r="AP150" s="448"/>
      <c r="AQ150" s="448"/>
    </row>
    <row r="151" spans="1:43" s="446" customFormat="1">
      <c r="A151" s="454"/>
      <c r="C151" s="448"/>
      <c r="D151" s="448"/>
      <c r="E151" s="448"/>
      <c r="F151" s="448"/>
      <c r="G151" s="448"/>
      <c r="H151" s="448"/>
      <c r="I151" s="448"/>
      <c r="J151" s="448"/>
      <c r="K151" s="448"/>
      <c r="L151" s="448"/>
      <c r="M151" s="448"/>
      <c r="N151" s="448"/>
      <c r="O151" s="448"/>
      <c r="P151" s="448"/>
      <c r="Q151" s="448"/>
      <c r="R151" s="448"/>
      <c r="S151" s="448"/>
      <c r="T151" s="448"/>
      <c r="U151" s="448"/>
      <c r="V151" s="448"/>
      <c r="W151" s="448"/>
      <c r="X151" s="448"/>
      <c r="Y151" s="448"/>
      <c r="Z151" s="448"/>
      <c r="AA151" s="448"/>
      <c r="AB151" s="448"/>
      <c r="AC151" s="448"/>
      <c r="AD151" s="448"/>
      <c r="AE151" s="448"/>
      <c r="AF151" s="448"/>
      <c r="AG151" s="448"/>
      <c r="AH151" s="448"/>
      <c r="AI151" s="448"/>
      <c r="AJ151" s="448"/>
      <c r="AK151" s="448"/>
      <c r="AL151" s="448"/>
      <c r="AM151" s="448"/>
      <c r="AN151" s="448"/>
      <c r="AO151" s="448"/>
      <c r="AP151" s="448"/>
      <c r="AQ151" s="448"/>
    </row>
    <row r="152" spans="1:43" s="446" customFormat="1">
      <c r="A152" s="454"/>
      <c r="C152" s="448"/>
      <c r="D152" s="448"/>
      <c r="E152" s="448"/>
      <c r="F152" s="448"/>
      <c r="G152" s="448"/>
      <c r="H152" s="448"/>
      <c r="I152" s="448"/>
      <c r="J152" s="448"/>
      <c r="K152" s="448"/>
      <c r="L152" s="448"/>
      <c r="M152" s="448"/>
      <c r="N152" s="448"/>
      <c r="O152" s="448"/>
      <c r="P152" s="448"/>
      <c r="Q152" s="448"/>
      <c r="R152" s="448"/>
      <c r="S152" s="448"/>
      <c r="T152" s="448"/>
      <c r="U152" s="448"/>
      <c r="V152" s="448"/>
      <c r="W152" s="448"/>
      <c r="X152" s="448"/>
      <c r="Y152" s="448"/>
      <c r="Z152" s="448"/>
      <c r="AA152" s="448"/>
      <c r="AB152" s="448"/>
      <c r="AC152" s="448"/>
      <c r="AD152" s="448"/>
      <c r="AE152" s="448"/>
      <c r="AF152" s="448"/>
      <c r="AG152" s="448"/>
      <c r="AH152" s="448"/>
      <c r="AI152" s="448"/>
      <c r="AJ152" s="448"/>
      <c r="AK152" s="448"/>
      <c r="AL152" s="448"/>
      <c r="AM152" s="448"/>
      <c r="AN152" s="448"/>
      <c r="AO152" s="448"/>
      <c r="AP152" s="448"/>
      <c r="AQ152" s="448"/>
    </row>
    <row r="153" spans="1:43" s="446" customFormat="1">
      <c r="A153" s="454"/>
      <c r="C153" s="448"/>
      <c r="D153" s="448"/>
      <c r="E153" s="448"/>
      <c r="F153" s="448"/>
      <c r="G153" s="448"/>
      <c r="H153" s="448"/>
      <c r="I153" s="448"/>
      <c r="J153" s="448"/>
      <c r="K153" s="448"/>
      <c r="L153" s="448"/>
      <c r="M153" s="448"/>
      <c r="N153" s="448"/>
      <c r="O153" s="448"/>
      <c r="P153" s="448"/>
      <c r="Q153" s="448"/>
      <c r="R153" s="448"/>
      <c r="S153" s="448"/>
      <c r="T153" s="448"/>
      <c r="U153" s="448"/>
      <c r="V153" s="448"/>
      <c r="W153" s="448"/>
      <c r="X153" s="448"/>
      <c r="Y153" s="448"/>
      <c r="Z153" s="448"/>
      <c r="AA153" s="448"/>
      <c r="AB153" s="448"/>
      <c r="AC153" s="448"/>
      <c r="AD153" s="448"/>
      <c r="AE153" s="448"/>
      <c r="AF153" s="448"/>
      <c r="AG153" s="448"/>
      <c r="AH153" s="448"/>
      <c r="AI153" s="448"/>
      <c r="AJ153" s="448"/>
      <c r="AK153" s="448"/>
      <c r="AL153" s="448"/>
      <c r="AM153" s="448"/>
      <c r="AN153" s="448"/>
      <c r="AO153" s="448"/>
      <c r="AP153" s="448"/>
      <c r="AQ153" s="448"/>
    </row>
    <row r="154" spans="1:43" s="446" customFormat="1">
      <c r="A154" s="454"/>
      <c r="C154" s="448"/>
      <c r="D154" s="448"/>
      <c r="E154" s="448"/>
      <c r="F154" s="448"/>
      <c r="G154" s="448"/>
      <c r="H154" s="448"/>
      <c r="I154" s="448"/>
      <c r="J154" s="448"/>
      <c r="K154" s="448"/>
      <c r="L154" s="448"/>
      <c r="M154" s="448"/>
      <c r="N154" s="448"/>
      <c r="O154" s="448"/>
      <c r="P154" s="448"/>
      <c r="Q154" s="448"/>
      <c r="R154" s="448"/>
      <c r="S154" s="448"/>
      <c r="T154" s="448"/>
      <c r="U154" s="448"/>
      <c r="V154" s="448"/>
      <c r="W154" s="448"/>
      <c r="X154" s="448"/>
      <c r="Y154" s="448"/>
      <c r="Z154" s="448"/>
      <c r="AA154" s="448"/>
      <c r="AB154" s="448"/>
      <c r="AC154" s="448"/>
      <c r="AD154" s="448"/>
      <c r="AE154" s="448"/>
      <c r="AF154" s="448"/>
      <c r="AG154" s="448"/>
      <c r="AH154" s="448"/>
      <c r="AI154" s="448"/>
      <c r="AJ154" s="448"/>
      <c r="AK154" s="448"/>
      <c r="AL154" s="448"/>
      <c r="AM154" s="448"/>
      <c r="AN154" s="448"/>
      <c r="AO154" s="448"/>
      <c r="AP154" s="448"/>
      <c r="AQ154" s="448"/>
    </row>
    <row r="155" spans="1:43" s="446" customFormat="1">
      <c r="A155" s="454"/>
      <c r="C155" s="448"/>
      <c r="D155" s="448"/>
      <c r="E155" s="448"/>
      <c r="F155" s="448"/>
      <c r="G155" s="448"/>
      <c r="H155" s="448"/>
      <c r="I155" s="448"/>
      <c r="J155" s="448"/>
      <c r="K155" s="448"/>
      <c r="L155" s="448"/>
      <c r="M155" s="448"/>
      <c r="N155" s="448"/>
      <c r="O155" s="448"/>
      <c r="P155" s="448"/>
      <c r="Q155" s="448"/>
      <c r="R155" s="448"/>
      <c r="S155" s="448"/>
      <c r="T155" s="448"/>
      <c r="U155" s="448"/>
      <c r="V155" s="448"/>
      <c r="W155" s="448"/>
      <c r="X155" s="448"/>
      <c r="Y155" s="448"/>
      <c r="Z155" s="448"/>
      <c r="AA155" s="448"/>
      <c r="AB155" s="448"/>
      <c r="AC155" s="448"/>
      <c r="AD155" s="448"/>
      <c r="AE155" s="448"/>
      <c r="AF155" s="448"/>
      <c r="AG155" s="448"/>
      <c r="AH155" s="448"/>
      <c r="AI155" s="448"/>
      <c r="AJ155" s="448"/>
      <c r="AK155" s="448"/>
      <c r="AL155" s="448"/>
      <c r="AM155" s="448"/>
      <c r="AN155" s="448"/>
      <c r="AO155" s="448"/>
      <c r="AP155" s="448"/>
      <c r="AQ155" s="448"/>
    </row>
    <row r="156" spans="1:43" s="446" customFormat="1">
      <c r="A156" s="454"/>
      <c r="C156" s="448"/>
      <c r="D156" s="448"/>
      <c r="E156" s="448"/>
      <c r="F156" s="448"/>
      <c r="G156" s="448"/>
      <c r="H156" s="448"/>
      <c r="I156" s="448"/>
      <c r="J156" s="448"/>
      <c r="K156" s="448"/>
      <c r="L156" s="448"/>
      <c r="M156" s="448"/>
      <c r="N156" s="448"/>
      <c r="O156" s="448"/>
      <c r="P156" s="448"/>
      <c r="Q156" s="448"/>
      <c r="R156" s="448"/>
      <c r="S156" s="448"/>
      <c r="T156" s="448"/>
      <c r="U156" s="448"/>
      <c r="V156" s="448"/>
      <c r="W156" s="448"/>
      <c r="X156" s="448"/>
      <c r="Y156" s="448"/>
      <c r="Z156" s="448"/>
      <c r="AA156" s="448"/>
      <c r="AB156" s="448"/>
      <c r="AC156" s="448"/>
      <c r="AD156" s="448"/>
      <c r="AE156" s="448"/>
      <c r="AF156" s="448"/>
      <c r="AG156" s="448"/>
      <c r="AH156" s="448"/>
      <c r="AI156" s="448"/>
      <c r="AJ156" s="448"/>
      <c r="AK156" s="448"/>
      <c r="AL156" s="448"/>
      <c r="AM156" s="448"/>
      <c r="AN156" s="448"/>
      <c r="AO156" s="448"/>
      <c r="AP156" s="448"/>
      <c r="AQ156" s="448"/>
    </row>
    <row r="157" spans="1:43" s="446" customFormat="1">
      <c r="A157" s="454"/>
      <c r="C157" s="448"/>
      <c r="D157" s="448"/>
      <c r="E157" s="448"/>
      <c r="F157" s="448"/>
      <c r="G157" s="448"/>
      <c r="H157" s="448"/>
      <c r="I157" s="448"/>
      <c r="J157" s="448"/>
      <c r="K157" s="448"/>
      <c r="L157" s="448"/>
      <c r="M157" s="448"/>
      <c r="N157" s="448"/>
      <c r="O157" s="448"/>
      <c r="P157" s="448"/>
      <c r="Q157" s="448"/>
      <c r="R157" s="448"/>
      <c r="S157" s="448"/>
      <c r="T157" s="448"/>
      <c r="U157" s="448"/>
      <c r="V157" s="448"/>
      <c r="W157" s="448"/>
      <c r="X157" s="448"/>
      <c r="Y157" s="448"/>
      <c r="Z157" s="448"/>
      <c r="AA157" s="448"/>
      <c r="AB157" s="448"/>
      <c r="AC157" s="448"/>
      <c r="AD157" s="448"/>
      <c r="AE157" s="448"/>
      <c r="AF157" s="448"/>
      <c r="AG157" s="448"/>
      <c r="AH157" s="448"/>
      <c r="AI157" s="448"/>
      <c r="AJ157" s="448"/>
      <c r="AK157" s="448"/>
      <c r="AL157" s="448"/>
      <c r="AM157" s="448"/>
      <c r="AN157" s="448"/>
      <c r="AO157" s="448"/>
      <c r="AP157" s="448"/>
      <c r="AQ157" s="448"/>
    </row>
    <row r="158" spans="1:43" s="446" customFormat="1">
      <c r="A158" s="454"/>
      <c r="C158" s="448"/>
      <c r="D158" s="448"/>
      <c r="E158" s="448"/>
      <c r="F158" s="448"/>
      <c r="G158" s="448"/>
      <c r="H158" s="448"/>
      <c r="I158" s="448"/>
      <c r="J158" s="448"/>
      <c r="K158" s="448"/>
      <c r="L158" s="448"/>
      <c r="M158" s="448"/>
      <c r="N158" s="448"/>
      <c r="O158" s="448"/>
      <c r="P158" s="448"/>
      <c r="Q158" s="448"/>
      <c r="R158" s="448"/>
      <c r="S158" s="448"/>
      <c r="T158" s="448"/>
      <c r="U158" s="448"/>
      <c r="V158" s="448"/>
      <c r="W158" s="448"/>
      <c r="X158" s="448"/>
      <c r="Y158" s="448"/>
      <c r="Z158" s="448"/>
      <c r="AA158" s="448"/>
      <c r="AB158" s="448"/>
      <c r="AC158" s="448"/>
      <c r="AD158" s="448"/>
      <c r="AE158" s="448"/>
      <c r="AF158" s="448"/>
      <c r="AG158" s="448"/>
      <c r="AH158" s="448"/>
      <c r="AI158" s="448"/>
      <c r="AJ158" s="448"/>
      <c r="AK158" s="448"/>
      <c r="AL158" s="448"/>
      <c r="AM158" s="448"/>
      <c r="AN158" s="448"/>
      <c r="AO158" s="448"/>
      <c r="AP158" s="448"/>
      <c r="AQ158" s="448"/>
    </row>
    <row r="159" spans="1:43" s="446" customFormat="1">
      <c r="A159" s="454"/>
      <c r="C159" s="448"/>
      <c r="D159" s="448"/>
      <c r="E159" s="448"/>
      <c r="F159" s="448"/>
      <c r="G159" s="448"/>
      <c r="H159" s="448"/>
      <c r="I159" s="448"/>
      <c r="J159" s="448"/>
      <c r="K159" s="448"/>
      <c r="L159" s="448"/>
      <c r="M159" s="448"/>
      <c r="N159" s="448"/>
      <c r="O159" s="448"/>
      <c r="P159" s="448"/>
      <c r="Q159" s="448"/>
      <c r="R159" s="448"/>
      <c r="S159" s="448"/>
      <c r="T159" s="448"/>
      <c r="U159" s="448"/>
      <c r="V159" s="448"/>
      <c r="W159" s="448"/>
      <c r="X159" s="448"/>
      <c r="Y159" s="448"/>
      <c r="Z159" s="448"/>
      <c r="AA159" s="448"/>
      <c r="AB159" s="448"/>
      <c r="AC159" s="448"/>
      <c r="AD159" s="448"/>
      <c r="AE159" s="448"/>
      <c r="AF159" s="448"/>
      <c r="AG159" s="448"/>
      <c r="AH159" s="448"/>
      <c r="AI159" s="448"/>
      <c r="AJ159" s="448"/>
      <c r="AK159" s="448"/>
      <c r="AL159" s="448"/>
      <c r="AM159" s="448"/>
      <c r="AN159" s="448"/>
      <c r="AO159" s="448"/>
      <c r="AP159" s="448"/>
      <c r="AQ159" s="448"/>
    </row>
    <row r="160" spans="1:43" s="446" customFormat="1">
      <c r="A160" s="454"/>
      <c r="C160" s="448"/>
      <c r="D160" s="448"/>
      <c r="E160" s="448"/>
      <c r="F160" s="448"/>
      <c r="G160" s="448"/>
      <c r="H160" s="448"/>
      <c r="I160" s="448"/>
      <c r="J160" s="448"/>
      <c r="K160" s="448"/>
      <c r="L160" s="448"/>
      <c r="M160" s="448"/>
      <c r="N160" s="448"/>
      <c r="O160" s="448"/>
      <c r="P160" s="448"/>
      <c r="Q160" s="448"/>
      <c r="R160" s="448"/>
      <c r="S160" s="448"/>
      <c r="T160" s="448"/>
      <c r="U160" s="448"/>
      <c r="V160" s="448"/>
      <c r="W160" s="448"/>
      <c r="X160" s="448"/>
      <c r="Y160" s="448"/>
      <c r="Z160" s="448"/>
      <c r="AA160" s="448"/>
      <c r="AB160" s="448"/>
      <c r="AC160" s="448"/>
      <c r="AD160" s="448"/>
      <c r="AE160" s="448"/>
      <c r="AF160" s="448"/>
      <c r="AG160" s="448"/>
      <c r="AH160" s="448"/>
      <c r="AI160" s="448"/>
      <c r="AJ160" s="448"/>
      <c r="AK160" s="448"/>
      <c r="AL160" s="448"/>
      <c r="AM160" s="448"/>
      <c r="AN160" s="448"/>
      <c r="AO160" s="448"/>
      <c r="AP160" s="448"/>
      <c r="AQ160" s="448"/>
    </row>
    <row r="161" spans="1:43" s="446" customFormat="1">
      <c r="A161" s="454"/>
      <c r="C161" s="448"/>
      <c r="D161" s="448"/>
      <c r="E161" s="448"/>
      <c r="F161" s="448"/>
      <c r="G161" s="448"/>
      <c r="H161" s="448"/>
      <c r="I161" s="448"/>
      <c r="J161" s="448"/>
      <c r="K161" s="448"/>
      <c r="L161" s="448"/>
      <c r="M161" s="448"/>
      <c r="N161" s="448"/>
      <c r="O161" s="448"/>
      <c r="P161" s="448"/>
      <c r="Q161" s="448"/>
      <c r="R161" s="448"/>
      <c r="S161" s="448"/>
      <c r="T161" s="448"/>
      <c r="U161" s="448"/>
      <c r="V161" s="448"/>
      <c r="W161" s="448"/>
      <c r="X161" s="448"/>
      <c r="Y161" s="448"/>
      <c r="Z161" s="448"/>
      <c r="AA161" s="448"/>
      <c r="AB161" s="448"/>
      <c r="AC161" s="448"/>
      <c r="AD161" s="448"/>
      <c r="AE161" s="448"/>
      <c r="AF161" s="448"/>
      <c r="AG161" s="448"/>
      <c r="AH161" s="448"/>
      <c r="AI161" s="448"/>
      <c r="AJ161" s="448"/>
      <c r="AK161" s="448"/>
      <c r="AL161" s="448"/>
      <c r="AM161" s="448"/>
      <c r="AN161" s="448"/>
      <c r="AO161" s="448"/>
      <c r="AP161" s="448"/>
      <c r="AQ161" s="448"/>
    </row>
    <row r="162" spans="1:43" s="446" customFormat="1">
      <c r="A162" s="454"/>
      <c r="C162" s="448"/>
      <c r="D162" s="448"/>
      <c r="E162" s="448"/>
      <c r="F162" s="448"/>
      <c r="G162" s="448"/>
      <c r="H162" s="448"/>
      <c r="I162" s="448"/>
      <c r="J162" s="448"/>
      <c r="K162" s="448"/>
      <c r="L162" s="448"/>
      <c r="M162" s="448"/>
      <c r="N162" s="448"/>
      <c r="O162" s="448"/>
      <c r="P162" s="448"/>
      <c r="Q162" s="448"/>
      <c r="R162" s="448"/>
      <c r="S162" s="448"/>
      <c r="T162" s="448"/>
      <c r="U162" s="448"/>
      <c r="V162" s="448"/>
      <c r="W162" s="448"/>
      <c r="X162" s="448"/>
      <c r="Y162" s="448"/>
      <c r="Z162" s="448"/>
      <c r="AA162" s="448"/>
      <c r="AB162" s="448"/>
      <c r="AC162" s="448"/>
      <c r="AD162" s="448"/>
      <c r="AE162" s="448"/>
      <c r="AF162" s="448"/>
      <c r="AG162" s="448"/>
      <c r="AH162" s="448"/>
      <c r="AI162" s="448"/>
      <c r="AJ162" s="448"/>
      <c r="AK162" s="448"/>
      <c r="AL162" s="448"/>
      <c r="AM162" s="448"/>
      <c r="AN162" s="448"/>
      <c r="AO162" s="448"/>
      <c r="AP162" s="448"/>
      <c r="AQ162" s="448"/>
    </row>
    <row r="163" spans="1:43" s="446" customFormat="1">
      <c r="A163" s="454"/>
      <c r="C163" s="448"/>
      <c r="D163" s="448"/>
      <c r="E163" s="448"/>
      <c r="F163" s="448"/>
      <c r="G163" s="448"/>
      <c r="H163" s="448"/>
      <c r="I163" s="448"/>
      <c r="J163" s="448"/>
      <c r="K163" s="448"/>
      <c r="L163" s="448"/>
      <c r="M163" s="448"/>
      <c r="N163" s="448"/>
      <c r="O163" s="448"/>
      <c r="P163" s="448"/>
      <c r="Q163" s="448"/>
      <c r="R163" s="448"/>
      <c r="S163" s="448"/>
      <c r="T163" s="448"/>
      <c r="U163" s="448"/>
      <c r="V163" s="448"/>
      <c r="W163" s="448"/>
      <c r="X163" s="448"/>
      <c r="Y163" s="448"/>
      <c r="Z163" s="448"/>
      <c r="AA163" s="448"/>
      <c r="AB163" s="448"/>
      <c r="AC163" s="448"/>
      <c r="AD163" s="448"/>
      <c r="AE163" s="448"/>
      <c r="AF163" s="448"/>
      <c r="AG163" s="448"/>
      <c r="AH163" s="448"/>
      <c r="AI163" s="448"/>
      <c r="AJ163" s="448"/>
      <c r="AK163" s="448"/>
      <c r="AL163" s="448"/>
      <c r="AM163" s="448"/>
      <c r="AN163" s="448"/>
      <c r="AO163" s="448"/>
      <c r="AP163" s="448"/>
      <c r="AQ163" s="448"/>
    </row>
    <row r="164" spans="1:43" s="446" customFormat="1">
      <c r="A164" s="454"/>
      <c r="C164" s="448"/>
      <c r="D164" s="448"/>
      <c r="E164" s="448"/>
      <c r="F164" s="448"/>
      <c r="G164" s="448"/>
      <c r="H164" s="448"/>
      <c r="I164" s="448"/>
      <c r="J164" s="448"/>
      <c r="K164" s="448"/>
      <c r="L164" s="448"/>
      <c r="M164" s="448"/>
      <c r="N164" s="448"/>
      <c r="O164" s="448"/>
      <c r="P164" s="448"/>
      <c r="Q164" s="448"/>
      <c r="R164" s="448"/>
      <c r="S164" s="448"/>
      <c r="T164" s="448"/>
      <c r="U164" s="448"/>
      <c r="V164" s="448"/>
      <c r="W164" s="448"/>
      <c r="X164" s="448"/>
      <c r="Y164" s="448"/>
      <c r="Z164" s="448"/>
      <c r="AA164" s="448"/>
      <c r="AB164" s="448"/>
      <c r="AC164" s="448"/>
      <c r="AD164" s="448"/>
      <c r="AE164" s="448"/>
      <c r="AF164" s="448"/>
      <c r="AG164" s="448"/>
      <c r="AH164" s="448"/>
      <c r="AI164" s="448"/>
      <c r="AJ164" s="448"/>
      <c r="AK164" s="448"/>
      <c r="AL164" s="448"/>
      <c r="AM164" s="448"/>
      <c r="AN164" s="448"/>
      <c r="AO164" s="448"/>
      <c r="AP164" s="448"/>
      <c r="AQ164" s="448"/>
    </row>
    <row r="165" spans="1:43" s="446" customFormat="1">
      <c r="A165" s="454"/>
      <c r="C165" s="448"/>
      <c r="D165" s="448"/>
      <c r="E165" s="448"/>
      <c r="F165" s="448"/>
      <c r="G165" s="448"/>
      <c r="H165" s="448"/>
      <c r="I165" s="448"/>
      <c r="J165" s="448"/>
      <c r="K165" s="448"/>
      <c r="L165" s="448"/>
      <c r="M165" s="448"/>
      <c r="N165" s="448"/>
      <c r="O165" s="448"/>
      <c r="P165" s="448"/>
      <c r="Q165" s="448"/>
      <c r="R165" s="448"/>
      <c r="S165" s="448"/>
      <c r="T165" s="448"/>
      <c r="U165" s="448"/>
      <c r="V165" s="448"/>
      <c r="W165" s="448"/>
      <c r="X165" s="448"/>
      <c r="Y165" s="448"/>
      <c r="Z165" s="448"/>
      <c r="AA165" s="448"/>
      <c r="AB165" s="448"/>
      <c r="AC165" s="448"/>
      <c r="AD165" s="448"/>
      <c r="AE165" s="448"/>
      <c r="AF165" s="448"/>
      <c r="AG165" s="448"/>
      <c r="AH165" s="448"/>
      <c r="AI165" s="448"/>
      <c r="AJ165" s="448"/>
      <c r="AK165" s="448"/>
      <c r="AL165" s="448"/>
      <c r="AM165" s="448"/>
      <c r="AN165" s="448"/>
      <c r="AO165" s="448"/>
      <c r="AP165" s="448"/>
      <c r="AQ165" s="448"/>
    </row>
    <row r="166" spans="1:43" s="446" customFormat="1">
      <c r="A166" s="454"/>
      <c r="C166" s="448"/>
      <c r="D166" s="448"/>
      <c r="E166" s="448"/>
      <c r="F166" s="448"/>
      <c r="G166" s="448"/>
      <c r="H166" s="448"/>
      <c r="I166" s="448"/>
      <c r="J166" s="448"/>
      <c r="K166" s="448"/>
      <c r="L166" s="448"/>
      <c r="M166" s="448"/>
      <c r="N166" s="448"/>
      <c r="O166" s="448"/>
      <c r="P166" s="448"/>
      <c r="Q166" s="448"/>
      <c r="R166" s="448"/>
      <c r="S166" s="448"/>
      <c r="T166" s="448"/>
      <c r="U166" s="448"/>
      <c r="V166" s="448"/>
      <c r="W166" s="448"/>
      <c r="X166" s="448"/>
      <c r="Y166" s="448"/>
      <c r="Z166" s="448"/>
      <c r="AA166" s="448"/>
      <c r="AB166" s="448"/>
      <c r="AC166" s="448"/>
      <c r="AD166" s="448"/>
      <c r="AE166" s="448"/>
      <c r="AF166" s="448"/>
      <c r="AG166" s="448"/>
      <c r="AH166" s="448"/>
      <c r="AI166" s="448"/>
      <c r="AJ166" s="448"/>
      <c r="AK166" s="448"/>
      <c r="AL166" s="448"/>
      <c r="AM166" s="448"/>
      <c r="AN166" s="448"/>
      <c r="AO166" s="448"/>
      <c r="AP166" s="448"/>
      <c r="AQ166" s="448"/>
    </row>
    <row r="167" spans="1:43" s="446" customFormat="1">
      <c r="A167" s="454"/>
      <c r="C167" s="448"/>
      <c r="D167" s="448"/>
      <c r="E167" s="448"/>
      <c r="F167" s="448"/>
      <c r="G167" s="448"/>
      <c r="H167" s="448"/>
      <c r="I167" s="448"/>
      <c r="J167" s="448"/>
      <c r="K167" s="448"/>
      <c r="L167" s="448"/>
      <c r="M167" s="448"/>
      <c r="N167" s="448"/>
      <c r="O167" s="448"/>
      <c r="P167" s="448"/>
      <c r="Q167" s="448"/>
      <c r="R167" s="448"/>
      <c r="S167" s="448"/>
      <c r="T167" s="448"/>
      <c r="U167" s="448"/>
      <c r="V167" s="448"/>
      <c r="W167" s="448"/>
      <c r="X167" s="448"/>
      <c r="Y167" s="448"/>
      <c r="Z167" s="448"/>
      <c r="AA167" s="448"/>
      <c r="AB167" s="448"/>
      <c r="AC167" s="448"/>
      <c r="AD167" s="448"/>
      <c r="AE167" s="448"/>
      <c r="AF167" s="448"/>
      <c r="AG167" s="448"/>
      <c r="AH167" s="448"/>
      <c r="AI167" s="448"/>
      <c r="AJ167" s="448"/>
      <c r="AK167" s="448"/>
      <c r="AL167" s="448"/>
      <c r="AM167" s="448"/>
      <c r="AN167" s="448"/>
      <c r="AO167" s="448"/>
      <c r="AP167" s="448"/>
      <c r="AQ167" s="448"/>
    </row>
    <row r="168" spans="1:43" s="446" customFormat="1">
      <c r="A168" s="454"/>
      <c r="C168" s="448"/>
      <c r="D168" s="448"/>
      <c r="E168" s="448"/>
      <c r="F168" s="448"/>
      <c r="G168" s="448"/>
      <c r="H168" s="448"/>
      <c r="I168" s="448"/>
      <c r="J168" s="448"/>
      <c r="K168" s="448"/>
      <c r="L168" s="448"/>
      <c r="M168" s="448"/>
      <c r="N168" s="448"/>
      <c r="O168" s="448"/>
      <c r="P168" s="448"/>
      <c r="Q168" s="448"/>
      <c r="R168" s="448"/>
      <c r="S168" s="448"/>
      <c r="T168" s="448"/>
      <c r="U168" s="448"/>
      <c r="V168" s="448"/>
      <c r="W168" s="448"/>
      <c r="X168" s="448"/>
      <c r="Y168" s="448"/>
      <c r="Z168" s="448"/>
      <c r="AA168" s="448"/>
      <c r="AB168" s="448"/>
      <c r="AC168" s="448"/>
      <c r="AD168" s="448"/>
      <c r="AE168" s="448"/>
      <c r="AF168" s="448"/>
      <c r="AG168" s="448"/>
      <c r="AH168" s="448"/>
      <c r="AI168" s="448"/>
      <c r="AJ168" s="448"/>
      <c r="AK168" s="448"/>
      <c r="AL168" s="448"/>
      <c r="AM168" s="448"/>
      <c r="AN168" s="448"/>
      <c r="AO168" s="448"/>
      <c r="AP168" s="448"/>
      <c r="AQ168" s="448"/>
    </row>
    <row r="169" spans="1:43" s="446" customFormat="1">
      <c r="A169" s="454"/>
      <c r="C169" s="448"/>
      <c r="D169" s="448"/>
      <c r="E169" s="448"/>
      <c r="F169" s="448"/>
      <c r="G169" s="448"/>
      <c r="H169" s="448"/>
      <c r="I169" s="448"/>
      <c r="J169" s="448"/>
      <c r="K169" s="448"/>
      <c r="L169" s="448"/>
      <c r="M169" s="448"/>
      <c r="N169" s="448"/>
      <c r="O169" s="448"/>
      <c r="P169" s="448"/>
      <c r="Q169" s="448"/>
      <c r="R169" s="448"/>
      <c r="S169" s="448"/>
      <c r="T169" s="448"/>
      <c r="U169" s="448"/>
      <c r="V169" s="448"/>
      <c r="W169" s="448"/>
      <c r="X169" s="448"/>
      <c r="Y169" s="448"/>
      <c r="Z169" s="448"/>
      <c r="AA169" s="448"/>
      <c r="AB169" s="448"/>
      <c r="AC169" s="448"/>
      <c r="AD169" s="448"/>
      <c r="AE169" s="448"/>
      <c r="AF169" s="448"/>
      <c r="AG169" s="448"/>
      <c r="AH169" s="448"/>
      <c r="AI169" s="448"/>
      <c r="AJ169" s="448"/>
      <c r="AK169" s="448"/>
      <c r="AL169" s="448"/>
      <c r="AM169" s="448"/>
      <c r="AN169" s="448"/>
      <c r="AO169" s="448"/>
      <c r="AP169" s="448"/>
      <c r="AQ169" s="448"/>
    </row>
    <row r="170" spans="1:43" s="446" customFormat="1">
      <c r="A170" s="454"/>
      <c r="C170" s="448"/>
      <c r="D170" s="448"/>
      <c r="E170" s="448"/>
      <c r="F170" s="448"/>
      <c r="G170" s="448"/>
      <c r="H170" s="448"/>
      <c r="I170" s="448"/>
      <c r="J170" s="448"/>
      <c r="K170" s="448"/>
      <c r="L170" s="448"/>
      <c r="M170" s="448"/>
      <c r="N170" s="448"/>
      <c r="O170" s="448"/>
      <c r="P170" s="448"/>
      <c r="Q170" s="448"/>
      <c r="R170" s="448"/>
      <c r="S170" s="448"/>
      <c r="T170" s="448"/>
      <c r="U170" s="448"/>
      <c r="V170" s="448"/>
      <c r="W170" s="448"/>
      <c r="X170" s="448"/>
      <c r="Y170" s="448"/>
      <c r="Z170" s="448"/>
      <c r="AA170" s="448"/>
      <c r="AB170" s="448"/>
      <c r="AC170" s="448"/>
      <c r="AD170" s="448"/>
      <c r="AE170" s="448"/>
      <c r="AF170" s="448"/>
      <c r="AG170" s="448"/>
      <c r="AH170" s="448"/>
      <c r="AI170" s="448"/>
      <c r="AJ170" s="448"/>
      <c r="AK170" s="448"/>
      <c r="AL170" s="448"/>
      <c r="AM170" s="448"/>
      <c r="AN170" s="448"/>
      <c r="AO170" s="448"/>
      <c r="AP170" s="448"/>
      <c r="AQ170" s="448"/>
    </row>
    <row r="171" spans="1:43" s="446" customFormat="1">
      <c r="A171" s="454"/>
      <c r="C171" s="448"/>
      <c r="D171" s="448"/>
      <c r="E171" s="448"/>
      <c r="F171" s="448"/>
      <c r="G171" s="448"/>
      <c r="H171" s="448"/>
      <c r="I171" s="448"/>
      <c r="J171" s="448"/>
      <c r="K171" s="448"/>
      <c r="L171" s="448"/>
      <c r="M171" s="448"/>
      <c r="N171" s="448"/>
      <c r="O171" s="448"/>
      <c r="P171" s="448"/>
      <c r="Q171" s="448"/>
      <c r="R171" s="448"/>
      <c r="S171" s="448"/>
      <c r="T171" s="448"/>
      <c r="U171" s="448"/>
      <c r="V171" s="448"/>
      <c r="W171" s="448"/>
      <c r="X171" s="448"/>
      <c r="Y171" s="448"/>
      <c r="Z171" s="448"/>
      <c r="AA171" s="448"/>
      <c r="AB171" s="448"/>
      <c r="AC171" s="448"/>
      <c r="AD171" s="448"/>
      <c r="AE171" s="448"/>
      <c r="AF171" s="448"/>
      <c r="AG171" s="448"/>
      <c r="AH171" s="448"/>
      <c r="AI171" s="448"/>
      <c r="AJ171" s="448"/>
      <c r="AK171" s="448"/>
      <c r="AL171" s="448"/>
      <c r="AM171" s="448"/>
      <c r="AN171" s="448"/>
      <c r="AO171" s="448"/>
      <c r="AP171" s="448"/>
      <c r="AQ171" s="448"/>
    </row>
    <row r="172" spans="1:43" s="446" customFormat="1">
      <c r="A172" s="454"/>
      <c r="C172" s="448"/>
      <c r="D172" s="448"/>
      <c r="E172" s="448"/>
      <c r="F172" s="448"/>
      <c r="G172" s="448"/>
      <c r="H172" s="448"/>
      <c r="I172" s="448"/>
      <c r="J172" s="448"/>
      <c r="K172" s="448"/>
      <c r="L172" s="448"/>
      <c r="M172" s="448"/>
      <c r="N172" s="448"/>
      <c r="O172" s="448"/>
      <c r="P172" s="448"/>
      <c r="Q172" s="448"/>
      <c r="R172" s="448"/>
      <c r="S172" s="448"/>
      <c r="T172" s="448"/>
      <c r="U172" s="448"/>
      <c r="V172" s="448"/>
      <c r="W172" s="448"/>
      <c r="X172" s="448"/>
      <c r="Y172" s="448"/>
      <c r="Z172" s="448"/>
      <c r="AA172" s="448"/>
      <c r="AB172" s="448"/>
      <c r="AC172" s="448"/>
      <c r="AD172" s="448"/>
      <c r="AE172" s="448"/>
      <c r="AF172" s="448"/>
      <c r="AG172" s="448"/>
      <c r="AH172" s="448"/>
      <c r="AI172" s="448"/>
      <c r="AJ172" s="448"/>
      <c r="AK172" s="448"/>
      <c r="AL172" s="448"/>
      <c r="AM172" s="448"/>
      <c r="AN172" s="448"/>
      <c r="AO172" s="448"/>
      <c r="AP172" s="448"/>
      <c r="AQ172" s="448"/>
    </row>
    <row r="173" spans="1:43" s="446" customFormat="1">
      <c r="A173" s="454"/>
      <c r="C173" s="448"/>
      <c r="D173" s="448"/>
      <c r="E173" s="448"/>
      <c r="F173" s="448"/>
      <c r="G173" s="448"/>
      <c r="H173" s="448"/>
      <c r="I173" s="448"/>
      <c r="J173" s="448"/>
      <c r="K173" s="448"/>
      <c r="L173" s="448"/>
      <c r="M173" s="448"/>
      <c r="N173" s="448"/>
      <c r="O173" s="448"/>
      <c r="P173" s="448"/>
      <c r="Q173" s="448"/>
      <c r="R173" s="448"/>
      <c r="S173" s="448"/>
      <c r="T173" s="448"/>
      <c r="U173" s="448"/>
      <c r="V173" s="448"/>
      <c r="W173" s="448"/>
      <c r="X173" s="448"/>
      <c r="Y173" s="448"/>
      <c r="Z173" s="448"/>
      <c r="AA173" s="448"/>
      <c r="AB173" s="448"/>
      <c r="AC173" s="448"/>
      <c r="AD173" s="448"/>
      <c r="AE173" s="448"/>
      <c r="AF173" s="448"/>
      <c r="AG173" s="448"/>
      <c r="AH173" s="448"/>
      <c r="AI173" s="448"/>
      <c r="AJ173" s="448"/>
      <c r="AK173" s="448"/>
      <c r="AL173" s="448"/>
      <c r="AM173" s="448"/>
      <c r="AN173" s="448"/>
      <c r="AO173" s="448"/>
      <c r="AP173" s="448"/>
      <c r="AQ173" s="448"/>
    </row>
    <row r="174" spans="1:43" s="446" customFormat="1">
      <c r="A174" s="454"/>
      <c r="C174" s="448"/>
      <c r="D174" s="448"/>
      <c r="E174" s="448"/>
      <c r="F174" s="448"/>
      <c r="G174" s="448"/>
      <c r="H174" s="448"/>
      <c r="I174" s="448"/>
      <c r="J174" s="448"/>
      <c r="K174" s="448"/>
      <c r="L174" s="448"/>
      <c r="M174" s="448"/>
      <c r="N174" s="448"/>
      <c r="O174" s="448"/>
      <c r="P174" s="448"/>
      <c r="Q174" s="448"/>
      <c r="R174" s="448"/>
      <c r="S174" s="448"/>
      <c r="T174" s="448"/>
      <c r="U174" s="448"/>
      <c r="V174" s="448"/>
      <c r="W174" s="448"/>
      <c r="X174" s="448"/>
      <c r="Y174" s="448"/>
      <c r="Z174" s="448"/>
      <c r="AA174" s="448"/>
      <c r="AB174" s="448"/>
      <c r="AC174" s="448"/>
      <c r="AD174" s="448"/>
      <c r="AE174" s="448"/>
      <c r="AF174" s="448"/>
      <c r="AG174" s="448"/>
      <c r="AH174" s="448"/>
      <c r="AI174" s="448"/>
      <c r="AJ174" s="448"/>
      <c r="AK174" s="448"/>
      <c r="AL174" s="448"/>
      <c r="AM174" s="448"/>
      <c r="AN174" s="448"/>
      <c r="AO174" s="448"/>
      <c r="AP174" s="448"/>
      <c r="AQ174" s="448"/>
    </row>
    <row r="175" spans="1:43" s="446" customFormat="1">
      <c r="A175" s="454"/>
      <c r="C175" s="448"/>
      <c r="D175" s="448"/>
      <c r="E175" s="448"/>
      <c r="F175" s="448"/>
      <c r="G175" s="448"/>
      <c r="H175" s="448"/>
      <c r="I175" s="448"/>
      <c r="J175" s="448"/>
      <c r="K175" s="448"/>
      <c r="L175" s="448"/>
      <c r="M175" s="448"/>
      <c r="N175" s="448"/>
      <c r="O175" s="448"/>
      <c r="P175" s="448"/>
      <c r="Q175" s="448"/>
      <c r="R175" s="448"/>
      <c r="S175" s="448"/>
      <c r="T175" s="448"/>
      <c r="U175" s="448"/>
      <c r="V175" s="448"/>
      <c r="W175" s="448"/>
      <c r="X175" s="448"/>
      <c r="Y175" s="448"/>
      <c r="Z175" s="448"/>
      <c r="AA175" s="448"/>
      <c r="AB175" s="448"/>
      <c r="AC175" s="448"/>
      <c r="AD175" s="448"/>
      <c r="AE175" s="448"/>
      <c r="AF175" s="448"/>
      <c r="AG175" s="448"/>
      <c r="AH175" s="448"/>
      <c r="AI175" s="448"/>
      <c r="AJ175" s="448"/>
      <c r="AK175" s="448"/>
      <c r="AL175" s="448"/>
      <c r="AM175" s="448"/>
      <c r="AN175" s="448"/>
      <c r="AO175" s="448"/>
      <c r="AP175" s="448"/>
      <c r="AQ175" s="448"/>
    </row>
    <row r="176" spans="1:43" s="446" customFormat="1">
      <c r="A176" s="454"/>
      <c r="C176" s="448"/>
      <c r="D176" s="448"/>
      <c r="E176" s="448"/>
      <c r="F176" s="448"/>
      <c r="G176" s="448"/>
      <c r="H176" s="448"/>
      <c r="I176" s="448"/>
      <c r="J176" s="448"/>
      <c r="K176" s="448"/>
      <c r="L176" s="448"/>
      <c r="M176" s="448"/>
      <c r="N176" s="448"/>
      <c r="O176" s="448"/>
      <c r="P176" s="448"/>
      <c r="Q176" s="448"/>
      <c r="R176" s="448"/>
      <c r="S176" s="448"/>
      <c r="T176" s="448"/>
      <c r="U176" s="448"/>
      <c r="V176" s="448"/>
      <c r="W176" s="448"/>
      <c r="X176" s="448"/>
      <c r="Y176" s="448"/>
      <c r="Z176" s="448"/>
      <c r="AA176" s="448"/>
      <c r="AB176" s="448"/>
      <c r="AC176" s="448"/>
      <c r="AD176" s="448"/>
      <c r="AE176" s="448"/>
      <c r="AF176" s="448"/>
      <c r="AG176" s="448"/>
      <c r="AH176" s="448"/>
      <c r="AI176" s="448"/>
      <c r="AJ176" s="448"/>
      <c r="AK176" s="448"/>
      <c r="AL176" s="448"/>
      <c r="AM176" s="448"/>
      <c r="AN176" s="448"/>
      <c r="AO176" s="448"/>
      <c r="AP176" s="448"/>
      <c r="AQ176" s="448"/>
    </row>
    <row r="177" spans="1:43" s="446" customFormat="1">
      <c r="A177" s="454"/>
      <c r="C177" s="448"/>
      <c r="D177" s="448"/>
      <c r="E177" s="448"/>
      <c r="F177" s="448"/>
      <c r="G177" s="448"/>
      <c r="H177" s="448"/>
      <c r="I177" s="448"/>
      <c r="J177" s="448"/>
      <c r="K177" s="448"/>
      <c r="L177" s="448"/>
      <c r="M177" s="448"/>
      <c r="N177" s="448"/>
      <c r="O177" s="448"/>
      <c r="P177" s="448"/>
      <c r="Q177" s="448"/>
      <c r="R177" s="448"/>
      <c r="S177" s="448"/>
      <c r="T177" s="448"/>
      <c r="U177" s="448"/>
      <c r="V177" s="448"/>
      <c r="W177" s="448"/>
      <c r="X177" s="448"/>
      <c r="Y177" s="448"/>
      <c r="Z177" s="448"/>
      <c r="AA177" s="448"/>
      <c r="AB177" s="448"/>
      <c r="AC177" s="448"/>
      <c r="AD177" s="448"/>
      <c r="AE177" s="448"/>
      <c r="AF177" s="448"/>
      <c r="AG177" s="448"/>
      <c r="AH177" s="448"/>
      <c r="AI177" s="448"/>
      <c r="AJ177" s="448"/>
      <c r="AK177" s="448"/>
      <c r="AL177" s="448"/>
      <c r="AM177" s="448"/>
      <c r="AN177" s="448"/>
      <c r="AO177" s="448"/>
      <c r="AP177" s="448"/>
      <c r="AQ177" s="448"/>
    </row>
    <row r="178" spans="1:43" s="446" customFormat="1">
      <c r="A178" s="454"/>
      <c r="C178" s="448"/>
      <c r="D178" s="448"/>
      <c r="E178" s="448"/>
      <c r="F178" s="448"/>
      <c r="G178" s="448"/>
      <c r="H178" s="448"/>
      <c r="I178" s="448"/>
      <c r="J178" s="448"/>
      <c r="K178" s="448"/>
      <c r="L178" s="448"/>
      <c r="M178" s="448"/>
      <c r="N178" s="448"/>
      <c r="O178" s="448"/>
      <c r="P178" s="448"/>
      <c r="Q178" s="448"/>
      <c r="R178" s="448"/>
      <c r="S178" s="448"/>
      <c r="T178" s="448"/>
      <c r="U178" s="448"/>
      <c r="V178" s="448"/>
      <c r="W178" s="448"/>
      <c r="X178" s="448"/>
      <c r="Y178" s="448"/>
      <c r="Z178" s="448"/>
      <c r="AA178" s="448"/>
      <c r="AB178" s="448"/>
      <c r="AC178" s="448"/>
      <c r="AD178" s="448"/>
      <c r="AE178" s="448"/>
      <c r="AF178" s="448"/>
      <c r="AG178" s="448"/>
      <c r="AH178" s="448"/>
      <c r="AI178" s="448"/>
      <c r="AJ178" s="448"/>
      <c r="AK178" s="448"/>
      <c r="AL178" s="448"/>
      <c r="AM178" s="448"/>
      <c r="AN178" s="448"/>
      <c r="AO178" s="448"/>
      <c r="AP178" s="448"/>
      <c r="AQ178" s="448"/>
    </row>
    <row r="179" spans="1:43" s="446" customFormat="1">
      <c r="A179" s="454"/>
      <c r="C179" s="448"/>
      <c r="D179" s="448"/>
      <c r="E179" s="448"/>
      <c r="F179" s="448"/>
      <c r="G179" s="448"/>
      <c r="H179" s="448"/>
      <c r="I179" s="448"/>
      <c r="J179" s="448"/>
      <c r="K179" s="448"/>
      <c r="L179" s="448"/>
      <c r="M179" s="448"/>
      <c r="N179" s="448"/>
      <c r="O179" s="448"/>
      <c r="P179" s="448"/>
      <c r="Q179" s="448"/>
      <c r="R179" s="448"/>
      <c r="S179" s="448"/>
      <c r="T179" s="448"/>
      <c r="U179" s="448"/>
      <c r="V179" s="448"/>
      <c r="W179" s="448"/>
      <c r="X179" s="448"/>
      <c r="Y179" s="448"/>
      <c r="Z179" s="448"/>
      <c r="AA179" s="448"/>
      <c r="AB179" s="448"/>
      <c r="AC179" s="448"/>
      <c r="AD179" s="448"/>
      <c r="AE179" s="448"/>
      <c r="AF179" s="448"/>
      <c r="AG179" s="448"/>
      <c r="AH179" s="448"/>
      <c r="AI179" s="448"/>
      <c r="AJ179" s="448"/>
      <c r="AK179" s="448"/>
      <c r="AL179" s="448"/>
      <c r="AM179" s="448"/>
      <c r="AN179" s="448"/>
      <c r="AO179" s="448"/>
      <c r="AP179" s="448"/>
      <c r="AQ179" s="448"/>
    </row>
    <row r="180" spans="1:43" s="446" customFormat="1">
      <c r="A180" s="454"/>
      <c r="C180" s="448"/>
      <c r="D180" s="448"/>
      <c r="E180" s="448"/>
      <c r="F180" s="448"/>
      <c r="G180" s="448"/>
      <c r="H180" s="448"/>
      <c r="I180" s="448"/>
      <c r="J180" s="448"/>
      <c r="K180" s="448"/>
      <c r="L180" s="448"/>
      <c r="M180" s="448"/>
      <c r="N180" s="448"/>
      <c r="O180" s="448"/>
      <c r="P180" s="448"/>
      <c r="Q180" s="448"/>
      <c r="R180" s="448"/>
      <c r="S180" s="448"/>
      <c r="T180" s="448"/>
      <c r="U180" s="448"/>
      <c r="V180" s="448"/>
      <c r="W180" s="448"/>
      <c r="X180" s="448"/>
      <c r="Y180" s="448"/>
      <c r="Z180" s="448"/>
      <c r="AA180" s="448"/>
      <c r="AB180" s="448"/>
      <c r="AC180" s="448"/>
      <c r="AD180" s="448"/>
      <c r="AE180" s="448"/>
      <c r="AF180" s="448"/>
      <c r="AG180" s="448"/>
      <c r="AH180" s="448"/>
      <c r="AI180" s="448"/>
      <c r="AJ180" s="448"/>
      <c r="AK180" s="448"/>
      <c r="AL180" s="448"/>
      <c r="AM180" s="448"/>
      <c r="AN180" s="448"/>
      <c r="AO180" s="448"/>
      <c r="AP180" s="448"/>
      <c r="AQ180" s="448"/>
    </row>
    <row r="181" spans="1:43" s="446" customFormat="1">
      <c r="A181" s="454"/>
      <c r="C181" s="448"/>
      <c r="D181" s="448"/>
      <c r="E181" s="448"/>
      <c r="F181" s="448"/>
      <c r="G181" s="448"/>
      <c r="H181" s="448"/>
      <c r="I181" s="448"/>
      <c r="J181" s="448"/>
      <c r="K181" s="448"/>
      <c r="L181" s="448"/>
      <c r="M181" s="448"/>
      <c r="N181" s="448"/>
      <c r="O181" s="448"/>
      <c r="P181" s="448"/>
      <c r="Q181" s="448"/>
      <c r="R181" s="448"/>
      <c r="S181" s="448"/>
      <c r="T181" s="448"/>
      <c r="U181" s="448"/>
      <c r="V181" s="448"/>
      <c r="W181" s="448"/>
      <c r="X181" s="448"/>
      <c r="Y181" s="448"/>
      <c r="Z181" s="448"/>
      <c r="AA181" s="448"/>
      <c r="AB181" s="448"/>
      <c r="AC181" s="448"/>
      <c r="AD181" s="448"/>
      <c r="AE181" s="448"/>
      <c r="AF181" s="448"/>
      <c r="AG181" s="448"/>
      <c r="AH181" s="448"/>
      <c r="AI181" s="448"/>
      <c r="AJ181" s="448"/>
      <c r="AK181" s="448"/>
      <c r="AL181" s="448"/>
      <c r="AM181" s="448"/>
      <c r="AN181" s="448"/>
      <c r="AO181" s="448"/>
      <c r="AP181" s="448"/>
      <c r="AQ181" s="448"/>
    </row>
    <row r="182" spans="1:43" s="446" customFormat="1">
      <c r="A182" s="454"/>
      <c r="C182" s="448"/>
      <c r="D182" s="448"/>
      <c r="E182" s="448"/>
      <c r="F182" s="448"/>
      <c r="G182" s="448"/>
      <c r="H182" s="448"/>
      <c r="I182" s="448"/>
      <c r="J182" s="448"/>
      <c r="K182" s="448"/>
      <c r="L182" s="448"/>
      <c r="M182" s="448"/>
      <c r="N182" s="448"/>
      <c r="O182" s="448"/>
      <c r="P182" s="448"/>
      <c r="Q182" s="448"/>
      <c r="R182" s="448"/>
      <c r="S182" s="448"/>
      <c r="T182" s="448"/>
      <c r="U182" s="448"/>
      <c r="V182" s="448"/>
      <c r="W182" s="448"/>
      <c r="X182" s="448"/>
      <c r="Y182" s="448"/>
      <c r="Z182" s="448"/>
      <c r="AA182" s="448"/>
      <c r="AB182" s="448"/>
      <c r="AC182" s="448"/>
      <c r="AD182" s="448"/>
      <c r="AE182" s="448"/>
      <c r="AF182" s="448"/>
      <c r="AG182" s="448"/>
      <c r="AH182" s="448"/>
      <c r="AI182" s="448"/>
      <c r="AJ182" s="448"/>
      <c r="AK182" s="448"/>
      <c r="AL182" s="448"/>
      <c r="AM182" s="448"/>
      <c r="AN182" s="448"/>
      <c r="AO182" s="448"/>
      <c r="AP182" s="448"/>
      <c r="AQ182" s="448"/>
    </row>
    <row r="183" spans="1:43" s="446" customFormat="1">
      <c r="A183" s="454"/>
      <c r="C183" s="448"/>
      <c r="D183" s="448"/>
      <c r="E183" s="448"/>
      <c r="F183" s="448"/>
      <c r="G183" s="448"/>
      <c r="H183" s="448"/>
      <c r="I183" s="448"/>
      <c r="J183" s="448"/>
      <c r="K183" s="448"/>
      <c r="L183" s="448"/>
      <c r="M183" s="448"/>
      <c r="N183" s="448"/>
      <c r="O183" s="448"/>
      <c r="P183" s="448"/>
      <c r="Q183" s="448"/>
      <c r="R183" s="448"/>
      <c r="S183" s="448"/>
      <c r="T183" s="448"/>
      <c r="U183" s="448"/>
      <c r="V183" s="448"/>
      <c r="W183" s="448"/>
      <c r="X183" s="448"/>
      <c r="Y183" s="448"/>
      <c r="Z183" s="448"/>
      <c r="AA183" s="448"/>
      <c r="AB183" s="448"/>
      <c r="AC183" s="448"/>
      <c r="AD183" s="448"/>
      <c r="AE183" s="448"/>
      <c r="AF183" s="448"/>
      <c r="AG183" s="448"/>
      <c r="AH183" s="448"/>
      <c r="AI183" s="448"/>
      <c r="AJ183" s="448"/>
      <c r="AK183" s="448"/>
      <c r="AL183" s="448"/>
      <c r="AM183" s="448"/>
      <c r="AN183" s="448"/>
      <c r="AO183" s="448"/>
      <c r="AP183" s="448"/>
      <c r="AQ183" s="448"/>
    </row>
    <row r="184" spans="1:43" s="446" customFormat="1">
      <c r="A184" s="454"/>
      <c r="C184" s="448"/>
      <c r="D184" s="448"/>
      <c r="E184" s="448"/>
      <c r="F184" s="448"/>
      <c r="G184" s="448"/>
      <c r="H184" s="448"/>
      <c r="I184" s="448"/>
      <c r="J184" s="448"/>
      <c r="K184" s="448"/>
      <c r="L184" s="448"/>
      <c r="M184" s="448"/>
      <c r="N184" s="448"/>
      <c r="O184" s="448"/>
      <c r="P184" s="448"/>
      <c r="Q184" s="448"/>
      <c r="R184" s="448"/>
      <c r="S184" s="448"/>
      <c r="T184" s="448"/>
      <c r="U184" s="448"/>
      <c r="V184" s="448"/>
      <c r="W184" s="448"/>
      <c r="X184" s="448"/>
      <c r="Y184" s="448"/>
      <c r="Z184" s="448"/>
      <c r="AA184" s="448"/>
      <c r="AB184" s="448"/>
      <c r="AC184" s="448"/>
      <c r="AD184" s="448"/>
      <c r="AE184" s="448"/>
      <c r="AF184" s="448"/>
      <c r="AG184" s="448"/>
      <c r="AH184" s="448"/>
      <c r="AI184" s="448"/>
      <c r="AJ184" s="448"/>
      <c r="AK184" s="448"/>
      <c r="AL184" s="448"/>
      <c r="AM184" s="448"/>
      <c r="AN184" s="448"/>
      <c r="AO184" s="448"/>
      <c r="AP184" s="448"/>
      <c r="AQ184" s="448"/>
    </row>
    <row r="185" spans="1:43" s="446" customFormat="1">
      <c r="A185" s="454"/>
      <c r="C185" s="448"/>
      <c r="D185" s="448"/>
      <c r="E185" s="448"/>
      <c r="F185" s="448"/>
      <c r="G185" s="448"/>
      <c r="H185" s="448"/>
      <c r="I185" s="448"/>
      <c r="J185" s="448"/>
      <c r="K185" s="448"/>
      <c r="L185" s="448"/>
      <c r="M185" s="448"/>
      <c r="N185" s="448"/>
      <c r="O185" s="448"/>
      <c r="P185" s="448"/>
      <c r="Q185" s="448"/>
      <c r="R185" s="448"/>
      <c r="S185" s="448"/>
      <c r="T185" s="448"/>
      <c r="U185" s="448"/>
      <c r="V185" s="448"/>
      <c r="W185" s="448"/>
      <c r="X185" s="448"/>
      <c r="Y185" s="448"/>
      <c r="Z185" s="448"/>
      <c r="AA185" s="448"/>
      <c r="AB185" s="448"/>
      <c r="AC185" s="448"/>
      <c r="AD185" s="448"/>
      <c r="AE185" s="448"/>
      <c r="AF185" s="448"/>
      <c r="AG185" s="448"/>
      <c r="AH185" s="448"/>
      <c r="AI185" s="448"/>
      <c r="AJ185" s="448"/>
      <c r="AK185" s="448"/>
      <c r="AL185" s="448"/>
      <c r="AM185" s="448"/>
      <c r="AN185" s="448"/>
      <c r="AO185" s="448"/>
      <c r="AP185" s="448"/>
      <c r="AQ185" s="448"/>
    </row>
    <row r="186" spans="1:43" s="446" customFormat="1">
      <c r="A186" s="454"/>
      <c r="C186" s="448"/>
      <c r="D186" s="448"/>
      <c r="E186" s="448"/>
      <c r="F186" s="448"/>
      <c r="G186" s="448"/>
      <c r="H186" s="448"/>
      <c r="I186" s="448"/>
      <c r="J186" s="448"/>
      <c r="K186" s="448"/>
      <c r="L186" s="448"/>
      <c r="M186" s="448"/>
      <c r="N186" s="448"/>
      <c r="O186" s="448"/>
      <c r="P186" s="448"/>
      <c r="Q186" s="448"/>
      <c r="R186" s="448"/>
      <c r="S186" s="448"/>
      <c r="T186" s="448"/>
      <c r="U186" s="448"/>
      <c r="V186" s="448"/>
      <c r="W186" s="448"/>
      <c r="X186" s="448"/>
      <c r="Y186" s="448"/>
      <c r="Z186" s="448"/>
      <c r="AA186" s="448"/>
      <c r="AB186" s="448"/>
      <c r="AC186" s="448"/>
      <c r="AD186" s="448"/>
      <c r="AE186" s="448"/>
      <c r="AF186" s="448"/>
      <c r="AG186" s="448"/>
      <c r="AH186" s="448"/>
      <c r="AI186" s="448"/>
      <c r="AJ186" s="448"/>
      <c r="AK186" s="448"/>
      <c r="AL186" s="448"/>
      <c r="AM186" s="448"/>
      <c r="AN186" s="448"/>
      <c r="AO186" s="448"/>
      <c r="AP186" s="448"/>
      <c r="AQ186" s="448"/>
    </row>
    <row r="187" spans="1:43" s="446" customFormat="1">
      <c r="A187" s="454"/>
      <c r="C187" s="448"/>
      <c r="D187" s="448"/>
      <c r="E187" s="448"/>
      <c r="F187" s="448"/>
      <c r="G187" s="448"/>
      <c r="H187" s="448"/>
      <c r="I187" s="448"/>
      <c r="J187" s="448"/>
      <c r="K187" s="448"/>
      <c r="L187" s="448"/>
      <c r="M187" s="448"/>
      <c r="N187" s="448"/>
      <c r="O187" s="448"/>
      <c r="P187" s="448"/>
      <c r="Q187" s="448"/>
      <c r="R187" s="448"/>
      <c r="S187" s="448"/>
      <c r="T187" s="448"/>
      <c r="U187" s="448"/>
      <c r="V187" s="448"/>
      <c r="W187" s="448"/>
      <c r="X187" s="448"/>
      <c r="Y187" s="448"/>
      <c r="Z187" s="448"/>
      <c r="AA187" s="448"/>
      <c r="AB187" s="448"/>
      <c r="AC187" s="448"/>
      <c r="AD187" s="448"/>
      <c r="AE187" s="448"/>
      <c r="AF187" s="448"/>
      <c r="AG187" s="448"/>
      <c r="AH187" s="448"/>
      <c r="AI187" s="448"/>
      <c r="AJ187" s="448"/>
      <c r="AK187" s="448"/>
      <c r="AL187" s="448"/>
      <c r="AM187" s="448"/>
      <c r="AN187" s="448"/>
      <c r="AO187" s="448"/>
      <c r="AP187" s="448"/>
      <c r="AQ187" s="448"/>
    </row>
    <row r="188" spans="1:43" s="446" customFormat="1">
      <c r="A188" s="454"/>
      <c r="C188" s="448"/>
      <c r="D188" s="448"/>
      <c r="E188" s="448"/>
      <c r="F188" s="448"/>
      <c r="G188" s="448"/>
      <c r="H188" s="448"/>
      <c r="I188" s="448"/>
      <c r="J188" s="448"/>
      <c r="K188" s="448"/>
      <c r="L188" s="448"/>
      <c r="M188" s="448"/>
      <c r="N188" s="448"/>
      <c r="O188" s="448"/>
      <c r="P188" s="448"/>
      <c r="Q188" s="448"/>
      <c r="R188" s="448"/>
      <c r="S188" s="448"/>
      <c r="T188" s="448"/>
      <c r="U188" s="448"/>
      <c r="V188" s="448"/>
      <c r="W188" s="448"/>
      <c r="X188" s="448"/>
      <c r="Y188" s="448"/>
      <c r="Z188" s="448"/>
      <c r="AA188" s="448"/>
      <c r="AB188" s="448"/>
      <c r="AC188" s="448"/>
      <c r="AD188" s="448"/>
      <c r="AE188" s="448"/>
      <c r="AF188" s="448"/>
      <c r="AG188" s="448"/>
      <c r="AH188" s="448"/>
      <c r="AI188" s="448"/>
      <c r="AJ188" s="448"/>
      <c r="AK188" s="448"/>
      <c r="AL188" s="448"/>
      <c r="AM188" s="448"/>
      <c r="AN188" s="448"/>
      <c r="AO188" s="448"/>
      <c r="AP188" s="448"/>
      <c r="AQ188" s="448"/>
    </row>
    <row r="189" spans="1:43" s="446" customFormat="1">
      <c r="A189" s="454"/>
      <c r="C189" s="448"/>
      <c r="D189" s="448"/>
      <c r="E189" s="448"/>
      <c r="F189" s="448"/>
      <c r="G189" s="448"/>
      <c r="H189" s="448"/>
      <c r="I189" s="448"/>
      <c r="J189" s="448"/>
      <c r="K189" s="448"/>
      <c r="L189" s="448"/>
      <c r="M189" s="448"/>
      <c r="N189" s="448"/>
      <c r="O189" s="448"/>
      <c r="P189" s="448"/>
      <c r="Q189" s="448"/>
      <c r="R189" s="448"/>
      <c r="S189" s="448"/>
      <c r="T189" s="448"/>
      <c r="U189" s="448"/>
      <c r="V189" s="448"/>
      <c r="W189" s="448"/>
      <c r="X189" s="448"/>
      <c r="Y189" s="448"/>
      <c r="Z189" s="448"/>
      <c r="AA189" s="448"/>
      <c r="AB189" s="448"/>
      <c r="AC189" s="448"/>
      <c r="AD189" s="448"/>
      <c r="AE189" s="448"/>
      <c r="AF189" s="448"/>
      <c r="AG189" s="448"/>
      <c r="AH189" s="448"/>
      <c r="AI189" s="448"/>
      <c r="AJ189" s="448"/>
      <c r="AK189" s="448"/>
      <c r="AL189" s="448"/>
      <c r="AM189" s="448"/>
      <c r="AN189" s="448"/>
      <c r="AO189" s="448"/>
      <c r="AP189" s="448"/>
      <c r="AQ189" s="448"/>
    </row>
    <row r="190" spans="1:43" s="446" customFormat="1">
      <c r="A190" s="454"/>
      <c r="C190" s="448"/>
      <c r="D190" s="448"/>
      <c r="E190" s="448"/>
      <c r="F190" s="448"/>
      <c r="G190" s="448"/>
      <c r="H190" s="448"/>
      <c r="I190" s="448"/>
      <c r="J190" s="448"/>
      <c r="K190" s="448"/>
      <c r="L190" s="448"/>
      <c r="M190" s="448"/>
      <c r="N190" s="448"/>
      <c r="O190" s="448"/>
      <c r="P190" s="448"/>
      <c r="Q190" s="448"/>
      <c r="R190" s="448"/>
      <c r="S190" s="448"/>
      <c r="T190" s="448"/>
      <c r="U190" s="448"/>
      <c r="V190" s="448"/>
      <c r="W190" s="448"/>
      <c r="X190" s="448"/>
      <c r="Y190" s="448"/>
      <c r="Z190" s="448"/>
      <c r="AA190" s="448"/>
      <c r="AB190" s="448"/>
      <c r="AC190" s="448"/>
      <c r="AD190" s="448"/>
      <c r="AE190" s="448"/>
      <c r="AF190" s="448"/>
      <c r="AG190" s="448"/>
      <c r="AH190" s="448"/>
      <c r="AI190" s="448"/>
      <c r="AJ190" s="448"/>
      <c r="AK190" s="448"/>
      <c r="AL190" s="448"/>
      <c r="AM190" s="448"/>
      <c r="AN190" s="448"/>
      <c r="AO190" s="448"/>
      <c r="AP190" s="448"/>
      <c r="AQ190" s="448"/>
    </row>
    <row r="191" spans="1:43" s="446" customFormat="1">
      <c r="A191" s="454"/>
      <c r="C191" s="448"/>
      <c r="D191" s="448"/>
      <c r="E191" s="448"/>
      <c r="F191" s="448"/>
      <c r="G191" s="448"/>
      <c r="H191" s="448"/>
      <c r="I191" s="448"/>
      <c r="J191" s="448"/>
      <c r="K191" s="448"/>
      <c r="L191" s="448"/>
      <c r="M191" s="448"/>
      <c r="N191" s="448"/>
      <c r="O191" s="448"/>
      <c r="P191" s="448"/>
      <c r="Q191" s="448"/>
      <c r="R191" s="448"/>
      <c r="S191" s="448"/>
      <c r="T191" s="448"/>
      <c r="U191" s="448"/>
      <c r="V191" s="448"/>
      <c r="W191" s="448"/>
      <c r="X191" s="448"/>
      <c r="Y191" s="448"/>
      <c r="Z191" s="448"/>
      <c r="AA191" s="448"/>
      <c r="AB191" s="448"/>
      <c r="AC191" s="448"/>
      <c r="AD191" s="448"/>
      <c r="AE191" s="448"/>
      <c r="AF191" s="448"/>
      <c r="AG191" s="448"/>
      <c r="AH191" s="448"/>
      <c r="AI191" s="448"/>
      <c r="AJ191" s="448"/>
      <c r="AK191" s="448"/>
      <c r="AL191" s="448"/>
      <c r="AM191" s="448"/>
      <c r="AN191" s="448"/>
      <c r="AO191" s="448"/>
      <c r="AP191" s="448"/>
      <c r="AQ191" s="448"/>
    </row>
    <row r="192" spans="1:43" s="446" customFormat="1">
      <c r="A192" s="454"/>
      <c r="C192" s="448"/>
      <c r="D192" s="448"/>
      <c r="E192" s="448"/>
      <c r="F192" s="448"/>
      <c r="G192" s="448"/>
      <c r="H192" s="448"/>
      <c r="I192" s="448"/>
      <c r="J192" s="448"/>
      <c r="K192" s="448"/>
      <c r="L192" s="448"/>
      <c r="M192" s="448"/>
      <c r="N192" s="448"/>
      <c r="O192" s="448"/>
      <c r="P192" s="448"/>
      <c r="Q192" s="448"/>
      <c r="R192" s="448"/>
      <c r="S192" s="448"/>
      <c r="T192" s="448"/>
      <c r="U192" s="448"/>
      <c r="V192" s="448"/>
      <c r="W192" s="448"/>
      <c r="X192" s="448"/>
      <c r="Y192" s="448"/>
      <c r="Z192" s="448"/>
      <c r="AA192" s="448"/>
      <c r="AB192" s="448"/>
      <c r="AC192" s="448"/>
      <c r="AD192" s="448"/>
      <c r="AE192" s="448"/>
      <c r="AF192" s="448"/>
      <c r="AG192" s="448"/>
      <c r="AH192" s="448"/>
      <c r="AI192" s="448"/>
      <c r="AJ192" s="448"/>
      <c r="AK192" s="448"/>
      <c r="AL192" s="448"/>
      <c r="AM192" s="448"/>
      <c r="AN192" s="448"/>
      <c r="AO192" s="448"/>
      <c r="AP192" s="448"/>
      <c r="AQ192" s="448"/>
    </row>
    <row r="193" spans="1:43" s="446" customFormat="1">
      <c r="A193" s="454"/>
      <c r="C193" s="448"/>
      <c r="D193" s="448"/>
      <c r="E193" s="448"/>
      <c r="F193" s="448"/>
      <c r="G193" s="448"/>
      <c r="H193" s="448"/>
      <c r="I193" s="448"/>
      <c r="J193" s="448"/>
      <c r="K193" s="448"/>
      <c r="L193" s="448"/>
      <c r="M193" s="448"/>
      <c r="N193" s="448"/>
      <c r="O193" s="448"/>
      <c r="P193" s="448"/>
      <c r="Q193" s="448"/>
      <c r="R193" s="448"/>
      <c r="S193" s="448"/>
      <c r="T193" s="448"/>
      <c r="U193" s="448"/>
      <c r="V193" s="448"/>
      <c r="W193" s="448"/>
      <c r="X193" s="448"/>
      <c r="Y193" s="448"/>
      <c r="Z193" s="448"/>
      <c r="AA193" s="448"/>
      <c r="AB193" s="448"/>
      <c r="AC193" s="448"/>
      <c r="AD193" s="448"/>
      <c r="AE193" s="448"/>
      <c r="AF193" s="448"/>
      <c r="AG193" s="448"/>
      <c r="AH193" s="448"/>
      <c r="AI193" s="448"/>
      <c r="AJ193" s="448"/>
      <c r="AK193" s="448"/>
      <c r="AL193" s="448"/>
      <c r="AM193" s="448"/>
      <c r="AN193" s="448"/>
      <c r="AO193" s="448"/>
      <c r="AP193" s="448"/>
      <c r="AQ193" s="448"/>
    </row>
    <row r="194" spans="1:43" s="446" customFormat="1">
      <c r="A194" s="454"/>
      <c r="C194" s="448"/>
      <c r="D194" s="448"/>
      <c r="E194" s="448"/>
      <c r="F194" s="448"/>
      <c r="G194" s="448"/>
      <c r="H194" s="448"/>
      <c r="I194" s="448"/>
      <c r="J194" s="448"/>
      <c r="K194" s="448"/>
      <c r="L194" s="448"/>
      <c r="M194" s="448"/>
      <c r="N194" s="448"/>
      <c r="O194" s="448"/>
      <c r="P194" s="448"/>
      <c r="Q194" s="448"/>
      <c r="R194" s="448"/>
      <c r="S194" s="448"/>
      <c r="T194" s="448"/>
      <c r="U194" s="448"/>
      <c r="V194" s="448"/>
      <c r="W194" s="448"/>
      <c r="X194" s="448"/>
      <c r="Y194" s="448"/>
      <c r="Z194" s="448"/>
      <c r="AA194" s="448"/>
      <c r="AB194" s="448"/>
      <c r="AC194" s="448"/>
      <c r="AD194" s="448"/>
      <c r="AE194" s="448"/>
      <c r="AF194" s="448"/>
      <c r="AG194" s="448"/>
      <c r="AH194" s="448"/>
      <c r="AI194" s="448"/>
      <c r="AJ194" s="448"/>
      <c r="AK194" s="448"/>
      <c r="AL194" s="448"/>
      <c r="AM194" s="448"/>
      <c r="AN194" s="448"/>
      <c r="AO194" s="448"/>
      <c r="AP194" s="448"/>
      <c r="AQ194" s="448"/>
    </row>
    <row r="195" spans="1:43" s="446" customFormat="1">
      <c r="A195" s="454"/>
      <c r="C195" s="448"/>
      <c r="D195" s="448"/>
      <c r="E195" s="448"/>
      <c r="F195" s="448"/>
      <c r="G195" s="448"/>
      <c r="H195" s="448"/>
      <c r="I195" s="448"/>
      <c r="J195" s="448"/>
      <c r="K195" s="448"/>
      <c r="L195" s="448"/>
      <c r="M195" s="448"/>
      <c r="N195" s="448"/>
      <c r="O195" s="448"/>
      <c r="P195" s="448"/>
      <c r="Q195" s="448"/>
      <c r="R195" s="448"/>
      <c r="S195" s="448"/>
      <c r="T195" s="448"/>
      <c r="U195" s="448"/>
      <c r="V195" s="448"/>
      <c r="W195" s="448"/>
      <c r="X195" s="448"/>
      <c r="Y195" s="448"/>
      <c r="Z195" s="448"/>
      <c r="AA195" s="448"/>
      <c r="AB195" s="448"/>
      <c r="AC195" s="448"/>
      <c r="AD195" s="448"/>
      <c r="AE195" s="448"/>
      <c r="AF195" s="448"/>
      <c r="AG195" s="448"/>
      <c r="AH195" s="448"/>
      <c r="AI195" s="448"/>
      <c r="AJ195" s="448"/>
      <c r="AK195" s="448"/>
      <c r="AL195" s="448"/>
      <c r="AM195" s="448"/>
      <c r="AN195" s="448"/>
      <c r="AO195" s="448"/>
      <c r="AP195" s="448"/>
      <c r="AQ195" s="448"/>
    </row>
    <row r="196" spans="1:43" s="446" customFormat="1">
      <c r="A196" s="454"/>
      <c r="C196" s="448"/>
      <c r="D196" s="448"/>
      <c r="E196" s="448"/>
      <c r="F196" s="448"/>
      <c r="G196" s="448"/>
      <c r="H196" s="448"/>
      <c r="I196" s="448"/>
      <c r="J196" s="448"/>
      <c r="K196" s="448"/>
      <c r="L196" s="448"/>
      <c r="M196" s="448"/>
      <c r="N196" s="448"/>
      <c r="O196" s="448"/>
      <c r="P196" s="448"/>
      <c r="Q196" s="448"/>
      <c r="R196" s="448"/>
      <c r="S196" s="448"/>
      <c r="T196" s="448"/>
      <c r="U196" s="448"/>
      <c r="V196" s="448"/>
      <c r="W196" s="448"/>
      <c r="X196" s="448"/>
      <c r="Y196" s="448"/>
      <c r="Z196" s="448"/>
      <c r="AA196" s="448"/>
      <c r="AB196" s="448"/>
      <c r="AC196" s="448"/>
      <c r="AD196" s="448"/>
      <c r="AE196" s="448"/>
      <c r="AF196" s="448"/>
      <c r="AG196" s="448"/>
      <c r="AH196" s="448"/>
      <c r="AI196" s="448"/>
      <c r="AJ196" s="448"/>
      <c r="AK196" s="448"/>
      <c r="AL196" s="448"/>
      <c r="AM196" s="448"/>
      <c r="AN196" s="448"/>
      <c r="AO196" s="448"/>
      <c r="AP196" s="448"/>
      <c r="AQ196" s="448"/>
    </row>
    <row r="197" spans="1:43" s="446" customFormat="1">
      <c r="A197" s="454"/>
      <c r="C197" s="448"/>
      <c r="D197" s="448"/>
      <c r="E197" s="448"/>
      <c r="F197" s="448"/>
      <c r="G197" s="448"/>
      <c r="H197" s="448"/>
      <c r="I197" s="448"/>
      <c r="J197" s="448"/>
      <c r="K197" s="448"/>
      <c r="L197" s="448"/>
      <c r="M197" s="448"/>
      <c r="N197" s="448"/>
      <c r="O197" s="448"/>
      <c r="P197" s="448"/>
      <c r="Q197" s="448"/>
      <c r="R197" s="448"/>
      <c r="S197" s="448"/>
      <c r="T197" s="448"/>
      <c r="U197" s="448"/>
      <c r="V197" s="448"/>
      <c r="W197" s="448"/>
      <c r="X197" s="448"/>
      <c r="Y197" s="448"/>
      <c r="Z197" s="448"/>
      <c r="AA197" s="448"/>
      <c r="AB197" s="448"/>
      <c r="AC197" s="448"/>
      <c r="AD197" s="448"/>
      <c r="AE197" s="448"/>
      <c r="AF197" s="448"/>
      <c r="AG197" s="448"/>
      <c r="AH197" s="448"/>
      <c r="AI197" s="448"/>
      <c r="AJ197" s="448"/>
      <c r="AK197" s="448"/>
      <c r="AL197" s="448"/>
      <c r="AM197" s="448"/>
      <c r="AN197" s="448"/>
      <c r="AO197" s="448"/>
      <c r="AP197" s="448"/>
      <c r="AQ197" s="448"/>
    </row>
    <row r="198" spans="1:43" s="446" customFormat="1">
      <c r="A198" s="454"/>
      <c r="C198" s="448"/>
      <c r="D198" s="448"/>
      <c r="E198" s="448"/>
      <c r="F198" s="448"/>
      <c r="G198" s="448"/>
      <c r="H198" s="448"/>
      <c r="I198" s="448"/>
      <c r="J198" s="448"/>
      <c r="K198" s="448"/>
      <c r="L198" s="448"/>
      <c r="M198" s="448"/>
      <c r="N198" s="448"/>
      <c r="O198" s="448"/>
      <c r="P198" s="448"/>
      <c r="Q198" s="448"/>
      <c r="R198" s="448"/>
      <c r="S198" s="448"/>
      <c r="T198" s="448"/>
      <c r="U198" s="448"/>
      <c r="V198" s="448"/>
      <c r="W198" s="448"/>
      <c r="X198" s="448"/>
      <c r="Y198" s="448"/>
      <c r="Z198" s="448"/>
      <c r="AA198" s="448"/>
      <c r="AB198" s="448"/>
      <c r="AC198" s="448"/>
      <c r="AD198" s="448"/>
      <c r="AE198" s="448"/>
      <c r="AF198" s="448"/>
      <c r="AG198" s="448"/>
      <c r="AH198" s="448"/>
      <c r="AI198" s="448"/>
      <c r="AJ198" s="448"/>
      <c r="AK198" s="448"/>
      <c r="AL198" s="448"/>
      <c r="AM198" s="448"/>
      <c r="AN198" s="448"/>
      <c r="AO198" s="448"/>
      <c r="AP198" s="448"/>
      <c r="AQ198" s="448"/>
    </row>
    <row r="199" spans="1:43" s="446" customFormat="1">
      <c r="A199" s="454"/>
      <c r="C199" s="448"/>
      <c r="D199" s="448"/>
      <c r="E199" s="448"/>
      <c r="F199" s="448"/>
      <c r="G199" s="448"/>
      <c r="H199" s="448"/>
      <c r="I199" s="448"/>
      <c r="J199" s="448"/>
      <c r="K199" s="448"/>
      <c r="L199" s="448"/>
      <c r="M199" s="448"/>
      <c r="N199" s="448"/>
      <c r="O199" s="448"/>
      <c r="P199" s="448"/>
      <c r="Q199" s="448"/>
      <c r="R199" s="448"/>
      <c r="S199" s="448"/>
      <c r="T199" s="448"/>
      <c r="U199" s="448"/>
      <c r="V199" s="448"/>
      <c r="W199" s="448"/>
      <c r="X199" s="448"/>
      <c r="Y199" s="448"/>
      <c r="Z199" s="448"/>
      <c r="AA199" s="448"/>
      <c r="AB199" s="448"/>
      <c r="AC199" s="448"/>
      <c r="AD199" s="448"/>
      <c r="AE199" s="448"/>
      <c r="AF199" s="448"/>
      <c r="AG199" s="448"/>
      <c r="AH199" s="448"/>
      <c r="AI199" s="448"/>
      <c r="AJ199" s="448"/>
      <c r="AK199" s="448"/>
      <c r="AL199" s="448"/>
      <c r="AM199" s="448"/>
      <c r="AN199" s="448"/>
      <c r="AO199" s="448"/>
      <c r="AP199" s="448"/>
      <c r="AQ199" s="448"/>
    </row>
    <row r="200" spans="1:43" s="446" customFormat="1">
      <c r="A200" s="454"/>
      <c r="C200" s="448"/>
      <c r="D200" s="448"/>
      <c r="E200" s="448"/>
      <c r="F200" s="448"/>
      <c r="G200" s="448"/>
      <c r="H200" s="448"/>
      <c r="I200" s="448"/>
      <c r="J200" s="448"/>
      <c r="K200" s="448"/>
      <c r="L200" s="448"/>
      <c r="M200" s="448"/>
      <c r="N200" s="448"/>
      <c r="O200" s="448"/>
      <c r="P200" s="448"/>
      <c r="Q200" s="448"/>
      <c r="R200" s="448"/>
      <c r="S200" s="448"/>
      <c r="T200" s="448"/>
      <c r="U200" s="448"/>
      <c r="V200" s="448"/>
      <c r="W200" s="448"/>
      <c r="X200" s="448"/>
      <c r="Y200" s="448"/>
      <c r="Z200" s="448"/>
      <c r="AA200" s="448"/>
      <c r="AB200" s="448"/>
      <c r="AC200" s="448"/>
      <c r="AD200" s="448"/>
      <c r="AE200" s="448"/>
      <c r="AF200" s="448"/>
      <c r="AG200" s="448"/>
      <c r="AH200" s="448"/>
      <c r="AI200" s="448"/>
      <c r="AJ200" s="448"/>
      <c r="AK200" s="448"/>
      <c r="AL200" s="448"/>
      <c r="AM200" s="448"/>
      <c r="AN200" s="448"/>
      <c r="AO200" s="448"/>
      <c r="AP200" s="448"/>
      <c r="AQ200" s="448"/>
    </row>
    <row r="201" spans="1:43" s="446" customFormat="1">
      <c r="A201" s="454"/>
      <c r="C201" s="448"/>
      <c r="D201" s="448"/>
      <c r="E201" s="448"/>
      <c r="F201" s="448"/>
      <c r="G201" s="448"/>
      <c r="H201" s="448"/>
      <c r="I201" s="448"/>
      <c r="J201" s="448"/>
      <c r="K201" s="448"/>
      <c r="L201" s="448"/>
      <c r="M201" s="448"/>
      <c r="N201" s="448"/>
      <c r="O201" s="448"/>
      <c r="P201" s="448"/>
      <c r="Q201" s="448"/>
      <c r="R201" s="448"/>
      <c r="S201" s="448"/>
      <c r="T201" s="448"/>
      <c r="U201" s="448"/>
      <c r="V201" s="448"/>
      <c r="W201" s="448"/>
      <c r="X201" s="448"/>
      <c r="Y201" s="448"/>
      <c r="Z201" s="448"/>
      <c r="AA201" s="448"/>
      <c r="AB201" s="448"/>
      <c r="AC201" s="448"/>
      <c r="AD201" s="448"/>
      <c r="AE201" s="448"/>
      <c r="AF201" s="448"/>
      <c r="AG201" s="448"/>
      <c r="AH201" s="448"/>
      <c r="AI201" s="448"/>
      <c r="AJ201" s="448"/>
      <c r="AK201" s="448"/>
      <c r="AL201" s="448"/>
      <c r="AM201" s="448"/>
      <c r="AN201" s="448"/>
      <c r="AO201" s="448"/>
      <c r="AP201" s="448"/>
      <c r="AQ201" s="448"/>
    </row>
    <row r="202" spans="1:43" s="446" customFormat="1">
      <c r="A202" s="454"/>
      <c r="C202" s="448"/>
      <c r="D202" s="448"/>
      <c r="E202" s="448"/>
      <c r="F202" s="448"/>
      <c r="G202" s="448"/>
      <c r="H202" s="448"/>
      <c r="I202" s="448"/>
      <c r="J202" s="448"/>
      <c r="K202" s="448"/>
      <c r="L202" s="448"/>
      <c r="M202" s="448"/>
      <c r="N202" s="448"/>
      <c r="O202" s="448"/>
      <c r="P202" s="448"/>
      <c r="Q202" s="448"/>
      <c r="R202" s="448"/>
      <c r="S202" s="448"/>
      <c r="T202" s="448"/>
      <c r="U202" s="448"/>
      <c r="V202" s="448"/>
      <c r="W202" s="448"/>
      <c r="X202" s="448"/>
      <c r="Y202" s="448"/>
      <c r="Z202" s="448"/>
      <c r="AA202" s="448"/>
      <c r="AB202" s="448"/>
      <c r="AC202" s="448"/>
      <c r="AD202" s="448"/>
      <c r="AE202" s="448"/>
      <c r="AF202" s="448"/>
      <c r="AG202" s="448"/>
      <c r="AH202" s="448"/>
      <c r="AI202" s="448"/>
      <c r="AJ202" s="448"/>
      <c r="AK202" s="448"/>
      <c r="AL202" s="448"/>
      <c r="AM202" s="448"/>
      <c r="AN202" s="448"/>
      <c r="AO202" s="448"/>
      <c r="AP202" s="448"/>
      <c r="AQ202" s="448"/>
    </row>
    <row r="203" spans="1:43" s="446" customFormat="1">
      <c r="A203" s="454"/>
      <c r="C203" s="448"/>
      <c r="D203" s="448"/>
      <c r="E203" s="448"/>
      <c r="F203" s="448"/>
      <c r="G203" s="448"/>
      <c r="H203" s="448"/>
      <c r="I203" s="448"/>
      <c r="J203" s="448"/>
      <c r="K203" s="448"/>
      <c r="L203" s="448"/>
      <c r="M203" s="448"/>
      <c r="N203" s="448"/>
      <c r="O203" s="448"/>
      <c r="P203" s="448"/>
      <c r="Q203" s="448"/>
      <c r="R203" s="448"/>
      <c r="S203" s="448"/>
      <c r="T203" s="448"/>
      <c r="U203" s="448"/>
      <c r="V203" s="448"/>
      <c r="W203" s="448"/>
      <c r="X203" s="448"/>
      <c r="Y203" s="448"/>
      <c r="Z203" s="448"/>
      <c r="AA203" s="448"/>
      <c r="AB203" s="448"/>
      <c r="AC203" s="448"/>
      <c r="AD203" s="448"/>
      <c r="AE203" s="448"/>
      <c r="AF203" s="448"/>
      <c r="AG203" s="448"/>
      <c r="AH203" s="448"/>
      <c r="AI203" s="448"/>
      <c r="AJ203" s="448"/>
      <c r="AK203" s="448"/>
      <c r="AL203" s="448"/>
      <c r="AM203" s="448"/>
      <c r="AN203" s="448"/>
      <c r="AO203" s="448"/>
      <c r="AP203" s="448"/>
      <c r="AQ203" s="448"/>
    </row>
    <row r="204" spans="1:43" s="446" customFormat="1">
      <c r="A204" s="454"/>
      <c r="C204" s="448"/>
      <c r="D204" s="448"/>
      <c r="E204" s="448"/>
      <c r="F204" s="448"/>
      <c r="G204" s="448"/>
      <c r="H204" s="448"/>
      <c r="I204" s="448"/>
      <c r="J204" s="448"/>
      <c r="K204" s="448"/>
      <c r="L204" s="448"/>
      <c r="M204" s="448"/>
      <c r="N204" s="448"/>
      <c r="O204" s="448"/>
      <c r="P204" s="448"/>
      <c r="Q204" s="448"/>
      <c r="R204" s="448"/>
      <c r="S204" s="448"/>
      <c r="T204" s="448"/>
      <c r="U204" s="448"/>
      <c r="V204" s="448"/>
      <c r="W204" s="448"/>
      <c r="X204" s="448"/>
      <c r="Y204" s="448"/>
      <c r="Z204" s="448"/>
      <c r="AA204" s="448"/>
      <c r="AB204" s="448"/>
      <c r="AC204" s="448"/>
      <c r="AD204" s="448"/>
      <c r="AE204" s="448"/>
      <c r="AF204" s="448"/>
      <c r="AG204" s="448"/>
      <c r="AH204" s="448"/>
      <c r="AI204" s="448"/>
      <c r="AJ204" s="448"/>
      <c r="AK204" s="448"/>
      <c r="AL204" s="448"/>
      <c r="AM204" s="448"/>
      <c r="AN204" s="448"/>
      <c r="AO204" s="448"/>
      <c r="AP204" s="448"/>
      <c r="AQ204" s="448"/>
    </row>
    <row r="205" spans="1:43" s="446" customFormat="1">
      <c r="A205" s="454"/>
      <c r="C205" s="448"/>
      <c r="D205" s="448"/>
      <c r="E205" s="448"/>
      <c r="F205" s="448"/>
      <c r="G205" s="448"/>
      <c r="H205" s="448"/>
      <c r="I205" s="448"/>
      <c r="J205" s="448"/>
      <c r="K205" s="448"/>
      <c r="L205" s="448"/>
      <c r="M205" s="448"/>
      <c r="N205" s="448"/>
      <c r="O205" s="448"/>
      <c r="P205" s="448"/>
      <c r="Q205" s="448"/>
      <c r="R205" s="448"/>
      <c r="S205" s="448"/>
      <c r="T205" s="448"/>
      <c r="U205" s="448"/>
      <c r="V205" s="448"/>
      <c r="W205" s="448"/>
      <c r="X205" s="448"/>
      <c r="Y205" s="448"/>
      <c r="Z205" s="448"/>
      <c r="AA205" s="448"/>
      <c r="AB205" s="448"/>
      <c r="AC205" s="448"/>
      <c r="AD205" s="448"/>
      <c r="AE205" s="448"/>
      <c r="AF205" s="448"/>
      <c r="AG205" s="448"/>
      <c r="AH205" s="448"/>
      <c r="AI205" s="448"/>
      <c r="AJ205" s="448"/>
      <c r="AK205" s="448"/>
      <c r="AL205" s="448"/>
      <c r="AM205" s="448"/>
      <c r="AN205" s="448"/>
      <c r="AO205" s="448"/>
      <c r="AP205" s="448"/>
      <c r="AQ205" s="448"/>
    </row>
    <row r="206" spans="1:43" s="446" customFormat="1">
      <c r="A206" s="454"/>
      <c r="C206" s="448"/>
      <c r="D206" s="448"/>
      <c r="E206" s="448"/>
      <c r="F206" s="448"/>
      <c r="G206" s="448"/>
      <c r="H206" s="448"/>
      <c r="I206" s="448"/>
      <c r="J206" s="448"/>
      <c r="K206" s="448"/>
      <c r="L206" s="448"/>
      <c r="M206" s="448"/>
      <c r="N206" s="448"/>
      <c r="O206" s="448"/>
      <c r="P206" s="448"/>
      <c r="Q206" s="448"/>
      <c r="R206" s="448"/>
      <c r="S206" s="448"/>
      <c r="T206" s="448"/>
      <c r="U206" s="448"/>
      <c r="V206" s="448"/>
      <c r="W206" s="448"/>
      <c r="X206" s="448"/>
      <c r="Y206" s="448"/>
      <c r="Z206" s="448"/>
      <c r="AA206" s="448"/>
      <c r="AB206" s="448"/>
      <c r="AC206" s="448"/>
      <c r="AD206" s="448"/>
      <c r="AE206" s="448"/>
      <c r="AF206" s="448"/>
      <c r="AG206" s="448"/>
      <c r="AH206" s="448"/>
      <c r="AI206" s="448"/>
      <c r="AJ206" s="448"/>
      <c r="AK206" s="448"/>
      <c r="AL206" s="448"/>
      <c r="AM206" s="448"/>
      <c r="AN206" s="448"/>
      <c r="AO206" s="448"/>
      <c r="AP206" s="448"/>
      <c r="AQ206" s="448"/>
    </row>
    <row r="207" spans="1:43" s="446" customFormat="1">
      <c r="A207" s="454"/>
      <c r="C207" s="448"/>
      <c r="D207" s="448"/>
      <c r="E207" s="448"/>
      <c r="F207" s="448"/>
      <c r="G207" s="448"/>
      <c r="H207" s="448"/>
      <c r="I207" s="448"/>
      <c r="J207" s="448"/>
      <c r="K207" s="448"/>
      <c r="L207" s="448"/>
      <c r="M207" s="448"/>
      <c r="N207" s="448"/>
      <c r="O207" s="448"/>
      <c r="P207" s="448"/>
      <c r="Q207" s="448"/>
      <c r="R207" s="448"/>
      <c r="S207" s="448"/>
      <c r="T207" s="448"/>
      <c r="U207" s="448"/>
      <c r="V207" s="448"/>
      <c r="W207" s="448"/>
      <c r="X207" s="448"/>
      <c r="Y207" s="448"/>
      <c r="Z207" s="448"/>
      <c r="AA207" s="448"/>
      <c r="AB207" s="448"/>
      <c r="AC207" s="448"/>
      <c r="AD207" s="448"/>
      <c r="AE207" s="448"/>
      <c r="AF207" s="448"/>
      <c r="AG207" s="448"/>
      <c r="AH207" s="448"/>
      <c r="AI207" s="448"/>
      <c r="AJ207" s="448"/>
      <c r="AK207" s="448"/>
      <c r="AL207" s="448"/>
      <c r="AM207" s="448"/>
      <c r="AN207" s="448"/>
      <c r="AO207" s="448"/>
      <c r="AP207" s="448"/>
      <c r="AQ207" s="448"/>
    </row>
    <row r="208" spans="1:43" s="446" customFormat="1">
      <c r="A208" s="454"/>
      <c r="C208" s="448"/>
      <c r="D208" s="448"/>
      <c r="E208" s="448"/>
      <c r="F208" s="448"/>
      <c r="G208" s="448"/>
      <c r="H208" s="448"/>
      <c r="I208" s="448"/>
      <c r="J208" s="448"/>
      <c r="K208" s="448"/>
      <c r="L208" s="448"/>
      <c r="M208" s="448"/>
      <c r="N208" s="448"/>
      <c r="O208" s="448"/>
      <c r="P208" s="448"/>
      <c r="Q208" s="448"/>
      <c r="R208" s="448"/>
      <c r="S208" s="448"/>
      <c r="T208" s="448"/>
      <c r="U208" s="448"/>
      <c r="V208" s="448"/>
      <c r="W208" s="448"/>
      <c r="X208" s="448"/>
      <c r="Y208" s="448"/>
      <c r="Z208" s="448"/>
      <c r="AA208" s="448"/>
      <c r="AB208" s="448"/>
      <c r="AC208" s="448"/>
      <c r="AD208" s="448"/>
      <c r="AE208" s="448"/>
      <c r="AF208" s="448"/>
      <c r="AG208" s="448"/>
      <c r="AH208" s="448"/>
      <c r="AI208" s="448"/>
      <c r="AJ208" s="448"/>
      <c r="AK208" s="448"/>
      <c r="AL208" s="448"/>
      <c r="AM208" s="448"/>
      <c r="AN208" s="448"/>
      <c r="AO208" s="448"/>
      <c r="AP208" s="448"/>
      <c r="AQ208" s="448"/>
    </row>
    <row r="209" spans="1:43" s="446" customFormat="1">
      <c r="A209" s="454"/>
      <c r="C209" s="448"/>
      <c r="D209" s="448"/>
      <c r="E209" s="448"/>
      <c r="F209" s="448"/>
      <c r="G209" s="448"/>
      <c r="H209" s="448"/>
      <c r="I209" s="448"/>
      <c r="J209" s="448"/>
      <c r="K209" s="448"/>
      <c r="L209" s="448"/>
      <c r="M209" s="448"/>
      <c r="N209" s="448"/>
      <c r="O209" s="448"/>
      <c r="P209" s="448"/>
      <c r="Q209" s="448"/>
      <c r="R209" s="448"/>
      <c r="S209" s="448"/>
      <c r="T209" s="448"/>
      <c r="U209" s="448"/>
      <c r="V209" s="448"/>
      <c r="W209" s="448"/>
      <c r="X209" s="448"/>
      <c r="Y209" s="448"/>
      <c r="Z209" s="448"/>
      <c r="AA209" s="448"/>
      <c r="AB209" s="448"/>
      <c r="AC209" s="448"/>
      <c r="AD209" s="448"/>
      <c r="AE209" s="448"/>
      <c r="AF209" s="448"/>
      <c r="AG209" s="448"/>
      <c r="AH209" s="448"/>
      <c r="AI209" s="448"/>
      <c r="AJ209" s="448"/>
      <c r="AK209" s="448"/>
      <c r="AL209" s="448"/>
      <c r="AM209" s="448"/>
      <c r="AN209" s="448"/>
      <c r="AO209" s="448"/>
      <c r="AP209" s="448"/>
      <c r="AQ209" s="448"/>
    </row>
    <row r="210" spans="1:43" s="446" customFormat="1">
      <c r="A210" s="454"/>
      <c r="C210" s="448"/>
      <c r="D210" s="448"/>
      <c r="E210" s="448"/>
      <c r="F210" s="448"/>
      <c r="G210" s="448"/>
      <c r="H210" s="448"/>
      <c r="I210" s="448"/>
      <c r="J210" s="448"/>
      <c r="K210" s="448"/>
      <c r="L210" s="448"/>
      <c r="M210" s="448"/>
      <c r="N210" s="448"/>
      <c r="O210" s="448"/>
      <c r="P210" s="448"/>
      <c r="Q210" s="448"/>
      <c r="R210" s="448"/>
      <c r="S210" s="448"/>
      <c r="T210" s="448"/>
      <c r="U210" s="448"/>
      <c r="V210" s="448"/>
      <c r="W210" s="448"/>
      <c r="X210" s="448"/>
      <c r="Y210" s="448"/>
      <c r="Z210" s="448"/>
      <c r="AA210" s="448"/>
      <c r="AB210" s="448"/>
      <c r="AC210" s="448"/>
      <c r="AD210" s="448"/>
      <c r="AE210" s="448"/>
      <c r="AF210" s="448"/>
      <c r="AG210" s="448"/>
      <c r="AH210" s="448"/>
      <c r="AI210" s="448"/>
      <c r="AJ210" s="448"/>
      <c r="AK210" s="448"/>
      <c r="AL210" s="448"/>
      <c r="AM210" s="448"/>
      <c r="AN210" s="448"/>
      <c r="AO210" s="448"/>
      <c r="AP210" s="448"/>
      <c r="AQ210" s="448"/>
    </row>
    <row r="211" spans="1:43" s="446" customFormat="1">
      <c r="A211" s="454"/>
      <c r="C211" s="448"/>
      <c r="D211" s="448"/>
      <c r="E211" s="448"/>
      <c r="F211" s="448"/>
      <c r="G211" s="448"/>
      <c r="H211" s="448"/>
      <c r="I211" s="448"/>
      <c r="J211" s="448"/>
      <c r="K211" s="448"/>
      <c r="L211" s="448"/>
      <c r="M211" s="448"/>
      <c r="N211" s="448"/>
      <c r="O211" s="448"/>
      <c r="P211" s="448"/>
      <c r="Q211" s="448"/>
      <c r="R211" s="448"/>
      <c r="S211" s="448"/>
      <c r="T211" s="448"/>
      <c r="U211" s="448"/>
      <c r="V211" s="448"/>
      <c r="W211" s="448"/>
      <c r="X211" s="448"/>
      <c r="Y211" s="448"/>
      <c r="Z211" s="448"/>
      <c r="AA211" s="448"/>
      <c r="AB211" s="448"/>
      <c r="AC211" s="448"/>
      <c r="AD211" s="448"/>
      <c r="AE211" s="448"/>
      <c r="AF211" s="448"/>
      <c r="AG211" s="448"/>
      <c r="AH211" s="448"/>
      <c r="AI211" s="448"/>
      <c r="AJ211" s="448"/>
      <c r="AK211" s="448"/>
      <c r="AL211" s="448"/>
      <c r="AM211" s="448"/>
      <c r="AN211" s="448"/>
      <c r="AO211" s="448"/>
      <c r="AP211" s="448"/>
      <c r="AQ211" s="448"/>
    </row>
    <row r="212" spans="1:43" s="446" customFormat="1">
      <c r="A212" s="454"/>
      <c r="C212" s="448"/>
      <c r="D212" s="448"/>
      <c r="E212" s="448"/>
      <c r="F212" s="448"/>
      <c r="G212" s="448"/>
      <c r="H212" s="448"/>
      <c r="I212" s="448"/>
      <c r="J212" s="448"/>
      <c r="K212" s="448"/>
      <c r="L212" s="448"/>
      <c r="M212" s="448"/>
      <c r="N212" s="448"/>
      <c r="O212" s="448"/>
      <c r="P212" s="448"/>
      <c r="Q212" s="448"/>
      <c r="R212" s="448"/>
      <c r="S212" s="448"/>
      <c r="T212" s="448"/>
      <c r="U212" s="448"/>
      <c r="V212" s="448"/>
      <c r="W212" s="448"/>
      <c r="X212" s="448"/>
      <c r="Y212" s="448"/>
      <c r="Z212" s="448"/>
      <c r="AA212" s="448"/>
      <c r="AB212" s="448"/>
      <c r="AC212" s="448"/>
      <c r="AD212" s="448"/>
      <c r="AE212" s="448"/>
      <c r="AF212" s="448"/>
      <c r="AG212" s="448"/>
      <c r="AH212" s="448"/>
      <c r="AI212" s="448"/>
      <c r="AJ212" s="448"/>
      <c r="AK212" s="448"/>
      <c r="AL212" s="448"/>
      <c r="AM212" s="448"/>
      <c r="AN212" s="448"/>
      <c r="AO212" s="448"/>
      <c r="AP212" s="448"/>
      <c r="AQ212" s="448"/>
    </row>
    <row r="213" spans="1:43" s="446" customFormat="1">
      <c r="A213" s="454"/>
      <c r="C213" s="448"/>
      <c r="D213" s="448"/>
      <c r="E213" s="448"/>
      <c r="F213" s="448"/>
      <c r="G213" s="448"/>
      <c r="H213" s="448"/>
      <c r="I213" s="448"/>
      <c r="J213" s="448"/>
      <c r="K213" s="448"/>
      <c r="L213" s="448"/>
      <c r="M213" s="448"/>
      <c r="N213" s="448"/>
      <c r="O213" s="448"/>
      <c r="P213" s="448"/>
      <c r="Q213" s="448"/>
      <c r="R213" s="448"/>
      <c r="S213" s="448"/>
      <c r="T213" s="448"/>
      <c r="U213" s="448"/>
      <c r="V213" s="448"/>
      <c r="W213" s="448"/>
      <c r="X213" s="448"/>
      <c r="Y213" s="448"/>
      <c r="Z213" s="448"/>
      <c r="AA213" s="448"/>
      <c r="AB213" s="448"/>
      <c r="AC213" s="448"/>
      <c r="AD213" s="448"/>
      <c r="AE213" s="448"/>
      <c r="AF213" s="448"/>
      <c r="AG213" s="448"/>
      <c r="AH213" s="448"/>
      <c r="AI213" s="448"/>
      <c r="AJ213" s="448"/>
      <c r="AK213" s="448"/>
      <c r="AL213" s="448"/>
      <c r="AM213" s="448"/>
      <c r="AN213" s="448"/>
      <c r="AO213" s="448"/>
      <c r="AP213" s="448"/>
      <c r="AQ213" s="448"/>
    </row>
    <row r="214" spans="1:43" s="446" customFormat="1">
      <c r="A214" s="454"/>
      <c r="C214" s="448"/>
      <c r="D214" s="448"/>
      <c r="E214" s="448"/>
      <c r="F214" s="448"/>
      <c r="G214" s="448"/>
      <c r="H214" s="448"/>
      <c r="I214" s="448"/>
      <c r="J214" s="448"/>
      <c r="K214" s="448"/>
      <c r="L214" s="448"/>
      <c r="M214" s="448"/>
      <c r="N214" s="448"/>
      <c r="O214" s="448"/>
      <c r="P214" s="448"/>
      <c r="Q214" s="448"/>
      <c r="R214" s="448"/>
      <c r="S214" s="448"/>
      <c r="T214" s="448"/>
      <c r="U214" s="448"/>
      <c r="V214" s="448"/>
      <c r="W214" s="448"/>
      <c r="X214" s="448"/>
      <c r="Y214" s="448"/>
      <c r="Z214" s="448"/>
      <c r="AA214" s="448"/>
      <c r="AB214" s="448"/>
      <c r="AC214" s="448"/>
      <c r="AD214" s="448"/>
      <c r="AE214" s="448"/>
      <c r="AF214" s="448"/>
      <c r="AG214" s="448"/>
      <c r="AH214" s="448"/>
      <c r="AI214" s="448"/>
      <c r="AJ214" s="448"/>
      <c r="AK214" s="448"/>
      <c r="AL214" s="448"/>
      <c r="AM214" s="448"/>
      <c r="AN214" s="448"/>
      <c r="AO214" s="448"/>
      <c r="AP214" s="448"/>
      <c r="AQ214" s="448"/>
    </row>
    <row r="215" spans="1:43" s="446" customFormat="1">
      <c r="A215" s="454"/>
      <c r="C215" s="448"/>
      <c r="D215" s="448"/>
      <c r="E215" s="448"/>
      <c r="F215" s="448"/>
      <c r="G215" s="448"/>
      <c r="H215" s="448"/>
      <c r="I215" s="448"/>
      <c r="J215" s="448"/>
      <c r="K215" s="448"/>
      <c r="L215" s="448"/>
      <c r="M215" s="448"/>
      <c r="N215" s="448"/>
      <c r="O215" s="448"/>
      <c r="P215" s="448"/>
      <c r="Q215" s="448"/>
      <c r="R215" s="448"/>
      <c r="S215" s="448"/>
      <c r="T215" s="448"/>
      <c r="U215" s="448"/>
      <c r="V215" s="448"/>
      <c r="W215" s="448"/>
      <c r="X215" s="448"/>
      <c r="Y215" s="448"/>
      <c r="Z215" s="448"/>
      <c r="AA215" s="448"/>
      <c r="AB215" s="448"/>
      <c r="AC215" s="448"/>
      <c r="AD215" s="448"/>
      <c r="AE215" s="448"/>
      <c r="AF215" s="448"/>
      <c r="AG215" s="448"/>
      <c r="AH215" s="448"/>
      <c r="AI215" s="448"/>
      <c r="AJ215" s="448"/>
      <c r="AK215" s="448"/>
      <c r="AL215" s="448"/>
      <c r="AM215" s="448"/>
      <c r="AN215" s="448"/>
      <c r="AO215" s="448"/>
      <c r="AP215" s="448"/>
      <c r="AQ215" s="448"/>
    </row>
    <row r="216" spans="1:43" s="446" customFormat="1">
      <c r="A216" s="454"/>
      <c r="C216" s="448"/>
      <c r="D216" s="448"/>
      <c r="E216" s="448"/>
      <c r="F216" s="448"/>
      <c r="G216" s="448"/>
      <c r="H216" s="448"/>
      <c r="I216" s="448"/>
      <c r="J216" s="448"/>
      <c r="K216" s="448"/>
      <c r="L216" s="448"/>
      <c r="M216" s="448"/>
      <c r="N216" s="448"/>
      <c r="O216" s="448"/>
      <c r="P216" s="448"/>
      <c r="Q216" s="448"/>
      <c r="R216" s="448"/>
      <c r="S216" s="448"/>
      <c r="T216" s="448"/>
      <c r="U216" s="448"/>
      <c r="V216" s="448"/>
      <c r="W216" s="448"/>
      <c r="X216" s="448"/>
      <c r="Y216" s="448"/>
      <c r="Z216" s="448"/>
      <c r="AA216" s="448"/>
      <c r="AB216" s="448"/>
      <c r="AC216" s="448"/>
      <c r="AD216" s="448"/>
      <c r="AE216" s="448"/>
      <c r="AF216" s="448"/>
      <c r="AG216" s="448"/>
      <c r="AH216" s="448"/>
      <c r="AI216" s="448"/>
      <c r="AJ216" s="448"/>
      <c r="AK216" s="448"/>
      <c r="AL216" s="448"/>
      <c r="AM216" s="448"/>
      <c r="AN216" s="448"/>
      <c r="AO216" s="448"/>
      <c r="AP216" s="448"/>
      <c r="AQ216" s="448"/>
    </row>
    <row r="217" spans="1:43" s="446" customFormat="1">
      <c r="A217" s="454"/>
      <c r="C217" s="448"/>
      <c r="D217" s="448"/>
      <c r="E217" s="448"/>
      <c r="F217" s="448"/>
      <c r="G217" s="448"/>
      <c r="H217" s="448"/>
      <c r="I217" s="448"/>
      <c r="J217" s="448"/>
      <c r="K217" s="448"/>
      <c r="L217" s="448"/>
      <c r="M217" s="448"/>
      <c r="N217" s="448"/>
      <c r="O217" s="448"/>
      <c r="P217" s="448"/>
      <c r="Q217" s="448"/>
      <c r="R217" s="448"/>
      <c r="S217" s="448"/>
      <c r="T217" s="448"/>
      <c r="U217" s="448"/>
      <c r="V217" s="448"/>
      <c r="W217" s="448"/>
      <c r="X217" s="448"/>
      <c r="Y217" s="448"/>
      <c r="Z217" s="448"/>
      <c r="AA217" s="448"/>
      <c r="AB217" s="448"/>
      <c r="AC217" s="448"/>
      <c r="AD217" s="448"/>
      <c r="AE217" s="448"/>
      <c r="AF217" s="448"/>
      <c r="AG217" s="448"/>
      <c r="AH217" s="448"/>
      <c r="AI217" s="448"/>
      <c r="AJ217" s="448"/>
      <c r="AK217" s="448"/>
      <c r="AL217" s="448"/>
      <c r="AM217" s="448"/>
      <c r="AN217" s="448"/>
      <c r="AO217" s="448"/>
      <c r="AP217" s="448"/>
      <c r="AQ217" s="448"/>
    </row>
    <row r="218" spans="1:43" s="446" customFormat="1">
      <c r="A218" s="454"/>
      <c r="C218" s="448"/>
      <c r="D218" s="448"/>
      <c r="E218" s="448"/>
      <c r="F218" s="448"/>
      <c r="G218" s="448"/>
      <c r="H218" s="448"/>
      <c r="I218" s="448"/>
      <c r="J218" s="448"/>
      <c r="K218" s="448"/>
      <c r="L218" s="448"/>
      <c r="M218" s="448"/>
      <c r="N218" s="448"/>
      <c r="O218" s="448"/>
      <c r="P218" s="448"/>
      <c r="Q218" s="448"/>
      <c r="R218" s="448"/>
      <c r="S218" s="448"/>
      <c r="T218" s="448"/>
      <c r="U218" s="448"/>
      <c r="V218" s="448"/>
      <c r="W218" s="448"/>
      <c r="X218" s="448"/>
      <c r="Y218" s="448"/>
      <c r="Z218" s="448"/>
      <c r="AA218" s="448"/>
      <c r="AB218" s="448"/>
      <c r="AC218" s="448"/>
      <c r="AD218" s="448"/>
      <c r="AE218" s="448"/>
      <c r="AF218" s="448"/>
      <c r="AG218" s="448"/>
      <c r="AH218" s="448"/>
      <c r="AI218" s="448"/>
      <c r="AJ218" s="448"/>
      <c r="AK218" s="448"/>
      <c r="AL218" s="448"/>
      <c r="AM218" s="448"/>
      <c r="AN218" s="448"/>
      <c r="AO218" s="448"/>
      <c r="AP218" s="448"/>
      <c r="AQ218" s="448"/>
    </row>
    <row r="219" spans="1:43" s="446" customFormat="1">
      <c r="A219" s="454"/>
      <c r="C219" s="448"/>
      <c r="D219" s="448"/>
      <c r="E219" s="448"/>
      <c r="F219" s="448"/>
      <c r="G219" s="448"/>
      <c r="H219" s="448"/>
      <c r="I219" s="448"/>
      <c r="J219" s="448"/>
      <c r="K219" s="448"/>
      <c r="L219" s="448"/>
      <c r="M219" s="448"/>
      <c r="N219" s="448"/>
      <c r="O219" s="448"/>
      <c r="P219" s="448"/>
      <c r="Q219" s="448"/>
      <c r="R219" s="448"/>
      <c r="S219" s="448"/>
      <c r="T219" s="448"/>
      <c r="U219" s="448"/>
      <c r="V219" s="448"/>
      <c r="W219" s="448"/>
      <c r="X219" s="448"/>
      <c r="Y219" s="448"/>
      <c r="Z219" s="448"/>
      <c r="AA219" s="448"/>
      <c r="AB219" s="448"/>
      <c r="AC219" s="448"/>
      <c r="AD219" s="448"/>
      <c r="AE219" s="448"/>
      <c r="AF219" s="448"/>
      <c r="AG219" s="448"/>
      <c r="AH219" s="448"/>
      <c r="AI219" s="448"/>
      <c r="AJ219" s="448"/>
      <c r="AK219" s="448"/>
      <c r="AL219" s="448"/>
      <c r="AM219" s="448"/>
      <c r="AN219" s="448"/>
      <c r="AO219" s="448"/>
      <c r="AP219" s="448"/>
      <c r="AQ219" s="448"/>
    </row>
    <row r="220" spans="1:43" s="446" customFormat="1">
      <c r="A220" s="454"/>
      <c r="C220" s="448"/>
      <c r="D220" s="448"/>
      <c r="E220" s="448"/>
      <c r="F220" s="448"/>
      <c r="G220" s="448"/>
      <c r="H220" s="448"/>
      <c r="I220" s="448"/>
      <c r="J220" s="448"/>
      <c r="K220" s="448"/>
      <c r="L220" s="448"/>
      <c r="M220" s="448"/>
      <c r="N220" s="448"/>
      <c r="O220" s="448"/>
      <c r="P220" s="448"/>
      <c r="Q220" s="448"/>
      <c r="R220" s="448"/>
      <c r="S220" s="448"/>
      <c r="T220" s="448"/>
      <c r="U220" s="448"/>
      <c r="V220" s="448"/>
      <c r="W220" s="448"/>
      <c r="X220" s="448"/>
      <c r="Y220" s="448"/>
      <c r="Z220" s="448"/>
      <c r="AA220" s="448"/>
      <c r="AB220" s="448"/>
      <c r="AC220" s="448"/>
      <c r="AD220" s="448"/>
      <c r="AE220" s="448"/>
      <c r="AF220" s="448"/>
      <c r="AG220" s="448"/>
      <c r="AH220" s="448"/>
      <c r="AI220" s="448"/>
      <c r="AJ220" s="448"/>
      <c r="AK220" s="448"/>
      <c r="AL220" s="448"/>
      <c r="AM220" s="448"/>
      <c r="AN220" s="448"/>
      <c r="AO220" s="448"/>
      <c r="AP220" s="448"/>
      <c r="AQ220" s="448"/>
    </row>
    <row r="221" spans="1:43" s="446" customFormat="1">
      <c r="A221" s="454"/>
      <c r="C221" s="448"/>
      <c r="D221" s="448"/>
      <c r="E221" s="448"/>
      <c r="F221" s="448"/>
      <c r="G221" s="448"/>
      <c r="H221" s="448"/>
      <c r="I221" s="448"/>
      <c r="J221" s="448"/>
      <c r="K221" s="448"/>
      <c r="L221" s="448"/>
      <c r="M221" s="448"/>
      <c r="N221" s="448"/>
      <c r="O221" s="448"/>
      <c r="P221" s="448"/>
      <c r="Q221" s="448"/>
      <c r="R221" s="448"/>
      <c r="S221" s="448"/>
      <c r="T221" s="448"/>
      <c r="U221" s="448"/>
      <c r="V221" s="448"/>
      <c r="W221" s="448"/>
      <c r="X221" s="448"/>
      <c r="Y221" s="448"/>
      <c r="Z221" s="448"/>
      <c r="AA221" s="448"/>
      <c r="AB221" s="448"/>
      <c r="AC221" s="448"/>
      <c r="AD221" s="448"/>
      <c r="AE221" s="448"/>
      <c r="AF221" s="448"/>
      <c r="AG221" s="448"/>
      <c r="AH221" s="448"/>
      <c r="AI221" s="448"/>
      <c r="AJ221" s="448"/>
      <c r="AK221" s="448"/>
      <c r="AL221" s="448"/>
      <c r="AM221" s="448"/>
      <c r="AN221" s="448"/>
      <c r="AO221" s="448"/>
      <c r="AP221" s="448"/>
      <c r="AQ221" s="448"/>
    </row>
    <row r="222" spans="1:43" s="446" customFormat="1">
      <c r="A222" s="454"/>
      <c r="C222" s="448"/>
      <c r="D222" s="448"/>
      <c r="E222" s="448"/>
      <c r="F222" s="448"/>
      <c r="G222" s="448"/>
      <c r="H222" s="448"/>
      <c r="I222" s="448"/>
      <c r="J222" s="448"/>
      <c r="K222" s="448"/>
      <c r="L222" s="448"/>
      <c r="M222" s="448"/>
      <c r="N222" s="448"/>
      <c r="O222" s="448"/>
      <c r="P222" s="448"/>
      <c r="Q222" s="448"/>
      <c r="R222" s="448"/>
      <c r="S222" s="448"/>
      <c r="T222" s="448"/>
      <c r="U222" s="448"/>
      <c r="V222" s="448"/>
      <c r="W222" s="448"/>
      <c r="X222" s="448"/>
      <c r="Y222" s="448"/>
      <c r="Z222" s="448"/>
      <c r="AA222" s="448"/>
      <c r="AB222" s="448"/>
      <c r="AC222" s="448"/>
      <c r="AD222" s="448"/>
      <c r="AE222" s="448"/>
      <c r="AF222" s="448"/>
      <c r="AG222" s="448"/>
      <c r="AH222" s="448"/>
      <c r="AI222" s="448"/>
      <c r="AJ222" s="448"/>
      <c r="AK222" s="448"/>
      <c r="AL222" s="448"/>
      <c r="AM222" s="448"/>
      <c r="AN222" s="448"/>
      <c r="AO222" s="448"/>
      <c r="AP222" s="448"/>
      <c r="AQ222" s="448"/>
    </row>
    <row r="223" spans="1:43" s="446" customFormat="1">
      <c r="A223" s="454"/>
      <c r="C223" s="448"/>
      <c r="D223" s="448"/>
      <c r="E223" s="448"/>
      <c r="F223" s="448"/>
      <c r="G223" s="448"/>
      <c r="H223" s="448"/>
      <c r="I223" s="448"/>
      <c r="J223" s="448"/>
      <c r="K223" s="448"/>
      <c r="L223" s="448"/>
      <c r="M223" s="448"/>
      <c r="N223" s="448"/>
      <c r="O223" s="448"/>
      <c r="P223" s="448"/>
      <c r="Q223" s="448"/>
      <c r="R223" s="448"/>
      <c r="S223" s="448"/>
      <c r="T223" s="448"/>
      <c r="U223" s="448"/>
      <c r="V223" s="448"/>
      <c r="W223" s="448"/>
      <c r="X223" s="448"/>
      <c r="Y223" s="448"/>
      <c r="Z223" s="448"/>
      <c r="AA223" s="448"/>
      <c r="AB223" s="448"/>
      <c r="AC223" s="448"/>
      <c r="AD223" s="448"/>
      <c r="AE223" s="448"/>
      <c r="AF223" s="448"/>
      <c r="AG223" s="448"/>
      <c r="AH223" s="448"/>
      <c r="AI223" s="448"/>
      <c r="AJ223" s="448"/>
      <c r="AK223" s="448"/>
      <c r="AL223" s="448"/>
      <c r="AM223" s="448"/>
      <c r="AN223" s="448"/>
      <c r="AO223" s="448"/>
      <c r="AP223" s="448"/>
      <c r="AQ223" s="448"/>
    </row>
    <row r="224" spans="1:43" s="446" customFormat="1">
      <c r="A224" s="454"/>
      <c r="C224" s="448"/>
      <c r="D224" s="448"/>
      <c r="E224" s="448"/>
      <c r="F224" s="448"/>
      <c r="G224" s="448"/>
      <c r="H224" s="448"/>
      <c r="I224" s="448"/>
      <c r="J224" s="448"/>
      <c r="K224" s="448"/>
      <c r="L224" s="448"/>
      <c r="M224" s="448"/>
      <c r="N224" s="448"/>
      <c r="O224" s="448"/>
      <c r="P224" s="448"/>
      <c r="Q224" s="448"/>
      <c r="R224" s="448"/>
      <c r="S224" s="448"/>
      <c r="T224" s="448"/>
      <c r="U224" s="448"/>
      <c r="V224" s="448"/>
      <c r="W224" s="448"/>
      <c r="X224" s="448"/>
      <c r="Y224" s="448"/>
      <c r="Z224" s="448"/>
      <c r="AA224" s="448"/>
      <c r="AB224" s="448"/>
      <c r="AC224" s="448"/>
      <c r="AD224" s="448"/>
      <c r="AE224" s="448"/>
      <c r="AF224" s="448"/>
      <c r="AG224" s="448"/>
      <c r="AH224" s="448"/>
      <c r="AI224" s="448"/>
      <c r="AJ224" s="448"/>
      <c r="AK224" s="448"/>
      <c r="AL224" s="448"/>
      <c r="AM224" s="448"/>
      <c r="AN224" s="448"/>
      <c r="AO224" s="448"/>
      <c r="AP224" s="448"/>
      <c r="AQ224" s="448"/>
    </row>
    <row r="225" spans="1:43" s="446" customFormat="1">
      <c r="A225" s="454"/>
      <c r="C225" s="448"/>
      <c r="D225" s="448"/>
      <c r="E225" s="448"/>
      <c r="F225" s="448"/>
      <c r="G225" s="448"/>
      <c r="H225" s="448"/>
      <c r="I225" s="448"/>
      <c r="J225" s="448"/>
      <c r="K225" s="448"/>
      <c r="L225" s="448"/>
      <c r="M225" s="448"/>
      <c r="N225" s="448"/>
      <c r="O225" s="448"/>
      <c r="P225" s="448"/>
      <c r="Q225" s="448"/>
      <c r="R225" s="448"/>
      <c r="S225" s="448"/>
      <c r="T225" s="448"/>
      <c r="U225" s="448"/>
      <c r="V225" s="448"/>
      <c r="W225" s="448"/>
      <c r="X225" s="448"/>
      <c r="Y225" s="448"/>
      <c r="Z225" s="448"/>
      <c r="AA225" s="448"/>
      <c r="AB225" s="448"/>
      <c r="AC225" s="448"/>
      <c r="AD225" s="448"/>
      <c r="AE225" s="448"/>
      <c r="AF225" s="448"/>
      <c r="AG225" s="448"/>
      <c r="AH225" s="448"/>
      <c r="AI225" s="448"/>
      <c r="AJ225" s="448"/>
      <c r="AK225" s="448"/>
      <c r="AL225" s="448"/>
      <c r="AM225" s="448"/>
      <c r="AN225" s="448"/>
      <c r="AO225" s="448"/>
      <c r="AP225" s="448"/>
      <c r="AQ225" s="448"/>
    </row>
    <row r="226" spans="1:43" s="446" customFormat="1">
      <c r="A226" s="454"/>
      <c r="C226" s="448"/>
      <c r="D226" s="448"/>
      <c r="E226" s="448"/>
      <c r="F226" s="448"/>
      <c r="G226" s="448"/>
      <c r="H226" s="448"/>
      <c r="I226" s="448"/>
      <c r="J226" s="448"/>
      <c r="K226" s="448"/>
      <c r="L226" s="448"/>
      <c r="M226" s="448"/>
      <c r="N226" s="448"/>
      <c r="O226" s="448"/>
      <c r="P226" s="448"/>
      <c r="Q226" s="448"/>
      <c r="R226" s="448"/>
      <c r="S226" s="448"/>
      <c r="T226" s="448"/>
      <c r="U226" s="448"/>
      <c r="V226" s="448"/>
      <c r="W226" s="448"/>
      <c r="X226" s="448"/>
      <c r="Y226" s="448"/>
      <c r="Z226" s="448"/>
      <c r="AA226" s="448"/>
      <c r="AB226" s="448"/>
      <c r="AC226" s="448"/>
      <c r="AD226" s="448"/>
      <c r="AE226" s="448"/>
      <c r="AF226" s="448"/>
      <c r="AG226" s="448"/>
      <c r="AH226" s="448"/>
      <c r="AI226" s="448"/>
      <c r="AJ226" s="448"/>
      <c r="AK226" s="448"/>
      <c r="AL226" s="448"/>
      <c r="AM226" s="448"/>
      <c r="AN226" s="448"/>
      <c r="AO226" s="448"/>
      <c r="AP226" s="448"/>
      <c r="AQ226" s="448"/>
    </row>
    <row r="227" spans="1:43" s="446" customFormat="1">
      <c r="A227" s="454"/>
      <c r="C227" s="448"/>
      <c r="D227" s="448"/>
      <c r="E227" s="448"/>
      <c r="F227" s="448"/>
      <c r="G227" s="448"/>
      <c r="H227" s="448"/>
      <c r="I227" s="448"/>
      <c r="J227" s="448"/>
      <c r="K227" s="448"/>
      <c r="L227" s="448"/>
      <c r="M227" s="448"/>
      <c r="N227" s="448"/>
      <c r="O227" s="448"/>
      <c r="P227" s="448"/>
      <c r="Q227" s="448"/>
      <c r="R227" s="448"/>
      <c r="S227" s="448"/>
      <c r="T227" s="448"/>
      <c r="U227" s="448"/>
      <c r="V227" s="448"/>
      <c r="W227" s="448"/>
      <c r="X227" s="448"/>
      <c r="Y227" s="448"/>
      <c r="Z227" s="448"/>
      <c r="AA227" s="448"/>
      <c r="AB227" s="448"/>
      <c r="AC227" s="448"/>
      <c r="AD227" s="448"/>
      <c r="AE227" s="448"/>
      <c r="AF227" s="448"/>
      <c r="AG227" s="448"/>
      <c r="AH227" s="448"/>
      <c r="AI227" s="448"/>
      <c r="AJ227" s="448"/>
      <c r="AK227" s="448"/>
      <c r="AL227" s="448"/>
      <c r="AM227" s="448"/>
      <c r="AN227" s="448"/>
      <c r="AO227" s="448"/>
      <c r="AP227" s="448"/>
      <c r="AQ227" s="448"/>
    </row>
    <row r="228" spans="1:43" s="446" customFormat="1">
      <c r="A228" s="454"/>
      <c r="C228" s="448"/>
      <c r="D228" s="448"/>
      <c r="E228" s="448"/>
      <c r="F228" s="448"/>
      <c r="G228" s="448"/>
      <c r="H228" s="448"/>
      <c r="I228" s="448"/>
      <c r="J228" s="448"/>
      <c r="K228" s="448"/>
      <c r="L228" s="448"/>
      <c r="M228" s="448"/>
      <c r="N228" s="448"/>
      <c r="O228" s="448"/>
      <c r="P228" s="448"/>
      <c r="Q228" s="448"/>
      <c r="R228" s="448"/>
      <c r="S228" s="448"/>
      <c r="T228" s="448"/>
      <c r="U228" s="448"/>
      <c r="V228" s="448"/>
      <c r="W228" s="448"/>
      <c r="X228" s="448"/>
      <c r="Y228" s="448"/>
      <c r="Z228" s="448"/>
      <c r="AA228" s="448"/>
      <c r="AB228" s="448"/>
      <c r="AC228" s="448"/>
      <c r="AD228" s="448"/>
      <c r="AE228" s="448"/>
      <c r="AF228" s="448"/>
      <c r="AG228" s="448"/>
      <c r="AH228" s="448"/>
      <c r="AI228" s="448"/>
      <c r="AJ228" s="448"/>
      <c r="AK228" s="448"/>
      <c r="AL228" s="448"/>
      <c r="AM228" s="448"/>
      <c r="AN228" s="448"/>
      <c r="AO228" s="448"/>
      <c r="AP228" s="448"/>
      <c r="AQ228" s="448"/>
    </row>
    <row r="229" spans="1:43" s="446" customFormat="1">
      <c r="A229" s="454"/>
      <c r="C229" s="448"/>
      <c r="D229" s="448"/>
      <c r="E229" s="448"/>
      <c r="F229" s="448"/>
      <c r="G229" s="448"/>
      <c r="H229" s="448"/>
      <c r="I229" s="448"/>
      <c r="J229" s="448"/>
      <c r="K229" s="448"/>
      <c r="L229" s="448"/>
      <c r="M229" s="448"/>
      <c r="N229" s="448"/>
      <c r="O229" s="448"/>
      <c r="P229" s="448"/>
      <c r="Q229" s="448"/>
      <c r="R229" s="448"/>
      <c r="S229" s="448"/>
      <c r="T229" s="448"/>
      <c r="U229" s="448"/>
      <c r="V229" s="448"/>
      <c r="W229" s="448"/>
      <c r="X229" s="448"/>
      <c r="Y229" s="448"/>
      <c r="Z229" s="448"/>
      <c r="AA229" s="448"/>
      <c r="AB229" s="448"/>
      <c r="AC229" s="448"/>
      <c r="AD229" s="448"/>
      <c r="AE229" s="448"/>
      <c r="AF229" s="448"/>
      <c r="AG229" s="448"/>
      <c r="AH229" s="448"/>
      <c r="AI229" s="448"/>
      <c r="AJ229" s="448"/>
      <c r="AK229" s="448"/>
      <c r="AL229" s="448"/>
      <c r="AM229" s="448"/>
      <c r="AN229" s="448"/>
      <c r="AO229" s="448"/>
      <c r="AP229" s="448"/>
      <c r="AQ229" s="448"/>
    </row>
    <row r="230" spans="1:43" s="446" customFormat="1">
      <c r="A230" s="454"/>
      <c r="C230" s="448"/>
      <c r="D230" s="448"/>
      <c r="E230" s="448"/>
      <c r="F230" s="448"/>
      <c r="G230" s="448"/>
      <c r="H230" s="448"/>
      <c r="I230" s="448"/>
      <c r="J230" s="448"/>
      <c r="K230" s="448"/>
      <c r="L230" s="448"/>
      <c r="M230" s="448"/>
      <c r="N230" s="448"/>
      <c r="O230" s="448"/>
      <c r="P230" s="448"/>
      <c r="Q230" s="448"/>
      <c r="R230" s="448"/>
      <c r="S230" s="448"/>
      <c r="T230" s="448"/>
      <c r="U230" s="448"/>
      <c r="V230" s="448"/>
      <c r="W230" s="448"/>
      <c r="X230" s="448"/>
      <c r="Y230" s="448"/>
      <c r="Z230" s="448"/>
      <c r="AA230" s="448"/>
      <c r="AB230" s="448"/>
      <c r="AC230" s="448"/>
      <c r="AD230" s="448"/>
      <c r="AE230" s="448"/>
      <c r="AF230" s="448"/>
      <c r="AG230" s="448"/>
      <c r="AH230" s="448"/>
      <c r="AI230" s="448"/>
      <c r="AJ230" s="448"/>
      <c r="AK230" s="448"/>
      <c r="AL230" s="448"/>
      <c r="AM230" s="448"/>
      <c r="AN230" s="448"/>
      <c r="AO230" s="448"/>
      <c r="AP230" s="448"/>
      <c r="AQ230" s="448"/>
    </row>
    <row r="231" spans="1:43" s="446" customFormat="1">
      <c r="A231" s="454"/>
      <c r="C231" s="448"/>
      <c r="D231" s="448"/>
      <c r="E231" s="448"/>
      <c r="F231" s="448"/>
      <c r="G231" s="448"/>
      <c r="H231" s="448"/>
      <c r="I231" s="448"/>
      <c r="J231" s="448"/>
      <c r="K231" s="448"/>
      <c r="L231" s="448"/>
      <c r="M231" s="448"/>
      <c r="N231" s="448"/>
      <c r="O231" s="448"/>
      <c r="P231" s="448"/>
      <c r="Q231" s="448"/>
      <c r="R231" s="448"/>
      <c r="S231" s="448"/>
      <c r="T231" s="448"/>
      <c r="U231" s="448"/>
      <c r="V231" s="448"/>
      <c r="W231" s="448"/>
      <c r="X231" s="448"/>
      <c r="Y231" s="448"/>
      <c r="Z231" s="448"/>
      <c r="AA231" s="448"/>
      <c r="AB231" s="448"/>
      <c r="AC231" s="448"/>
      <c r="AD231" s="448"/>
      <c r="AE231" s="448"/>
      <c r="AF231" s="448"/>
      <c r="AG231" s="448"/>
      <c r="AH231" s="448"/>
      <c r="AI231" s="448"/>
      <c r="AJ231" s="448"/>
      <c r="AK231" s="448"/>
      <c r="AL231" s="448"/>
      <c r="AM231" s="448"/>
      <c r="AN231" s="448"/>
      <c r="AO231" s="448"/>
      <c r="AP231" s="448"/>
      <c r="AQ231" s="448"/>
    </row>
    <row r="232" spans="1:43" s="446" customFormat="1">
      <c r="A232" s="454"/>
      <c r="C232" s="448"/>
      <c r="D232" s="448"/>
      <c r="E232" s="448"/>
      <c r="F232" s="448"/>
      <c r="G232" s="448"/>
      <c r="H232" s="448"/>
      <c r="I232" s="448"/>
      <c r="J232" s="448"/>
      <c r="K232" s="448"/>
      <c r="L232" s="448"/>
      <c r="M232" s="448"/>
      <c r="N232" s="448"/>
      <c r="O232" s="448"/>
      <c r="P232" s="448"/>
      <c r="Q232" s="448"/>
      <c r="R232" s="448"/>
      <c r="S232" s="448"/>
      <c r="T232" s="448"/>
      <c r="U232" s="448"/>
      <c r="V232" s="448"/>
      <c r="W232" s="448"/>
      <c r="X232" s="448"/>
      <c r="Y232" s="448"/>
      <c r="Z232" s="448"/>
      <c r="AA232" s="448"/>
      <c r="AB232" s="448"/>
      <c r="AC232" s="448"/>
      <c r="AD232" s="448"/>
      <c r="AE232" s="448"/>
      <c r="AF232" s="448"/>
      <c r="AG232" s="448"/>
      <c r="AH232" s="448"/>
      <c r="AI232" s="448"/>
      <c r="AJ232" s="448"/>
      <c r="AK232" s="448"/>
      <c r="AL232" s="448"/>
      <c r="AM232" s="448"/>
      <c r="AN232" s="448"/>
      <c r="AO232" s="448"/>
      <c r="AP232" s="448"/>
      <c r="AQ232" s="448"/>
    </row>
    <row r="233" spans="1:43" s="446" customFormat="1">
      <c r="A233" s="454"/>
      <c r="C233" s="448"/>
      <c r="D233" s="448"/>
      <c r="E233" s="448"/>
      <c r="F233" s="448"/>
      <c r="G233" s="448"/>
      <c r="H233" s="448"/>
      <c r="I233" s="448"/>
      <c r="J233" s="448"/>
      <c r="K233" s="448"/>
      <c r="L233" s="448"/>
      <c r="M233" s="448"/>
      <c r="N233" s="448"/>
      <c r="O233" s="448"/>
      <c r="P233" s="448"/>
      <c r="Q233" s="448"/>
      <c r="R233" s="448"/>
      <c r="S233" s="448"/>
      <c r="T233" s="448"/>
      <c r="U233" s="448"/>
      <c r="V233" s="448"/>
      <c r="W233" s="448"/>
      <c r="X233" s="448"/>
      <c r="Y233" s="448"/>
      <c r="Z233" s="448"/>
      <c r="AA233" s="448"/>
      <c r="AB233" s="448"/>
      <c r="AC233" s="448"/>
      <c r="AD233" s="448"/>
      <c r="AE233" s="448"/>
      <c r="AF233" s="448"/>
      <c r="AG233" s="448"/>
      <c r="AH233" s="448"/>
      <c r="AI233" s="448"/>
      <c r="AJ233" s="448"/>
      <c r="AK233" s="448"/>
      <c r="AL233" s="448"/>
      <c r="AM233" s="448"/>
      <c r="AN233" s="448"/>
      <c r="AO233" s="448"/>
      <c r="AP233" s="448"/>
      <c r="AQ233" s="448"/>
    </row>
    <row r="234" spans="1:43" s="446" customFormat="1">
      <c r="A234" s="454"/>
      <c r="C234" s="448"/>
      <c r="D234" s="448"/>
      <c r="E234" s="448"/>
      <c r="F234" s="448"/>
      <c r="G234" s="448"/>
      <c r="H234" s="448"/>
      <c r="I234" s="448"/>
      <c r="J234" s="448"/>
      <c r="K234" s="448"/>
      <c r="L234" s="448"/>
      <c r="M234" s="448"/>
      <c r="N234" s="448"/>
      <c r="O234" s="448"/>
      <c r="P234" s="448"/>
      <c r="Q234" s="448"/>
      <c r="R234" s="448"/>
      <c r="S234" s="448"/>
      <c r="T234" s="448"/>
      <c r="U234" s="448"/>
      <c r="V234" s="448"/>
      <c r="W234" s="448"/>
      <c r="X234" s="448"/>
      <c r="Y234" s="448"/>
      <c r="Z234" s="448"/>
      <c r="AA234" s="448"/>
      <c r="AB234" s="448"/>
      <c r="AC234" s="448"/>
      <c r="AD234" s="448"/>
      <c r="AE234" s="448"/>
      <c r="AF234" s="448"/>
      <c r="AG234" s="448"/>
      <c r="AH234" s="448"/>
      <c r="AI234" s="448"/>
      <c r="AJ234" s="448"/>
      <c r="AK234" s="448"/>
      <c r="AL234" s="448"/>
      <c r="AM234" s="448"/>
      <c r="AN234" s="448"/>
      <c r="AO234" s="448"/>
      <c r="AP234" s="448"/>
      <c r="AQ234" s="448"/>
    </row>
    <row r="235" spans="1:43" s="446" customFormat="1">
      <c r="A235" s="454"/>
      <c r="C235" s="448"/>
      <c r="D235" s="448"/>
      <c r="E235" s="448"/>
      <c r="F235" s="448"/>
      <c r="G235" s="448"/>
      <c r="H235" s="448"/>
      <c r="I235" s="448"/>
      <c r="J235" s="448"/>
      <c r="K235" s="448"/>
      <c r="L235" s="448"/>
      <c r="M235" s="448"/>
      <c r="N235" s="448"/>
      <c r="O235" s="448"/>
      <c r="P235" s="448"/>
      <c r="Q235" s="448"/>
      <c r="R235" s="448"/>
      <c r="S235" s="448"/>
      <c r="T235" s="448"/>
      <c r="U235" s="448"/>
      <c r="V235" s="448"/>
      <c r="W235" s="448"/>
      <c r="X235" s="448"/>
      <c r="Y235" s="448"/>
      <c r="Z235" s="448"/>
      <c r="AA235" s="448"/>
      <c r="AB235" s="448"/>
      <c r="AC235" s="448"/>
      <c r="AD235" s="448"/>
      <c r="AE235" s="448"/>
      <c r="AF235" s="448"/>
      <c r="AG235" s="448"/>
      <c r="AH235" s="448"/>
      <c r="AI235" s="448"/>
      <c r="AJ235" s="448"/>
      <c r="AK235" s="448"/>
      <c r="AL235" s="448"/>
      <c r="AM235" s="448"/>
      <c r="AN235" s="448"/>
      <c r="AO235" s="448"/>
      <c r="AP235" s="448"/>
      <c r="AQ235" s="448"/>
    </row>
    <row r="236" spans="1:43" s="446" customFormat="1">
      <c r="A236" s="454"/>
      <c r="C236" s="448"/>
      <c r="D236" s="448"/>
      <c r="E236" s="448"/>
      <c r="F236" s="448"/>
      <c r="G236" s="448"/>
      <c r="H236" s="448"/>
      <c r="I236" s="448"/>
      <c r="J236" s="448"/>
      <c r="K236" s="448"/>
      <c r="L236" s="448"/>
      <c r="M236" s="448"/>
      <c r="N236" s="448"/>
      <c r="O236" s="448"/>
      <c r="P236" s="448"/>
      <c r="Q236" s="448"/>
      <c r="R236" s="448"/>
      <c r="S236" s="448"/>
      <c r="T236" s="448"/>
      <c r="U236" s="448"/>
      <c r="V236" s="448"/>
      <c r="W236" s="448"/>
      <c r="X236" s="448"/>
      <c r="Y236" s="448"/>
      <c r="Z236" s="448"/>
      <c r="AA236" s="448"/>
      <c r="AB236" s="448"/>
      <c r="AC236" s="448"/>
      <c r="AD236" s="448"/>
      <c r="AE236" s="448"/>
      <c r="AF236" s="448"/>
      <c r="AG236" s="448"/>
      <c r="AH236" s="448"/>
      <c r="AI236" s="448"/>
      <c r="AJ236" s="448"/>
      <c r="AK236" s="448"/>
      <c r="AL236" s="448"/>
      <c r="AM236" s="448"/>
      <c r="AN236" s="448"/>
      <c r="AO236" s="448"/>
      <c r="AP236" s="448"/>
      <c r="AQ236" s="448"/>
    </row>
    <row r="237" spans="1:43" s="446" customFormat="1">
      <c r="A237" s="454"/>
      <c r="C237" s="448"/>
      <c r="D237" s="448"/>
      <c r="E237" s="448"/>
      <c r="F237" s="448"/>
      <c r="G237" s="448"/>
      <c r="H237" s="448"/>
      <c r="I237" s="448"/>
      <c r="J237" s="448"/>
      <c r="K237" s="448"/>
      <c r="L237" s="448"/>
      <c r="M237" s="448"/>
      <c r="N237" s="448"/>
      <c r="O237" s="448"/>
      <c r="P237" s="448"/>
      <c r="Q237" s="448"/>
      <c r="R237" s="448"/>
      <c r="S237" s="448"/>
      <c r="T237" s="448"/>
      <c r="U237" s="448"/>
      <c r="V237" s="448"/>
      <c r="W237" s="448"/>
      <c r="X237" s="448"/>
      <c r="Y237" s="448"/>
      <c r="Z237" s="448"/>
      <c r="AA237" s="448"/>
      <c r="AB237" s="448"/>
      <c r="AC237" s="448"/>
      <c r="AD237" s="448"/>
      <c r="AE237" s="448"/>
      <c r="AF237" s="448"/>
      <c r="AG237" s="448"/>
      <c r="AH237" s="448"/>
      <c r="AI237" s="448"/>
      <c r="AJ237" s="448"/>
      <c r="AK237" s="448"/>
      <c r="AL237" s="448"/>
      <c r="AM237" s="448"/>
      <c r="AN237" s="448"/>
      <c r="AO237" s="448"/>
      <c r="AP237" s="448"/>
      <c r="AQ237" s="448"/>
    </row>
    <row r="238" spans="1:43" s="446" customFormat="1">
      <c r="A238" s="454"/>
      <c r="C238" s="448"/>
      <c r="D238" s="448"/>
      <c r="E238" s="448"/>
      <c r="F238" s="448"/>
      <c r="G238" s="448"/>
      <c r="H238" s="448"/>
      <c r="I238" s="448"/>
      <c r="J238" s="448"/>
      <c r="K238" s="448"/>
      <c r="L238" s="448"/>
      <c r="M238" s="448"/>
      <c r="N238" s="448"/>
      <c r="O238" s="448"/>
      <c r="P238" s="448"/>
      <c r="Q238" s="448"/>
      <c r="R238" s="448"/>
      <c r="S238" s="448"/>
      <c r="T238" s="448"/>
      <c r="U238" s="448"/>
      <c r="V238" s="448"/>
      <c r="W238" s="448"/>
      <c r="X238" s="448"/>
      <c r="Y238" s="448"/>
      <c r="Z238" s="448"/>
      <c r="AA238" s="448"/>
      <c r="AB238" s="448"/>
      <c r="AC238" s="448"/>
      <c r="AD238" s="448"/>
      <c r="AE238" s="448"/>
      <c r="AF238" s="448"/>
      <c r="AG238" s="448"/>
      <c r="AH238" s="448"/>
      <c r="AI238" s="448"/>
      <c r="AJ238" s="448"/>
      <c r="AK238" s="448"/>
      <c r="AL238" s="448"/>
      <c r="AM238" s="448"/>
      <c r="AN238" s="448"/>
      <c r="AO238" s="448"/>
      <c r="AP238" s="448"/>
      <c r="AQ238" s="448"/>
    </row>
    <row r="239" spans="1:43" s="446" customFormat="1">
      <c r="A239" s="454"/>
      <c r="C239" s="448"/>
      <c r="D239" s="448"/>
      <c r="E239" s="448"/>
      <c r="F239" s="448"/>
      <c r="G239" s="448"/>
      <c r="H239" s="448"/>
      <c r="I239" s="448"/>
      <c r="J239" s="448"/>
      <c r="K239" s="448"/>
      <c r="L239" s="448"/>
      <c r="M239" s="448"/>
      <c r="N239" s="448"/>
      <c r="O239" s="448"/>
      <c r="P239" s="448"/>
      <c r="Q239" s="448"/>
      <c r="R239" s="448"/>
      <c r="S239" s="448"/>
      <c r="T239" s="448"/>
      <c r="U239" s="448"/>
      <c r="V239" s="448"/>
      <c r="W239" s="448"/>
      <c r="X239" s="448"/>
      <c r="Y239" s="448"/>
      <c r="Z239" s="448"/>
      <c r="AA239" s="448"/>
      <c r="AB239" s="448"/>
      <c r="AC239" s="448"/>
      <c r="AD239" s="448"/>
      <c r="AE239" s="448"/>
      <c r="AF239" s="448"/>
      <c r="AG239" s="448"/>
      <c r="AH239" s="448"/>
      <c r="AI239" s="448"/>
      <c r="AJ239" s="448"/>
      <c r="AK239" s="448"/>
      <c r="AL239" s="448"/>
      <c r="AM239" s="448"/>
      <c r="AN239" s="448"/>
      <c r="AO239" s="448"/>
      <c r="AP239" s="448"/>
      <c r="AQ239" s="448"/>
    </row>
    <row r="240" spans="1:43" s="446" customFormat="1">
      <c r="A240" s="454"/>
      <c r="C240" s="448"/>
      <c r="D240" s="448"/>
      <c r="E240" s="448"/>
      <c r="F240" s="448"/>
      <c r="G240" s="448"/>
      <c r="H240" s="448"/>
      <c r="I240" s="448"/>
      <c r="J240" s="448"/>
      <c r="K240" s="448"/>
      <c r="L240" s="448"/>
      <c r="M240" s="448"/>
      <c r="N240" s="448"/>
      <c r="O240" s="448"/>
      <c r="P240" s="448"/>
      <c r="Q240" s="448"/>
      <c r="R240" s="448"/>
      <c r="S240" s="448"/>
      <c r="T240" s="448"/>
      <c r="U240" s="448"/>
      <c r="V240" s="448"/>
      <c r="W240" s="448"/>
      <c r="X240" s="448"/>
      <c r="Y240" s="448"/>
      <c r="Z240" s="448"/>
      <c r="AA240" s="448"/>
      <c r="AB240" s="448"/>
      <c r="AC240" s="448"/>
      <c r="AD240" s="448"/>
      <c r="AE240" s="448"/>
      <c r="AF240" s="448"/>
      <c r="AG240" s="448"/>
      <c r="AH240" s="448"/>
      <c r="AI240" s="448"/>
      <c r="AJ240" s="448"/>
      <c r="AK240" s="448"/>
      <c r="AL240" s="448"/>
      <c r="AM240" s="448"/>
      <c r="AN240" s="448"/>
      <c r="AO240" s="448"/>
      <c r="AP240" s="448"/>
      <c r="AQ240" s="448"/>
    </row>
    <row r="241" spans="1:43" s="446" customFormat="1">
      <c r="A241" s="454"/>
      <c r="C241" s="448"/>
      <c r="D241" s="448"/>
      <c r="E241" s="448"/>
      <c r="F241" s="448"/>
      <c r="G241" s="448"/>
      <c r="H241" s="448"/>
      <c r="I241" s="448"/>
      <c r="J241" s="448"/>
      <c r="K241" s="448"/>
      <c r="L241" s="448"/>
      <c r="M241" s="448"/>
      <c r="N241" s="448"/>
      <c r="O241" s="448"/>
      <c r="P241" s="448"/>
      <c r="Q241" s="448"/>
      <c r="R241" s="448"/>
      <c r="S241" s="448"/>
      <c r="T241" s="448"/>
      <c r="U241" s="448"/>
      <c r="V241" s="448"/>
      <c r="W241" s="448"/>
      <c r="X241" s="448"/>
      <c r="Y241" s="448"/>
      <c r="Z241" s="448"/>
      <c r="AA241" s="448"/>
      <c r="AB241" s="448"/>
      <c r="AC241" s="448"/>
      <c r="AD241" s="448"/>
      <c r="AE241" s="448"/>
      <c r="AF241" s="448"/>
      <c r="AG241" s="448"/>
      <c r="AH241" s="448"/>
      <c r="AI241" s="448"/>
      <c r="AJ241" s="448"/>
      <c r="AK241" s="448"/>
      <c r="AL241" s="448"/>
      <c r="AM241" s="448"/>
      <c r="AN241" s="448"/>
      <c r="AO241" s="448"/>
      <c r="AP241" s="448"/>
      <c r="AQ241" s="448"/>
    </row>
    <row r="242" spans="1:43" s="446" customFormat="1">
      <c r="A242" s="454"/>
      <c r="C242" s="448"/>
      <c r="D242" s="448"/>
      <c r="E242" s="448"/>
      <c r="F242" s="448"/>
      <c r="G242" s="448"/>
      <c r="H242" s="448"/>
      <c r="I242" s="448"/>
      <c r="J242" s="448"/>
      <c r="K242" s="448"/>
      <c r="L242" s="448"/>
      <c r="M242" s="448"/>
      <c r="N242" s="448"/>
      <c r="O242" s="448"/>
      <c r="P242" s="448"/>
      <c r="Q242" s="448"/>
      <c r="R242" s="448"/>
      <c r="S242" s="448"/>
      <c r="T242" s="448"/>
      <c r="U242" s="448"/>
      <c r="V242" s="448"/>
      <c r="W242" s="448"/>
      <c r="X242" s="448"/>
      <c r="Y242" s="448"/>
      <c r="Z242" s="448"/>
      <c r="AA242" s="448"/>
      <c r="AB242" s="448"/>
      <c r="AC242" s="448"/>
      <c r="AD242" s="448"/>
      <c r="AE242" s="448"/>
      <c r="AF242" s="448"/>
      <c r="AG242" s="448"/>
      <c r="AH242" s="448"/>
      <c r="AI242" s="448"/>
      <c r="AJ242" s="448"/>
      <c r="AK242" s="448"/>
      <c r="AL242" s="448"/>
      <c r="AM242" s="448"/>
      <c r="AN242" s="448"/>
      <c r="AO242" s="448"/>
      <c r="AP242" s="448"/>
      <c r="AQ242" s="448"/>
    </row>
    <row r="243" spans="1:43" s="446" customFormat="1">
      <c r="A243" s="454"/>
      <c r="C243" s="448"/>
      <c r="D243" s="448"/>
      <c r="E243" s="448"/>
      <c r="F243" s="448"/>
      <c r="G243" s="448"/>
      <c r="H243" s="448"/>
      <c r="I243" s="448"/>
      <c r="J243" s="448"/>
      <c r="K243" s="448"/>
      <c r="L243" s="448"/>
      <c r="M243" s="448"/>
      <c r="N243" s="448"/>
      <c r="O243" s="448"/>
      <c r="P243" s="448"/>
      <c r="Q243" s="448"/>
      <c r="R243" s="448"/>
      <c r="S243" s="448"/>
      <c r="T243" s="448"/>
      <c r="U243" s="448"/>
      <c r="V243" s="448"/>
      <c r="W243" s="448"/>
      <c r="X243" s="448"/>
      <c r="Y243" s="448"/>
      <c r="Z243" s="448"/>
      <c r="AA243" s="448"/>
      <c r="AB243" s="448"/>
      <c r="AC243" s="448"/>
      <c r="AD243" s="448"/>
      <c r="AE243" s="448"/>
      <c r="AF243" s="448"/>
      <c r="AG243" s="448"/>
      <c r="AH243" s="448"/>
      <c r="AI243" s="448"/>
      <c r="AJ243" s="448"/>
      <c r="AK243" s="448"/>
      <c r="AL243" s="448"/>
      <c r="AM243" s="448"/>
      <c r="AN243" s="448"/>
      <c r="AO243" s="448"/>
      <c r="AP243" s="448"/>
      <c r="AQ243" s="448"/>
    </row>
    <row r="244" spans="1:43" s="446" customFormat="1">
      <c r="A244" s="454"/>
      <c r="C244" s="448"/>
      <c r="D244" s="448"/>
      <c r="E244" s="448"/>
      <c r="F244" s="448"/>
      <c r="G244" s="448"/>
      <c r="H244" s="448"/>
      <c r="I244" s="448"/>
      <c r="J244" s="448"/>
      <c r="K244" s="448"/>
      <c r="L244" s="448"/>
      <c r="M244" s="448"/>
      <c r="N244" s="448"/>
      <c r="O244" s="448"/>
      <c r="P244" s="448"/>
      <c r="Q244" s="448"/>
      <c r="R244" s="448"/>
      <c r="S244" s="448"/>
      <c r="T244" s="448"/>
      <c r="U244" s="448"/>
      <c r="V244" s="448"/>
      <c r="W244" s="448"/>
      <c r="X244" s="448"/>
      <c r="Y244" s="448"/>
      <c r="Z244" s="448"/>
      <c r="AA244" s="448"/>
      <c r="AB244" s="448"/>
      <c r="AC244" s="448"/>
      <c r="AD244" s="448"/>
      <c r="AE244" s="448"/>
      <c r="AF244" s="448"/>
      <c r="AG244" s="448"/>
      <c r="AH244" s="448"/>
      <c r="AI244" s="448"/>
      <c r="AJ244" s="448"/>
      <c r="AK244" s="448"/>
      <c r="AL244" s="448"/>
      <c r="AM244" s="448"/>
      <c r="AN244" s="448"/>
      <c r="AO244" s="448"/>
      <c r="AP244" s="448"/>
      <c r="AQ244" s="448"/>
    </row>
    <row r="245" spans="1:43" s="446" customFormat="1">
      <c r="A245" s="454"/>
      <c r="C245" s="448"/>
      <c r="D245" s="448"/>
      <c r="E245" s="448"/>
      <c r="F245" s="448"/>
      <c r="G245" s="448"/>
      <c r="H245" s="448"/>
      <c r="I245" s="448"/>
      <c r="J245" s="448"/>
      <c r="K245" s="448"/>
      <c r="L245" s="448"/>
      <c r="M245" s="448"/>
      <c r="N245" s="448"/>
      <c r="O245" s="448"/>
      <c r="P245" s="448"/>
      <c r="Q245" s="448"/>
      <c r="R245" s="448"/>
      <c r="S245" s="448"/>
      <c r="T245" s="448"/>
      <c r="U245" s="448"/>
      <c r="V245" s="448"/>
      <c r="W245" s="448"/>
      <c r="X245" s="448"/>
      <c r="Y245" s="448"/>
      <c r="Z245" s="448"/>
      <c r="AA245" s="448"/>
      <c r="AB245" s="448"/>
      <c r="AC245" s="448"/>
      <c r="AD245" s="448"/>
      <c r="AE245" s="448"/>
      <c r="AF245" s="448"/>
      <c r="AG245" s="448"/>
      <c r="AH245" s="448"/>
      <c r="AI245" s="448"/>
      <c r="AJ245" s="448"/>
      <c r="AK245" s="448"/>
      <c r="AL245" s="448"/>
      <c r="AM245" s="448"/>
      <c r="AN245" s="448"/>
      <c r="AO245" s="448"/>
      <c r="AP245" s="448"/>
      <c r="AQ245" s="448"/>
    </row>
    <row r="246" spans="1:43" s="446" customFormat="1">
      <c r="A246" s="454"/>
      <c r="C246" s="448"/>
      <c r="D246" s="448"/>
      <c r="E246" s="448"/>
      <c r="F246" s="448"/>
      <c r="G246" s="448"/>
      <c r="H246" s="448"/>
      <c r="I246" s="448"/>
      <c r="J246" s="448"/>
      <c r="K246" s="448"/>
      <c r="L246" s="448"/>
      <c r="M246" s="448"/>
      <c r="N246" s="448"/>
      <c r="O246" s="448"/>
      <c r="P246" s="448"/>
      <c r="Q246" s="448"/>
      <c r="R246" s="448"/>
      <c r="S246" s="448"/>
      <c r="T246" s="448"/>
      <c r="U246" s="448"/>
      <c r="V246" s="448"/>
      <c r="W246" s="448"/>
      <c r="X246" s="448"/>
      <c r="Y246" s="448"/>
      <c r="Z246" s="448"/>
      <c r="AA246" s="448"/>
      <c r="AB246" s="448"/>
      <c r="AC246" s="448"/>
      <c r="AD246" s="448"/>
      <c r="AE246" s="448"/>
      <c r="AF246" s="448"/>
      <c r="AG246" s="448"/>
      <c r="AH246" s="448"/>
      <c r="AI246" s="448"/>
      <c r="AJ246" s="448"/>
      <c r="AK246" s="448"/>
      <c r="AL246" s="448"/>
      <c r="AM246" s="448"/>
      <c r="AN246" s="448"/>
      <c r="AO246" s="448"/>
      <c r="AP246" s="448"/>
      <c r="AQ246" s="448"/>
    </row>
    <row r="247" spans="1:43" s="446" customFormat="1">
      <c r="A247" s="454"/>
      <c r="C247" s="448"/>
      <c r="D247" s="448"/>
      <c r="E247" s="448"/>
      <c r="F247" s="448"/>
      <c r="G247" s="448"/>
      <c r="H247" s="448"/>
      <c r="I247" s="448"/>
      <c r="J247" s="448"/>
      <c r="K247" s="448"/>
      <c r="L247" s="448"/>
      <c r="M247" s="448"/>
      <c r="N247" s="448"/>
      <c r="O247" s="448"/>
      <c r="P247" s="448"/>
      <c r="Q247" s="448"/>
      <c r="R247" s="448"/>
      <c r="S247" s="448"/>
      <c r="T247" s="448"/>
      <c r="U247" s="448"/>
      <c r="V247" s="448"/>
      <c r="W247" s="448"/>
      <c r="X247" s="448"/>
      <c r="Y247" s="448"/>
      <c r="Z247" s="448"/>
      <c r="AA247" s="448"/>
      <c r="AB247" s="448"/>
      <c r="AC247" s="448"/>
      <c r="AD247" s="448"/>
      <c r="AE247" s="448"/>
      <c r="AF247" s="448"/>
      <c r="AG247" s="448"/>
      <c r="AH247" s="448"/>
      <c r="AI247" s="448"/>
      <c r="AJ247" s="448"/>
      <c r="AK247" s="448"/>
      <c r="AL247" s="448"/>
      <c r="AM247" s="448"/>
      <c r="AN247" s="448"/>
      <c r="AO247" s="448"/>
      <c r="AP247" s="448"/>
      <c r="AQ247" s="448"/>
    </row>
    <row r="248" spans="1:43" s="446" customFormat="1">
      <c r="A248" s="454"/>
      <c r="C248" s="448"/>
      <c r="D248" s="448"/>
      <c r="E248" s="448"/>
      <c r="F248" s="448"/>
      <c r="G248" s="448"/>
      <c r="H248" s="448"/>
      <c r="I248" s="448"/>
      <c r="J248" s="448"/>
      <c r="K248" s="448"/>
      <c r="L248" s="448"/>
      <c r="M248" s="448"/>
      <c r="N248" s="448"/>
      <c r="O248" s="448"/>
      <c r="P248" s="448"/>
      <c r="Q248" s="448"/>
      <c r="R248" s="448"/>
      <c r="S248" s="448"/>
      <c r="T248" s="448"/>
      <c r="U248" s="448"/>
      <c r="V248" s="448"/>
      <c r="W248" s="448"/>
      <c r="X248" s="448"/>
      <c r="Y248" s="448"/>
      <c r="Z248" s="448"/>
      <c r="AA248" s="448"/>
      <c r="AB248" s="448"/>
      <c r="AC248" s="448"/>
      <c r="AD248" s="448"/>
      <c r="AE248" s="448"/>
      <c r="AF248" s="448"/>
      <c r="AG248" s="448"/>
      <c r="AH248" s="448"/>
      <c r="AI248" s="448"/>
      <c r="AJ248" s="448"/>
      <c r="AK248" s="448"/>
      <c r="AL248" s="448"/>
      <c r="AM248" s="448"/>
      <c r="AN248" s="448"/>
      <c r="AO248" s="448"/>
      <c r="AP248" s="448"/>
      <c r="AQ248" s="448"/>
    </row>
    <row r="249" spans="1:43" s="446" customFormat="1">
      <c r="A249" s="454"/>
      <c r="C249" s="448"/>
      <c r="D249" s="448"/>
      <c r="E249" s="448"/>
      <c r="F249" s="448"/>
      <c r="G249" s="448"/>
      <c r="H249" s="448"/>
      <c r="I249" s="448"/>
      <c r="J249" s="448"/>
      <c r="K249" s="448"/>
      <c r="L249" s="448"/>
      <c r="M249" s="448"/>
      <c r="N249" s="448"/>
      <c r="O249" s="448"/>
      <c r="P249" s="448"/>
      <c r="Q249" s="448"/>
      <c r="R249" s="448"/>
      <c r="S249" s="448"/>
      <c r="T249" s="448"/>
      <c r="U249" s="448"/>
      <c r="V249" s="448"/>
      <c r="W249" s="448"/>
      <c r="X249" s="448"/>
      <c r="Y249" s="448"/>
      <c r="Z249" s="448"/>
      <c r="AA249" s="448"/>
      <c r="AB249" s="448"/>
      <c r="AC249" s="448"/>
      <c r="AD249" s="448"/>
      <c r="AE249" s="448"/>
      <c r="AF249" s="448"/>
      <c r="AG249" s="448"/>
      <c r="AH249" s="448"/>
      <c r="AI249" s="448"/>
      <c r="AJ249" s="448"/>
      <c r="AK249" s="448"/>
      <c r="AL249" s="448"/>
      <c r="AM249" s="448"/>
      <c r="AN249" s="448"/>
      <c r="AO249" s="448"/>
      <c r="AP249" s="448"/>
      <c r="AQ249" s="448"/>
    </row>
    <row r="250" spans="1:43" s="446" customFormat="1">
      <c r="A250" s="454"/>
      <c r="C250" s="448"/>
      <c r="D250" s="448"/>
      <c r="E250" s="448"/>
      <c r="F250" s="448"/>
      <c r="G250" s="448"/>
      <c r="H250" s="448"/>
      <c r="I250" s="448"/>
      <c r="J250" s="448"/>
      <c r="K250" s="448"/>
      <c r="L250" s="448"/>
      <c r="M250" s="448"/>
      <c r="N250" s="448"/>
      <c r="O250" s="448"/>
      <c r="P250" s="448"/>
      <c r="Q250" s="448"/>
      <c r="R250" s="448"/>
      <c r="S250" s="448"/>
      <c r="T250" s="448"/>
      <c r="U250" s="448"/>
      <c r="V250" s="448"/>
      <c r="W250" s="448"/>
      <c r="X250" s="448"/>
      <c r="Y250" s="448"/>
      <c r="Z250" s="448"/>
      <c r="AA250" s="448"/>
      <c r="AB250" s="448"/>
      <c r="AC250" s="448"/>
      <c r="AD250" s="448"/>
      <c r="AE250" s="448"/>
      <c r="AF250" s="448"/>
      <c r="AG250" s="448"/>
      <c r="AH250" s="448"/>
      <c r="AI250" s="448"/>
      <c r="AJ250" s="448"/>
      <c r="AK250" s="448"/>
      <c r="AL250" s="448"/>
      <c r="AM250" s="448"/>
      <c r="AN250" s="448"/>
      <c r="AO250" s="448"/>
      <c r="AP250" s="448"/>
      <c r="AQ250" s="448"/>
    </row>
    <row r="251" spans="1:43" s="446" customFormat="1">
      <c r="A251" s="454"/>
      <c r="C251" s="448"/>
      <c r="D251" s="448"/>
      <c r="E251" s="448"/>
      <c r="F251" s="448"/>
      <c r="G251" s="448"/>
      <c r="H251" s="448"/>
      <c r="I251" s="448"/>
      <c r="J251" s="448"/>
      <c r="K251" s="448"/>
      <c r="L251" s="448"/>
      <c r="M251" s="448"/>
      <c r="N251" s="448"/>
      <c r="O251" s="448"/>
      <c r="P251" s="448"/>
      <c r="Q251" s="448"/>
      <c r="R251" s="448"/>
      <c r="S251" s="448"/>
      <c r="T251" s="448"/>
      <c r="U251" s="448"/>
      <c r="V251" s="448"/>
      <c r="W251" s="448"/>
      <c r="X251" s="448"/>
      <c r="Y251" s="448"/>
      <c r="Z251" s="448"/>
      <c r="AA251" s="448"/>
      <c r="AB251" s="448"/>
      <c r="AC251" s="448"/>
      <c r="AD251" s="448"/>
      <c r="AE251" s="448"/>
      <c r="AF251" s="448"/>
      <c r="AG251" s="448"/>
      <c r="AH251" s="448"/>
      <c r="AI251" s="448"/>
      <c r="AJ251" s="448"/>
      <c r="AK251" s="448"/>
      <c r="AL251" s="448"/>
      <c r="AM251" s="448"/>
      <c r="AN251" s="448"/>
      <c r="AO251" s="448"/>
      <c r="AP251" s="448"/>
      <c r="AQ251" s="448"/>
    </row>
    <row r="252" spans="1:43" s="446" customFormat="1">
      <c r="A252" s="454"/>
      <c r="C252" s="448"/>
      <c r="D252" s="448"/>
      <c r="E252" s="448"/>
      <c r="F252" s="448"/>
      <c r="G252" s="448"/>
      <c r="H252" s="448"/>
      <c r="I252" s="448"/>
      <c r="J252" s="448"/>
      <c r="K252" s="448"/>
      <c r="L252" s="448"/>
      <c r="M252" s="448"/>
      <c r="N252" s="448"/>
      <c r="O252" s="448"/>
      <c r="P252" s="448"/>
      <c r="Q252" s="448"/>
      <c r="R252" s="448"/>
      <c r="S252" s="448"/>
      <c r="T252" s="448"/>
      <c r="U252" s="448"/>
      <c r="V252" s="448"/>
      <c r="W252" s="448"/>
      <c r="X252" s="448"/>
      <c r="Y252" s="448"/>
      <c r="Z252" s="448"/>
      <c r="AA252" s="448"/>
      <c r="AB252" s="448"/>
      <c r="AC252" s="448"/>
      <c r="AD252" s="448"/>
      <c r="AE252" s="448"/>
      <c r="AF252" s="448"/>
      <c r="AG252" s="448"/>
      <c r="AH252" s="448"/>
      <c r="AI252" s="448"/>
      <c r="AJ252" s="448"/>
      <c r="AK252" s="448"/>
      <c r="AL252" s="448"/>
      <c r="AM252" s="448"/>
      <c r="AN252" s="448"/>
      <c r="AO252" s="448"/>
      <c r="AP252" s="448"/>
      <c r="AQ252" s="448"/>
    </row>
    <row r="253" spans="1:43" s="446" customFormat="1">
      <c r="A253" s="454"/>
      <c r="C253" s="448"/>
      <c r="D253" s="448"/>
      <c r="E253" s="448"/>
      <c r="F253" s="448"/>
      <c r="G253" s="448"/>
      <c r="H253" s="448"/>
      <c r="I253" s="448"/>
      <c r="J253" s="448"/>
      <c r="K253" s="448"/>
      <c r="L253" s="448"/>
      <c r="M253" s="448"/>
      <c r="N253" s="448"/>
      <c r="O253" s="448"/>
      <c r="P253" s="448"/>
      <c r="Q253" s="448"/>
      <c r="R253" s="448"/>
      <c r="S253" s="448"/>
      <c r="T253" s="448"/>
      <c r="U253" s="448"/>
      <c r="V253" s="448"/>
      <c r="W253" s="448"/>
      <c r="X253" s="448"/>
      <c r="Y253" s="448"/>
      <c r="Z253" s="448"/>
      <c r="AA253" s="448"/>
      <c r="AB253" s="448"/>
      <c r="AC253" s="448"/>
      <c r="AD253" s="448"/>
      <c r="AE253" s="448"/>
      <c r="AF253" s="448"/>
      <c r="AG253" s="448"/>
      <c r="AH253" s="448"/>
      <c r="AI253" s="448"/>
      <c r="AJ253" s="448"/>
      <c r="AK253" s="448"/>
      <c r="AL253" s="448"/>
      <c r="AM253" s="448"/>
      <c r="AN253" s="448"/>
      <c r="AO253" s="448"/>
      <c r="AP253" s="448"/>
      <c r="AQ253" s="448"/>
    </row>
    <row r="254" spans="1:43" s="446" customFormat="1">
      <c r="A254" s="454"/>
      <c r="C254" s="448"/>
      <c r="D254" s="448"/>
      <c r="E254" s="448"/>
      <c r="F254" s="448"/>
      <c r="G254" s="448"/>
      <c r="H254" s="448"/>
      <c r="I254" s="448"/>
      <c r="J254" s="448"/>
      <c r="K254" s="448"/>
      <c r="L254" s="448"/>
      <c r="M254" s="448"/>
      <c r="N254" s="448"/>
      <c r="O254" s="448"/>
      <c r="P254" s="448"/>
      <c r="Q254" s="448"/>
      <c r="R254" s="448"/>
      <c r="S254" s="448"/>
      <c r="T254" s="448"/>
      <c r="U254" s="448"/>
      <c r="V254" s="448"/>
      <c r="W254" s="448"/>
      <c r="X254" s="448"/>
      <c r="Y254" s="448"/>
      <c r="Z254" s="448"/>
      <c r="AA254" s="448"/>
      <c r="AB254" s="448"/>
      <c r="AC254" s="448"/>
      <c r="AD254" s="448"/>
      <c r="AE254" s="448"/>
      <c r="AF254" s="448"/>
      <c r="AG254" s="448"/>
      <c r="AH254" s="448"/>
      <c r="AI254" s="448"/>
      <c r="AJ254" s="448"/>
      <c r="AK254" s="448"/>
      <c r="AL254" s="448"/>
      <c r="AM254" s="448"/>
      <c r="AN254" s="448"/>
      <c r="AO254" s="448"/>
      <c r="AP254" s="448"/>
      <c r="AQ254" s="448"/>
    </row>
    <row r="255" spans="1:43" s="446" customFormat="1">
      <c r="A255" s="454"/>
      <c r="C255" s="448"/>
      <c r="D255" s="448"/>
      <c r="E255" s="448"/>
      <c r="F255" s="448"/>
      <c r="G255" s="448"/>
      <c r="H255" s="448"/>
      <c r="I255" s="448"/>
      <c r="J255" s="448"/>
      <c r="K255" s="448"/>
      <c r="L255" s="448"/>
      <c r="M255" s="448"/>
      <c r="N255" s="448"/>
      <c r="O255" s="448"/>
      <c r="P255" s="448"/>
      <c r="Q255" s="448"/>
      <c r="R255" s="448"/>
      <c r="S255" s="448"/>
      <c r="T255" s="448"/>
      <c r="U255" s="448"/>
      <c r="V255" s="448"/>
      <c r="W255" s="448"/>
      <c r="X255" s="448"/>
      <c r="Y255" s="448"/>
      <c r="Z255" s="448"/>
      <c r="AA255" s="448"/>
      <c r="AB255" s="448"/>
      <c r="AC255" s="448"/>
      <c r="AD255" s="448"/>
      <c r="AE255" s="448"/>
      <c r="AF255" s="448"/>
      <c r="AG255" s="448"/>
      <c r="AH255" s="448"/>
      <c r="AI255" s="448"/>
      <c r="AJ255" s="448"/>
      <c r="AK255" s="448"/>
      <c r="AL255" s="448"/>
      <c r="AM255" s="448"/>
      <c r="AN255" s="448"/>
      <c r="AO255" s="448"/>
      <c r="AP255" s="448"/>
      <c r="AQ255" s="448"/>
    </row>
    <row r="256" spans="1:43" s="446" customFormat="1">
      <c r="A256" s="454"/>
      <c r="C256" s="448"/>
      <c r="D256" s="448"/>
      <c r="E256" s="448"/>
      <c r="F256" s="448"/>
      <c r="G256" s="448"/>
      <c r="H256" s="448"/>
      <c r="I256" s="448"/>
      <c r="J256" s="448"/>
      <c r="K256" s="448"/>
      <c r="L256" s="448"/>
      <c r="M256" s="448"/>
      <c r="N256" s="448"/>
      <c r="O256" s="448"/>
      <c r="P256" s="448"/>
      <c r="Q256" s="448"/>
      <c r="R256" s="448"/>
      <c r="S256" s="448"/>
      <c r="T256" s="448"/>
      <c r="U256" s="448"/>
      <c r="V256" s="448"/>
      <c r="W256" s="448"/>
      <c r="X256" s="448"/>
      <c r="Y256" s="448"/>
      <c r="Z256" s="448"/>
      <c r="AA256" s="448"/>
      <c r="AB256" s="448"/>
      <c r="AC256" s="448"/>
      <c r="AD256" s="448"/>
      <c r="AE256" s="448"/>
      <c r="AF256" s="448"/>
      <c r="AG256" s="448"/>
      <c r="AH256" s="448"/>
      <c r="AI256" s="448"/>
      <c r="AJ256" s="448"/>
      <c r="AK256" s="448"/>
      <c r="AL256" s="448"/>
      <c r="AM256" s="448"/>
      <c r="AN256" s="448"/>
      <c r="AO256" s="448"/>
      <c r="AP256" s="448"/>
      <c r="AQ256" s="448"/>
    </row>
    <row r="257" spans="1:43" s="446" customFormat="1">
      <c r="A257" s="454"/>
      <c r="C257" s="448"/>
      <c r="D257" s="448"/>
      <c r="E257" s="448"/>
      <c r="F257" s="448"/>
      <c r="G257" s="448"/>
      <c r="H257" s="448"/>
      <c r="I257" s="448"/>
      <c r="J257" s="448"/>
      <c r="K257" s="448"/>
      <c r="L257" s="448"/>
      <c r="M257" s="448"/>
      <c r="N257" s="448"/>
      <c r="O257" s="448"/>
      <c r="P257" s="448"/>
      <c r="Q257" s="448"/>
      <c r="R257" s="448"/>
      <c r="S257" s="448"/>
      <c r="T257" s="448"/>
      <c r="U257" s="448"/>
      <c r="V257" s="448"/>
      <c r="W257" s="448"/>
      <c r="X257" s="448"/>
      <c r="Y257" s="448"/>
      <c r="Z257" s="448"/>
      <c r="AA257" s="448"/>
      <c r="AB257" s="448"/>
      <c r="AC257" s="448"/>
      <c r="AD257" s="448"/>
      <c r="AE257" s="448"/>
      <c r="AF257" s="448"/>
      <c r="AG257" s="448"/>
      <c r="AH257" s="448"/>
      <c r="AI257" s="448"/>
      <c r="AJ257" s="448"/>
      <c r="AK257" s="448"/>
      <c r="AL257" s="448"/>
      <c r="AM257" s="448"/>
      <c r="AN257" s="448"/>
      <c r="AO257" s="448"/>
      <c r="AP257" s="448"/>
      <c r="AQ257" s="448"/>
    </row>
    <row r="258" spans="1:43" s="446" customFormat="1">
      <c r="A258" s="454"/>
      <c r="C258" s="448"/>
      <c r="D258" s="448"/>
      <c r="E258" s="448"/>
      <c r="F258" s="448"/>
      <c r="G258" s="448"/>
      <c r="H258" s="448"/>
      <c r="I258" s="448"/>
      <c r="J258" s="448"/>
      <c r="K258" s="448"/>
      <c r="L258" s="448"/>
      <c r="M258" s="448"/>
      <c r="N258" s="448"/>
      <c r="O258" s="448"/>
      <c r="P258" s="448"/>
      <c r="Q258" s="448"/>
      <c r="R258" s="448"/>
      <c r="S258" s="448"/>
      <c r="T258" s="448"/>
      <c r="U258" s="448"/>
      <c r="V258" s="448"/>
      <c r="W258" s="448"/>
      <c r="X258" s="448"/>
      <c r="Y258" s="448"/>
      <c r="Z258" s="448"/>
      <c r="AA258" s="448"/>
      <c r="AB258" s="448"/>
      <c r="AC258" s="448"/>
      <c r="AD258" s="448"/>
      <c r="AE258" s="448"/>
      <c r="AF258" s="448"/>
      <c r="AG258" s="448"/>
      <c r="AH258" s="448"/>
      <c r="AI258" s="448"/>
      <c r="AJ258" s="448"/>
      <c r="AK258" s="448"/>
      <c r="AL258" s="448"/>
      <c r="AM258" s="448"/>
      <c r="AN258" s="448"/>
      <c r="AO258" s="448"/>
      <c r="AP258" s="448"/>
      <c r="AQ258" s="448"/>
    </row>
    <row r="259" spans="1:43" s="446" customFormat="1">
      <c r="A259" s="454"/>
      <c r="C259" s="448"/>
      <c r="D259" s="448"/>
      <c r="E259" s="448"/>
      <c r="F259" s="448"/>
      <c r="G259" s="448"/>
      <c r="H259" s="448"/>
      <c r="I259" s="448"/>
      <c r="J259" s="448"/>
      <c r="K259" s="448"/>
      <c r="L259" s="448"/>
      <c r="M259" s="448"/>
      <c r="N259" s="448"/>
      <c r="O259" s="448"/>
      <c r="P259" s="448"/>
      <c r="Q259" s="448"/>
      <c r="R259" s="448"/>
      <c r="S259" s="448"/>
      <c r="T259" s="448"/>
      <c r="U259" s="448"/>
      <c r="V259" s="448"/>
      <c r="W259" s="448"/>
      <c r="X259" s="448"/>
      <c r="Y259" s="448"/>
      <c r="Z259" s="448"/>
      <c r="AA259" s="448"/>
      <c r="AB259" s="448"/>
      <c r="AC259" s="448"/>
      <c r="AD259" s="448"/>
      <c r="AE259" s="448"/>
      <c r="AF259" s="448"/>
      <c r="AG259" s="448"/>
      <c r="AH259" s="448"/>
      <c r="AI259" s="448"/>
      <c r="AJ259" s="448"/>
      <c r="AK259" s="448"/>
      <c r="AL259" s="448"/>
      <c r="AM259" s="448"/>
      <c r="AN259" s="448"/>
      <c r="AO259" s="448"/>
      <c r="AP259" s="448"/>
      <c r="AQ259" s="448"/>
    </row>
    <row r="260" spans="1:43" s="446" customFormat="1">
      <c r="A260" s="454"/>
      <c r="C260" s="448"/>
      <c r="D260" s="448"/>
      <c r="E260" s="448"/>
      <c r="F260" s="448"/>
      <c r="G260" s="448"/>
      <c r="H260" s="448"/>
      <c r="I260" s="448"/>
      <c r="J260" s="448"/>
      <c r="K260" s="448"/>
      <c r="L260" s="448"/>
      <c r="M260" s="448"/>
      <c r="N260" s="448"/>
      <c r="O260" s="448"/>
      <c r="P260" s="448"/>
      <c r="Q260" s="448"/>
      <c r="R260" s="448"/>
      <c r="S260" s="448"/>
      <c r="T260" s="448"/>
      <c r="U260" s="448"/>
      <c r="V260" s="448"/>
      <c r="W260" s="448"/>
      <c r="X260" s="448"/>
      <c r="Y260" s="448"/>
      <c r="Z260" s="448"/>
      <c r="AA260" s="448"/>
      <c r="AB260" s="448"/>
      <c r="AC260" s="448"/>
      <c r="AD260" s="448"/>
      <c r="AE260" s="448"/>
      <c r="AF260" s="448"/>
      <c r="AG260" s="448"/>
      <c r="AH260" s="448"/>
      <c r="AI260" s="448"/>
      <c r="AJ260" s="448"/>
      <c r="AK260" s="448"/>
      <c r="AL260" s="448"/>
      <c r="AM260" s="448"/>
      <c r="AN260" s="448"/>
      <c r="AO260" s="448"/>
      <c r="AP260" s="448"/>
      <c r="AQ260" s="448"/>
    </row>
    <row r="261" spans="1:43" s="446" customFormat="1">
      <c r="A261" s="454"/>
      <c r="C261" s="448"/>
      <c r="D261" s="448"/>
      <c r="E261" s="448"/>
      <c r="F261" s="448"/>
      <c r="G261" s="448"/>
      <c r="H261" s="448"/>
      <c r="I261" s="448"/>
      <c r="J261" s="448"/>
      <c r="K261" s="448"/>
      <c r="L261" s="448"/>
      <c r="M261" s="448"/>
      <c r="N261" s="448"/>
      <c r="O261" s="448"/>
      <c r="P261" s="448"/>
      <c r="Q261" s="448"/>
      <c r="R261" s="448"/>
      <c r="S261" s="448"/>
      <c r="T261" s="448"/>
      <c r="U261" s="448"/>
      <c r="V261" s="448"/>
      <c r="W261" s="448"/>
      <c r="X261" s="448"/>
      <c r="Y261" s="448"/>
      <c r="Z261" s="448"/>
      <c r="AA261" s="448"/>
      <c r="AB261" s="448"/>
      <c r="AC261" s="448"/>
      <c r="AD261" s="448"/>
      <c r="AE261" s="448"/>
      <c r="AF261" s="448"/>
      <c r="AG261" s="448"/>
      <c r="AH261" s="448"/>
      <c r="AI261" s="448"/>
      <c r="AJ261" s="448"/>
      <c r="AK261" s="448"/>
      <c r="AL261" s="448"/>
      <c r="AM261" s="448"/>
      <c r="AN261" s="448"/>
      <c r="AO261" s="448"/>
      <c r="AP261" s="448"/>
      <c r="AQ261" s="448"/>
    </row>
    <row r="262" spans="1:43" s="446" customFormat="1">
      <c r="A262" s="454"/>
      <c r="C262" s="448"/>
      <c r="D262" s="448"/>
      <c r="E262" s="448"/>
      <c r="F262" s="448"/>
      <c r="G262" s="448"/>
      <c r="H262" s="448"/>
      <c r="I262" s="448"/>
      <c r="J262" s="448"/>
      <c r="K262" s="448"/>
      <c r="L262" s="448"/>
      <c r="M262" s="448"/>
      <c r="N262" s="448"/>
      <c r="O262" s="448"/>
      <c r="P262" s="448"/>
      <c r="Q262" s="448"/>
      <c r="R262" s="448"/>
      <c r="S262" s="448"/>
      <c r="T262" s="448"/>
      <c r="U262" s="448"/>
      <c r="V262" s="448"/>
      <c r="W262" s="448"/>
      <c r="X262" s="448"/>
      <c r="Y262" s="448"/>
      <c r="Z262" s="448"/>
      <c r="AA262" s="448"/>
      <c r="AB262" s="448"/>
      <c r="AC262" s="448"/>
      <c r="AD262" s="448"/>
      <c r="AE262" s="448"/>
      <c r="AF262" s="448"/>
      <c r="AG262" s="448"/>
      <c r="AH262" s="448"/>
      <c r="AI262" s="448"/>
      <c r="AJ262" s="448"/>
      <c r="AK262" s="448"/>
      <c r="AL262" s="448"/>
      <c r="AM262" s="448"/>
      <c r="AN262" s="448"/>
      <c r="AO262" s="448"/>
      <c r="AP262" s="448"/>
      <c r="AQ262" s="448"/>
    </row>
    <row r="263" spans="1:43" s="446" customFormat="1">
      <c r="A263" s="454"/>
      <c r="C263" s="448"/>
      <c r="D263" s="448"/>
      <c r="E263" s="448"/>
      <c r="F263" s="448"/>
      <c r="G263" s="448"/>
      <c r="H263" s="448"/>
      <c r="I263" s="448"/>
      <c r="J263" s="448"/>
      <c r="K263" s="448"/>
      <c r="L263" s="448"/>
      <c r="M263" s="448"/>
      <c r="N263" s="448"/>
      <c r="O263" s="448"/>
      <c r="P263" s="448"/>
      <c r="Q263" s="448"/>
      <c r="R263" s="448"/>
      <c r="S263" s="448"/>
      <c r="T263" s="448"/>
      <c r="U263" s="448"/>
      <c r="V263" s="448"/>
      <c r="W263" s="448"/>
      <c r="X263" s="448"/>
      <c r="Y263" s="448"/>
      <c r="Z263" s="448"/>
      <c r="AA263" s="448"/>
      <c r="AB263" s="448"/>
      <c r="AC263" s="448"/>
      <c r="AD263" s="448"/>
      <c r="AE263" s="448"/>
      <c r="AF263" s="448"/>
      <c r="AG263" s="448"/>
      <c r="AH263" s="448"/>
      <c r="AI263" s="448"/>
      <c r="AJ263" s="448"/>
      <c r="AK263" s="448"/>
      <c r="AL263" s="448"/>
      <c r="AM263" s="448"/>
      <c r="AN263" s="448"/>
      <c r="AO263" s="448"/>
      <c r="AP263" s="448"/>
      <c r="AQ263" s="448"/>
    </row>
    <row r="264" spans="1:43" s="446" customFormat="1">
      <c r="A264" s="454"/>
      <c r="C264" s="448"/>
      <c r="D264" s="448"/>
      <c r="E264" s="448"/>
      <c r="F264" s="448"/>
      <c r="G264" s="448"/>
      <c r="H264" s="448"/>
      <c r="I264" s="448"/>
      <c r="J264" s="448"/>
      <c r="K264" s="448"/>
      <c r="L264" s="448"/>
      <c r="M264" s="448"/>
      <c r="N264" s="448"/>
      <c r="O264" s="448"/>
      <c r="P264" s="448"/>
      <c r="Q264" s="448"/>
      <c r="R264" s="448"/>
      <c r="S264" s="448"/>
      <c r="T264" s="448"/>
      <c r="U264" s="448"/>
      <c r="V264" s="448"/>
      <c r="W264" s="448"/>
      <c r="X264" s="448"/>
      <c r="Y264" s="448"/>
      <c r="Z264" s="448"/>
      <c r="AA264" s="448"/>
      <c r="AB264" s="448"/>
      <c r="AC264" s="448"/>
      <c r="AD264" s="448"/>
      <c r="AE264" s="448"/>
      <c r="AF264" s="448"/>
      <c r="AG264" s="448"/>
      <c r="AH264" s="448"/>
      <c r="AI264" s="448"/>
      <c r="AJ264" s="448"/>
      <c r="AK264" s="448"/>
      <c r="AL264" s="448"/>
      <c r="AM264" s="448"/>
      <c r="AN264" s="448"/>
      <c r="AO264" s="448"/>
      <c r="AP264" s="448"/>
      <c r="AQ264" s="448"/>
    </row>
    <row r="265" spans="1:43" s="446" customFormat="1">
      <c r="A265" s="454"/>
      <c r="C265" s="448"/>
      <c r="D265" s="448"/>
      <c r="E265" s="448"/>
      <c r="F265" s="448"/>
      <c r="G265" s="448"/>
      <c r="H265" s="448"/>
      <c r="I265" s="448"/>
      <c r="J265" s="448"/>
      <c r="K265" s="448"/>
      <c r="L265" s="448"/>
      <c r="M265" s="448"/>
      <c r="N265" s="448"/>
      <c r="O265" s="448"/>
      <c r="P265" s="448"/>
      <c r="Q265" s="448"/>
      <c r="R265" s="448"/>
      <c r="S265" s="448"/>
      <c r="T265" s="448"/>
      <c r="U265" s="448"/>
      <c r="V265" s="448"/>
      <c r="W265" s="448"/>
      <c r="X265" s="448"/>
      <c r="Y265" s="448"/>
      <c r="Z265" s="448"/>
      <c r="AA265" s="448"/>
      <c r="AB265" s="448"/>
      <c r="AC265" s="448"/>
      <c r="AD265" s="448"/>
      <c r="AE265" s="448"/>
      <c r="AF265" s="448"/>
      <c r="AG265" s="448"/>
      <c r="AH265" s="448"/>
      <c r="AI265" s="448"/>
      <c r="AJ265" s="448"/>
      <c r="AK265" s="448"/>
      <c r="AL265" s="448"/>
      <c r="AM265" s="448"/>
      <c r="AN265" s="448"/>
      <c r="AO265" s="448"/>
      <c r="AP265" s="448"/>
      <c r="AQ265" s="448"/>
    </row>
    <row r="266" spans="1:43" s="446" customFormat="1">
      <c r="A266" s="454"/>
      <c r="C266" s="448"/>
      <c r="D266" s="448"/>
      <c r="E266" s="448"/>
      <c r="F266" s="448"/>
      <c r="G266" s="448"/>
      <c r="H266" s="448"/>
      <c r="I266" s="448"/>
      <c r="J266" s="448"/>
      <c r="K266" s="448"/>
      <c r="L266" s="448"/>
      <c r="M266" s="448"/>
      <c r="N266" s="448"/>
      <c r="O266" s="448"/>
      <c r="P266" s="448"/>
      <c r="Q266" s="448"/>
      <c r="R266" s="448"/>
      <c r="S266" s="448"/>
      <c r="T266" s="448"/>
      <c r="U266" s="448"/>
      <c r="V266" s="448"/>
      <c r="W266" s="448"/>
      <c r="X266" s="448"/>
      <c r="Y266" s="448"/>
      <c r="Z266" s="448"/>
      <c r="AA266" s="448"/>
      <c r="AB266" s="448"/>
      <c r="AC266" s="448"/>
      <c r="AD266" s="448"/>
      <c r="AE266" s="448"/>
      <c r="AF266" s="448"/>
      <c r="AG266" s="448"/>
      <c r="AH266" s="448"/>
      <c r="AI266" s="448"/>
      <c r="AJ266" s="448"/>
      <c r="AK266" s="448"/>
      <c r="AL266" s="448"/>
      <c r="AM266" s="448"/>
      <c r="AN266" s="448"/>
      <c r="AO266" s="448"/>
      <c r="AP266" s="448"/>
      <c r="AQ266" s="448"/>
    </row>
    <row r="267" spans="1:43" s="446" customFormat="1">
      <c r="A267" s="454"/>
      <c r="C267" s="448"/>
      <c r="D267" s="448"/>
      <c r="E267" s="448"/>
      <c r="F267" s="448"/>
      <c r="G267" s="448"/>
      <c r="H267" s="448"/>
      <c r="I267" s="448"/>
      <c r="J267" s="448"/>
      <c r="K267" s="448"/>
      <c r="L267" s="448"/>
      <c r="M267" s="448"/>
      <c r="N267" s="448"/>
      <c r="O267" s="448"/>
      <c r="P267" s="448"/>
      <c r="Q267" s="448"/>
      <c r="R267" s="448"/>
      <c r="S267" s="448"/>
      <c r="T267" s="448"/>
      <c r="U267" s="448"/>
      <c r="V267" s="448"/>
      <c r="W267" s="448"/>
      <c r="X267" s="448"/>
      <c r="Y267" s="448"/>
      <c r="Z267" s="448"/>
      <c r="AA267" s="448"/>
      <c r="AB267" s="448"/>
      <c r="AC267" s="448"/>
      <c r="AD267" s="448"/>
      <c r="AE267" s="448"/>
      <c r="AF267" s="448"/>
      <c r="AG267" s="448"/>
      <c r="AH267" s="448"/>
      <c r="AI267" s="448"/>
      <c r="AJ267" s="448"/>
      <c r="AK267" s="448"/>
      <c r="AL267" s="448"/>
      <c r="AM267" s="448"/>
      <c r="AN267" s="448"/>
      <c r="AO267" s="448"/>
      <c r="AP267" s="448"/>
      <c r="AQ267" s="448"/>
    </row>
    <row r="268" spans="1:43" s="446" customFormat="1">
      <c r="A268" s="454"/>
      <c r="C268" s="448"/>
      <c r="D268" s="448"/>
      <c r="E268" s="448"/>
      <c r="F268" s="448"/>
      <c r="G268" s="448"/>
      <c r="H268" s="448"/>
      <c r="I268" s="448"/>
      <c r="J268" s="448"/>
      <c r="K268" s="448"/>
      <c r="L268" s="448"/>
      <c r="M268" s="448"/>
      <c r="N268" s="448"/>
      <c r="O268" s="448"/>
      <c r="P268" s="448"/>
      <c r="Q268" s="448"/>
      <c r="R268" s="448"/>
      <c r="S268" s="448"/>
      <c r="T268" s="448"/>
      <c r="U268" s="448"/>
      <c r="V268" s="448"/>
      <c r="W268" s="448"/>
      <c r="X268" s="448"/>
      <c r="Y268" s="448"/>
      <c r="Z268" s="448"/>
      <c r="AA268" s="448"/>
      <c r="AB268" s="448"/>
      <c r="AC268" s="448"/>
      <c r="AD268" s="448"/>
      <c r="AE268" s="448"/>
      <c r="AF268" s="448"/>
      <c r="AG268" s="448"/>
      <c r="AH268" s="448"/>
      <c r="AI268" s="448"/>
      <c r="AJ268" s="448"/>
      <c r="AK268" s="448"/>
      <c r="AL268" s="448"/>
      <c r="AM268" s="448"/>
      <c r="AN268" s="448"/>
      <c r="AO268" s="448"/>
      <c r="AP268" s="448"/>
      <c r="AQ268" s="448"/>
    </row>
    <row r="269" spans="1:43" s="446" customFormat="1">
      <c r="A269" s="454"/>
      <c r="C269" s="448"/>
      <c r="D269" s="448"/>
      <c r="E269" s="448"/>
      <c r="F269" s="448"/>
      <c r="G269" s="448"/>
      <c r="H269" s="448"/>
      <c r="I269" s="448"/>
      <c r="J269" s="448"/>
      <c r="K269" s="448"/>
      <c r="L269" s="448"/>
      <c r="M269" s="448"/>
      <c r="N269" s="448"/>
      <c r="O269" s="448"/>
      <c r="P269" s="448"/>
      <c r="Q269" s="448"/>
      <c r="R269" s="448"/>
      <c r="S269" s="448"/>
      <c r="T269" s="448"/>
      <c r="U269" s="448"/>
      <c r="V269" s="448"/>
      <c r="W269" s="448"/>
      <c r="X269" s="448"/>
      <c r="Y269" s="448"/>
      <c r="Z269" s="448"/>
      <c r="AA269" s="448"/>
      <c r="AB269" s="448"/>
      <c r="AC269" s="448"/>
      <c r="AD269" s="448"/>
      <c r="AE269" s="448"/>
      <c r="AF269" s="448"/>
      <c r="AG269" s="448"/>
      <c r="AH269" s="448"/>
      <c r="AI269" s="448"/>
      <c r="AJ269" s="448"/>
      <c r="AK269" s="448"/>
      <c r="AL269" s="448"/>
      <c r="AM269" s="448"/>
      <c r="AN269" s="448"/>
      <c r="AO269" s="448"/>
      <c r="AP269" s="448"/>
      <c r="AQ269" s="448"/>
    </row>
    <row r="270" spans="1:43" s="446" customFormat="1">
      <c r="A270" s="454"/>
      <c r="C270" s="448"/>
      <c r="D270" s="448"/>
      <c r="E270" s="448"/>
      <c r="F270" s="448"/>
      <c r="G270" s="448"/>
      <c r="H270" s="448"/>
      <c r="I270" s="448"/>
      <c r="J270" s="448"/>
      <c r="K270" s="448"/>
      <c r="L270" s="448"/>
      <c r="M270" s="448"/>
      <c r="N270" s="448"/>
      <c r="O270" s="448"/>
      <c r="P270" s="448"/>
      <c r="Q270" s="448"/>
      <c r="R270" s="448"/>
      <c r="S270" s="448"/>
      <c r="T270" s="448"/>
      <c r="U270" s="448"/>
      <c r="V270" s="448"/>
      <c r="W270" s="448"/>
      <c r="X270" s="448"/>
      <c r="Y270" s="448"/>
      <c r="Z270" s="448"/>
      <c r="AA270" s="448"/>
      <c r="AB270" s="448"/>
      <c r="AC270" s="448"/>
      <c r="AD270" s="448"/>
      <c r="AE270" s="448"/>
      <c r="AF270" s="448"/>
      <c r="AG270" s="448"/>
      <c r="AH270" s="448"/>
      <c r="AI270" s="448"/>
      <c r="AJ270" s="448"/>
      <c r="AK270" s="448"/>
      <c r="AL270" s="448"/>
      <c r="AM270" s="448"/>
      <c r="AN270" s="448"/>
      <c r="AO270" s="448"/>
      <c r="AP270" s="448"/>
      <c r="AQ270" s="448"/>
    </row>
    <row r="271" spans="1:43" s="446" customFormat="1">
      <c r="A271" s="454"/>
      <c r="C271" s="448"/>
      <c r="D271" s="448"/>
      <c r="E271" s="448"/>
      <c r="F271" s="448"/>
      <c r="G271" s="448"/>
      <c r="H271" s="448"/>
      <c r="I271" s="448"/>
      <c r="J271" s="448"/>
      <c r="K271" s="448"/>
      <c r="L271" s="448"/>
      <c r="M271" s="448"/>
      <c r="N271" s="448"/>
      <c r="O271" s="448"/>
      <c r="P271" s="448"/>
      <c r="Q271" s="448"/>
      <c r="R271" s="448"/>
      <c r="S271" s="448"/>
      <c r="T271" s="448"/>
      <c r="U271" s="448"/>
      <c r="V271" s="448"/>
      <c r="W271" s="448"/>
      <c r="X271" s="448"/>
      <c r="Y271" s="448"/>
      <c r="Z271" s="448"/>
      <c r="AA271" s="448"/>
      <c r="AB271" s="448"/>
      <c r="AC271" s="448"/>
      <c r="AD271" s="448"/>
      <c r="AE271" s="448"/>
      <c r="AF271" s="448"/>
      <c r="AG271" s="448"/>
      <c r="AH271" s="448"/>
      <c r="AI271" s="448"/>
      <c r="AJ271" s="448"/>
      <c r="AK271" s="448"/>
      <c r="AL271" s="448"/>
      <c r="AM271" s="448"/>
      <c r="AN271" s="448"/>
      <c r="AO271" s="448"/>
      <c r="AP271" s="448"/>
      <c r="AQ271" s="448"/>
    </row>
    <row r="272" spans="1:43" s="446" customFormat="1">
      <c r="A272" s="454"/>
      <c r="C272" s="448"/>
      <c r="D272" s="448"/>
      <c r="E272" s="448"/>
      <c r="F272" s="448"/>
      <c r="G272" s="448"/>
      <c r="H272" s="448"/>
      <c r="I272" s="448"/>
      <c r="J272" s="448"/>
      <c r="K272" s="448"/>
      <c r="L272" s="448"/>
      <c r="M272" s="448"/>
      <c r="N272" s="448"/>
      <c r="O272" s="448"/>
      <c r="P272" s="448"/>
      <c r="Q272" s="448"/>
      <c r="R272" s="448"/>
      <c r="S272" s="448"/>
      <c r="T272" s="448"/>
      <c r="U272" s="448"/>
      <c r="V272" s="448"/>
      <c r="W272" s="448"/>
      <c r="X272" s="448"/>
      <c r="Y272" s="448"/>
      <c r="Z272" s="448"/>
      <c r="AA272" s="448"/>
      <c r="AB272" s="448"/>
      <c r="AC272" s="448"/>
      <c r="AD272" s="448"/>
      <c r="AE272" s="448"/>
      <c r="AF272" s="448"/>
      <c r="AG272" s="448"/>
      <c r="AH272" s="448"/>
      <c r="AI272" s="448"/>
      <c r="AJ272" s="448"/>
      <c r="AK272" s="448"/>
      <c r="AL272" s="448"/>
      <c r="AM272" s="448"/>
      <c r="AN272" s="448"/>
      <c r="AO272" s="448"/>
      <c r="AP272" s="448"/>
      <c r="AQ272" s="448"/>
    </row>
    <row r="273" spans="1:43" s="446" customFormat="1">
      <c r="A273" s="454"/>
      <c r="C273" s="448"/>
      <c r="D273" s="448"/>
      <c r="E273" s="448"/>
      <c r="F273" s="448"/>
      <c r="G273" s="448"/>
      <c r="H273" s="448"/>
      <c r="I273" s="448"/>
      <c r="J273" s="448"/>
      <c r="K273" s="448"/>
      <c r="L273" s="448"/>
      <c r="M273" s="448"/>
      <c r="N273" s="448"/>
      <c r="O273" s="448"/>
      <c r="P273" s="448"/>
      <c r="Q273" s="448"/>
      <c r="R273" s="448"/>
      <c r="S273" s="448"/>
      <c r="T273" s="448"/>
      <c r="U273" s="448"/>
      <c r="V273" s="448"/>
      <c r="W273" s="448"/>
      <c r="X273" s="448"/>
      <c r="Y273" s="448"/>
      <c r="Z273" s="448"/>
      <c r="AA273" s="448"/>
      <c r="AB273" s="448"/>
      <c r="AC273" s="448"/>
      <c r="AD273" s="448"/>
      <c r="AE273" s="448"/>
      <c r="AF273" s="448"/>
      <c r="AG273" s="448"/>
      <c r="AH273" s="448"/>
      <c r="AI273" s="448"/>
      <c r="AJ273" s="448"/>
      <c r="AK273" s="448"/>
      <c r="AL273" s="448"/>
      <c r="AM273" s="448"/>
      <c r="AN273" s="448"/>
      <c r="AO273" s="448"/>
      <c r="AP273" s="448"/>
      <c r="AQ273" s="448"/>
    </row>
    <row r="274" spans="1:43" s="446" customFormat="1">
      <c r="A274" s="454"/>
      <c r="C274" s="448"/>
      <c r="D274" s="448"/>
      <c r="E274" s="448"/>
      <c r="F274" s="448"/>
      <c r="G274" s="448"/>
      <c r="H274" s="448"/>
      <c r="I274" s="448"/>
      <c r="J274" s="448"/>
      <c r="K274" s="448"/>
      <c r="L274" s="448"/>
      <c r="M274" s="448"/>
      <c r="N274" s="448"/>
      <c r="O274" s="448"/>
      <c r="P274" s="448"/>
      <c r="Q274" s="448"/>
      <c r="R274" s="448"/>
      <c r="S274" s="448"/>
      <c r="T274" s="448"/>
      <c r="U274" s="448"/>
      <c r="V274" s="448"/>
      <c r="W274" s="448"/>
      <c r="X274" s="448"/>
      <c r="Y274" s="448"/>
      <c r="Z274" s="448"/>
      <c r="AA274" s="448"/>
      <c r="AB274" s="448"/>
      <c r="AC274" s="448"/>
      <c r="AD274" s="448"/>
      <c r="AE274" s="448"/>
      <c r="AF274" s="448"/>
      <c r="AG274" s="448"/>
      <c r="AH274" s="448"/>
      <c r="AI274" s="448"/>
      <c r="AJ274" s="448"/>
      <c r="AK274" s="448"/>
      <c r="AL274" s="448"/>
      <c r="AM274" s="448"/>
      <c r="AN274" s="448"/>
      <c r="AO274" s="448"/>
      <c r="AP274" s="448"/>
      <c r="AQ274" s="448"/>
    </row>
    <row r="275" spans="1:43" s="446" customFormat="1">
      <c r="A275" s="454"/>
      <c r="C275" s="448"/>
      <c r="D275" s="448"/>
      <c r="E275" s="448"/>
      <c r="F275" s="448"/>
      <c r="G275" s="448"/>
      <c r="H275" s="448"/>
      <c r="I275" s="448"/>
      <c r="J275" s="448"/>
      <c r="K275" s="448"/>
      <c r="L275" s="448"/>
      <c r="M275" s="448"/>
      <c r="N275" s="448"/>
      <c r="O275" s="448"/>
      <c r="P275" s="448"/>
      <c r="Q275" s="448"/>
      <c r="R275" s="448"/>
      <c r="S275" s="448"/>
      <c r="T275" s="448"/>
      <c r="U275" s="448"/>
      <c r="V275" s="448"/>
      <c r="W275" s="448"/>
      <c r="X275" s="448"/>
      <c r="Y275" s="448"/>
      <c r="Z275" s="448"/>
      <c r="AA275" s="448"/>
      <c r="AB275" s="448"/>
      <c r="AC275" s="448"/>
      <c r="AD275" s="448"/>
      <c r="AE275" s="448"/>
      <c r="AF275" s="448"/>
      <c r="AG275" s="448"/>
      <c r="AH275" s="448"/>
      <c r="AI275" s="448"/>
      <c r="AJ275" s="448"/>
      <c r="AK275" s="448"/>
      <c r="AL275" s="448"/>
      <c r="AM275" s="448"/>
      <c r="AN275" s="448"/>
      <c r="AO275" s="448"/>
      <c r="AP275" s="448"/>
      <c r="AQ275" s="448"/>
    </row>
    <row r="276" spans="1:43" s="446" customFormat="1">
      <c r="A276" s="454"/>
      <c r="C276" s="448"/>
      <c r="D276" s="448"/>
      <c r="E276" s="448"/>
      <c r="F276" s="448"/>
      <c r="G276" s="448"/>
      <c r="H276" s="448"/>
      <c r="I276" s="448"/>
      <c r="J276" s="448"/>
      <c r="K276" s="448"/>
      <c r="L276" s="448"/>
      <c r="M276" s="448"/>
      <c r="N276" s="448"/>
      <c r="O276" s="448"/>
      <c r="P276" s="448"/>
      <c r="Q276" s="448"/>
      <c r="R276" s="448"/>
      <c r="S276" s="448"/>
      <c r="T276" s="448"/>
      <c r="U276" s="448"/>
      <c r="V276" s="448"/>
      <c r="W276" s="448"/>
      <c r="X276" s="448"/>
      <c r="Y276" s="448"/>
      <c r="Z276" s="448"/>
      <c r="AA276" s="448"/>
      <c r="AB276" s="448"/>
      <c r="AC276" s="448"/>
      <c r="AD276" s="448"/>
      <c r="AE276" s="448"/>
      <c r="AF276" s="448"/>
      <c r="AG276" s="448"/>
      <c r="AH276" s="448"/>
      <c r="AI276" s="448"/>
      <c r="AJ276" s="448"/>
      <c r="AK276" s="448"/>
      <c r="AL276" s="448"/>
      <c r="AM276" s="448"/>
      <c r="AN276" s="448"/>
      <c r="AO276" s="448"/>
      <c r="AP276" s="448"/>
      <c r="AQ276" s="448"/>
    </row>
    <row r="277" spans="1:43" s="446" customFormat="1">
      <c r="A277" s="454"/>
      <c r="C277" s="448"/>
      <c r="D277" s="448"/>
      <c r="E277" s="448"/>
      <c r="F277" s="448"/>
      <c r="G277" s="448"/>
      <c r="H277" s="448"/>
      <c r="I277" s="448"/>
      <c r="J277" s="448"/>
      <c r="K277" s="448"/>
      <c r="L277" s="448"/>
      <c r="M277" s="448"/>
      <c r="N277" s="448"/>
      <c r="O277" s="448"/>
      <c r="P277" s="448"/>
      <c r="Q277" s="448"/>
      <c r="R277" s="448"/>
      <c r="S277" s="448"/>
      <c r="T277" s="448"/>
      <c r="U277" s="448"/>
      <c r="V277" s="448"/>
      <c r="W277" s="448"/>
      <c r="X277" s="448"/>
      <c r="Y277" s="448"/>
      <c r="Z277" s="448"/>
      <c r="AA277" s="448"/>
      <c r="AB277" s="448"/>
      <c r="AC277" s="448"/>
      <c r="AD277" s="448"/>
      <c r="AE277" s="448"/>
      <c r="AF277" s="448"/>
      <c r="AG277" s="448"/>
      <c r="AH277" s="448"/>
      <c r="AI277" s="448"/>
      <c r="AJ277" s="448"/>
      <c r="AK277" s="448"/>
      <c r="AL277" s="448"/>
      <c r="AM277" s="448"/>
      <c r="AN277" s="448"/>
      <c r="AO277" s="448"/>
      <c r="AP277" s="448"/>
      <c r="AQ277" s="448"/>
    </row>
    <row r="278" spans="1:43" s="446" customFormat="1">
      <c r="A278" s="454"/>
      <c r="C278" s="448"/>
      <c r="D278" s="448"/>
      <c r="E278" s="448"/>
      <c r="F278" s="448"/>
      <c r="G278" s="448"/>
      <c r="H278" s="448"/>
      <c r="I278" s="448"/>
      <c r="J278" s="448"/>
      <c r="K278" s="448"/>
      <c r="L278" s="448"/>
      <c r="M278" s="448"/>
      <c r="N278" s="448"/>
      <c r="O278" s="448"/>
      <c r="P278" s="448"/>
      <c r="Q278" s="448"/>
      <c r="R278" s="448"/>
      <c r="S278" s="448"/>
      <c r="T278" s="448"/>
      <c r="U278" s="448"/>
      <c r="V278" s="448"/>
      <c r="W278" s="448"/>
      <c r="X278" s="448"/>
      <c r="Y278" s="448"/>
      <c r="Z278" s="448"/>
      <c r="AA278" s="448"/>
      <c r="AB278" s="448"/>
      <c r="AC278" s="448"/>
      <c r="AD278" s="448"/>
      <c r="AE278" s="448"/>
      <c r="AF278" s="448"/>
      <c r="AG278" s="448"/>
      <c r="AH278" s="448"/>
      <c r="AI278" s="448"/>
      <c r="AJ278" s="448"/>
      <c r="AK278" s="448"/>
      <c r="AL278" s="448"/>
      <c r="AM278" s="448"/>
      <c r="AN278" s="448"/>
      <c r="AO278" s="448"/>
      <c r="AP278" s="448"/>
      <c r="AQ278" s="448"/>
    </row>
    <row r="279" spans="1:43" s="446" customFormat="1">
      <c r="A279" s="454"/>
      <c r="C279" s="448"/>
      <c r="D279" s="448"/>
      <c r="E279" s="448"/>
      <c r="F279" s="448"/>
      <c r="G279" s="448"/>
      <c r="H279" s="448"/>
      <c r="I279" s="448"/>
      <c r="J279" s="448"/>
      <c r="K279" s="448"/>
      <c r="L279" s="448"/>
      <c r="M279" s="448"/>
      <c r="N279" s="448"/>
      <c r="O279" s="448"/>
      <c r="P279" s="448"/>
      <c r="Q279" s="448"/>
      <c r="R279" s="448"/>
      <c r="S279" s="448"/>
      <c r="T279" s="448"/>
      <c r="U279" s="448"/>
      <c r="V279" s="448"/>
      <c r="W279" s="448"/>
      <c r="X279" s="448"/>
      <c r="Y279" s="448"/>
      <c r="Z279" s="448"/>
      <c r="AA279" s="448"/>
      <c r="AB279" s="448"/>
      <c r="AC279" s="448"/>
      <c r="AD279" s="448"/>
      <c r="AE279" s="448"/>
      <c r="AF279" s="448"/>
      <c r="AG279" s="448"/>
      <c r="AH279" s="448"/>
      <c r="AI279" s="448"/>
      <c r="AJ279" s="448"/>
      <c r="AK279" s="448"/>
      <c r="AL279" s="448"/>
      <c r="AM279" s="448"/>
      <c r="AN279" s="448"/>
      <c r="AO279" s="448"/>
      <c r="AP279" s="448"/>
      <c r="AQ279" s="448"/>
    </row>
    <row r="280" spans="1:43" s="446" customFormat="1">
      <c r="A280" s="454"/>
      <c r="C280" s="448"/>
      <c r="D280" s="448"/>
      <c r="E280" s="448"/>
      <c r="F280" s="448"/>
      <c r="G280" s="448"/>
      <c r="H280" s="448"/>
      <c r="I280" s="448"/>
      <c r="J280" s="448"/>
      <c r="K280" s="448"/>
      <c r="L280" s="448"/>
      <c r="M280" s="448"/>
      <c r="N280" s="448"/>
      <c r="O280" s="448"/>
      <c r="P280" s="448"/>
      <c r="Q280" s="448"/>
      <c r="R280" s="448"/>
      <c r="S280" s="448"/>
      <c r="T280" s="448"/>
      <c r="U280" s="448"/>
      <c r="V280" s="448"/>
      <c r="W280" s="448"/>
      <c r="X280" s="448"/>
      <c r="Y280" s="448"/>
      <c r="Z280" s="448"/>
      <c r="AA280" s="448"/>
      <c r="AB280" s="448"/>
      <c r="AC280" s="448"/>
      <c r="AD280" s="448"/>
      <c r="AE280" s="448"/>
      <c r="AF280" s="448"/>
      <c r="AG280" s="448"/>
      <c r="AH280" s="448"/>
      <c r="AI280" s="448"/>
      <c r="AJ280" s="448"/>
      <c r="AK280" s="448"/>
      <c r="AL280" s="448"/>
      <c r="AM280" s="448"/>
      <c r="AN280" s="448"/>
      <c r="AO280" s="448"/>
      <c r="AP280" s="448"/>
      <c r="AQ280" s="448"/>
    </row>
    <row r="281" spans="1:43" s="446" customFormat="1">
      <c r="A281" s="454"/>
      <c r="C281" s="448"/>
      <c r="D281" s="448"/>
      <c r="E281" s="448"/>
      <c r="F281" s="448"/>
      <c r="G281" s="448"/>
      <c r="H281" s="448"/>
      <c r="I281" s="448"/>
      <c r="J281" s="448"/>
      <c r="K281" s="448"/>
      <c r="L281" s="448"/>
      <c r="M281" s="448"/>
      <c r="N281" s="448"/>
      <c r="O281" s="448"/>
      <c r="P281" s="448"/>
      <c r="Q281" s="448"/>
      <c r="R281" s="448"/>
      <c r="S281" s="448"/>
      <c r="T281" s="448"/>
      <c r="U281" s="448"/>
      <c r="V281" s="448"/>
      <c r="W281" s="448"/>
      <c r="X281" s="448"/>
      <c r="Y281" s="448"/>
      <c r="Z281" s="448"/>
      <c r="AA281" s="448"/>
      <c r="AB281" s="448"/>
      <c r="AC281" s="448"/>
      <c r="AD281" s="448"/>
      <c r="AE281" s="448"/>
      <c r="AF281" s="448"/>
      <c r="AG281" s="448"/>
      <c r="AH281" s="448"/>
      <c r="AI281" s="448"/>
      <c r="AJ281" s="448"/>
      <c r="AK281" s="448"/>
      <c r="AL281" s="448"/>
      <c r="AM281" s="448"/>
      <c r="AN281" s="448"/>
      <c r="AO281" s="448"/>
      <c r="AP281" s="448"/>
      <c r="AQ281" s="448"/>
    </row>
    <row r="282" spans="1:43" s="446" customFormat="1">
      <c r="A282" s="454"/>
      <c r="C282" s="448"/>
      <c r="D282" s="448"/>
      <c r="E282" s="448"/>
      <c r="F282" s="448"/>
      <c r="G282" s="448"/>
      <c r="H282" s="448"/>
      <c r="I282" s="448"/>
      <c r="J282" s="448"/>
      <c r="K282" s="448"/>
      <c r="L282" s="448"/>
      <c r="M282" s="448"/>
      <c r="N282" s="448"/>
      <c r="O282" s="448"/>
      <c r="P282" s="448"/>
      <c r="Q282" s="448"/>
      <c r="R282" s="448"/>
      <c r="S282" s="448"/>
      <c r="T282" s="448"/>
      <c r="U282" s="448"/>
      <c r="V282" s="448"/>
      <c r="W282" s="448"/>
      <c r="X282" s="448"/>
      <c r="Y282" s="448"/>
      <c r="Z282" s="448"/>
      <c r="AA282" s="448"/>
      <c r="AB282" s="448"/>
      <c r="AC282" s="448"/>
      <c r="AD282" s="448"/>
      <c r="AE282" s="448"/>
      <c r="AF282" s="448"/>
      <c r="AG282" s="448"/>
      <c r="AH282" s="448"/>
      <c r="AI282" s="448"/>
      <c r="AJ282" s="448"/>
      <c r="AK282" s="448"/>
      <c r="AL282" s="448"/>
      <c r="AM282" s="448"/>
      <c r="AN282" s="448"/>
      <c r="AO282" s="448"/>
      <c r="AP282" s="448"/>
      <c r="AQ282" s="448"/>
    </row>
    <row r="283" spans="1:43" s="446" customFormat="1">
      <c r="A283" s="454"/>
      <c r="C283" s="448"/>
      <c r="D283" s="448"/>
      <c r="E283" s="448"/>
      <c r="F283" s="448"/>
      <c r="G283" s="448"/>
      <c r="H283" s="448"/>
      <c r="I283" s="448"/>
      <c r="J283" s="448"/>
      <c r="K283" s="448"/>
      <c r="L283" s="448"/>
      <c r="M283" s="448"/>
      <c r="N283" s="448"/>
      <c r="O283" s="448"/>
      <c r="P283" s="448"/>
      <c r="Q283" s="448"/>
      <c r="R283" s="448"/>
      <c r="S283" s="448"/>
      <c r="T283" s="448"/>
      <c r="U283" s="448"/>
      <c r="V283" s="448"/>
      <c r="W283" s="448"/>
      <c r="X283" s="448"/>
      <c r="Y283" s="448"/>
      <c r="Z283" s="448"/>
      <c r="AA283" s="448"/>
      <c r="AB283" s="448"/>
      <c r="AC283" s="448"/>
      <c r="AD283" s="448"/>
      <c r="AE283" s="448"/>
      <c r="AF283" s="448"/>
      <c r="AG283" s="448"/>
      <c r="AH283" s="448"/>
      <c r="AI283" s="448"/>
      <c r="AJ283" s="448"/>
      <c r="AK283" s="448"/>
      <c r="AL283" s="448"/>
      <c r="AM283" s="448"/>
      <c r="AN283" s="448"/>
      <c r="AO283" s="448"/>
      <c r="AP283" s="448"/>
      <c r="AQ283" s="448"/>
    </row>
    <row r="284" spans="1:43" s="446" customFormat="1">
      <c r="A284" s="454"/>
      <c r="C284" s="448"/>
      <c r="D284" s="448"/>
      <c r="E284" s="448"/>
      <c r="F284" s="448"/>
      <c r="G284" s="448"/>
      <c r="H284" s="448"/>
      <c r="I284" s="448"/>
      <c r="J284" s="448"/>
      <c r="K284" s="448"/>
      <c r="L284" s="448"/>
      <c r="M284" s="448"/>
      <c r="N284" s="448"/>
      <c r="O284" s="448"/>
      <c r="P284" s="448"/>
      <c r="Q284" s="448"/>
      <c r="R284" s="448"/>
      <c r="S284" s="448"/>
      <c r="T284" s="448"/>
      <c r="U284" s="448"/>
      <c r="V284" s="448"/>
      <c r="W284" s="448"/>
      <c r="X284" s="448"/>
      <c r="Y284" s="448"/>
      <c r="Z284" s="448"/>
      <c r="AA284" s="448"/>
      <c r="AB284" s="448"/>
      <c r="AC284" s="448"/>
      <c r="AD284" s="448"/>
      <c r="AE284" s="448"/>
      <c r="AF284" s="448"/>
      <c r="AG284" s="448"/>
      <c r="AH284" s="448"/>
      <c r="AI284" s="448"/>
      <c r="AJ284" s="448"/>
      <c r="AK284" s="448"/>
      <c r="AL284" s="448"/>
      <c r="AM284" s="448"/>
      <c r="AN284" s="448"/>
      <c r="AO284" s="448"/>
      <c r="AP284" s="448"/>
      <c r="AQ284" s="448"/>
    </row>
    <row r="285" spans="1:43" s="446" customFormat="1">
      <c r="A285" s="454"/>
      <c r="C285" s="448"/>
      <c r="D285" s="448"/>
      <c r="E285" s="448"/>
      <c r="F285" s="448"/>
      <c r="G285" s="448"/>
      <c r="H285" s="448"/>
      <c r="I285" s="448"/>
      <c r="J285" s="448"/>
      <c r="K285" s="448"/>
      <c r="L285" s="448"/>
      <c r="M285" s="448"/>
      <c r="N285" s="448"/>
      <c r="O285" s="448"/>
      <c r="P285" s="448"/>
      <c r="Q285" s="448"/>
      <c r="R285" s="448"/>
      <c r="S285" s="448"/>
      <c r="T285" s="448"/>
      <c r="U285" s="448"/>
      <c r="V285" s="448"/>
      <c r="W285" s="448"/>
      <c r="X285" s="448"/>
      <c r="Y285" s="448"/>
      <c r="Z285" s="448"/>
      <c r="AA285" s="448"/>
      <c r="AB285" s="448"/>
      <c r="AC285" s="448"/>
      <c r="AD285" s="448"/>
      <c r="AE285" s="448"/>
      <c r="AF285" s="448"/>
      <c r="AG285" s="448"/>
      <c r="AH285" s="448"/>
      <c r="AI285" s="448"/>
      <c r="AJ285" s="448"/>
      <c r="AK285" s="448"/>
      <c r="AL285" s="448"/>
      <c r="AM285" s="448"/>
      <c r="AN285" s="448"/>
      <c r="AO285" s="448"/>
      <c r="AP285" s="448"/>
      <c r="AQ285" s="448"/>
    </row>
    <row r="286" spans="1:43" s="446" customFormat="1">
      <c r="A286" s="454"/>
      <c r="C286" s="448"/>
      <c r="D286" s="448"/>
      <c r="E286" s="448"/>
      <c r="F286" s="448"/>
      <c r="G286" s="448"/>
      <c r="H286" s="448"/>
      <c r="I286" s="448"/>
      <c r="J286" s="448"/>
      <c r="K286" s="448"/>
      <c r="L286" s="448"/>
      <c r="M286" s="448"/>
      <c r="N286" s="448"/>
      <c r="O286" s="448"/>
      <c r="P286" s="448"/>
      <c r="Q286" s="448"/>
      <c r="R286" s="448"/>
      <c r="S286" s="448"/>
      <c r="T286" s="448"/>
      <c r="U286" s="448"/>
      <c r="V286" s="448"/>
      <c r="W286" s="448"/>
      <c r="X286" s="448"/>
      <c r="Y286" s="448"/>
      <c r="Z286" s="448"/>
      <c r="AA286" s="448"/>
      <c r="AB286" s="448"/>
      <c r="AC286" s="448"/>
      <c r="AD286" s="448"/>
      <c r="AE286" s="448"/>
      <c r="AF286" s="448"/>
      <c r="AG286" s="448"/>
      <c r="AH286" s="448"/>
      <c r="AI286" s="448"/>
      <c r="AJ286" s="448"/>
      <c r="AK286" s="448"/>
      <c r="AL286" s="448"/>
      <c r="AM286" s="448"/>
      <c r="AN286" s="448"/>
      <c r="AO286" s="448"/>
      <c r="AP286" s="448"/>
      <c r="AQ286" s="448"/>
    </row>
    <row r="287" spans="1:43" s="446" customFormat="1">
      <c r="A287" s="454"/>
      <c r="C287" s="448"/>
      <c r="D287" s="448"/>
      <c r="E287" s="448"/>
      <c r="F287" s="448"/>
      <c r="G287" s="448"/>
      <c r="H287" s="448"/>
      <c r="I287" s="448"/>
      <c r="J287" s="448"/>
      <c r="K287" s="448"/>
      <c r="L287" s="448"/>
      <c r="M287" s="448"/>
      <c r="N287" s="448"/>
      <c r="O287" s="448"/>
      <c r="P287" s="448"/>
      <c r="Q287" s="448"/>
      <c r="R287" s="448"/>
      <c r="S287" s="448"/>
      <c r="T287" s="448"/>
      <c r="U287" s="448"/>
      <c r="V287" s="448"/>
      <c r="W287" s="448"/>
      <c r="X287" s="448"/>
      <c r="Y287" s="448"/>
      <c r="Z287" s="448"/>
      <c r="AA287" s="448"/>
      <c r="AB287" s="448"/>
      <c r="AC287" s="448"/>
      <c r="AD287" s="448"/>
      <c r="AE287" s="448"/>
      <c r="AF287" s="448"/>
      <c r="AG287" s="448"/>
      <c r="AH287" s="448"/>
      <c r="AI287" s="448"/>
      <c r="AJ287" s="448"/>
      <c r="AK287" s="448"/>
      <c r="AL287" s="448"/>
      <c r="AM287" s="448"/>
      <c r="AN287" s="448"/>
      <c r="AO287" s="448"/>
      <c r="AP287" s="448"/>
      <c r="AQ287" s="448"/>
    </row>
    <row r="288" spans="1:43" s="446" customFormat="1">
      <c r="A288" s="454"/>
      <c r="C288" s="448"/>
      <c r="D288" s="448"/>
      <c r="E288" s="448"/>
      <c r="F288" s="448"/>
      <c r="G288" s="448"/>
      <c r="H288" s="448"/>
      <c r="I288" s="448"/>
      <c r="J288" s="448"/>
      <c r="K288" s="448"/>
      <c r="L288" s="448"/>
      <c r="M288" s="448"/>
      <c r="N288" s="448"/>
      <c r="O288" s="448"/>
      <c r="P288" s="448"/>
      <c r="Q288" s="448"/>
      <c r="R288" s="448"/>
      <c r="S288" s="448"/>
      <c r="T288" s="448"/>
      <c r="U288" s="448"/>
      <c r="V288" s="448"/>
      <c r="W288" s="448"/>
      <c r="X288" s="448"/>
      <c r="Y288" s="448"/>
      <c r="Z288" s="448"/>
      <c r="AA288" s="448"/>
      <c r="AB288" s="448"/>
      <c r="AC288" s="448"/>
      <c r="AD288" s="448"/>
      <c r="AE288" s="448"/>
      <c r="AF288" s="448"/>
      <c r="AG288" s="448"/>
      <c r="AH288" s="448"/>
      <c r="AI288" s="448"/>
      <c r="AJ288" s="448"/>
      <c r="AK288" s="448"/>
      <c r="AL288" s="448"/>
      <c r="AM288" s="448"/>
      <c r="AN288" s="448"/>
      <c r="AO288" s="448"/>
      <c r="AP288" s="448"/>
      <c r="AQ288" s="448"/>
    </row>
    <row r="289" spans="1:43" s="446" customFormat="1">
      <c r="A289" s="454"/>
      <c r="C289" s="448"/>
      <c r="D289" s="448"/>
      <c r="E289" s="448"/>
      <c r="F289" s="448"/>
      <c r="G289" s="448"/>
      <c r="H289" s="448"/>
      <c r="I289" s="448"/>
      <c r="J289" s="448"/>
      <c r="K289" s="448"/>
      <c r="L289" s="448"/>
      <c r="M289" s="448"/>
      <c r="N289" s="448"/>
      <c r="O289" s="448"/>
      <c r="P289" s="448"/>
      <c r="Q289" s="448"/>
      <c r="R289" s="448"/>
      <c r="S289" s="448"/>
      <c r="T289" s="448"/>
      <c r="U289" s="448"/>
      <c r="V289" s="448"/>
      <c r="W289" s="448"/>
      <c r="X289" s="448"/>
      <c r="Y289" s="448"/>
      <c r="Z289" s="448"/>
      <c r="AA289" s="448"/>
      <c r="AB289" s="448"/>
      <c r="AC289" s="448"/>
      <c r="AD289" s="448"/>
      <c r="AE289" s="448"/>
      <c r="AF289" s="448"/>
      <c r="AG289" s="448"/>
      <c r="AH289" s="448"/>
      <c r="AI289" s="448"/>
      <c r="AJ289" s="448"/>
      <c r="AK289" s="448"/>
      <c r="AL289" s="448"/>
      <c r="AM289" s="448"/>
      <c r="AN289" s="448"/>
      <c r="AO289" s="448"/>
      <c r="AP289" s="448"/>
      <c r="AQ289" s="448"/>
    </row>
    <row r="290" spans="1:43" s="446" customFormat="1">
      <c r="A290" s="454"/>
      <c r="C290" s="448"/>
      <c r="D290" s="448"/>
      <c r="E290" s="448"/>
      <c r="F290" s="448"/>
      <c r="G290" s="448"/>
      <c r="H290" s="448"/>
      <c r="I290" s="448"/>
      <c r="J290" s="448"/>
      <c r="K290" s="448"/>
      <c r="L290" s="448"/>
      <c r="M290" s="448"/>
      <c r="N290" s="448"/>
      <c r="O290" s="448"/>
      <c r="P290" s="448"/>
      <c r="Q290" s="448"/>
      <c r="R290" s="448"/>
      <c r="S290" s="448"/>
      <c r="T290" s="448"/>
      <c r="U290" s="448"/>
      <c r="V290" s="448"/>
      <c r="W290" s="448"/>
      <c r="X290" s="448"/>
      <c r="Y290" s="448"/>
      <c r="Z290" s="448"/>
      <c r="AA290" s="448"/>
      <c r="AB290" s="448"/>
      <c r="AC290" s="448"/>
      <c r="AD290" s="448"/>
      <c r="AE290" s="448"/>
      <c r="AF290" s="448"/>
      <c r="AG290" s="448"/>
      <c r="AH290" s="448"/>
      <c r="AI290" s="448"/>
      <c r="AJ290" s="448"/>
      <c r="AK290" s="448"/>
      <c r="AL290" s="448"/>
      <c r="AM290" s="448"/>
      <c r="AN290" s="448"/>
      <c r="AO290" s="448"/>
      <c r="AP290" s="448"/>
      <c r="AQ290" s="448"/>
    </row>
    <row r="291" spans="1:43" s="446" customFormat="1">
      <c r="A291" s="454"/>
      <c r="C291" s="448"/>
      <c r="D291" s="448"/>
      <c r="E291" s="448"/>
      <c r="F291" s="448"/>
      <c r="G291" s="448"/>
      <c r="H291" s="448"/>
      <c r="I291" s="448"/>
      <c r="J291" s="448"/>
      <c r="K291" s="448"/>
      <c r="L291" s="448"/>
      <c r="M291" s="448"/>
      <c r="N291" s="448"/>
      <c r="O291" s="448"/>
      <c r="P291" s="448"/>
      <c r="Q291" s="448"/>
      <c r="R291" s="448"/>
      <c r="S291" s="448"/>
      <c r="T291" s="448"/>
      <c r="U291" s="448"/>
      <c r="V291" s="448"/>
      <c r="W291" s="448"/>
      <c r="X291" s="448"/>
      <c r="Y291" s="448"/>
      <c r="Z291" s="448"/>
      <c r="AA291" s="448"/>
      <c r="AB291" s="448"/>
      <c r="AC291" s="448"/>
      <c r="AD291" s="448"/>
      <c r="AE291" s="448"/>
      <c r="AF291" s="448"/>
      <c r="AG291" s="448"/>
      <c r="AH291" s="448"/>
      <c r="AI291" s="448"/>
      <c r="AJ291" s="448"/>
      <c r="AK291" s="448"/>
      <c r="AL291" s="448"/>
      <c r="AM291" s="448"/>
      <c r="AN291" s="448"/>
      <c r="AO291" s="448"/>
      <c r="AP291" s="448"/>
      <c r="AQ291" s="448"/>
    </row>
    <row r="292" spans="1:43" s="446" customFormat="1">
      <c r="A292" s="454"/>
      <c r="C292" s="448"/>
      <c r="D292" s="448"/>
      <c r="E292" s="448"/>
      <c r="F292" s="448"/>
      <c r="G292" s="448"/>
      <c r="H292" s="448"/>
      <c r="I292" s="448"/>
      <c r="J292" s="448"/>
      <c r="K292" s="448"/>
      <c r="L292" s="448"/>
      <c r="M292" s="448"/>
      <c r="N292" s="448"/>
      <c r="O292" s="448"/>
      <c r="P292" s="448"/>
      <c r="Q292" s="448"/>
      <c r="R292" s="448"/>
      <c r="S292" s="448"/>
      <c r="T292" s="448"/>
      <c r="U292" s="448"/>
      <c r="V292" s="448"/>
      <c r="W292" s="448"/>
      <c r="X292" s="448"/>
      <c r="Y292" s="448"/>
      <c r="Z292" s="448"/>
      <c r="AA292" s="448"/>
      <c r="AB292" s="448"/>
      <c r="AC292" s="448"/>
      <c r="AD292" s="448"/>
      <c r="AE292" s="448"/>
      <c r="AF292" s="448"/>
      <c r="AG292" s="448"/>
      <c r="AH292" s="448"/>
      <c r="AI292" s="448"/>
      <c r="AJ292" s="448"/>
      <c r="AK292" s="448"/>
      <c r="AL292" s="448"/>
      <c r="AM292" s="448"/>
      <c r="AN292" s="448"/>
      <c r="AO292" s="448"/>
      <c r="AP292" s="448"/>
      <c r="AQ292" s="448"/>
    </row>
    <row r="293" spans="1:43" s="446" customFormat="1">
      <c r="A293" s="454"/>
      <c r="C293" s="448"/>
      <c r="D293" s="448"/>
      <c r="E293" s="448"/>
      <c r="F293" s="448"/>
      <c r="G293" s="448"/>
      <c r="H293" s="448"/>
      <c r="I293" s="448"/>
      <c r="J293" s="448"/>
      <c r="K293" s="448"/>
      <c r="L293" s="448"/>
      <c r="M293" s="448"/>
      <c r="N293" s="448"/>
      <c r="O293" s="448"/>
      <c r="P293" s="448"/>
      <c r="Q293" s="448"/>
      <c r="R293" s="448"/>
      <c r="S293" s="448"/>
      <c r="T293" s="448"/>
      <c r="U293" s="448"/>
      <c r="V293" s="448"/>
      <c r="W293" s="448"/>
      <c r="X293" s="448"/>
      <c r="Y293" s="448"/>
      <c r="Z293" s="448"/>
      <c r="AA293" s="448"/>
      <c r="AB293" s="448"/>
      <c r="AC293" s="448"/>
      <c r="AD293" s="448"/>
      <c r="AE293" s="448"/>
      <c r="AF293" s="448"/>
      <c r="AG293" s="448"/>
      <c r="AH293" s="448"/>
      <c r="AI293" s="448"/>
      <c r="AJ293" s="448"/>
      <c r="AK293" s="448"/>
      <c r="AL293" s="448"/>
      <c r="AM293" s="448"/>
      <c r="AN293" s="448"/>
      <c r="AO293" s="448"/>
      <c r="AP293" s="448"/>
      <c r="AQ293" s="448"/>
    </row>
    <row r="294" spans="1:43" s="446" customFormat="1">
      <c r="A294" s="454"/>
      <c r="C294" s="448"/>
      <c r="D294" s="448"/>
      <c r="E294" s="448"/>
      <c r="F294" s="448"/>
      <c r="G294" s="448"/>
      <c r="H294" s="448"/>
      <c r="I294" s="448"/>
      <c r="J294" s="448"/>
      <c r="K294" s="448"/>
      <c r="L294" s="448"/>
      <c r="M294" s="448"/>
      <c r="N294" s="448"/>
      <c r="O294" s="448"/>
      <c r="P294" s="448"/>
      <c r="Q294" s="448"/>
      <c r="R294" s="448"/>
      <c r="S294" s="448"/>
      <c r="T294" s="448"/>
      <c r="U294" s="448"/>
      <c r="V294" s="448"/>
      <c r="W294" s="448"/>
      <c r="X294" s="448"/>
      <c r="Y294" s="448"/>
      <c r="Z294" s="448"/>
      <c r="AA294" s="448"/>
      <c r="AB294" s="448"/>
      <c r="AC294" s="448"/>
      <c r="AD294" s="448"/>
      <c r="AE294" s="448"/>
      <c r="AF294" s="448"/>
      <c r="AG294" s="448"/>
      <c r="AH294" s="448"/>
      <c r="AI294" s="448"/>
      <c r="AJ294" s="448"/>
      <c r="AK294" s="448"/>
      <c r="AL294" s="448"/>
      <c r="AM294" s="448"/>
      <c r="AN294" s="448"/>
      <c r="AO294" s="448"/>
      <c r="AP294" s="448"/>
      <c r="AQ294" s="448"/>
    </row>
    <row r="295" spans="1:43" s="446" customFormat="1">
      <c r="A295" s="454"/>
      <c r="C295" s="448"/>
      <c r="D295" s="448"/>
      <c r="E295" s="448"/>
      <c r="F295" s="448"/>
      <c r="G295" s="448"/>
      <c r="H295" s="448"/>
      <c r="I295" s="448"/>
      <c r="J295" s="448"/>
      <c r="K295" s="448"/>
      <c r="L295" s="448"/>
      <c r="M295" s="448"/>
      <c r="N295" s="448"/>
      <c r="O295" s="448"/>
      <c r="P295" s="448"/>
      <c r="Q295" s="448"/>
      <c r="R295" s="448"/>
      <c r="S295" s="448"/>
      <c r="T295" s="448"/>
      <c r="U295" s="448"/>
      <c r="V295" s="448"/>
      <c r="W295" s="448"/>
      <c r="X295" s="448"/>
      <c r="Y295" s="448"/>
      <c r="Z295" s="448"/>
      <c r="AA295" s="448"/>
      <c r="AB295" s="448"/>
      <c r="AC295" s="448"/>
      <c r="AD295" s="448"/>
      <c r="AE295" s="448"/>
      <c r="AF295" s="448"/>
      <c r="AG295" s="448"/>
      <c r="AH295" s="448"/>
      <c r="AI295" s="448"/>
      <c r="AJ295" s="448"/>
      <c r="AK295" s="448"/>
      <c r="AL295" s="448"/>
      <c r="AM295" s="448"/>
      <c r="AN295" s="448"/>
      <c r="AO295" s="448"/>
      <c r="AP295" s="448"/>
      <c r="AQ295" s="448"/>
    </row>
    <row r="296" spans="1:43" s="446" customFormat="1">
      <c r="A296" s="454"/>
      <c r="C296" s="448"/>
      <c r="D296" s="448"/>
      <c r="E296" s="448"/>
      <c r="F296" s="448"/>
      <c r="G296" s="448"/>
      <c r="H296" s="448"/>
      <c r="I296" s="448"/>
      <c r="J296" s="448"/>
      <c r="K296" s="448"/>
      <c r="L296" s="448"/>
      <c r="M296" s="448"/>
      <c r="N296" s="448"/>
      <c r="O296" s="448"/>
      <c r="P296" s="448"/>
      <c r="Q296" s="448"/>
      <c r="R296" s="448"/>
      <c r="S296" s="448"/>
      <c r="T296" s="448"/>
      <c r="U296" s="448"/>
      <c r="V296" s="448"/>
      <c r="W296" s="448"/>
      <c r="X296" s="448"/>
      <c r="Y296" s="448"/>
      <c r="Z296" s="448"/>
      <c r="AA296" s="448"/>
      <c r="AB296" s="448"/>
      <c r="AC296" s="448"/>
      <c r="AD296" s="448"/>
      <c r="AE296" s="448"/>
      <c r="AF296" s="448"/>
      <c r="AG296" s="448"/>
      <c r="AH296" s="448"/>
      <c r="AI296" s="448"/>
      <c r="AJ296" s="448"/>
      <c r="AK296" s="448"/>
      <c r="AL296" s="448"/>
      <c r="AM296" s="448"/>
      <c r="AN296" s="448"/>
      <c r="AO296" s="448"/>
      <c r="AP296" s="448"/>
      <c r="AQ296" s="448"/>
    </row>
    <row r="297" spans="1:43" s="446" customFormat="1">
      <c r="A297" s="454"/>
      <c r="C297" s="448"/>
      <c r="D297" s="448"/>
      <c r="E297" s="448"/>
      <c r="F297" s="448"/>
      <c r="G297" s="448"/>
      <c r="H297" s="448"/>
      <c r="I297" s="448"/>
      <c r="J297" s="448"/>
      <c r="K297" s="448"/>
      <c r="L297" s="448"/>
      <c r="M297" s="448"/>
      <c r="N297" s="448"/>
      <c r="O297" s="448"/>
      <c r="P297" s="448"/>
      <c r="Q297" s="448"/>
      <c r="R297" s="448"/>
      <c r="S297" s="448"/>
      <c r="T297" s="448"/>
      <c r="U297" s="448"/>
      <c r="V297" s="448"/>
      <c r="W297" s="448"/>
      <c r="X297" s="448"/>
      <c r="Y297" s="448"/>
      <c r="Z297" s="448"/>
      <c r="AA297" s="448"/>
      <c r="AB297" s="448"/>
      <c r="AC297" s="448"/>
      <c r="AD297" s="448"/>
      <c r="AE297" s="448"/>
      <c r="AF297" s="448"/>
      <c r="AG297" s="448"/>
      <c r="AH297" s="448"/>
      <c r="AI297" s="448"/>
      <c r="AJ297" s="448"/>
      <c r="AK297" s="448"/>
      <c r="AL297" s="448"/>
      <c r="AM297" s="448"/>
      <c r="AN297" s="448"/>
      <c r="AO297" s="448"/>
      <c r="AP297" s="448"/>
      <c r="AQ297" s="448"/>
    </row>
    <row r="298" spans="1:43" s="446" customFormat="1">
      <c r="A298" s="448"/>
      <c r="C298" s="448"/>
      <c r="D298" s="448"/>
      <c r="E298" s="448"/>
      <c r="F298" s="448"/>
      <c r="G298" s="448"/>
      <c r="H298" s="448"/>
      <c r="I298" s="448"/>
      <c r="J298" s="448"/>
      <c r="K298" s="448"/>
      <c r="L298" s="448"/>
      <c r="M298" s="448"/>
      <c r="N298" s="448"/>
      <c r="O298" s="448"/>
      <c r="P298" s="448"/>
      <c r="Q298" s="448"/>
      <c r="R298" s="448"/>
      <c r="S298" s="448"/>
      <c r="T298" s="448"/>
      <c r="U298" s="448"/>
      <c r="V298" s="448"/>
      <c r="W298" s="448"/>
      <c r="X298" s="448"/>
      <c r="Y298" s="448"/>
      <c r="Z298" s="448"/>
      <c r="AA298" s="448"/>
      <c r="AB298" s="448"/>
      <c r="AC298" s="448"/>
      <c r="AD298" s="448"/>
      <c r="AE298" s="448"/>
      <c r="AF298" s="448"/>
      <c r="AG298" s="448"/>
      <c r="AH298" s="448"/>
      <c r="AI298" s="448"/>
      <c r="AJ298" s="448"/>
      <c r="AK298" s="448"/>
      <c r="AL298" s="448"/>
      <c r="AM298" s="448"/>
      <c r="AN298" s="448"/>
      <c r="AO298" s="448"/>
      <c r="AP298" s="448"/>
      <c r="AQ298" s="448"/>
    </row>
    <row r="299" spans="1:43" s="446" customFormat="1">
      <c r="A299" s="448"/>
      <c r="C299" s="448"/>
      <c r="D299" s="448"/>
      <c r="E299" s="448"/>
      <c r="F299" s="448"/>
      <c r="G299" s="448"/>
      <c r="H299" s="448"/>
      <c r="I299" s="448"/>
      <c r="J299" s="448"/>
      <c r="K299" s="448"/>
      <c r="L299" s="448"/>
      <c r="M299" s="448"/>
      <c r="N299" s="448"/>
      <c r="O299" s="448"/>
      <c r="P299" s="448"/>
      <c r="Q299" s="448"/>
      <c r="R299" s="448"/>
      <c r="S299" s="448"/>
      <c r="T299" s="448"/>
      <c r="U299" s="448"/>
      <c r="V299" s="448"/>
      <c r="W299" s="448"/>
      <c r="X299" s="448"/>
      <c r="Y299" s="448"/>
      <c r="Z299" s="448"/>
      <c r="AA299" s="448"/>
      <c r="AB299" s="448"/>
      <c r="AC299" s="448"/>
      <c r="AD299" s="448"/>
      <c r="AE299" s="448"/>
      <c r="AF299" s="448"/>
      <c r="AG299" s="448"/>
      <c r="AH299" s="448"/>
      <c r="AI299" s="448"/>
      <c r="AJ299" s="448"/>
      <c r="AK299" s="448"/>
      <c r="AL299" s="448"/>
      <c r="AM299" s="448"/>
      <c r="AN299" s="448"/>
      <c r="AO299" s="448"/>
      <c r="AP299" s="448"/>
      <c r="AQ299" s="448"/>
    </row>
    <row r="300" spans="1:43" s="446" customFormat="1">
      <c r="A300" s="448"/>
      <c r="C300" s="448"/>
      <c r="D300" s="448"/>
      <c r="E300" s="448"/>
      <c r="F300" s="448"/>
      <c r="G300" s="448"/>
      <c r="H300" s="448"/>
      <c r="I300" s="448"/>
      <c r="J300" s="448"/>
      <c r="K300" s="448"/>
      <c r="L300" s="448"/>
      <c r="M300" s="448"/>
      <c r="N300" s="448"/>
      <c r="O300" s="448"/>
      <c r="P300" s="448"/>
      <c r="Q300" s="448"/>
      <c r="R300" s="448"/>
      <c r="S300" s="448"/>
      <c r="T300" s="448"/>
      <c r="U300" s="448"/>
      <c r="V300" s="448"/>
      <c r="W300" s="448"/>
      <c r="X300" s="448"/>
      <c r="Y300" s="448"/>
      <c r="Z300" s="448"/>
      <c r="AA300" s="448"/>
      <c r="AB300" s="448"/>
      <c r="AC300" s="448"/>
      <c r="AD300" s="448"/>
      <c r="AE300" s="448"/>
      <c r="AF300" s="448"/>
      <c r="AG300" s="448"/>
      <c r="AH300" s="448"/>
      <c r="AI300" s="448"/>
      <c r="AJ300" s="448"/>
      <c r="AK300" s="448"/>
      <c r="AL300" s="448"/>
      <c r="AM300" s="448"/>
      <c r="AN300" s="448"/>
      <c r="AO300" s="448"/>
      <c r="AP300" s="448"/>
      <c r="AQ300" s="448"/>
    </row>
    <row r="301" spans="1:43" s="446" customFormat="1">
      <c r="A301" s="448"/>
      <c r="C301" s="448"/>
      <c r="D301" s="448"/>
      <c r="E301" s="448"/>
      <c r="F301" s="448"/>
      <c r="G301" s="448"/>
      <c r="H301" s="448"/>
      <c r="I301" s="448"/>
      <c r="J301" s="448"/>
      <c r="K301" s="448"/>
      <c r="L301" s="448"/>
      <c r="M301" s="448"/>
      <c r="N301" s="448"/>
      <c r="O301" s="448"/>
      <c r="P301" s="448"/>
      <c r="Q301" s="448"/>
      <c r="R301" s="448"/>
      <c r="S301" s="448"/>
      <c r="T301" s="448"/>
      <c r="U301" s="448"/>
      <c r="V301" s="448"/>
      <c r="W301" s="448"/>
      <c r="X301" s="448"/>
      <c r="Y301" s="448"/>
      <c r="Z301" s="448"/>
      <c r="AA301" s="448"/>
      <c r="AB301" s="448"/>
      <c r="AC301" s="448"/>
      <c r="AD301" s="448"/>
      <c r="AE301" s="448"/>
      <c r="AF301" s="448"/>
      <c r="AG301" s="448"/>
      <c r="AH301" s="448"/>
      <c r="AI301" s="448"/>
      <c r="AJ301" s="448"/>
      <c r="AK301" s="448"/>
      <c r="AL301" s="448"/>
      <c r="AM301" s="448"/>
      <c r="AN301" s="448"/>
      <c r="AO301" s="448"/>
      <c r="AP301" s="448"/>
      <c r="AQ301" s="448"/>
    </row>
    <row r="302" spans="1:43" s="446" customFormat="1">
      <c r="A302" s="448"/>
      <c r="C302" s="448"/>
      <c r="D302" s="448"/>
      <c r="E302" s="448"/>
      <c r="F302" s="448"/>
      <c r="G302" s="448"/>
      <c r="H302" s="448"/>
      <c r="I302" s="448"/>
      <c r="J302" s="448"/>
      <c r="K302" s="448"/>
      <c r="L302" s="448"/>
      <c r="M302" s="448"/>
      <c r="N302" s="448"/>
      <c r="O302" s="448"/>
      <c r="P302" s="448"/>
      <c r="Q302" s="448"/>
      <c r="R302" s="448"/>
      <c r="S302" s="448"/>
      <c r="T302" s="448"/>
      <c r="U302" s="448"/>
      <c r="V302" s="448"/>
      <c r="W302" s="448"/>
      <c r="X302" s="448"/>
      <c r="Y302" s="448"/>
      <c r="Z302" s="448"/>
      <c r="AA302" s="448"/>
      <c r="AB302" s="448"/>
      <c r="AC302" s="448"/>
      <c r="AD302" s="448"/>
      <c r="AE302" s="448"/>
      <c r="AF302" s="448"/>
      <c r="AG302" s="448"/>
      <c r="AH302" s="448"/>
      <c r="AI302" s="448"/>
      <c r="AJ302" s="448"/>
      <c r="AK302" s="448"/>
      <c r="AL302" s="448"/>
      <c r="AM302" s="448"/>
      <c r="AN302" s="448"/>
      <c r="AO302" s="448"/>
      <c r="AP302" s="448"/>
      <c r="AQ302" s="448"/>
    </row>
    <row r="303" spans="1:43" s="446" customFormat="1">
      <c r="A303" s="448"/>
      <c r="C303" s="448"/>
      <c r="D303" s="448"/>
      <c r="E303" s="448"/>
      <c r="F303" s="448"/>
      <c r="G303" s="448"/>
      <c r="H303" s="448"/>
      <c r="I303" s="448"/>
      <c r="J303" s="448"/>
      <c r="K303" s="448"/>
      <c r="L303" s="448"/>
      <c r="M303" s="448"/>
      <c r="N303" s="448"/>
      <c r="O303" s="448"/>
      <c r="P303" s="448"/>
      <c r="Q303" s="448"/>
      <c r="R303" s="448"/>
      <c r="S303" s="448"/>
      <c r="T303" s="448"/>
      <c r="U303" s="448"/>
      <c r="V303" s="448"/>
      <c r="W303" s="448"/>
      <c r="X303" s="448"/>
      <c r="Y303" s="448"/>
      <c r="Z303" s="448"/>
      <c r="AA303" s="448"/>
      <c r="AB303" s="448"/>
      <c r="AC303" s="448"/>
      <c r="AD303" s="448"/>
      <c r="AE303" s="448"/>
      <c r="AF303" s="448"/>
      <c r="AG303" s="448"/>
      <c r="AH303" s="448"/>
      <c r="AI303" s="448"/>
      <c r="AJ303" s="448"/>
      <c r="AK303" s="448"/>
      <c r="AL303" s="448"/>
      <c r="AM303" s="448"/>
      <c r="AN303" s="448"/>
      <c r="AO303" s="448"/>
      <c r="AP303" s="448"/>
      <c r="AQ303" s="448"/>
    </row>
    <row r="304" spans="1:43" s="448" customFormat="1">
      <c r="B304" s="446"/>
    </row>
    <row r="305" spans="2:2" s="448" customFormat="1">
      <c r="B305" s="446"/>
    </row>
    <row r="306" spans="2:2" s="448" customFormat="1">
      <c r="B306" s="446"/>
    </row>
    <row r="307" spans="2:2" s="448" customFormat="1">
      <c r="B307" s="446"/>
    </row>
  </sheetData>
  <mergeCells count="2">
    <mergeCell ref="A1:B1"/>
    <mergeCell ref="D1:I1"/>
  </mergeCells>
  <phoneticPr fontId="7" type="noConversion"/>
  <conditionalFormatting sqref="D2:AQ2">
    <cfRule type="cellIs" dxfId="3" priority="1" operator="notEqual">
      <formula>""</formula>
    </cfRule>
  </conditionalFormatting>
  <conditionalFormatting sqref="D3:AQ3">
    <cfRule type="cellIs" dxfId="2" priority="2" operator="notEqual">
      <formula>""</formula>
    </cfRule>
  </conditionalFormatting>
  <conditionalFormatting sqref="D4:AQ4">
    <cfRule type="cellIs" dxfId="1" priority="3" operator="notEqual">
      <formula>""</formula>
    </cfRule>
  </conditionalFormatting>
  <conditionalFormatting sqref="B4">
    <cfRule type="expression" dxfId="0" priority="9">
      <formula>COUNTA(A:A)&lt;&gt;COUNTA(B:B)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11C6A-FE99-4392-90B7-C8287106560B}">
  <dimension ref="B3:D3"/>
  <sheetViews>
    <sheetView workbookViewId="0">
      <selection activeCell="D3" sqref="D3"/>
    </sheetView>
  </sheetViews>
  <sheetFormatPr baseColWidth="10" defaultRowHeight="15.75"/>
  <sheetData>
    <row r="3" spans="2:4">
      <c r="B3">
        <v>10</v>
      </c>
      <c r="D3" cm="1">
        <f t="array" ref="D3">_xlfn.LAMBDA(_xlpm.x,_xlpm.x+1)(B3)</f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76A4B-8F96-44DB-8D18-78F3C91F8EE1}">
  <sheetPr>
    <tabColor theme="9" tint="0.39997558519241921"/>
  </sheetPr>
  <dimension ref="A1:BH112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6" sqref="A16"/>
    </sheetView>
  </sheetViews>
  <sheetFormatPr baseColWidth="10" defaultColWidth="11" defaultRowHeight="15.75"/>
  <cols>
    <col min="1" max="1" width="76.75" style="416" customWidth="1"/>
    <col min="2" max="49" width="4.75" style="387" customWidth="1"/>
    <col min="50" max="60" width="3.375" style="387" bestFit="1" customWidth="1"/>
    <col min="61" max="16384" width="11" style="387"/>
  </cols>
  <sheetData>
    <row r="1" spans="1:60" s="376" customFormat="1" ht="11.25">
      <c r="A1" s="414" t="s">
        <v>429</v>
      </c>
    </row>
    <row r="2" spans="1:60" s="444" customFormat="1" ht="204" customHeight="1">
      <c r="A2" s="377" t="s">
        <v>456</v>
      </c>
      <c r="B2" s="378" t="s">
        <v>40</v>
      </c>
      <c r="C2" s="378" t="s">
        <v>44</v>
      </c>
      <c r="D2" s="378" t="s">
        <v>48</v>
      </c>
      <c r="E2" s="378" t="s">
        <v>409</v>
      </c>
      <c r="F2" s="378" t="s">
        <v>52</v>
      </c>
      <c r="G2" s="378" t="s">
        <v>54</v>
      </c>
      <c r="H2" s="378" t="s">
        <v>56</v>
      </c>
      <c r="I2" s="379" t="s">
        <v>465</v>
      </c>
      <c r="J2" s="378" t="s">
        <v>408</v>
      </c>
      <c r="K2" s="378" t="s">
        <v>65</v>
      </c>
      <c r="L2" s="379" t="s">
        <v>407</v>
      </c>
      <c r="M2" s="378" t="s">
        <v>68</v>
      </c>
      <c r="N2" s="379" t="s">
        <v>406</v>
      </c>
      <c r="O2" s="379" t="s">
        <v>405</v>
      </c>
      <c r="P2" s="378" t="s">
        <v>74</v>
      </c>
      <c r="Q2" s="378" t="s">
        <v>76</v>
      </c>
      <c r="R2" s="378" t="s">
        <v>78</v>
      </c>
      <c r="S2" s="379" t="s">
        <v>464</v>
      </c>
      <c r="T2" s="378" t="s">
        <v>416</v>
      </c>
      <c r="U2" s="379" t="s">
        <v>463</v>
      </c>
      <c r="V2" s="379" t="s">
        <v>462</v>
      </c>
      <c r="W2" s="379" t="s">
        <v>404</v>
      </c>
      <c r="X2" s="378" t="s">
        <v>84</v>
      </c>
      <c r="Y2" s="378" t="s">
        <v>88</v>
      </c>
      <c r="Z2" s="379" t="s">
        <v>461</v>
      </c>
      <c r="AA2" s="379" t="s">
        <v>402</v>
      </c>
      <c r="AB2" s="379" t="s">
        <v>403</v>
      </c>
      <c r="AC2" s="378" t="s">
        <v>93</v>
      </c>
      <c r="AD2" s="378" t="s">
        <v>95</v>
      </c>
      <c r="AE2" s="378" t="s">
        <v>97</v>
      </c>
      <c r="AF2" s="378" t="s">
        <v>99</v>
      </c>
      <c r="AG2" s="378" t="s">
        <v>101</v>
      </c>
      <c r="AH2" s="378" t="s">
        <v>103</v>
      </c>
      <c r="AI2" s="378" t="s">
        <v>105</v>
      </c>
      <c r="AJ2" s="379" t="s">
        <v>460</v>
      </c>
      <c r="AK2" s="379" t="s">
        <v>459</v>
      </c>
      <c r="AL2" s="378" t="s">
        <v>109</v>
      </c>
      <c r="AM2" s="378" t="s">
        <v>111</v>
      </c>
      <c r="AN2" s="378" t="s">
        <v>113</v>
      </c>
      <c r="AO2" s="378" t="s">
        <v>115</v>
      </c>
      <c r="AP2" s="379" t="s">
        <v>458</v>
      </c>
      <c r="AQ2" s="379" t="s">
        <v>457</v>
      </c>
      <c r="AR2" s="378" t="s">
        <v>124</v>
      </c>
      <c r="AS2" s="378" t="s">
        <v>126</v>
      </c>
      <c r="AT2" s="378" t="s">
        <v>401</v>
      </c>
      <c r="AU2" s="378" t="s">
        <v>129</v>
      </c>
      <c r="AV2" s="378" t="s">
        <v>133</v>
      </c>
      <c r="AW2" s="378" t="s">
        <v>135</v>
      </c>
      <c r="AX2" s="378" t="s">
        <v>59</v>
      </c>
      <c r="AY2" s="378" t="s">
        <v>61</v>
      </c>
      <c r="AZ2" s="378" t="s">
        <v>63</v>
      </c>
      <c r="BA2" s="378" t="s">
        <v>238</v>
      </c>
      <c r="BB2" s="378" t="s">
        <v>239</v>
      </c>
      <c r="BC2" s="378" t="s">
        <v>240</v>
      </c>
      <c r="BD2" s="378" t="s">
        <v>241</v>
      </c>
      <c r="BE2" s="378" t="s">
        <v>242</v>
      </c>
      <c r="BF2" s="378" t="s">
        <v>243</v>
      </c>
      <c r="BG2" s="378" t="s">
        <v>86</v>
      </c>
      <c r="BH2" s="378" t="s">
        <v>469</v>
      </c>
    </row>
    <row r="3" spans="1:60" s="381" customFormat="1" ht="12" customHeight="1">
      <c r="A3" s="388" t="s">
        <v>38</v>
      </c>
      <c r="B3" s="380" t="s">
        <v>410</v>
      </c>
      <c r="C3" s="380" t="s">
        <v>410</v>
      </c>
      <c r="D3" s="380" t="s">
        <v>410</v>
      </c>
      <c r="E3" s="380" t="s">
        <v>410</v>
      </c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  <c r="AH3" s="380"/>
      <c r="AI3" s="380"/>
      <c r="AJ3" s="380"/>
      <c r="AK3" s="380"/>
      <c r="AL3" s="380"/>
      <c r="AM3" s="380"/>
      <c r="AN3" s="380"/>
      <c r="AO3" s="380"/>
      <c r="AP3" s="380"/>
      <c r="AQ3" s="380"/>
      <c r="AR3" s="380"/>
      <c r="AS3" s="380"/>
      <c r="AT3" s="380"/>
      <c r="AU3" s="380"/>
      <c r="AV3" s="380"/>
      <c r="AW3" s="380"/>
      <c r="AX3" s="380"/>
      <c r="AY3" s="380"/>
      <c r="AZ3" s="380"/>
      <c r="BA3" s="380"/>
      <c r="BB3" s="380"/>
      <c r="BC3" s="380"/>
      <c r="BD3" s="380"/>
      <c r="BE3" s="380"/>
      <c r="BF3" s="380"/>
      <c r="BG3" s="380"/>
      <c r="BH3" s="380"/>
    </row>
    <row r="4" spans="1:60" s="376" customFormat="1" ht="11.25">
      <c r="A4" s="415" t="s">
        <v>42</v>
      </c>
      <c r="B4" s="382" t="s">
        <v>410</v>
      </c>
      <c r="C4" s="382" t="s">
        <v>410</v>
      </c>
      <c r="D4" s="382" t="s">
        <v>410</v>
      </c>
      <c r="E4" s="382" t="s">
        <v>410</v>
      </c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382"/>
      <c r="AD4" s="382"/>
      <c r="AE4" s="382"/>
      <c r="AF4" s="382"/>
      <c r="AG4" s="382"/>
      <c r="AH4" s="382"/>
      <c r="AI4" s="382"/>
      <c r="AJ4" s="382"/>
      <c r="AK4" s="382"/>
      <c r="AL4" s="382"/>
      <c r="AM4" s="382"/>
      <c r="AN4" s="382"/>
      <c r="AO4" s="382"/>
      <c r="AP4" s="382"/>
      <c r="AQ4" s="382"/>
      <c r="AR4" s="382"/>
      <c r="AS4" s="382"/>
      <c r="AT4" s="382"/>
      <c r="AU4" s="382"/>
      <c r="AV4" s="382"/>
      <c r="AW4" s="382"/>
      <c r="AX4" s="382"/>
      <c r="AY4" s="382"/>
      <c r="AZ4" s="382"/>
      <c r="BA4" s="382"/>
      <c r="BB4" s="382"/>
      <c r="BC4" s="382"/>
      <c r="BD4" s="382"/>
      <c r="BE4" s="382"/>
      <c r="BF4" s="382"/>
      <c r="BG4" s="382"/>
      <c r="BH4" s="382"/>
    </row>
    <row r="5" spans="1:60" s="376" customFormat="1" ht="11.25">
      <c r="A5" s="415" t="s">
        <v>46</v>
      </c>
      <c r="B5" s="382" t="s">
        <v>410</v>
      </c>
      <c r="C5" s="382" t="s">
        <v>410</v>
      </c>
      <c r="D5" s="382" t="s">
        <v>410</v>
      </c>
      <c r="E5" s="382" t="s">
        <v>410</v>
      </c>
      <c r="F5" s="382"/>
      <c r="G5" s="382"/>
      <c r="H5" s="382"/>
      <c r="I5" s="382"/>
      <c r="J5" s="382"/>
      <c r="K5" s="382"/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382"/>
      <c r="AD5" s="382"/>
      <c r="AE5" s="382"/>
      <c r="AF5" s="382"/>
      <c r="AG5" s="382"/>
      <c r="AH5" s="382"/>
      <c r="AI5" s="382"/>
      <c r="AJ5" s="382"/>
      <c r="AK5" s="382"/>
      <c r="AL5" s="382"/>
      <c r="AM5" s="382"/>
      <c r="AN5" s="382"/>
      <c r="AO5" s="382"/>
      <c r="AP5" s="382"/>
      <c r="AQ5" s="382"/>
      <c r="AR5" s="382"/>
      <c r="AS5" s="382"/>
      <c r="AT5" s="382"/>
      <c r="AU5" s="382"/>
      <c r="AV5" s="382"/>
      <c r="AW5" s="382"/>
      <c r="AX5" s="382"/>
      <c r="AY5" s="382"/>
      <c r="AZ5" s="382"/>
      <c r="BA5" s="382"/>
      <c r="BB5" s="382"/>
      <c r="BC5" s="382"/>
      <c r="BD5" s="382"/>
      <c r="BE5" s="382"/>
      <c r="BF5" s="382"/>
      <c r="BG5" s="382"/>
      <c r="BH5" s="382"/>
    </row>
    <row r="6" spans="1:60" s="381" customFormat="1" ht="11.25">
      <c r="A6" s="415" t="s">
        <v>49</v>
      </c>
      <c r="B6" s="380" t="s">
        <v>410</v>
      </c>
      <c r="C6" s="380" t="s">
        <v>410</v>
      </c>
      <c r="D6" s="380" t="s">
        <v>410</v>
      </c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380"/>
      <c r="AD6" s="380"/>
      <c r="AE6" s="380"/>
      <c r="AF6" s="380"/>
      <c r="AG6" s="380"/>
      <c r="AH6" s="380"/>
      <c r="AI6" s="380"/>
      <c r="AJ6" s="380"/>
      <c r="AK6" s="380"/>
      <c r="AL6" s="380"/>
      <c r="AM6" s="380"/>
      <c r="AN6" s="380"/>
      <c r="AO6" s="380"/>
      <c r="AP6" s="380"/>
      <c r="AQ6" s="380"/>
      <c r="AR6" s="380"/>
      <c r="AS6" s="380"/>
      <c r="AT6" s="380"/>
      <c r="AU6" s="380"/>
      <c r="AV6" s="380"/>
      <c r="AW6" s="380"/>
      <c r="AX6" s="380"/>
      <c r="AY6" s="380"/>
      <c r="AZ6" s="380"/>
      <c r="BA6" s="380"/>
      <c r="BB6" s="380"/>
      <c r="BC6" s="380"/>
      <c r="BD6" s="380"/>
      <c r="BE6" s="380"/>
      <c r="BF6" s="380"/>
      <c r="BG6" s="380"/>
      <c r="BH6" s="380"/>
    </row>
    <row r="7" spans="1:60" s="376" customFormat="1" ht="11.25">
      <c r="A7" s="415" t="s">
        <v>41</v>
      </c>
      <c r="B7" s="382" t="s">
        <v>410</v>
      </c>
      <c r="C7" s="382" t="s">
        <v>410</v>
      </c>
      <c r="D7" s="382" t="s">
        <v>410</v>
      </c>
      <c r="E7" s="382"/>
      <c r="F7" s="382"/>
      <c r="G7" s="382"/>
      <c r="H7" s="382"/>
      <c r="I7" s="382"/>
      <c r="J7" s="382"/>
      <c r="K7" s="382"/>
      <c r="L7" s="382"/>
      <c r="M7" s="382"/>
      <c r="N7" s="382"/>
      <c r="O7" s="382"/>
      <c r="P7" s="382"/>
      <c r="Q7" s="382"/>
      <c r="R7" s="382"/>
      <c r="S7" s="382"/>
      <c r="T7" s="382"/>
      <c r="U7" s="382"/>
      <c r="V7" s="382"/>
      <c r="W7" s="382"/>
      <c r="X7" s="382"/>
      <c r="Y7" s="382"/>
      <c r="Z7" s="382"/>
      <c r="AA7" s="382"/>
      <c r="AB7" s="382"/>
      <c r="AC7" s="382"/>
      <c r="AD7" s="382"/>
      <c r="AE7" s="382"/>
      <c r="AF7" s="382"/>
      <c r="AG7" s="382"/>
      <c r="AH7" s="382"/>
      <c r="AI7" s="382"/>
      <c r="AJ7" s="382"/>
      <c r="AK7" s="382"/>
      <c r="AL7" s="382"/>
      <c r="AM7" s="382"/>
      <c r="AN7" s="382"/>
      <c r="AO7" s="382"/>
      <c r="AP7" s="382"/>
      <c r="AQ7" s="382"/>
      <c r="AR7" s="382"/>
      <c r="AS7" s="382"/>
      <c r="AT7" s="382"/>
      <c r="AU7" s="382"/>
      <c r="AV7" s="382"/>
      <c r="AW7" s="382"/>
      <c r="AX7" s="382"/>
      <c r="AY7" s="382"/>
      <c r="AZ7" s="382"/>
      <c r="BA7" s="382"/>
      <c r="BB7" s="382"/>
      <c r="BC7" s="382"/>
      <c r="BD7" s="382"/>
      <c r="BE7" s="382"/>
      <c r="BF7" s="382"/>
      <c r="BG7" s="382"/>
      <c r="BH7" s="382"/>
    </row>
    <row r="8" spans="1:60" s="376" customFormat="1" ht="11.25">
      <c r="A8" s="415" t="s">
        <v>53</v>
      </c>
      <c r="B8" s="382" t="s">
        <v>410</v>
      </c>
      <c r="C8" s="382" t="s">
        <v>410</v>
      </c>
      <c r="D8" s="382" t="s">
        <v>410</v>
      </c>
      <c r="E8" s="382" t="s">
        <v>410</v>
      </c>
      <c r="F8" s="382"/>
      <c r="G8" s="382"/>
      <c r="H8" s="382"/>
      <c r="I8" s="382"/>
      <c r="J8" s="382"/>
      <c r="K8" s="382"/>
      <c r="L8" s="382"/>
      <c r="M8" s="382"/>
      <c r="N8" s="382"/>
      <c r="O8" s="382"/>
      <c r="P8" s="382"/>
      <c r="Q8" s="382"/>
      <c r="R8" s="382"/>
      <c r="S8" s="382"/>
      <c r="T8" s="382"/>
      <c r="U8" s="382"/>
      <c r="V8" s="382"/>
      <c r="W8" s="382"/>
      <c r="X8" s="382"/>
      <c r="Y8" s="382"/>
      <c r="Z8" s="382"/>
      <c r="AA8" s="382"/>
      <c r="AB8" s="382"/>
      <c r="AC8" s="382"/>
      <c r="AD8" s="382"/>
      <c r="AE8" s="382"/>
      <c r="AF8" s="382"/>
      <c r="AG8" s="382"/>
      <c r="AH8" s="382"/>
      <c r="AI8" s="382"/>
      <c r="AJ8" s="382"/>
      <c r="AK8" s="382"/>
      <c r="AL8" s="382"/>
      <c r="AM8" s="382"/>
      <c r="AN8" s="382"/>
      <c r="AO8" s="382"/>
      <c r="AP8" s="382"/>
      <c r="AQ8" s="382"/>
      <c r="AR8" s="382"/>
      <c r="AS8" s="382"/>
      <c r="AT8" s="382"/>
      <c r="AU8" s="382"/>
      <c r="AV8" s="382"/>
      <c r="AW8" s="382"/>
      <c r="AX8" s="382"/>
      <c r="AY8" s="382"/>
      <c r="AZ8" s="382"/>
      <c r="BA8" s="382"/>
      <c r="BB8" s="382"/>
      <c r="BC8" s="382"/>
      <c r="BD8" s="382"/>
      <c r="BE8" s="382"/>
      <c r="BF8" s="382"/>
      <c r="BG8" s="382"/>
      <c r="BH8" s="382"/>
    </row>
    <row r="9" spans="1:60" s="376" customFormat="1" ht="11.25">
      <c r="A9" s="415" t="s">
        <v>55</v>
      </c>
      <c r="B9" s="382" t="s">
        <v>410</v>
      </c>
      <c r="C9" s="382" t="s">
        <v>410</v>
      </c>
      <c r="D9" s="382" t="s">
        <v>410</v>
      </c>
      <c r="E9" s="382" t="s">
        <v>410</v>
      </c>
      <c r="F9" s="382"/>
      <c r="G9" s="382"/>
      <c r="H9" s="382"/>
      <c r="I9" s="382"/>
      <c r="J9" s="382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82"/>
      <c r="AJ9" s="382"/>
      <c r="AK9" s="382"/>
      <c r="AL9" s="382"/>
      <c r="AM9" s="382"/>
      <c r="AN9" s="382"/>
      <c r="AO9" s="382"/>
      <c r="AP9" s="382"/>
      <c r="AQ9" s="382"/>
      <c r="AR9" s="382"/>
      <c r="AS9" s="382"/>
      <c r="AT9" s="382"/>
      <c r="AU9" s="382"/>
      <c r="AV9" s="382"/>
      <c r="AW9" s="382"/>
      <c r="AX9" s="382"/>
      <c r="AY9" s="382"/>
      <c r="AZ9" s="382"/>
      <c r="BA9" s="382"/>
      <c r="BB9" s="382"/>
      <c r="BC9" s="382"/>
      <c r="BD9" s="382"/>
      <c r="BE9" s="382"/>
      <c r="BF9" s="382"/>
      <c r="BG9" s="382"/>
      <c r="BH9" s="382"/>
    </row>
    <row r="10" spans="1:60" s="376" customFormat="1" ht="11.25">
      <c r="A10" s="415" t="s">
        <v>57</v>
      </c>
      <c r="B10" s="382" t="s">
        <v>410</v>
      </c>
      <c r="C10" s="382" t="s">
        <v>410</v>
      </c>
      <c r="D10" s="382" t="s">
        <v>410</v>
      </c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82"/>
      <c r="AJ10" s="382"/>
      <c r="AK10" s="382"/>
      <c r="AL10" s="382"/>
      <c r="AM10" s="382"/>
      <c r="AN10" s="382"/>
      <c r="AO10" s="382"/>
      <c r="AP10" s="382"/>
      <c r="AQ10" s="382"/>
      <c r="AR10" s="382"/>
      <c r="AS10" s="382"/>
      <c r="AT10" s="382"/>
      <c r="AU10" s="382"/>
      <c r="AV10" s="382"/>
      <c r="AW10" s="382"/>
      <c r="AX10" s="382"/>
      <c r="AY10" s="382"/>
      <c r="AZ10" s="382"/>
      <c r="BA10" s="382"/>
      <c r="BB10" s="382"/>
      <c r="BC10" s="382"/>
      <c r="BD10" s="382"/>
      <c r="BE10" s="382"/>
      <c r="BF10" s="382"/>
      <c r="BG10" s="382"/>
      <c r="BH10" s="382"/>
    </row>
    <row r="11" spans="1:60" s="381" customFormat="1" ht="11.25">
      <c r="A11" s="415" t="s">
        <v>58</v>
      </c>
      <c r="B11" s="380" t="s">
        <v>410</v>
      </c>
      <c r="C11" s="380" t="s">
        <v>410</v>
      </c>
      <c r="D11" s="380" t="s">
        <v>410</v>
      </c>
      <c r="E11" s="380" t="s">
        <v>410</v>
      </c>
      <c r="F11" s="380"/>
      <c r="G11" s="380"/>
      <c r="H11" s="380"/>
      <c r="I11" s="380"/>
      <c r="J11" s="380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80"/>
      <c r="AJ11" s="380"/>
      <c r="AK11" s="380"/>
      <c r="AL11" s="380"/>
      <c r="AM11" s="380"/>
      <c r="AN11" s="380"/>
      <c r="AO11" s="380"/>
      <c r="AP11" s="380"/>
      <c r="AQ11" s="380"/>
      <c r="AR11" s="380"/>
      <c r="AS11" s="380"/>
      <c r="AT11" s="380"/>
      <c r="AU11" s="380"/>
      <c r="AV11" s="380"/>
      <c r="AW11" s="380"/>
      <c r="AX11" s="380"/>
      <c r="AY11" s="380"/>
      <c r="AZ11" s="380"/>
      <c r="BA11" s="380"/>
      <c r="BB11" s="380"/>
      <c r="BC11" s="380"/>
      <c r="BD11" s="380"/>
      <c r="BE11" s="380"/>
      <c r="BF11" s="380"/>
      <c r="BG11" s="380"/>
      <c r="BH11" s="380"/>
    </row>
    <row r="12" spans="1:60" s="376" customFormat="1" ht="11.25">
      <c r="A12" s="415" t="s">
        <v>60</v>
      </c>
      <c r="B12" s="382" t="s">
        <v>410</v>
      </c>
      <c r="C12" s="382" t="s">
        <v>410</v>
      </c>
      <c r="D12" s="382" t="s">
        <v>410</v>
      </c>
      <c r="E12" s="382" t="s">
        <v>410</v>
      </c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  <c r="AH12" s="382"/>
      <c r="AI12" s="382"/>
      <c r="AJ12" s="382"/>
      <c r="AK12" s="382"/>
      <c r="AL12" s="382"/>
      <c r="AM12" s="382"/>
      <c r="AN12" s="382"/>
      <c r="AO12" s="382"/>
      <c r="AP12" s="382"/>
      <c r="AQ12" s="382"/>
      <c r="AR12" s="382"/>
      <c r="AS12" s="382"/>
      <c r="AT12" s="382"/>
      <c r="AU12" s="382"/>
      <c r="AV12" s="382"/>
      <c r="AW12" s="382"/>
      <c r="AX12" s="382"/>
      <c r="AY12" s="382"/>
      <c r="AZ12" s="382"/>
      <c r="BA12" s="382"/>
      <c r="BB12" s="382"/>
      <c r="BC12" s="382"/>
      <c r="BD12" s="382"/>
      <c r="BE12" s="382"/>
      <c r="BF12" s="382"/>
      <c r="BG12" s="382"/>
      <c r="BH12" s="382"/>
    </row>
    <row r="13" spans="1:60" s="376" customFormat="1" ht="11.25">
      <c r="A13" s="415" t="s">
        <v>62</v>
      </c>
      <c r="B13" s="382" t="s">
        <v>410</v>
      </c>
      <c r="C13" s="382" t="s">
        <v>410</v>
      </c>
      <c r="D13" s="382" t="s">
        <v>410</v>
      </c>
      <c r="E13" s="382"/>
      <c r="F13" s="382"/>
      <c r="G13" s="382"/>
      <c r="H13" s="382"/>
      <c r="I13" s="382"/>
      <c r="J13" s="382"/>
      <c r="K13" s="382"/>
      <c r="L13" s="382"/>
      <c r="M13" s="382"/>
      <c r="N13" s="382"/>
      <c r="O13" s="382"/>
      <c r="P13" s="382"/>
      <c r="Q13" s="382"/>
      <c r="R13" s="382"/>
      <c r="S13" s="382"/>
      <c r="T13" s="382"/>
      <c r="U13" s="382"/>
      <c r="V13" s="382"/>
      <c r="W13" s="382"/>
      <c r="X13" s="382"/>
      <c r="Y13" s="382"/>
      <c r="Z13" s="382"/>
      <c r="AA13" s="382"/>
      <c r="AB13" s="382"/>
      <c r="AC13" s="382"/>
      <c r="AD13" s="382"/>
      <c r="AE13" s="382"/>
      <c r="AF13" s="382"/>
      <c r="AG13" s="382"/>
      <c r="AH13" s="382"/>
      <c r="AI13" s="382"/>
      <c r="AJ13" s="382"/>
      <c r="AK13" s="382"/>
      <c r="AL13" s="382"/>
      <c r="AM13" s="382"/>
      <c r="AN13" s="382"/>
      <c r="AO13" s="382"/>
      <c r="AP13" s="382"/>
      <c r="AQ13" s="382"/>
      <c r="AR13" s="382"/>
      <c r="AS13" s="382"/>
      <c r="AT13" s="382"/>
      <c r="AU13" s="382"/>
      <c r="AV13" s="382"/>
      <c r="AW13" s="382"/>
      <c r="AX13" s="382"/>
      <c r="AY13" s="382"/>
      <c r="AZ13" s="382"/>
      <c r="BA13" s="382"/>
      <c r="BB13" s="382"/>
      <c r="BC13" s="382"/>
      <c r="BD13" s="382"/>
      <c r="BE13" s="382"/>
      <c r="BF13" s="382"/>
      <c r="BG13" s="382"/>
      <c r="BH13" s="382"/>
    </row>
    <row r="14" spans="1:60" s="376" customFormat="1" ht="11.25">
      <c r="A14" s="415" t="s">
        <v>64</v>
      </c>
      <c r="B14" s="382" t="s">
        <v>410</v>
      </c>
      <c r="C14" s="382" t="s">
        <v>410</v>
      </c>
      <c r="D14" s="382" t="s">
        <v>410</v>
      </c>
      <c r="E14" s="382" t="s">
        <v>410</v>
      </c>
      <c r="F14" s="382"/>
      <c r="G14" s="382"/>
      <c r="H14" s="382"/>
      <c r="I14" s="382"/>
      <c r="J14" s="382"/>
      <c r="K14" s="382"/>
      <c r="L14" s="382"/>
      <c r="M14" s="382"/>
      <c r="N14" s="382"/>
      <c r="O14" s="382"/>
      <c r="P14" s="382"/>
      <c r="Q14" s="382"/>
      <c r="R14" s="382"/>
      <c r="S14" s="382"/>
      <c r="T14" s="382"/>
      <c r="U14" s="382"/>
      <c r="V14" s="382"/>
      <c r="W14" s="382"/>
      <c r="X14" s="382"/>
      <c r="Y14" s="382"/>
      <c r="Z14" s="382"/>
      <c r="AA14" s="382"/>
      <c r="AB14" s="382"/>
      <c r="AC14" s="382"/>
      <c r="AD14" s="382"/>
      <c r="AE14" s="382"/>
      <c r="AF14" s="382"/>
      <c r="AG14" s="382"/>
      <c r="AH14" s="382"/>
      <c r="AI14" s="382"/>
      <c r="AJ14" s="382"/>
      <c r="AK14" s="382"/>
      <c r="AL14" s="382"/>
      <c r="AM14" s="382"/>
      <c r="AN14" s="382"/>
      <c r="AO14" s="382"/>
      <c r="AP14" s="382"/>
      <c r="AQ14" s="382"/>
      <c r="AR14" s="382"/>
      <c r="AS14" s="382"/>
      <c r="AT14" s="382"/>
      <c r="AU14" s="382"/>
      <c r="AV14" s="382"/>
      <c r="AW14" s="382"/>
      <c r="AX14" s="382"/>
      <c r="AY14" s="382"/>
      <c r="AZ14" s="382"/>
      <c r="BA14" s="382"/>
      <c r="BB14" s="382"/>
      <c r="BC14" s="382"/>
      <c r="BD14" s="382"/>
      <c r="BE14" s="382"/>
      <c r="BF14" s="382"/>
      <c r="BG14" s="382"/>
      <c r="BH14" s="382"/>
    </row>
    <row r="15" spans="1:60" s="376" customFormat="1" ht="11.25">
      <c r="A15" s="415" t="s">
        <v>411</v>
      </c>
      <c r="B15" s="382" t="s">
        <v>410</v>
      </c>
      <c r="C15" s="382" t="s">
        <v>410</v>
      </c>
      <c r="D15" s="382" t="s">
        <v>410</v>
      </c>
      <c r="E15" s="382" t="s">
        <v>410</v>
      </c>
      <c r="F15" s="382"/>
      <c r="G15" s="382"/>
      <c r="H15" s="382"/>
      <c r="I15" s="382"/>
      <c r="J15" s="382"/>
      <c r="K15" s="382"/>
      <c r="L15" s="382"/>
      <c r="M15" s="382"/>
      <c r="N15" s="382"/>
      <c r="O15" s="382"/>
      <c r="P15" s="382"/>
      <c r="Q15" s="382"/>
      <c r="R15" s="382"/>
      <c r="S15" s="382"/>
      <c r="T15" s="382"/>
      <c r="U15" s="382"/>
      <c r="V15" s="382"/>
      <c r="W15" s="382"/>
      <c r="X15" s="382"/>
      <c r="Y15" s="382"/>
      <c r="Z15" s="382"/>
      <c r="AA15" s="382"/>
      <c r="AB15" s="382"/>
      <c r="AC15" s="382"/>
      <c r="AD15" s="382"/>
      <c r="AE15" s="382"/>
      <c r="AF15" s="382"/>
      <c r="AG15" s="382"/>
      <c r="AH15" s="382"/>
      <c r="AI15" s="382"/>
      <c r="AJ15" s="382"/>
      <c r="AK15" s="382"/>
      <c r="AL15" s="382"/>
      <c r="AM15" s="382"/>
      <c r="AN15" s="382"/>
      <c r="AO15" s="382"/>
      <c r="AP15" s="382"/>
      <c r="AQ15" s="382"/>
      <c r="AR15" s="382"/>
      <c r="AS15" s="382"/>
      <c r="AT15" s="382"/>
      <c r="AU15" s="382"/>
      <c r="AV15" s="382"/>
      <c r="AW15" s="382"/>
      <c r="AX15" s="382"/>
      <c r="AY15" s="382"/>
      <c r="AZ15" s="382"/>
      <c r="BA15" s="382"/>
      <c r="BB15" s="382"/>
      <c r="BC15" s="382"/>
      <c r="BD15" s="382"/>
      <c r="BE15" s="382"/>
      <c r="BF15" s="382"/>
      <c r="BG15" s="382"/>
      <c r="BH15" s="382"/>
    </row>
    <row r="16" spans="1:60" s="376" customFormat="1" ht="11.25">
      <c r="A16" s="415" t="s">
        <v>412</v>
      </c>
      <c r="B16" s="382"/>
      <c r="C16" s="382"/>
      <c r="D16" s="382"/>
      <c r="E16" s="382"/>
      <c r="F16" s="382"/>
      <c r="G16" s="382"/>
      <c r="H16" s="382"/>
      <c r="I16" s="382"/>
      <c r="J16" s="382"/>
      <c r="K16" s="382"/>
      <c r="L16" s="382"/>
      <c r="M16" s="382"/>
      <c r="N16" s="382"/>
      <c r="O16" s="382"/>
      <c r="P16" s="382"/>
      <c r="Q16" s="382"/>
      <c r="R16" s="382"/>
      <c r="S16" s="382"/>
      <c r="T16" s="382"/>
      <c r="U16" s="382"/>
      <c r="V16" s="382"/>
      <c r="W16" s="382"/>
      <c r="X16" s="382"/>
      <c r="Y16" s="382"/>
      <c r="Z16" s="382"/>
      <c r="AA16" s="382"/>
      <c r="AB16" s="382"/>
      <c r="AC16" s="382"/>
      <c r="AD16" s="382"/>
      <c r="AE16" s="382"/>
      <c r="AF16" s="382"/>
      <c r="AG16" s="382"/>
      <c r="AH16" s="382"/>
      <c r="AI16" s="382"/>
      <c r="AJ16" s="382"/>
      <c r="AK16" s="382"/>
      <c r="AL16" s="382"/>
      <c r="AM16" s="382"/>
      <c r="AN16" s="382"/>
      <c r="AO16" s="382"/>
      <c r="AP16" s="382"/>
      <c r="AQ16" s="382"/>
      <c r="AR16" s="382"/>
      <c r="AS16" s="382"/>
      <c r="AT16" s="382"/>
      <c r="AU16" s="382"/>
      <c r="AV16" s="382"/>
      <c r="AW16" s="382"/>
      <c r="AX16" s="382"/>
      <c r="AY16" s="382"/>
      <c r="AZ16" s="382"/>
      <c r="BA16" s="382"/>
      <c r="BB16" s="382"/>
      <c r="BC16" s="382"/>
      <c r="BD16" s="382"/>
      <c r="BE16" s="382"/>
      <c r="BF16" s="382"/>
      <c r="BG16" s="382"/>
      <c r="BH16" s="382"/>
    </row>
    <row r="17" spans="1:60" s="376" customFormat="1" ht="11.25">
      <c r="A17" s="415" t="s">
        <v>45</v>
      </c>
      <c r="B17" s="382" t="s">
        <v>410</v>
      </c>
      <c r="C17" s="382" t="s">
        <v>410</v>
      </c>
      <c r="D17" s="382" t="s">
        <v>410</v>
      </c>
      <c r="E17" s="382" t="s">
        <v>410</v>
      </c>
      <c r="F17" s="382"/>
      <c r="G17" s="382"/>
      <c r="H17" s="382"/>
      <c r="I17" s="382"/>
      <c r="J17" s="382"/>
      <c r="K17" s="382"/>
      <c r="L17" s="382"/>
      <c r="M17" s="382"/>
      <c r="N17" s="382"/>
      <c r="O17" s="382"/>
      <c r="P17" s="382"/>
      <c r="Q17" s="382"/>
      <c r="R17" s="382"/>
      <c r="S17" s="382"/>
      <c r="T17" s="382"/>
      <c r="U17" s="382"/>
      <c r="V17" s="382"/>
      <c r="W17" s="382"/>
      <c r="X17" s="382"/>
      <c r="Y17" s="382" t="s">
        <v>410</v>
      </c>
      <c r="Z17" s="382"/>
      <c r="AA17" s="382"/>
      <c r="AB17" s="382"/>
      <c r="AC17" s="382"/>
      <c r="AD17" s="382"/>
      <c r="AE17" s="382"/>
      <c r="AF17" s="382"/>
      <c r="AG17" s="382"/>
      <c r="AH17" s="382"/>
      <c r="AI17" s="382"/>
      <c r="AJ17" s="382"/>
      <c r="AK17" s="382"/>
      <c r="AL17" s="382"/>
      <c r="AM17" s="382"/>
      <c r="AN17" s="382"/>
      <c r="AO17" s="382"/>
      <c r="AP17" s="382"/>
      <c r="AQ17" s="382"/>
      <c r="AR17" s="382"/>
      <c r="AS17" s="382"/>
      <c r="AT17" s="382"/>
      <c r="AU17" s="382"/>
      <c r="AV17" s="382"/>
      <c r="AW17" s="382"/>
      <c r="AX17" s="382"/>
      <c r="AY17" s="382"/>
      <c r="AZ17" s="382"/>
      <c r="BA17" s="382"/>
      <c r="BB17" s="382"/>
      <c r="BC17" s="382"/>
      <c r="BD17" s="382"/>
      <c r="BE17" s="382"/>
      <c r="BF17" s="382"/>
      <c r="BG17" s="382"/>
      <c r="BH17" s="382"/>
    </row>
    <row r="18" spans="1:60" s="376" customFormat="1" ht="11.25">
      <c r="A18" s="415" t="s">
        <v>66</v>
      </c>
      <c r="B18" s="382" t="s">
        <v>410</v>
      </c>
      <c r="C18" s="382" t="s">
        <v>410</v>
      </c>
      <c r="D18" s="382" t="s">
        <v>410</v>
      </c>
      <c r="E18" s="382" t="s">
        <v>410</v>
      </c>
      <c r="F18" s="382"/>
      <c r="G18" s="382"/>
      <c r="H18" s="382"/>
      <c r="I18" s="382"/>
      <c r="J18" s="382"/>
      <c r="K18" s="382"/>
      <c r="L18" s="382"/>
      <c r="M18" s="382"/>
      <c r="N18" s="382"/>
      <c r="O18" s="382"/>
      <c r="P18" s="382"/>
      <c r="Q18" s="382"/>
      <c r="R18" s="382"/>
      <c r="S18" s="382"/>
      <c r="T18" s="382"/>
      <c r="U18" s="382"/>
      <c r="V18" s="382"/>
      <c r="W18" s="382"/>
      <c r="X18" s="382"/>
      <c r="Y18" s="382"/>
      <c r="Z18" s="382"/>
      <c r="AA18" s="382"/>
      <c r="AB18" s="382"/>
      <c r="AC18" s="382"/>
      <c r="AD18" s="382"/>
      <c r="AE18" s="382"/>
      <c r="AF18" s="382"/>
      <c r="AG18" s="382"/>
      <c r="AH18" s="382"/>
      <c r="AI18" s="382"/>
      <c r="AJ18" s="382"/>
      <c r="AK18" s="382"/>
      <c r="AL18" s="382"/>
      <c r="AM18" s="382"/>
      <c r="AN18" s="382"/>
      <c r="AO18" s="382"/>
      <c r="AP18" s="382"/>
      <c r="AQ18" s="382"/>
      <c r="AR18" s="382"/>
      <c r="AS18" s="382"/>
      <c r="AT18" s="382"/>
      <c r="AU18" s="382"/>
      <c r="AV18" s="382"/>
      <c r="AW18" s="382"/>
      <c r="AX18" s="382"/>
      <c r="AY18" s="382"/>
      <c r="AZ18" s="382"/>
      <c r="BA18" s="382"/>
      <c r="BB18" s="382"/>
      <c r="BC18" s="382"/>
      <c r="BD18" s="382"/>
      <c r="BE18" s="382"/>
      <c r="BF18" s="382"/>
      <c r="BG18" s="382"/>
      <c r="BH18" s="382"/>
    </row>
    <row r="19" spans="1:60" s="376" customFormat="1" ht="11.25">
      <c r="A19" s="415" t="s">
        <v>413</v>
      </c>
      <c r="B19" s="382" t="s">
        <v>410</v>
      </c>
      <c r="C19" s="382" t="s">
        <v>410</v>
      </c>
      <c r="D19" s="382" t="s">
        <v>410</v>
      </c>
      <c r="E19" s="382" t="s">
        <v>410</v>
      </c>
      <c r="F19" s="382"/>
      <c r="G19" s="382"/>
      <c r="H19" s="382"/>
      <c r="I19" s="382"/>
      <c r="J19" s="382"/>
      <c r="K19" s="382"/>
      <c r="L19" s="382"/>
      <c r="M19" s="382"/>
      <c r="N19" s="382"/>
      <c r="O19" s="382"/>
      <c r="P19" s="382"/>
      <c r="Q19" s="382"/>
      <c r="R19" s="382"/>
      <c r="S19" s="382"/>
      <c r="T19" s="382"/>
      <c r="U19" s="382"/>
      <c r="V19" s="382"/>
      <c r="W19" s="382"/>
      <c r="X19" s="382"/>
      <c r="Y19" s="382"/>
      <c r="Z19" s="382"/>
      <c r="AA19" s="382"/>
      <c r="AB19" s="382"/>
      <c r="AC19" s="382"/>
      <c r="AD19" s="382"/>
      <c r="AE19" s="382"/>
      <c r="AF19" s="382"/>
      <c r="AG19" s="382"/>
      <c r="AH19" s="382"/>
      <c r="AI19" s="382"/>
      <c r="AJ19" s="382"/>
      <c r="AK19" s="382"/>
      <c r="AL19" s="382"/>
      <c r="AM19" s="382"/>
      <c r="AN19" s="382"/>
      <c r="AO19" s="382"/>
      <c r="AP19" s="382"/>
      <c r="AQ19" s="382"/>
      <c r="AR19" s="382"/>
      <c r="AS19" s="382"/>
      <c r="AT19" s="382"/>
      <c r="AU19" s="382"/>
      <c r="AV19" s="382"/>
      <c r="AW19" s="382"/>
      <c r="AX19" s="382"/>
      <c r="AY19" s="382"/>
      <c r="AZ19" s="382"/>
      <c r="BA19" s="382"/>
      <c r="BB19" s="382"/>
      <c r="BC19" s="382"/>
      <c r="BD19" s="382"/>
      <c r="BE19" s="382"/>
      <c r="BF19" s="382"/>
      <c r="BG19" s="382"/>
      <c r="BH19" s="382"/>
    </row>
    <row r="20" spans="1:60" s="376" customFormat="1" ht="11.25">
      <c r="A20" s="415" t="s">
        <v>67</v>
      </c>
      <c r="B20" s="382" t="s">
        <v>410</v>
      </c>
      <c r="C20" s="382" t="s">
        <v>410</v>
      </c>
      <c r="D20" s="382" t="s">
        <v>410</v>
      </c>
      <c r="E20" s="382" t="s">
        <v>410</v>
      </c>
      <c r="F20" s="382"/>
      <c r="G20" s="382"/>
      <c r="H20" s="382"/>
      <c r="I20" s="382"/>
      <c r="J20" s="382"/>
      <c r="K20" s="382"/>
      <c r="L20" s="382"/>
      <c r="M20" s="382"/>
      <c r="N20" s="382"/>
      <c r="O20" s="382"/>
      <c r="P20" s="382"/>
      <c r="Q20" s="382"/>
      <c r="R20" s="382"/>
      <c r="S20" s="382"/>
      <c r="T20" s="382"/>
      <c r="U20" s="382"/>
      <c r="V20" s="382"/>
      <c r="W20" s="382"/>
      <c r="X20" s="382"/>
      <c r="Y20" s="382"/>
      <c r="Z20" s="382"/>
      <c r="AA20" s="382"/>
      <c r="AB20" s="382"/>
      <c r="AC20" s="382"/>
      <c r="AD20" s="382"/>
      <c r="AE20" s="382"/>
      <c r="AF20" s="382"/>
      <c r="AG20" s="382"/>
      <c r="AH20" s="382"/>
      <c r="AI20" s="382"/>
      <c r="AJ20" s="382"/>
      <c r="AK20" s="382"/>
      <c r="AL20" s="382"/>
      <c r="AM20" s="382"/>
      <c r="AN20" s="382"/>
      <c r="AO20" s="382"/>
      <c r="AP20" s="382"/>
      <c r="AQ20" s="382"/>
      <c r="AR20" s="382"/>
      <c r="AS20" s="382"/>
      <c r="AT20" s="382"/>
      <c r="AU20" s="382"/>
      <c r="AV20" s="382"/>
      <c r="AW20" s="382"/>
      <c r="AX20" s="382"/>
      <c r="AY20" s="382"/>
      <c r="AZ20" s="382"/>
      <c r="BA20" s="382"/>
      <c r="BB20" s="382"/>
      <c r="BC20" s="382"/>
      <c r="BD20" s="382"/>
      <c r="BE20" s="382"/>
      <c r="BF20" s="382"/>
      <c r="BG20" s="382"/>
      <c r="BH20" s="382"/>
    </row>
    <row r="21" spans="1:60" s="376" customFormat="1" ht="11.25">
      <c r="A21" s="415" t="s">
        <v>69</v>
      </c>
      <c r="B21" s="382" t="s">
        <v>410</v>
      </c>
      <c r="C21" s="382" t="s">
        <v>410</v>
      </c>
      <c r="D21" s="382" t="s">
        <v>410</v>
      </c>
      <c r="E21" s="382" t="s">
        <v>410</v>
      </c>
      <c r="F21" s="382"/>
      <c r="G21" s="382"/>
      <c r="H21" s="382"/>
      <c r="I21" s="382"/>
      <c r="J21" s="382"/>
      <c r="K21" s="382"/>
      <c r="L21" s="382"/>
      <c r="M21" s="382"/>
      <c r="N21" s="382"/>
      <c r="O21" s="382"/>
      <c r="P21" s="382"/>
      <c r="Q21" s="382"/>
      <c r="R21" s="382"/>
      <c r="S21" s="382"/>
      <c r="T21" s="382"/>
      <c r="U21" s="382"/>
      <c r="V21" s="382"/>
      <c r="W21" s="382"/>
      <c r="X21" s="382"/>
      <c r="Y21" s="382"/>
      <c r="Z21" s="382"/>
      <c r="AA21" s="382"/>
      <c r="AB21" s="382"/>
      <c r="AC21" s="382"/>
      <c r="AD21" s="382"/>
      <c r="AE21" s="382"/>
      <c r="AF21" s="382"/>
      <c r="AG21" s="382"/>
      <c r="AH21" s="382"/>
      <c r="AI21" s="382"/>
      <c r="AJ21" s="382"/>
      <c r="AK21" s="382"/>
      <c r="AL21" s="382"/>
      <c r="AM21" s="382"/>
      <c r="AN21" s="382"/>
      <c r="AO21" s="382"/>
      <c r="AP21" s="382"/>
      <c r="AQ21" s="382"/>
      <c r="AR21" s="382"/>
      <c r="AS21" s="382"/>
      <c r="AT21" s="382"/>
      <c r="AU21" s="382"/>
      <c r="AV21" s="382"/>
      <c r="AW21" s="382"/>
      <c r="AX21" s="382"/>
      <c r="AY21" s="382"/>
      <c r="AZ21" s="382"/>
      <c r="BA21" s="382"/>
      <c r="BB21" s="382"/>
      <c r="BC21" s="382"/>
      <c r="BD21" s="382"/>
      <c r="BE21" s="382"/>
      <c r="BF21" s="382"/>
      <c r="BG21" s="382"/>
      <c r="BH21" s="382"/>
    </row>
    <row r="22" spans="1:60" s="376" customFormat="1" ht="11.25">
      <c r="A22" s="415" t="s">
        <v>70</v>
      </c>
      <c r="B22" s="382" t="s">
        <v>410</v>
      </c>
      <c r="C22" s="382" t="s">
        <v>410</v>
      </c>
      <c r="D22" s="382" t="s">
        <v>410</v>
      </c>
      <c r="E22" s="382" t="s">
        <v>410</v>
      </c>
      <c r="F22" s="382"/>
      <c r="G22" s="382"/>
      <c r="H22" s="382"/>
      <c r="I22" s="382"/>
      <c r="J22" s="382"/>
      <c r="K22" s="382"/>
      <c r="L22" s="382"/>
      <c r="M22" s="382"/>
      <c r="N22" s="382"/>
      <c r="O22" s="382"/>
      <c r="P22" s="382"/>
      <c r="Q22" s="382"/>
      <c r="R22" s="382"/>
      <c r="S22" s="382"/>
      <c r="T22" s="382"/>
      <c r="U22" s="382"/>
      <c r="V22" s="382"/>
      <c r="W22" s="382"/>
      <c r="X22" s="382"/>
      <c r="Y22" s="382"/>
      <c r="Z22" s="382"/>
      <c r="AA22" s="382"/>
      <c r="AB22" s="382"/>
      <c r="AC22" s="382"/>
      <c r="AD22" s="382"/>
      <c r="AE22" s="382"/>
      <c r="AF22" s="382"/>
      <c r="AG22" s="382"/>
      <c r="AH22" s="382"/>
      <c r="AI22" s="382"/>
      <c r="AJ22" s="382"/>
      <c r="AK22" s="382"/>
      <c r="AL22" s="382"/>
      <c r="AM22" s="382"/>
      <c r="AN22" s="382"/>
      <c r="AO22" s="382"/>
      <c r="AP22" s="382"/>
      <c r="AQ22" s="382"/>
      <c r="AR22" s="382"/>
      <c r="AS22" s="382"/>
      <c r="AT22" s="382"/>
      <c r="AU22" s="382"/>
      <c r="AV22" s="382"/>
      <c r="AW22" s="382"/>
      <c r="AX22" s="382"/>
      <c r="AY22" s="382"/>
      <c r="AZ22" s="382"/>
      <c r="BA22" s="382"/>
      <c r="BB22" s="382"/>
      <c r="BC22" s="382"/>
      <c r="BD22" s="382"/>
      <c r="BE22" s="382"/>
      <c r="BF22" s="382"/>
      <c r="BG22" s="382"/>
      <c r="BH22" s="382"/>
    </row>
    <row r="23" spans="1:60" s="376" customFormat="1" ht="11.25">
      <c r="A23" s="415" t="s">
        <v>71</v>
      </c>
      <c r="B23" s="382" t="s">
        <v>410</v>
      </c>
      <c r="C23" s="382" t="s">
        <v>410</v>
      </c>
      <c r="D23" s="382" t="s">
        <v>410</v>
      </c>
      <c r="E23" s="382" t="s">
        <v>410</v>
      </c>
      <c r="F23" s="382"/>
      <c r="G23" s="382"/>
      <c r="H23" s="382"/>
      <c r="I23" s="382"/>
      <c r="J23" s="382"/>
      <c r="K23" s="382"/>
      <c r="L23" s="382"/>
      <c r="M23" s="382"/>
      <c r="N23" s="382"/>
      <c r="O23" s="382"/>
      <c r="P23" s="382"/>
      <c r="Q23" s="382"/>
      <c r="R23" s="382"/>
      <c r="S23" s="382"/>
      <c r="T23" s="382"/>
      <c r="U23" s="382"/>
      <c r="V23" s="382"/>
      <c r="W23" s="382"/>
      <c r="X23" s="382"/>
      <c r="Y23" s="382" t="s">
        <v>410</v>
      </c>
      <c r="Z23" s="382"/>
      <c r="AA23" s="382"/>
      <c r="AB23" s="382"/>
      <c r="AC23" s="382"/>
      <c r="AD23" s="382"/>
      <c r="AE23" s="382"/>
      <c r="AF23" s="382"/>
      <c r="AG23" s="382"/>
      <c r="AH23" s="382"/>
      <c r="AI23" s="382"/>
      <c r="AJ23" s="382"/>
      <c r="AK23" s="382"/>
      <c r="AL23" s="382"/>
      <c r="AM23" s="382"/>
      <c r="AN23" s="382"/>
      <c r="AO23" s="382"/>
      <c r="AP23" s="382"/>
      <c r="AQ23" s="382"/>
      <c r="AR23" s="382"/>
      <c r="AS23" s="382"/>
      <c r="AT23" s="382"/>
      <c r="AU23" s="382"/>
      <c r="AV23" s="382"/>
      <c r="AW23" s="382"/>
      <c r="AX23" s="382"/>
      <c r="AY23" s="382"/>
      <c r="AZ23" s="382"/>
      <c r="BA23" s="382"/>
      <c r="BB23" s="382"/>
      <c r="BC23" s="382"/>
      <c r="BD23" s="382"/>
      <c r="BE23" s="382"/>
      <c r="BF23" s="382"/>
      <c r="BG23" s="382"/>
      <c r="BH23" s="382"/>
    </row>
    <row r="24" spans="1:60" s="376" customFormat="1" ht="11.25">
      <c r="A24" s="415" t="s">
        <v>72</v>
      </c>
      <c r="B24" s="382" t="s">
        <v>410</v>
      </c>
      <c r="C24" s="382" t="s">
        <v>410</v>
      </c>
      <c r="D24" s="382" t="s">
        <v>410</v>
      </c>
      <c r="E24" s="382" t="s">
        <v>410</v>
      </c>
      <c r="F24" s="382"/>
      <c r="G24" s="382"/>
      <c r="H24" s="382"/>
      <c r="I24" s="382"/>
      <c r="J24" s="382"/>
      <c r="K24" s="382"/>
      <c r="L24" s="382"/>
      <c r="M24" s="382"/>
      <c r="N24" s="382"/>
      <c r="O24" s="382"/>
      <c r="P24" s="382"/>
      <c r="Q24" s="382"/>
      <c r="R24" s="382"/>
      <c r="S24" s="382"/>
      <c r="T24" s="382"/>
      <c r="U24" s="382"/>
      <c r="V24" s="382"/>
      <c r="W24" s="382"/>
      <c r="X24" s="382"/>
      <c r="Y24" s="382"/>
      <c r="Z24" s="382"/>
      <c r="AA24" s="382"/>
      <c r="AB24" s="382"/>
      <c r="AC24" s="382"/>
      <c r="AD24" s="382"/>
      <c r="AE24" s="382"/>
      <c r="AF24" s="382"/>
      <c r="AG24" s="382"/>
      <c r="AH24" s="382"/>
      <c r="AI24" s="382"/>
      <c r="AJ24" s="382"/>
      <c r="AK24" s="382"/>
      <c r="AL24" s="382"/>
      <c r="AM24" s="382"/>
      <c r="AN24" s="382"/>
      <c r="AO24" s="382"/>
      <c r="AP24" s="382"/>
      <c r="AQ24" s="382"/>
      <c r="AR24" s="382"/>
      <c r="AS24" s="382"/>
      <c r="AT24" s="382"/>
      <c r="AU24" s="382"/>
      <c r="AV24" s="382"/>
      <c r="AW24" s="382"/>
      <c r="AX24" s="382"/>
      <c r="AY24" s="382"/>
      <c r="AZ24" s="382"/>
      <c r="BA24" s="382"/>
      <c r="BB24" s="382"/>
      <c r="BC24" s="382"/>
      <c r="BD24" s="382"/>
      <c r="BE24" s="382"/>
      <c r="BF24" s="382"/>
      <c r="BG24" s="382"/>
      <c r="BH24" s="382"/>
    </row>
    <row r="25" spans="1:60" s="376" customFormat="1" ht="11.25">
      <c r="A25" s="415" t="s">
        <v>73</v>
      </c>
      <c r="B25" s="382" t="s">
        <v>410</v>
      </c>
      <c r="C25" s="382" t="s">
        <v>410</v>
      </c>
      <c r="D25" s="382" t="s">
        <v>410</v>
      </c>
      <c r="E25" s="382" t="s">
        <v>410</v>
      </c>
      <c r="F25" s="382"/>
      <c r="G25" s="382"/>
      <c r="H25" s="382"/>
      <c r="I25" s="382"/>
      <c r="J25" s="382"/>
      <c r="K25" s="382"/>
      <c r="L25" s="382"/>
      <c r="M25" s="382"/>
      <c r="N25" s="382"/>
      <c r="O25" s="382"/>
      <c r="P25" s="382"/>
      <c r="Q25" s="382"/>
      <c r="R25" s="382"/>
      <c r="S25" s="382"/>
      <c r="T25" s="382"/>
      <c r="U25" s="382"/>
      <c r="V25" s="382"/>
      <c r="W25" s="382"/>
      <c r="X25" s="382"/>
      <c r="Y25" s="382"/>
      <c r="Z25" s="382"/>
      <c r="AA25" s="382"/>
      <c r="AB25" s="382"/>
      <c r="AC25" s="382"/>
      <c r="AD25" s="382"/>
      <c r="AE25" s="382"/>
      <c r="AF25" s="382"/>
      <c r="AG25" s="382"/>
      <c r="AH25" s="382"/>
      <c r="AI25" s="382"/>
      <c r="AJ25" s="382"/>
      <c r="AK25" s="382"/>
      <c r="AL25" s="382"/>
      <c r="AM25" s="382"/>
      <c r="AN25" s="382"/>
      <c r="AO25" s="382"/>
      <c r="AP25" s="382"/>
      <c r="AQ25" s="382"/>
      <c r="AR25" s="382"/>
      <c r="AS25" s="382"/>
      <c r="AT25" s="382"/>
      <c r="AU25" s="382"/>
      <c r="AV25" s="382"/>
      <c r="AW25" s="382"/>
      <c r="AX25" s="382"/>
      <c r="AY25" s="382"/>
      <c r="AZ25" s="382"/>
      <c r="BA25" s="382"/>
      <c r="BB25" s="382"/>
      <c r="BC25" s="382"/>
      <c r="BD25" s="382"/>
      <c r="BE25" s="382"/>
      <c r="BF25" s="382"/>
      <c r="BG25" s="382"/>
      <c r="BH25" s="382"/>
    </row>
    <row r="26" spans="1:60" s="376" customFormat="1" ht="11.25">
      <c r="A26" s="415" t="s">
        <v>75</v>
      </c>
      <c r="B26" s="382" t="s">
        <v>410</v>
      </c>
      <c r="C26" s="382" t="s">
        <v>410</v>
      </c>
      <c r="D26" s="382" t="s">
        <v>410</v>
      </c>
      <c r="E26" s="382"/>
      <c r="F26" s="382"/>
      <c r="G26" s="382"/>
      <c r="H26" s="382"/>
      <c r="I26" s="382"/>
      <c r="J26" s="382"/>
      <c r="K26" s="382"/>
      <c r="L26" s="382"/>
      <c r="M26" s="382"/>
      <c r="N26" s="382"/>
      <c r="O26" s="382"/>
      <c r="P26" s="382"/>
      <c r="Q26" s="382"/>
      <c r="R26" s="382"/>
      <c r="S26" s="382"/>
      <c r="T26" s="382"/>
      <c r="U26" s="382"/>
      <c r="V26" s="382"/>
      <c r="W26" s="382"/>
      <c r="X26" s="382"/>
      <c r="Y26" s="382"/>
      <c r="Z26" s="382"/>
      <c r="AA26" s="382"/>
      <c r="AB26" s="382"/>
      <c r="AC26" s="382"/>
      <c r="AD26" s="382"/>
      <c r="AE26" s="382"/>
      <c r="AF26" s="382"/>
      <c r="AG26" s="382"/>
      <c r="AH26" s="382"/>
      <c r="AI26" s="382"/>
      <c r="AJ26" s="382"/>
      <c r="AK26" s="382"/>
      <c r="AL26" s="382"/>
      <c r="AM26" s="382"/>
      <c r="AN26" s="382"/>
      <c r="AO26" s="382"/>
      <c r="AP26" s="382"/>
      <c r="AQ26" s="382"/>
      <c r="AR26" s="382"/>
      <c r="AS26" s="382"/>
      <c r="AT26" s="382"/>
      <c r="AU26" s="382"/>
      <c r="AV26" s="382"/>
      <c r="AW26" s="382"/>
      <c r="AX26" s="382"/>
      <c r="AY26" s="382"/>
      <c r="AZ26" s="382"/>
      <c r="BA26" s="382"/>
      <c r="BB26" s="382"/>
      <c r="BC26" s="382"/>
      <c r="BD26" s="382"/>
      <c r="BE26" s="382"/>
      <c r="BF26" s="382"/>
      <c r="BG26" s="382"/>
      <c r="BH26" s="382"/>
    </row>
    <row r="27" spans="1:60" s="376" customFormat="1" ht="11.25">
      <c r="A27" s="415" t="s">
        <v>77</v>
      </c>
      <c r="B27" s="382" t="s">
        <v>410</v>
      </c>
      <c r="C27" s="382" t="s">
        <v>410</v>
      </c>
      <c r="D27" s="382" t="s">
        <v>410</v>
      </c>
      <c r="E27" s="382" t="s">
        <v>410</v>
      </c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  <c r="R27" s="382"/>
      <c r="S27" s="382"/>
      <c r="T27" s="382"/>
      <c r="U27" s="382"/>
      <c r="V27" s="382"/>
      <c r="W27" s="382"/>
      <c r="X27" s="382"/>
      <c r="Y27" s="382"/>
      <c r="Z27" s="382"/>
      <c r="AA27" s="382"/>
      <c r="AB27" s="382"/>
      <c r="AC27" s="382"/>
      <c r="AD27" s="382"/>
      <c r="AE27" s="382"/>
      <c r="AF27" s="382"/>
      <c r="AG27" s="382"/>
      <c r="AH27" s="382"/>
      <c r="AI27" s="382"/>
      <c r="AJ27" s="382"/>
      <c r="AK27" s="382"/>
      <c r="AL27" s="382"/>
      <c r="AM27" s="382"/>
      <c r="AN27" s="382"/>
      <c r="AO27" s="382"/>
      <c r="AP27" s="382"/>
      <c r="AQ27" s="382"/>
      <c r="AR27" s="382"/>
      <c r="AS27" s="382"/>
      <c r="AT27" s="382"/>
      <c r="AU27" s="382"/>
      <c r="AV27" s="382"/>
      <c r="AW27" s="382"/>
      <c r="AX27" s="382"/>
      <c r="AY27" s="382"/>
      <c r="AZ27" s="382"/>
      <c r="BA27" s="382"/>
      <c r="BB27" s="382"/>
      <c r="BC27" s="382"/>
      <c r="BD27" s="382"/>
      <c r="BE27" s="382"/>
      <c r="BF27" s="382"/>
      <c r="BG27" s="382"/>
      <c r="BH27" s="382"/>
    </row>
    <row r="28" spans="1:60" s="376" customFormat="1" ht="11.25">
      <c r="A28" s="415" t="s">
        <v>79</v>
      </c>
      <c r="B28" s="382" t="s">
        <v>410</v>
      </c>
      <c r="C28" s="382" t="s">
        <v>410</v>
      </c>
      <c r="D28" s="382" t="s">
        <v>410</v>
      </c>
      <c r="E28" s="382" t="s">
        <v>410</v>
      </c>
      <c r="F28" s="382"/>
      <c r="G28" s="382"/>
      <c r="H28" s="382"/>
      <c r="I28" s="382"/>
      <c r="J28" s="382"/>
      <c r="K28" s="382"/>
      <c r="L28" s="382"/>
      <c r="M28" s="382"/>
      <c r="N28" s="382"/>
      <c r="O28" s="382"/>
      <c r="P28" s="382"/>
      <c r="Q28" s="382"/>
      <c r="R28" s="382"/>
      <c r="S28" s="382"/>
      <c r="T28" s="382"/>
      <c r="U28" s="382"/>
      <c r="V28" s="382"/>
      <c r="W28" s="382"/>
      <c r="X28" s="382"/>
      <c r="Y28" s="382"/>
      <c r="Z28" s="382"/>
      <c r="AA28" s="382"/>
      <c r="AB28" s="382"/>
      <c r="AC28" s="382"/>
      <c r="AD28" s="382"/>
      <c r="AE28" s="382"/>
      <c r="AF28" s="382"/>
      <c r="AG28" s="382"/>
      <c r="AH28" s="382"/>
      <c r="AI28" s="382"/>
      <c r="AJ28" s="382"/>
      <c r="AK28" s="382"/>
      <c r="AL28" s="382"/>
      <c r="AM28" s="382"/>
      <c r="AN28" s="382"/>
      <c r="AO28" s="382"/>
      <c r="AP28" s="382"/>
      <c r="AQ28" s="382"/>
      <c r="AR28" s="382"/>
      <c r="AS28" s="382"/>
      <c r="AT28" s="382"/>
      <c r="AU28" s="382"/>
      <c r="AV28" s="382"/>
      <c r="AW28" s="382"/>
      <c r="AX28" s="382"/>
      <c r="AY28" s="382"/>
      <c r="AZ28" s="382"/>
      <c r="BA28" s="382"/>
      <c r="BB28" s="382"/>
      <c r="BC28" s="382"/>
      <c r="BD28" s="382"/>
      <c r="BE28" s="382"/>
      <c r="BF28" s="382"/>
      <c r="BG28" s="382"/>
      <c r="BH28" s="382"/>
    </row>
    <row r="29" spans="1:60" s="376" customFormat="1" ht="11.25">
      <c r="A29" s="415" t="s">
        <v>81</v>
      </c>
      <c r="B29" s="382" t="s">
        <v>410</v>
      </c>
      <c r="C29" s="382" t="s">
        <v>410</v>
      </c>
      <c r="D29" s="382" t="s">
        <v>410</v>
      </c>
      <c r="E29" s="382" t="s">
        <v>410</v>
      </c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2"/>
      <c r="T29" s="382"/>
      <c r="U29" s="382"/>
      <c r="V29" s="382"/>
      <c r="W29" s="382"/>
      <c r="X29" s="382"/>
      <c r="Y29" s="382"/>
      <c r="Z29" s="382"/>
      <c r="AA29" s="382"/>
      <c r="AB29" s="382"/>
      <c r="AC29" s="382"/>
      <c r="AD29" s="382"/>
      <c r="AE29" s="382"/>
      <c r="AF29" s="382"/>
      <c r="AG29" s="382"/>
      <c r="AH29" s="382"/>
      <c r="AI29" s="382"/>
      <c r="AJ29" s="382"/>
      <c r="AK29" s="382"/>
      <c r="AL29" s="382"/>
      <c r="AM29" s="382"/>
      <c r="AN29" s="382"/>
      <c r="AO29" s="382"/>
      <c r="AP29" s="382"/>
      <c r="AQ29" s="382"/>
      <c r="AR29" s="382"/>
      <c r="AS29" s="382"/>
      <c r="AT29" s="382"/>
      <c r="AU29" s="382"/>
      <c r="AV29" s="382"/>
      <c r="AW29" s="382"/>
      <c r="AX29" s="382"/>
      <c r="AY29" s="382"/>
      <c r="AZ29" s="382"/>
      <c r="BA29" s="382"/>
      <c r="BB29" s="382"/>
      <c r="BC29" s="382"/>
      <c r="BD29" s="382"/>
      <c r="BE29" s="382"/>
      <c r="BF29" s="382"/>
      <c r="BG29" s="382"/>
      <c r="BH29" s="382"/>
    </row>
    <row r="30" spans="1:60" s="376" customFormat="1" ht="11.25">
      <c r="A30" s="415" t="s">
        <v>80</v>
      </c>
      <c r="B30" s="382" t="s">
        <v>410</v>
      </c>
      <c r="C30" s="382" t="s">
        <v>410</v>
      </c>
      <c r="D30" s="382" t="s">
        <v>410</v>
      </c>
      <c r="E30" s="382" t="s">
        <v>410</v>
      </c>
      <c r="F30" s="382"/>
      <c r="G30" s="382"/>
      <c r="H30" s="382"/>
      <c r="I30" s="382"/>
      <c r="J30" s="382"/>
      <c r="K30" s="382"/>
      <c r="L30" s="382"/>
      <c r="M30" s="382"/>
      <c r="N30" s="382"/>
      <c r="O30" s="382"/>
      <c r="P30" s="382"/>
      <c r="Q30" s="382"/>
      <c r="R30" s="382"/>
      <c r="S30" s="382"/>
      <c r="T30" s="382"/>
      <c r="U30" s="382"/>
      <c r="V30" s="382"/>
      <c r="W30" s="382"/>
      <c r="X30" s="382"/>
      <c r="Y30" s="382"/>
      <c r="Z30" s="382"/>
      <c r="AA30" s="382"/>
      <c r="AB30" s="382"/>
      <c r="AC30" s="382"/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2"/>
      <c r="AO30" s="382"/>
      <c r="AP30" s="382"/>
      <c r="AQ30" s="382"/>
      <c r="AR30" s="382"/>
      <c r="AS30" s="382"/>
      <c r="AT30" s="382"/>
      <c r="AU30" s="382"/>
      <c r="AV30" s="382"/>
      <c r="AW30" s="382"/>
      <c r="AX30" s="382"/>
      <c r="AY30" s="382"/>
      <c r="AZ30" s="382"/>
      <c r="BA30" s="382"/>
      <c r="BB30" s="382"/>
      <c r="BC30" s="382"/>
      <c r="BD30" s="382"/>
      <c r="BE30" s="382"/>
      <c r="BF30" s="382"/>
      <c r="BG30" s="382"/>
      <c r="BH30" s="382"/>
    </row>
    <row r="31" spans="1:60" s="376" customFormat="1" ht="11.25">
      <c r="A31" s="415" t="s">
        <v>82</v>
      </c>
      <c r="B31" s="382" t="s">
        <v>410</v>
      </c>
      <c r="C31" s="382" t="s">
        <v>410</v>
      </c>
      <c r="D31" s="382" t="s">
        <v>410</v>
      </c>
      <c r="E31" s="382" t="s">
        <v>410</v>
      </c>
      <c r="F31" s="382"/>
      <c r="G31" s="382"/>
      <c r="H31" s="382"/>
      <c r="I31" s="382"/>
      <c r="J31" s="382"/>
      <c r="K31" s="382"/>
      <c r="L31" s="382"/>
      <c r="M31" s="382"/>
      <c r="N31" s="382"/>
      <c r="O31" s="382"/>
      <c r="P31" s="382"/>
      <c r="Q31" s="382"/>
      <c r="R31" s="382"/>
      <c r="S31" s="382"/>
      <c r="T31" s="382"/>
      <c r="U31" s="382"/>
      <c r="V31" s="382"/>
      <c r="W31" s="382"/>
      <c r="X31" s="382"/>
      <c r="Y31" s="382"/>
      <c r="Z31" s="382"/>
      <c r="AA31" s="382"/>
      <c r="AB31" s="382"/>
      <c r="AC31" s="382"/>
      <c r="AD31" s="382"/>
      <c r="AE31" s="382"/>
      <c r="AF31" s="382"/>
      <c r="AG31" s="382"/>
      <c r="AH31" s="382"/>
      <c r="AI31" s="382"/>
      <c r="AJ31" s="382"/>
      <c r="AK31" s="382"/>
      <c r="AL31" s="382"/>
      <c r="AM31" s="382"/>
      <c r="AN31" s="382"/>
      <c r="AO31" s="382"/>
      <c r="AP31" s="382"/>
      <c r="AQ31" s="382"/>
      <c r="AR31" s="382"/>
      <c r="AS31" s="382"/>
      <c r="AT31" s="382"/>
      <c r="AU31" s="382"/>
      <c r="AV31" s="382"/>
      <c r="AW31" s="382"/>
      <c r="AX31" s="382"/>
      <c r="AY31" s="382"/>
      <c r="AZ31" s="382"/>
      <c r="BA31" s="382"/>
      <c r="BB31" s="382"/>
      <c r="BC31" s="382"/>
      <c r="BD31" s="382"/>
      <c r="BE31" s="382"/>
      <c r="BF31" s="382"/>
      <c r="BG31" s="382"/>
      <c r="BH31" s="382"/>
    </row>
    <row r="32" spans="1:60" s="376" customFormat="1" ht="11.25">
      <c r="A32" s="415" t="s">
        <v>83</v>
      </c>
      <c r="B32" s="382" t="s">
        <v>410</v>
      </c>
      <c r="C32" s="382" t="s">
        <v>410</v>
      </c>
      <c r="D32" s="382" t="s">
        <v>410</v>
      </c>
      <c r="E32" s="382" t="s">
        <v>410</v>
      </c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2"/>
      <c r="T32" s="382"/>
      <c r="U32" s="382"/>
      <c r="V32" s="382"/>
      <c r="W32" s="382"/>
      <c r="X32" s="382"/>
      <c r="Y32" s="382"/>
      <c r="Z32" s="382"/>
      <c r="AA32" s="382"/>
      <c r="AB32" s="382"/>
      <c r="AC32" s="382"/>
      <c r="AD32" s="382"/>
      <c r="AE32" s="382"/>
      <c r="AF32" s="382"/>
      <c r="AG32" s="382"/>
      <c r="AH32" s="382"/>
      <c r="AI32" s="382"/>
      <c r="AJ32" s="382"/>
      <c r="AK32" s="382"/>
      <c r="AL32" s="382"/>
      <c r="AM32" s="382"/>
      <c r="AN32" s="382"/>
      <c r="AO32" s="382"/>
      <c r="AP32" s="382"/>
      <c r="AQ32" s="382"/>
      <c r="AR32" s="382"/>
      <c r="AS32" s="382"/>
      <c r="AT32" s="382"/>
      <c r="AU32" s="382"/>
      <c r="AV32" s="382"/>
      <c r="AW32" s="382"/>
      <c r="AX32" s="382"/>
      <c r="AY32" s="382"/>
      <c r="AZ32" s="382"/>
      <c r="BA32" s="382"/>
      <c r="BB32" s="382"/>
      <c r="BC32" s="382"/>
      <c r="BD32" s="382"/>
      <c r="BE32" s="382"/>
      <c r="BF32" s="382"/>
      <c r="BG32" s="382"/>
      <c r="BH32" s="382"/>
    </row>
    <row r="33" spans="1:60" s="376" customFormat="1" ht="11.25">
      <c r="A33" s="415" t="s">
        <v>414</v>
      </c>
      <c r="B33" s="382" t="s">
        <v>410</v>
      </c>
      <c r="C33" s="382" t="s">
        <v>410</v>
      </c>
      <c r="D33" s="382" t="s">
        <v>410</v>
      </c>
      <c r="E33" s="382" t="s">
        <v>410</v>
      </c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2"/>
      <c r="T33" s="382"/>
      <c r="U33" s="382"/>
      <c r="V33" s="382"/>
      <c r="W33" s="382"/>
      <c r="X33" s="382"/>
      <c r="Y33" s="382"/>
      <c r="Z33" s="382"/>
      <c r="AA33" s="382"/>
      <c r="AB33" s="382"/>
      <c r="AC33" s="382"/>
      <c r="AD33" s="382"/>
      <c r="AE33" s="382"/>
      <c r="AF33" s="382"/>
      <c r="AG33" s="382"/>
      <c r="AH33" s="382"/>
      <c r="AI33" s="382"/>
      <c r="AJ33" s="382"/>
      <c r="AK33" s="382"/>
      <c r="AL33" s="382"/>
      <c r="AM33" s="382"/>
      <c r="AN33" s="382"/>
      <c r="AO33" s="382"/>
      <c r="AP33" s="382"/>
      <c r="AQ33" s="382"/>
      <c r="AR33" s="382"/>
      <c r="AS33" s="382"/>
      <c r="AT33" s="382"/>
      <c r="AU33" s="382"/>
      <c r="AV33" s="382"/>
      <c r="AW33" s="382"/>
      <c r="AX33" s="382"/>
      <c r="AY33" s="382"/>
      <c r="AZ33" s="382"/>
      <c r="BA33" s="382"/>
      <c r="BB33" s="382"/>
      <c r="BC33" s="382"/>
      <c r="BD33" s="382"/>
      <c r="BE33" s="382"/>
      <c r="BF33" s="382"/>
      <c r="BG33" s="382"/>
      <c r="BH33" s="382"/>
    </row>
    <row r="34" spans="1:60" s="376" customFormat="1" ht="11.25">
      <c r="A34" s="415" t="s">
        <v>85</v>
      </c>
      <c r="B34" s="382"/>
      <c r="C34" s="382"/>
      <c r="D34" s="382"/>
      <c r="E34" s="382"/>
      <c r="F34" s="382"/>
      <c r="G34" s="382"/>
      <c r="H34" s="382"/>
      <c r="I34" s="382"/>
      <c r="J34" s="382"/>
      <c r="K34" s="382"/>
      <c r="L34" s="382"/>
      <c r="M34" s="382"/>
      <c r="N34" s="382"/>
      <c r="O34" s="382"/>
      <c r="P34" s="382"/>
      <c r="Q34" s="382"/>
      <c r="R34" s="382"/>
      <c r="S34" s="382"/>
      <c r="T34" s="382"/>
      <c r="U34" s="382"/>
      <c r="V34" s="382"/>
      <c r="W34" s="382"/>
      <c r="X34" s="382"/>
      <c r="Y34" s="382"/>
      <c r="Z34" s="382"/>
      <c r="AA34" s="382"/>
      <c r="AB34" s="382"/>
      <c r="AC34" s="382"/>
      <c r="AD34" s="382"/>
      <c r="AE34" s="382"/>
      <c r="AF34" s="382"/>
      <c r="AG34" s="382"/>
      <c r="AH34" s="382"/>
      <c r="AI34" s="382"/>
      <c r="AJ34" s="382"/>
      <c r="AK34" s="382"/>
      <c r="AL34" s="382"/>
      <c r="AM34" s="382"/>
      <c r="AN34" s="382"/>
      <c r="AO34" s="382"/>
      <c r="AP34" s="382"/>
      <c r="AQ34" s="382"/>
      <c r="AR34" s="382"/>
      <c r="AS34" s="382"/>
      <c r="AT34" s="382"/>
      <c r="AU34" s="382"/>
      <c r="AV34" s="382"/>
      <c r="AW34" s="382"/>
      <c r="AX34" s="382"/>
      <c r="AY34" s="382"/>
      <c r="AZ34" s="382"/>
      <c r="BA34" s="382"/>
      <c r="BB34" s="382"/>
      <c r="BC34" s="382"/>
      <c r="BD34" s="382"/>
      <c r="BE34" s="382"/>
      <c r="BF34" s="382"/>
      <c r="BG34" s="382"/>
      <c r="BH34" s="382"/>
    </row>
    <row r="35" spans="1:60" s="376" customFormat="1" ht="11.25">
      <c r="A35" s="415" t="s">
        <v>87</v>
      </c>
      <c r="B35" s="382" t="s">
        <v>410</v>
      </c>
      <c r="C35" s="382" t="s">
        <v>410</v>
      </c>
      <c r="D35" s="382" t="s">
        <v>410</v>
      </c>
      <c r="E35" s="382" t="s">
        <v>410</v>
      </c>
      <c r="F35" s="382"/>
      <c r="G35" s="382"/>
      <c r="H35" s="382"/>
      <c r="I35" s="382"/>
      <c r="J35" s="382"/>
      <c r="K35" s="382"/>
      <c r="L35" s="382"/>
      <c r="M35" s="382"/>
      <c r="N35" s="382"/>
      <c r="O35" s="382"/>
      <c r="P35" s="382"/>
      <c r="Q35" s="382"/>
      <c r="R35" s="382"/>
      <c r="S35" s="382"/>
      <c r="T35" s="382"/>
      <c r="U35" s="382"/>
      <c r="V35" s="382"/>
      <c r="W35" s="382"/>
      <c r="X35" s="382"/>
      <c r="Y35" s="382"/>
      <c r="Z35" s="382"/>
      <c r="AA35" s="382"/>
      <c r="AB35" s="382"/>
      <c r="AC35" s="382"/>
      <c r="AD35" s="382"/>
      <c r="AE35" s="382"/>
      <c r="AF35" s="382"/>
      <c r="AG35" s="382"/>
      <c r="AH35" s="382"/>
      <c r="AI35" s="382"/>
      <c r="AJ35" s="382"/>
      <c r="AK35" s="382"/>
      <c r="AL35" s="382"/>
      <c r="AM35" s="382"/>
      <c r="AN35" s="382"/>
      <c r="AO35" s="382"/>
      <c r="AP35" s="382"/>
      <c r="AQ35" s="382"/>
      <c r="AR35" s="382"/>
      <c r="AS35" s="382"/>
      <c r="AT35" s="382"/>
      <c r="AU35" s="382"/>
      <c r="AV35" s="382"/>
      <c r="AW35" s="382"/>
      <c r="AX35" s="382"/>
      <c r="AY35" s="382"/>
      <c r="AZ35" s="382"/>
      <c r="BA35" s="382"/>
      <c r="BB35" s="382"/>
      <c r="BC35" s="382"/>
      <c r="BD35" s="382"/>
      <c r="BE35" s="382"/>
      <c r="BF35" s="382"/>
      <c r="BG35" s="382"/>
      <c r="BH35" s="382"/>
    </row>
    <row r="36" spans="1:60" s="376" customFormat="1" ht="11.25">
      <c r="A36" s="415" t="s">
        <v>89</v>
      </c>
      <c r="B36" s="382" t="s">
        <v>410</v>
      </c>
      <c r="C36" s="382" t="s">
        <v>410</v>
      </c>
      <c r="D36" s="382" t="s">
        <v>410</v>
      </c>
      <c r="E36" s="382" t="s">
        <v>410</v>
      </c>
      <c r="F36" s="382"/>
      <c r="G36" s="382"/>
      <c r="H36" s="382"/>
      <c r="I36" s="382"/>
      <c r="J36" s="382"/>
      <c r="K36" s="382"/>
      <c r="L36" s="382"/>
      <c r="M36" s="382"/>
      <c r="N36" s="382"/>
      <c r="O36" s="382"/>
      <c r="P36" s="382"/>
      <c r="Q36" s="382"/>
      <c r="R36" s="382"/>
      <c r="S36" s="382"/>
      <c r="T36" s="382"/>
      <c r="U36" s="382"/>
      <c r="V36" s="382"/>
      <c r="W36" s="382"/>
      <c r="X36" s="382"/>
      <c r="Y36" s="382"/>
      <c r="Z36" s="382"/>
      <c r="AA36" s="382"/>
      <c r="AB36" s="382"/>
      <c r="AC36" s="382"/>
      <c r="AD36" s="382"/>
      <c r="AE36" s="382"/>
      <c r="AF36" s="382"/>
      <c r="AG36" s="382"/>
      <c r="AH36" s="382"/>
      <c r="AI36" s="382"/>
      <c r="AJ36" s="382"/>
      <c r="AK36" s="382"/>
      <c r="AL36" s="382"/>
      <c r="AM36" s="382"/>
      <c r="AN36" s="382"/>
      <c r="AO36" s="382"/>
      <c r="AP36" s="382"/>
      <c r="AQ36" s="382"/>
      <c r="AR36" s="382"/>
      <c r="AS36" s="382"/>
      <c r="AT36" s="382"/>
      <c r="AU36" s="382"/>
      <c r="AV36" s="382"/>
      <c r="AW36" s="382"/>
      <c r="AX36" s="382"/>
      <c r="AY36" s="382"/>
      <c r="AZ36" s="382"/>
      <c r="BA36" s="382"/>
      <c r="BB36" s="382"/>
      <c r="BC36" s="382"/>
      <c r="BD36" s="382"/>
      <c r="BE36" s="382"/>
      <c r="BF36" s="382"/>
      <c r="BG36" s="382"/>
      <c r="BH36" s="382"/>
    </row>
    <row r="37" spans="1:60" s="376" customFormat="1" ht="11.25">
      <c r="A37" s="415" t="s">
        <v>90</v>
      </c>
      <c r="B37" s="382"/>
      <c r="C37" s="382"/>
      <c r="D37" s="382"/>
      <c r="E37" s="382"/>
      <c r="F37" s="382" t="s">
        <v>410</v>
      </c>
      <c r="G37" s="382" t="s">
        <v>410</v>
      </c>
      <c r="H37" s="382"/>
      <c r="I37" s="382"/>
      <c r="J37" s="382"/>
      <c r="K37" s="382"/>
      <c r="L37" s="382"/>
      <c r="M37" s="382"/>
      <c r="N37" s="382"/>
      <c r="O37" s="382"/>
      <c r="P37" s="382"/>
      <c r="Q37" s="382"/>
      <c r="R37" s="382"/>
      <c r="S37" s="382"/>
      <c r="T37" s="382"/>
      <c r="U37" s="382"/>
      <c r="V37" s="382"/>
      <c r="W37" s="382"/>
      <c r="X37" s="382"/>
      <c r="Y37" s="382"/>
      <c r="Z37" s="382"/>
      <c r="AA37" s="382"/>
      <c r="AB37" s="382"/>
      <c r="AC37" s="382"/>
      <c r="AD37" s="382"/>
      <c r="AE37" s="382"/>
      <c r="AF37" s="382"/>
      <c r="AG37" s="382"/>
      <c r="AH37" s="382"/>
      <c r="AI37" s="382"/>
      <c r="AJ37" s="382"/>
      <c r="AK37" s="382"/>
      <c r="AL37" s="382"/>
      <c r="AM37" s="382"/>
      <c r="AN37" s="382"/>
      <c r="AO37" s="382"/>
      <c r="AP37" s="382"/>
      <c r="AQ37" s="382"/>
      <c r="AR37" s="382"/>
      <c r="AS37" s="382"/>
      <c r="AT37" s="382"/>
      <c r="AU37" s="382"/>
      <c r="AV37" s="382"/>
      <c r="AW37" s="382"/>
      <c r="AX37" s="382"/>
      <c r="AY37" s="382"/>
      <c r="AZ37" s="382"/>
      <c r="BA37" s="382"/>
      <c r="BB37" s="382"/>
      <c r="BC37" s="382"/>
      <c r="BD37" s="382"/>
      <c r="BE37" s="382"/>
      <c r="BF37" s="382"/>
      <c r="BG37" s="382"/>
      <c r="BH37" s="382"/>
    </row>
    <row r="38" spans="1:60" s="383" customFormat="1" ht="11.25">
      <c r="A38" s="415" t="s">
        <v>309</v>
      </c>
      <c r="B38" s="384" t="s">
        <v>410</v>
      </c>
      <c r="C38" s="384" t="s">
        <v>410</v>
      </c>
      <c r="D38" s="384" t="s">
        <v>410</v>
      </c>
      <c r="E38" s="384" t="s">
        <v>410</v>
      </c>
      <c r="F38" s="384" t="s">
        <v>410</v>
      </c>
      <c r="G38" s="384"/>
      <c r="H38" s="384"/>
      <c r="I38" s="385"/>
      <c r="J38" s="384"/>
      <c r="K38" s="384"/>
      <c r="L38" s="384"/>
      <c r="M38" s="384"/>
      <c r="N38" s="384"/>
      <c r="O38" s="384"/>
      <c r="P38" s="384"/>
      <c r="Q38" s="384" t="s">
        <v>410</v>
      </c>
      <c r="R38" s="384"/>
      <c r="S38" s="384"/>
      <c r="T38" s="384"/>
      <c r="U38" s="384"/>
      <c r="V38" s="384"/>
      <c r="W38" s="384"/>
      <c r="X38" s="384" t="s">
        <v>410</v>
      </c>
      <c r="Y38" s="384"/>
      <c r="Z38" s="384"/>
      <c r="AA38" s="384"/>
      <c r="AB38" s="384"/>
      <c r="AC38" s="384"/>
      <c r="AD38" s="384"/>
      <c r="AE38" s="384"/>
      <c r="AF38" s="384"/>
      <c r="AG38" s="384"/>
      <c r="AH38" s="384"/>
      <c r="AI38" s="384"/>
      <c r="AJ38" s="384"/>
      <c r="AK38" s="384"/>
      <c r="AL38" s="384"/>
      <c r="AM38" s="384"/>
      <c r="AN38" s="384"/>
      <c r="AO38" s="384"/>
      <c r="AP38" s="384"/>
      <c r="AQ38" s="384"/>
      <c r="AR38" s="384"/>
      <c r="AS38" s="384" t="s">
        <v>410</v>
      </c>
      <c r="AT38" s="384"/>
      <c r="AU38" s="384"/>
      <c r="AV38" s="384"/>
      <c r="AW38" s="384"/>
      <c r="AX38" s="384"/>
      <c r="AY38" s="384"/>
      <c r="AZ38" s="384"/>
      <c r="BA38" s="384"/>
      <c r="BB38" s="384"/>
      <c r="BC38" s="384"/>
      <c r="BD38" s="384"/>
      <c r="BE38" s="384"/>
      <c r="BF38" s="384"/>
      <c r="BG38" s="384"/>
      <c r="BH38" s="384"/>
    </row>
    <row r="39" spans="1:60" s="376" customFormat="1" ht="11.25">
      <c r="A39" s="415" t="s">
        <v>310</v>
      </c>
      <c r="B39" s="382" t="s">
        <v>410</v>
      </c>
      <c r="C39" s="382" t="s">
        <v>410</v>
      </c>
      <c r="D39" s="382"/>
      <c r="E39" s="382" t="s">
        <v>410</v>
      </c>
      <c r="F39" s="382"/>
      <c r="G39" s="382"/>
      <c r="H39" s="382"/>
      <c r="I39" s="382"/>
      <c r="J39" s="382"/>
      <c r="K39" s="382"/>
      <c r="L39" s="382"/>
      <c r="M39" s="382"/>
      <c r="N39" s="382"/>
      <c r="O39" s="382"/>
      <c r="P39" s="382"/>
      <c r="Q39" s="382"/>
      <c r="R39" s="382"/>
      <c r="S39" s="382"/>
      <c r="T39" s="382" t="s">
        <v>410</v>
      </c>
      <c r="U39" s="382"/>
      <c r="V39" s="382"/>
      <c r="W39" s="382"/>
      <c r="X39" s="382"/>
      <c r="Y39" s="382"/>
      <c r="Z39" s="382"/>
      <c r="AA39" s="382"/>
      <c r="AB39" s="382"/>
      <c r="AC39" s="382"/>
      <c r="AD39" s="382"/>
      <c r="AE39" s="382"/>
      <c r="AF39" s="382"/>
      <c r="AG39" s="382"/>
      <c r="AH39" s="382"/>
      <c r="AI39" s="382"/>
      <c r="AJ39" s="382"/>
      <c r="AK39" s="382"/>
      <c r="AL39" s="382"/>
      <c r="AM39" s="382"/>
      <c r="AN39" s="382"/>
      <c r="AO39" s="382"/>
      <c r="AP39" s="382"/>
      <c r="AQ39" s="382"/>
      <c r="AR39" s="382"/>
      <c r="AS39" s="382"/>
      <c r="AT39" s="382"/>
      <c r="AU39" s="382"/>
      <c r="AV39" s="382"/>
      <c r="AW39" s="382"/>
      <c r="AX39" s="382"/>
      <c r="AY39" s="382"/>
      <c r="AZ39" s="382"/>
      <c r="BA39" s="382"/>
      <c r="BB39" s="382"/>
      <c r="BC39" s="382"/>
      <c r="BD39" s="382"/>
      <c r="BE39" s="382"/>
      <c r="BF39" s="382"/>
      <c r="BG39" s="382"/>
      <c r="BH39" s="382"/>
    </row>
    <row r="40" spans="1:60" s="376" customFormat="1" ht="11.25">
      <c r="A40" s="415" t="s">
        <v>418</v>
      </c>
      <c r="B40" s="382" t="s">
        <v>410</v>
      </c>
      <c r="C40" s="382" t="s">
        <v>410</v>
      </c>
      <c r="D40" s="382" t="s">
        <v>410</v>
      </c>
      <c r="E40" s="382" t="s">
        <v>410</v>
      </c>
      <c r="F40" s="382" t="s">
        <v>410</v>
      </c>
      <c r="G40" s="382"/>
      <c r="H40" s="382"/>
      <c r="I40" s="382"/>
      <c r="J40" s="382" t="s">
        <v>410</v>
      </c>
      <c r="K40" s="382" t="s">
        <v>410</v>
      </c>
      <c r="L40" s="382"/>
      <c r="M40" s="382"/>
      <c r="N40" s="382"/>
      <c r="O40" s="382"/>
      <c r="P40" s="382"/>
      <c r="Q40" s="382" t="s">
        <v>410</v>
      </c>
      <c r="R40" s="382"/>
      <c r="S40" s="382"/>
      <c r="T40" s="382" t="s">
        <v>410</v>
      </c>
      <c r="U40" s="382"/>
      <c r="V40" s="382"/>
      <c r="W40" s="382"/>
      <c r="X40" s="382" t="s">
        <v>410</v>
      </c>
      <c r="Y40" s="382" t="s">
        <v>410</v>
      </c>
      <c r="Z40" s="382"/>
      <c r="AA40" s="382"/>
      <c r="AB40" s="382"/>
      <c r="AC40" s="382"/>
      <c r="AD40" s="382"/>
      <c r="AE40" s="382"/>
      <c r="AF40" s="382"/>
      <c r="AG40" s="382" t="s">
        <v>410</v>
      </c>
      <c r="AH40" s="382"/>
      <c r="AI40" s="382"/>
      <c r="AJ40" s="382"/>
      <c r="AK40" s="382"/>
      <c r="AL40" s="382"/>
      <c r="AM40" s="382"/>
      <c r="AN40" s="382"/>
      <c r="AO40" s="382"/>
      <c r="AP40" s="382"/>
      <c r="AQ40" s="382"/>
      <c r="AR40" s="382"/>
      <c r="AS40" s="382"/>
      <c r="AT40" s="382"/>
      <c r="AU40" s="382"/>
      <c r="AV40" s="382"/>
      <c r="AW40" s="382"/>
      <c r="AX40" s="382"/>
      <c r="AY40" s="382"/>
      <c r="AZ40" s="382"/>
      <c r="BA40" s="382"/>
      <c r="BB40" s="382"/>
      <c r="BC40" s="382"/>
      <c r="BD40" s="382"/>
      <c r="BE40" s="382"/>
      <c r="BF40" s="382"/>
      <c r="BG40" s="382"/>
      <c r="BH40" s="382"/>
    </row>
    <row r="41" spans="1:60" s="381" customFormat="1" ht="11.25">
      <c r="A41" s="415" t="s">
        <v>419</v>
      </c>
      <c r="B41" s="380" t="s">
        <v>410</v>
      </c>
      <c r="C41" s="380" t="s">
        <v>410</v>
      </c>
      <c r="D41" s="380" t="s">
        <v>410</v>
      </c>
      <c r="E41" s="380" t="s">
        <v>410</v>
      </c>
      <c r="F41" s="380" t="s">
        <v>410</v>
      </c>
      <c r="G41" s="380"/>
      <c r="H41" s="380"/>
      <c r="I41" s="380"/>
      <c r="J41" s="380" t="s">
        <v>410</v>
      </c>
      <c r="K41" s="380" t="s">
        <v>410</v>
      </c>
      <c r="L41" s="380"/>
      <c r="M41" s="380"/>
      <c r="N41" s="380"/>
      <c r="O41" s="380"/>
      <c r="P41" s="380"/>
      <c r="Q41" s="380" t="s">
        <v>410</v>
      </c>
      <c r="R41" s="380"/>
      <c r="S41" s="380"/>
      <c r="T41" s="380" t="s">
        <v>410</v>
      </c>
      <c r="U41" s="380"/>
      <c r="V41" s="380"/>
      <c r="W41" s="380"/>
      <c r="X41" s="380" t="s">
        <v>410</v>
      </c>
      <c r="Y41" s="380" t="s">
        <v>410</v>
      </c>
      <c r="Z41" s="380"/>
      <c r="AA41" s="380"/>
      <c r="AB41" s="380"/>
      <c r="AC41" s="380"/>
      <c r="AD41" s="380"/>
      <c r="AE41" s="380"/>
      <c r="AF41" s="380"/>
      <c r="AG41" s="380" t="s">
        <v>410</v>
      </c>
      <c r="AH41" s="380"/>
      <c r="AI41" s="380"/>
      <c r="AJ41" s="380"/>
      <c r="AK41" s="380"/>
      <c r="AL41" s="380"/>
      <c r="AM41" s="380"/>
      <c r="AN41" s="380"/>
      <c r="AO41" s="380"/>
      <c r="AP41" s="380"/>
      <c r="AQ41" s="380"/>
      <c r="AR41" s="380"/>
      <c r="AS41" s="380"/>
      <c r="AT41" s="380"/>
      <c r="AU41" s="380"/>
      <c r="AV41" s="380"/>
      <c r="AW41" s="380"/>
      <c r="AX41" s="380"/>
      <c r="AY41" s="380"/>
      <c r="AZ41" s="380"/>
      <c r="BA41" s="380"/>
      <c r="BB41" s="380"/>
      <c r="BC41" s="380"/>
      <c r="BD41" s="380"/>
      <c r="BE41" s="380"/>
      <c r="BF41" s="380"/>
      <c r="BG41" s="380"/>
      <c r="BH41" s="380"/>
    </row>
    <row r="42" spans="1:60" s="376" customFormat="1" ht="11.25">
      <c r="A42" s="415" t="s">
        <v>417</v>
      </c>
      <c r="B42" s="382" t="s">
        <v>410</v>
      </c>
      <c r="C42" s="382" t="s">
        <v>410</v>
      </c>
      <c r="D42" s="382"/>
      <c r="E42" s="382"/>
      <c r="F42" s="382"/>
      <c r="G42" s="382"/>
      <c r="H42" s="382"/>
      <c r="I42" s="382"/>
      <c r="J42" s="382"/>
      <c r="K42" s="382"/>
      <c r="L42" s="382"/>
      <c r="M42" s="382"/>
      <c r="N42" s="382"/>
      <c r="O42" s="382"/>
      <c r="P42" s="382"/>
      <c r="Q42" s="382"/>
      <c r="R42" s="382"/>
      <c r="S42" s="382"/>
      <c r="T42" s="382"/>
      <c r="U42" s="382"/>
      <c r="V42" s="382"/>
      <c r="W42" s="382"/>
      <c r="X42" s="382"/>
      <c r="Y42" s="382"/>
      <c r="Z42" s="382"/>
      <c r="AA42" s="382"/>
      <c r="AB42" s="382"/>
      <c r="AC42" s="382"/>
      <c r="AD42" s="382"/>
      <c r="AE42" s="382"/>
      <c r="AF42" s="382"/>
      <c r="AG42" s="382"/>
      <c r="AH42" s="382"/>
      <c r="AI42" s="382"/>
      <c r="AJ42" s="382"/>
      <c r="AK42" s="382"/>
      <c r="AL42" s="382"/>
      <c r="AM42" s="382"/>
      <c r="AN42" s="382"/>
      <c r="AO42" s="382"/>
      <c r="AP42" s="382"/>
      <c r="AQ42" s="382"/>
      <c r="AR42" s="382"/>
      <c r="AS42" s="382"/>
      <c r="AT42" s="382"/>
      <c r="AU42" s="382"/>
      <c r="AV42" s="382"/>
      <c r="AW42" s="382"/>
      <c r="AX42" s="382"/>
      <c r="AY42" s="382"/>
      <c r="AZ42" s="382"/>
      <c r="BA42" s="382"/>
      <c r="BB42" s="382"/>
      <c r="BC42" s="382"/>
      <c r="BD42" s="382"/>
      <c r="BE42" s="382"/>
      <c r="BF42" s="382"/>
      <c r="BG42" s="382"/>
      <c r="BH42" s="382"/>
    </row>
    <row r="43" spans="1:60" s="376" customFormat="1" ht="11.25">
      <c r="A43" s="415" t="s">
        <v>91</v>
      </c>
      <c r="B43" s="382" t="s">
        <v>410</v>
      </c>
      <c r="C43" s="382" t="s">
        <v>410</v>
      </c>
      <c r="D43" s="382" t="s">
        <v>410</v>
      </c>
      <c r="E43" s="382" t="s">
        <v>410</v>
      </c>
      <c r="F43" s="382" t="s">
        <v>410</v>
      </c>
      <c r="G43" s="382"/>
      <c r="H43" s="382"/>
      <c r="I43" s="382"/>
      <c r="J43" s="382" t="s">
        <v>410</v>
      </c>
      <c r="K43" s="382"/>
      <c r="L43" s="382"/>
      <c r="M43" s="382"/>
      <c r="N43" s="382"/>
      <c r="O43" s="382"/>
      <c r="P43" s="382"/>
      <c r="Q43" s="382"/>
      <c r="R43" s="382"/>
      <c r="S43" s="382"/>
      <c r="T43" s="382" t="s">
        <v>410</v>
      </c>
      <c r="U43" s="382"/>
      <c r="V43" s="382"/>
      <c r="W43" s="382"/>
      <c r="X43" s="382" t="s">
        <v>410</v>
      </c>
      <c r="Y43" s="382" t="s">
        <v>410</v>
      </c>
      <c r="Z43" s="382"/>
      <c r="AA43" s="382"/>
      <c r="AB43" s="382"/>
      <c r="AC43" s="382"/>
      <c r="AD43" s="382"/>
      <c r="AE43" s="382" t="s">
        <v>410</v>
      </c>
      <c r="AF43" s="382"/>
      <c r="AG43" s="382"/>
      <c r="AH43" s="382"/>
      <c r="AI43" s="382"/>
      <c r="AJ43" s="382"/>
      <c r="AK43" s="382"/>
      <c r="AL43" s="382"/>
      <c r="AM43" s="382"/>
      <c r="AN43" s="382"/>
      <c r="AO43" s="382"/>
      <c r="AP43" s="382"/>
      <c r="AQ43" s="382"/>
      <c r="AR43" s="382"/>
      <c r="AS43" s="382"/>
      <c r="AT43" s="382"/>
      <c r="AU43" s="382"/>
      <c r="AV43" s="382"/>
      <c r="AW43" s="382"/>
      <c r="AX43" s="382"/>
      <c r="AY43" s="382"/>
      <c r="AZ43" s="382"/>
      <c r="BA43" s="382"/>
      <c r="BB43" s="382"/>
      <c r="BC43" s="382"/>
      <c r="BD43" s="382"/>
      <c r="BE43" s="382"/>
      <c r="BF43" s="382"/>
      <c r="BG43" s="382"/>
      <c r="BH43" s="382"/>
    </row>
    <row r="44" spans="1:60" s="376" customFormat="1" ht="11.25">
      <c r="A44" s="415" t="s">
        <v>92</v>
      </c>
      <c r="B44" s="382" t="s">
        <v>410</v>
      </c>
      <c r="C44" s="382"/>
      <c r="D44" s="382"/>
      <c r="E44" s="382"/>
      <c r="F44" s="382" t="s">
        <v>410</v>
      </c>
      <c r="G44" s="382"/>
      <c r="H44" s="382"/>
      <c r="I44" s="382"/>
      <c r="J44" s="382" t="s">
        <v>410</v>
      </c>
      <c r="K44" s="382"/>
      <c r="L44" s="382"/>
      <c r="M44" s="382"/>
      <c r="N44" s="382"/>
      <c r="O44" s="382"/>
      <c r="P44" s="382"/>
      <c r="Q44" s="382" t="s">
        <v>410</v>
      </c>
      <c r="R44" s="382"/>
      <c r="S44" s="382"/>
      <c r="T44" s="382" t="s">
        <v>410</v>
      </c>
      <c r="U44" s="382"/>
      <c r="V44" s="382"/>
      <c r="W44" s="382"/>
      <c r="X44" s="382" t="s">
        <v>410</v>
      </c>
      <c r="Y44" s="382" t="s">
        <v>410</v>
      </c>
      <c r="Z44" s="382"/>
      <c r="AA44" s="382"/>
      <c r="AB44" s="382"/>
      <c r="AC44" s="382"/>
      <c r="AD44" s="382"/>
      <c r="AE44" s="382" t="s">
        <v>410</v>
      </c>
      <c r="AF44" s="382"/>
      <c r="AG44" s="382" t="s">
        <v>410</v>
      </c>
      <c r="AH44" s="382"/>
      <c r="AI44" s="382"/>
      <c r="AJ44" s="382"/>
      <c r="AK44" s="382"/>
      <c r="AL44" s="382"/>
      <c r="AM44" s="382"/>
      <c r="AN44" s="382"/>
      <c r="AO44" s="382"/>
      <c r="AP44" s="382"/>
      <c r="AQ44" s="382"/>
      <c r="AR44" s="382"/>
      <c r="AS44" s="382"/>
      <c r="AT44" s="382"/>
      <c r="AU44" s="382"/>
      <c r="AV44" s="382"/>
      <c r="AW44" s="382"/>
      <c r="AX44" s="382"/>
      <c r="AY44" s="382"/>
      <c r="AZ44" s="382"/>
      <c r="BA44" s="382"/>
      <c r="BB44" s="382"/>
      <c r="BC44" s="382"/>
      <c r="BD44" s="382"/>
      <c r="BE44" s="382"/>
      <c r="BF44" s="382"/>
      <c r="BG44" s="382"/>
      <c r="BH44" s="382"/>
    </row>
    <row r="45" spans="1:60" s="376" customFormat="1" ht="11.25">
      <c r="A45" s="415" t="s">
        <v>94</v>
      </c>
      <c r="B45" s="382" t="s">
        <v>410</v>
      </c>
      <c r="C45" s="382"/>
      <c r="D45" s="382"/>
      <c r="E45" s="382"/>
      <c r="F45" s="382" t="s">
        <v>410</v>
      </c>
      <c r="G45" s="382"/>
      <c r="H45" s="382"/>
      <c r="I45" s="382"/>
      <c r="J45" s="382" t="s">
        <v>410</v>
      </c>
      <c r="K45" s="382"/>
      <c r="L45" s="382"/>
      <c r="M45" s="382"/>
      <c r="N45" s="382"/>
      <c r="O45" s="382"/>
      <c r="P45" s="382"/>
      <c r="Q45" s="382" t="s">
        <v>410</v>
      </c>
      <c r="R45" s="382"/>
      <c r="S45" s="382"/>
      <c r="T45" s="382" t="s">
        <v>410</v>
      </c>
      <c r="U45" s="382"/>
      <c r="V45" s="382"/>
      <c r="W45" s="382"/>
      <c r="X45" s="382" t="s">
        <v>410</v>
      </c>
      <c r="Y45" s="382" t="s">
        <v>410</v>
      </c>
      <c r="Z45" s="382"/>
      <c r="AA45" s="382"/>
      <c r="AB45" s="382"/>
      <c r="AC45" s="382"/>
      <c r="AD45" s="382"/>
      <c r="AE45" s="382" t="s">
        <v>410</v>
      </c>
      <c r="AF45" s="382"/>
      <c r="AG45" s="382"/>
      <c r="AH45" s="382"/>
      <c r="AI45" s="382"/>
      <c r="AJ45" s="382"/>
      <c r="AK45" s="382"/>
      <c r="AL45" s="382"/>
      <c r="AM45" s="382"/>
      <c r="AN45" s="382"/>
      <c r="AO45" s="382"/>
      <c r="AP45" s="382"/>
      <c r="AQ45" s="382"/>
      <c r="AR45" s="382"/>
      <c r="AS45" s="382"/>
      <c r="AT45" s="382"/>
      <c r="AU45" s="382"/>
      <c r="AV45" s="382"/>
      <c r="AW45" s="382"/>
      <c r="AX45" s="382"/>
      <c r="AY45" s="382"/>
      <c r="AZ45" s="382"/>
      <c r="BA45" s="382"/>
      <c r="BB45" s="382"/>
      <c r="BC45" s="382"/>
      <c r="BD45" s="382"/>
      <c r="BE45" s="382"/>
      <c r="BF45" s="382"/>
      <c r="BG45" s="382"/>
      <c r="BH45" s="382"/>
    </row>
    <row r="46" spans="1:60" s="376" customFormat="1" ht="11.25">
      <c r="A46" s="386" t="s">
        <v>96</v>
      </c>
      <c r="B46" s="382" t="s">
        <v>410</v>
      </c>
      <c r="C46" s="382"/>
      <c r="D46" s="382"/>
      <c r="E46" s="382"/>
      <c r="F46" s="382" t="s">
        <v>410</v>
      </c>
      <c r="G46" s="382"/>
      <c r="H46" s="382"/>
      <c r="I46" s="382"/>
      <c r="J46" s="382" t="s">
        <v>410</v>
      </c>
      <c r="K46" s="382"/>
      <c r="L46" s="382"/>
      <c r="M46" s="382"/>
      <c r="N46" s="382"/>
      <c r="O46" s="382"/>
      <c r="P46" s="382"/>
      <c r="Q46" s="382" t="s">
        <v>410</v>
      </c>
      <c r="R46" s="382"/>
      <c r="S46" s="382"/>
      <c r="T46" s="382" t="s">
        <v>410</v>
      </c>
      <c r="U46" s="382"/>
      <c r="V46" s="382"/>
      <c r="W46" s="382"/>
      <c r="X46" s="382" t="s">
        <v>410</v>
      </c>
      <c r="Y46" s="382" t="s">
        <v>410</v>
      </c>
      <c r="Z46" s="382"/>
      <c r="AA46" s="382"/>
      <c r="AB46" s="382"/>
      <c r="AC46" s="382"/>
      <c r="AD46" s="382"/>
      <c r="AE46" s="382" t="s">
        <v>410</v>
      </c>
      <c r="AF46" s="382"/>
      <c r="AG46" s="382"/>
      <c r="AH46" s="382"/>
      <c r="AI46" s="382"/>
      <c r="AJ46" s="382"/>
      <c r="AK46" s="382"/>
      <c r="AL46" s="382"/>
      <c r="AM46" s="382"/>
      <c r="AN46" s="382"/>
      <c r="AO46" s="382"/>
      <c r="AP46" s="382"/>
      <c r="AQ46" s="382"/>
      <c r="AR46" s="382"/>
      <c r="AS46" s="382"/>
      <c r="AT46" s="382"/>
      <c r="AU46" s="382"/>
      <c r="AV46" s="382"/>
      <c r="AW46" s="382"/>
      <c r="AX46" s="382"/>
      <c r="AY46" s="382"/>
      <c r="AZ46" s="382"/>
      <c r="BA46" s="382"/>
      <c r="BB46" s="382"/>
      <c r="BC46" s="382"/>
      <c r="BD46" s="382"/>
      <c r="BE46" s="382"/>
      <c r="BF46" s="382"/>
      <c r="BG46" s="382"/>
      <c r="BH46" s="382"/>
    </row>
    <row r="47" spans="1:60" s="376" customFormat="1" ht="11.25">
      <c r="A47" s="415" t="s">
        <v>98</v>
      </c>
      <c r="B47" s="382" t="s">
        <v>410</v>
      </c>
      <c r="C47" s="382"/>
      <c r="D47" s="382"/>
      <c r="E47" s="382"/>
      <c r="F47" s="382" t="s">
        <v>410</v>
      </c>
      <c r="G47" s="382"/>
      <c r="H47" s="382"/>
      <c r="I47" s="382"/>
      <c r="J47" s="382" t="s">
        <v>410</v>
      </c>
      <c r="K47" s="382"/>
      <c r="L47" s="382"/>
      <c r="M47" s="382"/>
      <c r="N47" s="382"/>
      <c r="O47" s="382"/>
      <c r="P47" s="382"/>
      <c r="Q47" s="382" t="s">
        <v>410</v>
      </c>
      <c r="R47" s="382"/>
      <c r="S47" s="382"/>
      <c r="T47" s="382" t="s">
        <v>410</v>
      </c>
      <c r="U47" s="382"/>
      <c r="V47" s="382"/>
      <c r="W47" s="382"/>
      <c r="X47" s="382" t="s">
        <v>410</v>
      </c>
      <c r="Y47" s="382" t="s">
        <v>410</v>
      </c>
      <c r="Z47" s="382"/>
      <c r="AA47" s="382"/>
      <c r="AB47" s="382"/>
      <c r="AC47" s="382"/>
      <c r="AD47" s="382"/>
      <c r="AE47" s="382" t="s">
        <v>410</v>
      </c>
      <c r="AF47" s="382"/>
      <c r="AG47" s="382"/>
      <c r="AH47" s="382"/>
      <c r="AI47" s="382"/>
      <c r="AJ47" s="382"/>
      <c r="AK47" s="382"/>
      <c r="AL47" s="382"/>
      <c r="AM47" s="382"/>
      <c r="AN47" s="382"/>
      <c r="AO47" s="382"/>
      <c r="AP47" s="382"/>
      <c r="AQ47" s="382"/>
      <c r="AR47" s="382"/>
      <c r="AS47" s="382"/>
      <c r="AT47" s="382"/>
      <c r="AU47" s="382"/>
      <c r="AV47" s="382"/>
      <c r="AW47" s="382"/>
      <c r="AX47" s="382"/>
      <c r="AY47" s="382"/>
      <c r="AZ47" s="382"/>
      <c r="BA47" s="382"/>
      <c r="BB47" s="382"/>
      <c r="BC47" s="382"/>
      <c r="BD47" s="382"/>
      <c r="BE47" s="382"/>
      <c r="BF47" s="382"/>
      <c r="BG47" s="382"/>
      <c r="BH47" s="382"/>
    </row>
    <row r="48" spans="1:60" s="376" customFormat="1" ht="11.25">
      <c r="A48" s="386" t="s">
        <v>100</v>
      </c>
      <c r="B48" s="382" t="s">
        <v>410</v>
      </c>
      <c r="C48" s="382"/>
      <c r="D48" s="382"/>
      <c r="E48" s="382" t="s">
        <v>410</v>
      </c>
      <c r="F48" s="382" t="s">
        <v>410</v>
      </c>
      <c r="G48" s="382"/>
      <c r="H48" s="382"/>
      <c r="I48" s="382"/>
      <c r="J48" s="382"/>
      <c r="K48" s="382"/>
      <c r="L48" s="382"/>
      <c r="M48" s="382"/>
      <c r="N48" s="382"/>
      <c r="O48" s="382"/>
      <c r="P48" s="382"/>
      <c r="Q48" s="382" t="s">
        <v>410</v>
      </c>
      <c r="R48" s="382"/>
      <c r="S48" s="382"/>
      <c r="T48" s="382"/>
      <c r="U48" s="382"/>
      <c r="V48" s="382"/>
      <c r="W48" s="382"/>
      <c r="X48" s="382" t="s">
        <v>410</v>
      </c>
      <c r="Y48" s="382"/>
      <c r="Z48" s="382"/>
      <c r="AA48" s="382"/>
      <c r="AB48" s="382"/>
      <c r="AC48" s="382"/>
      <c r="AD48" s="382"/>
      <c r="AE48" s="382"/>
      <c r="AF48" s="382"/>
      <c r="AG48" s="382"/>
      <c r="AH48" s="382"/>
      <c r="AI48" s="382"/>
      <c r="AJ48" s="382"/>
      <c r="AK48" s="382"/>
      <c r="AL48" s="382"/>
      <c r="AM48" s="382"/>
      <c r="AN48" s="382"/>
      <c r="AO48" s="382"/>
      <c r="AP48" s="382"/>
      <c r="AQ48" s="382"/>
      <c r="AR48" s="382"/>
      <c r="AS48" s="382"/>
      <c r="AT48" s="382"/>
      <c r="AU48" s="382"/>
      <c r="AV48" s="382"/>
      <c r="AW48" s="382"/>
      <c r="AX48" s="382"/>
      <c r="AY48" s="382"/>
      <c r="AZ48" s="382"/>
      <c r="BA48" s="382"/>
      <c r="BB48" s="382"/>
      <c r="BC48" s="382"/>
      <c r="BD48" s="382"/>
      <c r="BE48" s="382"/>
      <c r="BF48" s="382"/>
      <c r="BG48" s="382"/>
      <c r="BH48" s="382"/>
    </row>
    <row r="49" spans="1:60" s="376" customFormat="1" ht="11.25">
      <c r="A49" s="386" t="s">
        <v>102</v>
      </c>
      <c r="B49" s="382" t="s">
        <v>410</v>
      </c>
      <c r="C49" s="382" t="s">
        <v>410</v>
      </c>
      <c r="D49" s="382"/>
      <c r="E49" s="382"/>
      <c r="F49" s="382"/>
      <c r="G49" s="382"/>
      <c r="H49" s="382"/>
      <c r="I49" s="382"/>
      <c r="J49" s="382"/>
      <c r="K49" s="382"/>
      <c r="L49" s="382"/>
      <c r="M49" s="382"/>
      <c r="N49" s="382"/>
      <c r="O49" s="382"/>
      <c r="P49" s="382"/>
      <c r="Q49" s="382"/>
      <c r="R49" s="382"/>
      <c r="S49" s="382"/>
      <c r="T49" s="382"/>
      <c r="U49" s="382"/>
      <c r="V49" s="382"/>
      <c r="W49" s="382"/>
      <c r="X49" s="382"/>
      <c r="Y49" s="382"/>
      <c r="Z49" s="382"/>
      <c r="AA49" s="382"/>
      <c r="AB49" s="382"/>
      <c r="AC49" s="382"/>
      <c r="AD49" s="382"/>
      <c r="AE49" s="382" t="s">
        <v>410</v>
      </c>
      <c r="AF49" s="382"/>
      <c r="AG49" s="382" t="s">
        <v>410</v>
      </c>
      <c r="AH49" s="382"/>
      <c r="AI49" s="382"/>
      <c r="AJ49" s="382"/>
      <c r="AK49" s="382"/>
      <c r="AL49" s="382"/>
      <c r="AM49" s="382"/>
      <c r="AN49" s="382"/>
      <c r="AO49" s="382"/>
      <c r="AP49" s="382"/>
      <c r="AQ49" s="382"/>
      <c r="AR49" s="382"/>
      <c r="AS49" s="382"/>
      <c r="AT49" s="382"/>
      <c r="AU49" s="382"/>
      <c r="AV49" s="382"/>
      <c r="AW49" s="382"/>
      <c r="AX49" s="382"/>
      <c r="AY49" s="382"/>
      <c r="AZ49" s="382"/>
      <c r="BA49" s="382"/>
      <c r="BB49" s="382"/>
      <c r="BC49" s="382"/>
      <c r="BD49" s="382"/>
      <c r="BE49" s="382"/>
      <c r="BF49" s="382"/>
      <c r="BG49" s="382"/>
      <c r="BH49" s="382"/>
    </row>
    <row r="50" spans="1:60" s="376" customFormat="1" ht="11.25">
      <c r="A50" s="386" t="s">
        <v>104</v>
      </c>
      <c r="B50" s="382"/>
      <c r="C50" s="382" t="s">
        <v>410</v>
      </c>
      <c r="D50" s="382"/>
      <c r="E50" s="382" t="s">
        <v>410</v>
      </c>
      <c r="F50" s="382"/>
      <c r="G50" s="382"/>
      <c r="H50" s="382"/>
      <c r="I50" s="382"/>
      <c r="J50" s="382"/>
      <c r="K50" s="382"/>
      <c r="L50" s="382"/>
      <c r="M50" s="382"/>
      <c r="N50" s="382"/>
      <c r="O50" s="382"/>
      <c r="P50" s="382"/>
      <c r="Q50" s="382"/>
      <c r="R50" s="382"/>
      <c r="S50" s="382"/>
      <c r="T50" s="382"/>
      <c r="U50" s="382"/>
      <c r="V50" s="382"/>
      <c r="W50" s="382"/>
      <c r="X50" s="382"/>
      <c r="Y50" s="382"/>
      <c r="Z50" s="382"/>
      <c r="AA50" s="382"/>
      <c r="AB50" s="382"/>
      <c r="AC50" s="382"/>
      <c r="AD50" s="382"/>
      <c r="AE50" s="382"/>
      <c r="AF50" s="382"/>
      <c r="AG50" s="382"/>
      <c r="AH50" s="382"/>
      <c r="AI50" s="382"/>
      <c r="AJ50" s="382"/>
      <c r="AK50" s="382"/>
      <c r="AL50" s="382"/>
      <c r="AM50" s="382"/>
      <c r="AN50" s="382"/>
      <c r="AO50" s="382"/>
      <c r="AP50" s="382"/>
      <c r="AQ50" s="382"/>
      <c r="AR50" s="382"/>
      <c r="AS50" s="382"/>
      <c r="AT50" s="382"/>
      <c r="AU50" s="382"/>
      <c r="AV50" s="382"/>
      <c r="AW50" s="382"/>
      <c r="AX50" s="382"/>
      <c r="AY50" s="382"/>
      <c r="AZ50" s="382"/>
      <c r="BA50" s="382"/>
      <c r="BB50" s="382"/>
      <c r="BC50" s="382"/>
      <c r="BD50" s="382"/>
      <c r="BE50" s="382"/>
      <c r="BF50" s="382"/>
      <c r="BG50" s="382"/>
      <c r="BH50" s="382"/>
    </row>
    <row r="51" spans="1:60" s="376" customFormat="1" ht="11.25">
      <c r="A51" s="386" t="s">
        <v>106</v>
      </c>
      <c r="B51" s="382" t="s">
        <v>410</v>
      </c>
      <c r="C51" s="382" t="s">
        <v>410</v>
      </c>
      <c r="D51" s="382" t="s">
        <v>410</v>
      </c>
      <c r="E51" s="382" t="s">
        <v>410</v>
      </c>
      <c r="F51" s="382" t="s">
        <v>410</v>
      </c>
      <c r="G51" s="382"/>
      <c r="H51" s="382"/>
      <c r="I51" s="382"/>
      <c r="J51" s="382" t="s">
        <v>410</v>
      </c>
      <c r="K51" s="382"/>
      <c r="L51" s="382"/>
      <c r="M51" s="382"/>
      <c r="N51" s="382"/>
      <c r="O51" s="382"/>
      <c r="P51" s="382"/>
      <c r="Q51" s="382"/>
      <c r="R51" s="382"/>
      <c r="S51" s="382"/>
      <c r="T51" s="382" t="s">
        <v>410</v>
      </c>
      <c r="U51" s="382"/>
      <c r="V51" s="382"/>
      <c r="W51" s="382"/>
      <c r="X51" s="382" t="s">
        <v>410</v>
      </c>
      <c r="Y51" s="382"/>
      <c r="Z51" s="382"/>
      <c r="AA51" s="382"/>
      <c r="AB51" s="382"/>
      <c r="AC51" s="382"/>
      <c r="AD51" s="382"/>
      <c r="AE51" s="382"/>
      <c r="AF51" s="382"/>
      <c r="AG51" s="382"/>
      <c r="AH51" s="382"/>
      <c r="AI51" s="382"/>
      <c r="AJ51" s="382"/>
      <c r="AK51" s="382"/>
      <c r="AL51" s="382"/>
      <c r="AM51" s="382"/>
      <c r="AN51" s="382"/>
      <c r="AO51" s="382"/>
      <c r="AP51" s="382"/>
      <c r="AQ51" s="382"/>
      <c r="AR51" s="382"/>
      <c r="AS51" s="382" t="s">
        <v>410</v>
      </c>
      <c r="AT51" s="382"/>
      <c r="AU51" s="382"/>
      <c r="AV51" s="382"/>
      <c r="AW51" s="382"/>
      <c r="AX51" s="382"/>
      <c r="AY51" s="382"/>
      <c r="AZ51" s="382"/>
      <c r="BA51" s="382"/>
      <c r="BB51" s="382"/>
      <c r="BC51" s="382"/>
      <c r="BD51" s="382"/>
      <c r="BE51" s="382"/>
      <c r="BF51" s="382"/>
      <c r="BG51" s="382"/>
      <c r="BH51" s="382"/>
    </row>
    <row r="52" spans="1:60" s="376" customFormat="1" ht="11.25">
      <c r="A52" s="386" t="s">
        <v>107</v>
      </c>
      <c r="B52" s="382" t="s">
        <v>410</v>
      </c>
      <c r="C52" s="382"/>
      <c r="D52" s="382" t="s">
        <v>410</v>
      </c>
      <c r="E52" s="382" t="s">
        <v>410</v>
      </c>
      <c r="F52" s="382"/>
      <c r="G52" s="382"/>
      <c r="H52" s="382"/>
      <c r="I52" s="382"/>
      <c r="J52" s="382" t="s">
        <v>410</v>
      </c>
      <c r="K52" s="382"/>
      <c r="L52" s="382"/>
      <c r="M52" s="382"/>
      <c r="N52" s="382"/>
      <c r="O52" s="382"/>
      <c r="P52" s="382"/>
      <c r="Q52" s="382" t="s">
        <v>410</v>
      </c>
      <c r="R52" s="382"/>
      <c r="S52" s="382"/>
      <c r="T52" s="382"/>
      <c r="U52" s="382"/>
      <c r="V52" s="382"/>
      <c r="W52" s="382"/>
      <c r="X52" s="382"/>
      <c r="Y52" s="382"/>
      <c r="Z52" s="382"/>
      <c r="AA52" s="382"/>
      <c r="AB52" s="382"/>
      <c r="AC52" s="382"/>
      <c r="AD52" s="382"/>
      <c r="AE52" s="382"/>
      <c r="AF52" s="382"/>
      <c r="AG52" s="382"/>
      <c r="AH52" s="382"/>
      <c r="AI52" s="382"/>
      <c r="AJ52" s="382"/>
      <c r="AK52" s="382"/>
      <c r="AL52" s="382" t="s">
        <v>410</v>
      </c>
      <c r="AM52" s="382"/>
      <c r="AN52" s="382"/>
      <c r="AO52" s="382"/>
      <c r="AP52" s="382"/>
      <c r="AQ52" s="382"/>
      <c r="AR52" s="382"/>
      <c r="AS52" s="382"/>
      <c r="AT52" s="382"/>
      <c r="AU52" s="382"/>
      <c r="AV52" s="382"/>
      <c r="AW52" s="382"/>
      <c r="AX52" s="382"/>
      <c r="AY52" s="382"/>
      <c r="AZ52" s="382"/>
      <c r="BA52" s="382"/>
      <c r="BB52" s="382"/>
      <c r="BC52" s="382"/>
      <c r="BD52" s="382"/>
      <c r="BE52" s="382"/>
      <c r="BF52" s="382"/>
      <c r="BG52" s="382"/>
      <c r="BH52" s="382"/>
    </row>
    <row r="53" spans="1:60" s="376" customFormat="1" ht="11.25">
      <c r="A53" s="386" t="s">
        <v>108</v>
      </c>
      <c r="B53" s="382"/>
      <c r="C53" s="382"/>
      <c r="D53" s="382"/>
      <c r="E53" s="382"/>
      <c r="F53" s="382"/>
      <c r="G53" s="382"/>
      <c r="H53" s="382"/>
      <c r="I53" s="382"/>
      <c r="J53" s="382"/>
      <c r="K53" s="382"/>
      <c r="L53" s="382"/>
      <c r="M53" s="382"/>
      <c r="N53" s="382"/>
      <c r="O53" s="382"/>
      <c r="P53" s="382"/>
      <c r="Q53" s="382"/>
      <c r="R53" s="382"/>
      <c r="S53" s="382"/>
      <c r="T53" s="382"/>
      <c r="U53" s="382"/>
      <c r="V53" s="382"/>
      <c r="W53" s="382"/>
      <c r="X53" s="382"/>
      <c r="Y53" s="382"/>
      <c r="Z53" s="382"/>
      <c r="AA53" s="382"/>
      <c r="AB53" s="382"/>
      <c r="AC53" s="382"/>
      <c r="AD53" s="382"/>
      <c r="AE53" s="382"/>
      <c r="AF53" s="382"/>
      <c r="AG53" s="382"/>
      <c r="AH53" s="382"/>
      <c r="AI53" s="382"/>
      <c r="AJ53" s="382"/>
      <c r="AK53" s="382"/>
      <c r="AL53" s="382"/>
      <c r="AM53" s="382"/>
      <c r="AN53" s="382"/>
      <c r="AO53" s="382"/>
      <c r="AP53" s="382"/>
      <c r="AQ53" s="382"/>
      <c r="AR53" s="382"/>
      <c r="AS53" s="382"/>
      <c r="AT53" s="382"/>
      <c r="AU53" s="382"/>
      <c r="AV53" s="382"/>
      <c r="AW53" s="382"/>
      <c r="AX53" s="382"/>
      <c r="AY53" s="382"/>
      <c r="AZ53" s="382"/>
      <c r="BA53" s="382"/>
      <c r="BB53" s="382"/>
      <c r="BC53" s="382"/>
      <c r="BD53" s="382"/>
      <c r="BE53" s="382"/>
      <c r="BF53" s="382"/>
      <c r="BG53" s="382"/>
      <c r="BH53" s="382"/>
    </row>
    <row r="54" spans="1:60" s="376" customFormat="1" ht="15" customHeight="1">
      <c r="A54" s="386" t="s">
        <v>110</v>
      </c>
      <c r="B54" s="382" t="s">
        <v>410</v>
      </c>
      <c r="C54" s="382" t="s">
        <v>410</v>
      </c>
      <c r="D54" s="382" t="s">
        <v>410</v>
      </c>
      <c r="E54" s="382" t="s">
        <v>410</v>
      </c>
      <c r="F54" s="382" t="s">
        <v>410</v>
      </c>
      <c r="G54" s="382"/>
      <c r="H54" s="382"/>
      <c r="I54" s="382"/>
      <c r="J54" s="382" t="s">
        <v>410</v>
      </c>
      <c r="K54" s="382" t="s">
        <v>410</v>
      </c>
      <c r="L54" s="382"/>
      <c r="M54" s="382"/>
      <c r="N54" s="382"/>
      <c r="O54" s="382"/>
      <c r="P54" s="382"/>
      <c r="Q54" s="382" t="s">
        <v>410</v>
      </c>
      <c r="R54" s="382"/>
      <c r="S54" s="382"/>
      <c r="T54" s="382" t="s">
        <v>410</v>
      </c>
      <c r="U54" s="382"/>
      <c r="V54" s="382"/>
      <c r="W54" s="382"/>
      <c r="X54" s="382" t="s">
        <v>410</v>
      </c>
      <c r="Y54" s="382" t="s">
        <v>410</v>
      </c>
      <c r="Z54" s="382"/>
      <c r="AA54" s="382"/>
      <c r="AB54" s="382"/>
      <c r="AC54" s="382"/>
      <c r="AD54" s="382"/>
      <c r="AE54" s="382"/>
      <c r="AF54" s="382"/>
      <c r="AG54" s="382" t="s">
        <v>410</v>
      </c>
      <c r="AH54" s="382"/>
      <c r="AI54" s="382"/>
      <c r="AJ54" s="382"/>
      <c r="AK54" s="382"/>
      <c r="AL54" s="382"/>
      <c r="AM54" s="382"/>
      <c r="AN54" s="382"/>
      <c r="AO54" s="382"/>
      <c r="AP54" s="382"/>
      <c r="AQ54" s="382"/>
      <c r="AR54" s="382"/>
      <c r="AS54" s="382"/>
      <c r="AT54" s="382"/>
      <c r="AU54" s="382"/>
      <c r="AV54" s="382"/>
      <c r="AW54" s="382"/>
      <c r="AX54" s="382"/>
      <c r="AY54" s="382"/>
      <c r="AZ54" s="382"/>
      <c r="BA54" s="382"/>
      <c r="BB54" s="382"/>
      <c r="BC54" s="382"/>
      <c r="BD54" s="382"/>
      <c r="BE54" s="382"/>
      <c r="BF54" s="382"/>
      <c r="BG54" s="382"/>
      <c r="BH54" s="382"/>
    </row>
    <row r="55" spans="1:60" s="376" customFormat="1" ht="15" customHeight="1">
      <c r="A55" s="386" t="s">
        <v>112</v>
      </c>
      <c r="B55" s="382" t="s">
        <v>410</v>
      </c>
      <c r="C55" s="382" t="s">
        <v>410</v>
      </c>
      <c r="D55" s="382" t="s">
        <v>410</v>
      </c>
      <c r="E55" s="382" t="s">
        <v>410</v>
      </c>
      <c r="F55" s="382" t="s">
        <v>410</v>
      </c>
      <c r="G55" s="382"/>
      <c r="H55" s="382"/>
      <c r="I55" s="382"/>
      <c r="J55" s="382" t="s">
        <v>410</v>
      </c>
      <c r="K55" s="382" t="s">
        <v>410</v>
      </c>
      <c r="L55" s="382"/>
      <c r="M55" s="382"/>
      <c r="N55" s="382"/>
      <c r="O55" s="382"/>
      <c r="P55" s="382"/>
      <c r="Q55" s="382" t="s">
        <v>410</v>
      </c>
      <c r="R55" s="382"/>
      <c r="S55" s="382"/>
      <c r="T55" s="382" t="s">
        <v>410</v>
      </c>
      <c r="U55" s="382"/>
      <c r="V55" s="382"/>
      <c r="W55" s="382"/>
      <c r="X55" s="382" t="s">
        <v>410</v>
      </c>
      <c r="Y55" s="382" t="s">
        <v>410</v>
      </c>
      <c r="Z55" s="382"/>
      <c r="AA55" s="382"/>
      <c r="AB55" s="382"/>
      <c r="AC55" s="382"/>
      <c r="AD55" s="382"/>
      <c r="AE55" s="382"/>
      <c r="AF55" s="382"/>
      <c r="AG55" s="382" t="s">
        <v>410</v>
      </c>
      <c r="AH55" s="382"/>
      <c r="AI55" s="382"/>
      <c r="AJ55" s="382"/>
      <c r="AK55" s="382"/>
      <c r="AL55" s="382"/>
      <c r="AM55" s="382"/>
      <c r="AN55" s="382"/>
      <c r="AO55" s="382"/>
      <c r="AP55" s="382"/>
      <c r="AQ55" s="382"/>
      <c r="AR55" s="382"/>
      <c r="AS55" s="382"/>
      <c r="AT55" s="382"/>
      <c r="AU55" s="382"/>
      <c r="AV55" s="382"/>
      <c r="AW55" s="382"/>
      <c r="AX55" s="382"/>
      <c r="AY55" s="382"/>
      <c r="AZ55" s="382"/>
      <c r="BA55" s="382"/>
      <c r="BB55" s="382"/>
      <c r="BC55" s="382"/>
      <c r="BD55" s="382"/>
      <c r="BE55" s="382"/>
      <c r="BF55" s="382"/>
      <c r="BG55" s="382"/>
      <c r="BH55" s="382"/>
    </row>
    <row r="56" spans="1:60" s="376" customFormat="1" ht="11.25">
      <c r="A56" s="386" t="s">
        <v>114</v>
      </c>
      <c r="B56" s="382"/>
      <c r="C56" s="382"/>
      <c r="D56" s="382"/>
      <c r="E56" s="382" t="s">
        <v>410</v>
      </c>
      <c r="F56" s="382" t="s">
        <v>410</v>
      </c>
      <c r="G56" s="382"/>
      <c r="H56" s="382"/>
      <c r="I56" s="382"/>
      <c r="J56" s="382"/>
      <c r="K56" s="382"/>
      <c r="L56" s="382"/>
      <c r="M56" s="382"/>
      <c r="N56" s="382"/>
      <c r="O56" s="382"/>
      <c r="P56" s="382"/>
      <c r="Q56" s="382"/>
      <c r="R56" s="382"/>
      <c r="S56" s="382"/>
      <c r="T56" s="382"/>
      <c r="U56" s="382"/>
      <c r="V56" s="382"/>
      <c r="W56" s="382"/>
      <c r="X56" s="382"/>
      <c r="Y56" s="382"/>
      <c r="Z56" s="382"/>
      <c r="AA56" s="382"/>
      <c r="AB56" s="382"/>
      <c r="AC56" s="382"/>
      <c r="AD56" s="382"/>
      <c r="AE56" s="382"/>
      <c r="AF56" s="382"/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82"/>
      <c r="AR56" s="382"/>
      <c r="AS56" s="382"/>
      <c r="AT56" s="382"/>
      <c r="AU56" s="382"/>
      <c r="AV56" s="382"/>
      <c r="AW56" s="382"/>
      <c r="AX56" s="382"/>
      <c r="AY56" s="382"/>
      <c r="AZ56" s="382"/>
      <c r="BA56" s="382"/>
      <c r="BB56" s="382"/>
      <c r="BC56" s="382"/>
      <c r="BD56" s="382"/>
      <c r="BE56" s="382"/>
      <c r="BF56" s="382"/>
      <c r="BG56" s="382"/>
      <c r="BH56" s="382"/>
    </row>
    <row r="57" spans="1:60" s="376" customFormat="1" ht="11.25">
      <c r="A57" s="415" t="s">
        <v>116</v>
      </c>
      <c r="B57" s="382" t="s">
        <v>410</v>
      </c>
      <c r="C57" s="382" t="s">
        <v>410</v>
      </c>
      <c r="D57" s="382" t="s">
        <v>410</v>
      </c>
      <c r="E57" s="382" t="s">
        <v>410</v>
      </c>
      <c r="F57" s="382" t="s">
        <v>410</v>
      </c>
      <c r="G57" s="382"/>
      <c r="H57" s="382"/>
      <c r="I57" s="382"/>
      <c r="J57" s="382" t="s">
        <v>410</v>
      </c>
      <c r="K57" s="382"/>
      <c r="L57" s="382"/>
      <c r="M57" s="382"/>
      <c r="N57" s="382"/>
      <c r="O57" s="382"/>
      <c r="P57" s="382"/>
      <c r="Q57" s="382" t="s">
        <v>410</v>
      </c>
      <c r="R57" s="382"/>
      <c r="S57" s="382"/>
      <c r="T57" s="382" t="s">
        <v>410</v>
      </c>
      <c r="U57" s="382"/>
      <c r="V57" s="382"/>
      <c r="W57" s="382" t="s">
        <v>410</v>
      </c>
      <c r="X57" s="382"/>
      <c r="Y57" s="382" t="s">
        <v>410</v>
      </c>
      <c r="Z57" s="382"/>
      <c r="AA57" s="382"/>
      <c r="AB57" s="382"/>
      <c r="AC57" s="382"/>
      <c r="AD57" s="382"/>
      <c r="AE57" s="382" t="s">
        <v>410</v>
      </c>
      <c r="AF57" s="382"/>
      <c r="AG57" s="382" t="s">
        <v>410</v>
      </c>
      <c r="AH57" s="382"/>
      <c r="AI57" s="382"/>
      <c r="AJ57" s="382"/>
      <c r="AK57" s="382"/>
      <c r="AL57" s="382"/>
      <c r="AM57" s="382"/>
      <c r="AN57" s="382"/>
      <c r="AO57" s="382"/>
      <c r="AP57" s="382"/>
      <c r="AQ57" s="382"/>
      <c r="AR57" s="382"/>
      <c r="AS57" s="382"/>
      <c r="AT57" s="382"/>
      <c r="AU57" s="382"/>
      <c r="AV57" s="382"/>
      <c r="AW57" s="382"/>
      <c r="AX57" s="382"/>
      <c r="AY57" s="382"/>
      <c r="AZ57" s="382"/>
      <c r="BA57" s="382"/>
      <c r="BB57" s="382"/>
      <c r="BC57" s="382"/>
      <c r="BD57" s="382"/>
      <c r="BE57" s="382"/>
      <c r="BF57" s="382"/>
      <c r="BG57" s="382"/>
      <c r="BH57" s="382"/>
    </row>
    <row r="58" spans="1:60" s="376" customFormat="1" ht="11.25">
      <c r="A58" s="415" t="s">
        <v>117</v>
      </c>
      <c r="B58" s="382" t="s">
        <v>410</v>
      </c>
      <c r="C58" s="382" t="s">
        <v>410</v>
      </c>
      <c r="D58" s="382" t="s">
        <v>410</v>
      </c>
      <c r="E58" s="382" t="s">
        <v>410</v>
      </c>
      <c r="F58" s="382" t="s">
        <v>410</v>
      </c>
      <c r="G58" s="382"/>
      <c r="H58" s="382"/>
      <c r="I58" s="382"/>
      <c r="J58" s="382" t="s">
        <v>410</v>
      </c>
      <c r="K58" s="382"/>
      <c r="L58" s="382"/>
      <c r="M58" s="382"/>
      <c r="N58" s="382"/>
      <c r="O58" s="382"/>
      <c r="P58" s="382"/>
      <c r="Q58" s="382" t="s">
        <v>410</v>
      </c>
      <c r="R58" s="382"/>
      <c r="S58" s="382"/>
      <c r="T58" s="382" t="s">
        <v>410</v>
      </c>
      <c r="U58" s="382"/>
      <c r="V58" s="382"/>
      <c r="W58" s="382" t="s">
        <v>410</v>
      </c>
      <c r="X58" s="382"/>
      <c r="Y58" s="382" t="s">
        <v>410</v>
      </c>
      <c r="Z58" s="382"/>
      <c r="AA58" s="382"/>
      <c r="AB58" s="382"/>
      <c r="AC58" s="382"/>
      <c r="AD58" s="382"/>
      <c r="AE58" s="382" t="s">
        <v>410</v>
      </c>
      <c r="AF58" s="382"/>
      <c r="AG58" s="382" t="s">
        <v>410</v>
      </c>
      <c r="AH58" s="382"/>
      <c r="AI58" s="382"/>
      <c r="AJ58" s="382"/>
      <c r="AK58" s="382"/>
      <c r="AL58" s="382"/>
      <c r="AM58" s="382"/>
      <c r="AN58" s="382"/>
      <c r="AO58" s="382"/>
      <c r="AP58" s="382"/>
      <c r="AQ58" s="382"/>
      <c r="AR58" s="382"/>
      <c r="AS58" s="382"/>
      <c r="AT58" s="382"/>
      <c r="AU58" s="382"/>
      <c r="AV58" s="382"/>
      <c r="AW58" s="382"/>
      <c r="AX58" s="382"/>
      <c r="AY58" s="382"/>
      <c r="AZ58" s="382"/>
      <c r="BA58" s="382"/>
      <c r="BB58" s="382"/>
      <c r="BC58" s="382"/>
      <c r="BD58" s="382"/>
      <c r="BE58" s="382"/>
      <c r="BF58" s="382"/>
      <c r="BG58" s="382"/>
      <c r="BH58" s="382"/>
    </row>
    <row r="59" spans="1:60" s="376" customFormat="1" ht="11.25">
      <c r="A59" s="415" t="s">
        <v>118</v>
      </c>
      <c r="B59" s="382" t="s">
        <v>410</v>
      </c>
      <c r="C59" s="382" t="s">
        <v>410</v>
      </c>
      <c r="D59" s="382" t="s">
        <v>410</v>
      </c>
      <c r="E59" s="382" t="s">
        <v>410</v>
      </c>
      <c r="F59" s="382" t="s">
        <v>410</v>
      </c>
      <c r="G59" s="382"/>
      <c r="H59" s="382"/>
      <c r="I59" s="382"/>
      <c r="J59" s="382" t="s">
        <v>410</v>
      </c>
      <c r="K59" s="382"/>
      <c r="L59" s="382"/>
      <c r="M59" s="382"/>
      <c r="N59" s="382"/>
      <c r="O59" s="382"/>
      <c r="P59" s="382"/>
      <c r="Q59" s="382"/>
      <c r="R59" s="382"/>
      <c r="S59" s="382"/>
      <c r="T59" s="382" t="s">
        <v>410</v>
      </c>
      <c r="U59" s="382"/>
      <c r="V59" s="382"/>
      <c r="W59" s="382" t="s">
        <v>410</v>
      </c>
      <c r="X59" s="382"/>
      <c r="Y59" s="382" t="s">
        <v>410</v>
      </c>
      <c r="Z59" s="382"/>
      <c r="AA59" s="382"/>
      <c r="AB59" s="382"/>
      <c r="AC59" s="382"/>
      <c r="AD59" s="382"/>
      <c r="AE59" s="382" t="s">
        <v>410</v>
      </c>
      <c r="AF59" s="382"/>
      <c r="AG59" s="382" t="s">
        <v>410</v>
      </c>
      <c r="AH59" s="382"/>
      <c r="AI59" s="382"/>
      <c r="AJ59" s="382"/>
      <c r="AK59" s="382"/>
      <c r="AL59" s="382"/>
      <c r="AM59" s="382"/>
      <c r="AN59" s="382"/>
      <c r="AO59" s="382"/>
      <c r="AP59" s="382"/>
      <c r="AQ59" s="382"/>
      <c r="AR59" s="382"/>
      <c r="AS59" s="382"/>
      <c r="AT59" s="382"/>
      <c r="AU59" s="382"/>
      <c r="AV59" s="382"/>
      <c r="AW59" s="382"/>
      <c r="AX59" s="382"/>
      <c r="AY59" s="382"/>
      <c r="AZ59" s="382"/>
      <c r="BA59" s="382"/>
      <c r="BB59" s="382"/>
      <c r="BC59" s="382"/>
      <c r="BD59" s="382"/>
      <c r="BE59" s="382"/>
      <c r="BF59" s="382"/>
      <c r="BG59" s="382"/>
      <c r="BH59" s="382"/>
    </row>
    <row r="60" spans="1:60" s="376" customFormat="1" ht="11.25">
      <c r="A60" s="386" t="s">
        <v>119</v>
      </c>
      <c r="B60" s="382" t="s">
        <v>410</v>
      </c>
      <c r="C60" s="382" t="s">
        <v>410</v>
      </c>
      <c r="D60" s="382" t="s">
        <v>410</v>
      </c>
      <c r="E60" s="382" t="s">
        <v>410</v>
      </c>
      <c r="F60" s="382"/>
      <c r="G60" s="382"/>
      <c r="H60" s="382"/>
      <c r="I60" s="382"/>
      <c r="J60" s="382"/>
      <c r="K60" s="382" t="s">
        <v>410</v>
      </c>
      <c r="L60" s="382"/>
      <c r="M60" s="382"/>
      <c r="N60" s="382"/>
      <c r="O60" s="382"/>
      <c r="P60" s="382"/>
      <c r="Q60" s="382"/>
      <c r="R60" s="382"/>
      <c r="S60" s="382"/>
      <c r="T60" s="382"/>
      <c r="U60" s="382"/>
      <c r="V60" s="382"/>
      <c r="W60" s="382"/>
      <c r="X60" s="382" t="s">
        <v>410</v>
      </c>
      <c r="Y60" s="382" t="s">
        <v>410</v>
      </c>
      <c r="Z60" s="382"/>
      <c r="AA60" s="382"/>
      <c r="AB60" s="382"/>
      <c r="AC60" s="382"/>
      <c r="AD60" s="382"/>
      <c r="AE60" s="382" t="s">
        <v>410</v>
      </c>
      <c r="AF60" s="382"/>
      <c r="AG60" s="382" t="s">
        <v>410</v>
      </c>
      <c r="AH60" s="382"/>
      <c r="AI60" s="382"/>
      <c r="AJ60" s="382"/>
      <c r="AK60" s="382"/>
      <c r="AL60" s="382"/>
      <c r="AM60" s="382"/>
      <c r="AN60" s="382"/>
      <c r="AO60" s="382"/>
      <c r="AP60" s="382"/>
      <c r="AQ60" s="382"/>
      <c r="AR60" s="382"/>
      <c r="AS60" s="382"/>
      <c r="AT60" s="382"/>
      <c r="AU60" s="382"/>
      <c r="AV60" s="382"/>
      <c r="AW60" s="382"/>
      <c r="AX60" s="382"/>
      <c r="AY60" s="382"/>
      <c r="AZ60" s="382"/>
      <c r="BA60" s="382"/>
      <c r="BB60" s="382"/>
      <c r="BC60" s="382"/>
      <c r="BD60" s="382"/>
      <c r="BE60" s="382"/>
      <c r="BF60" s="382"/>
      <c r="BG60" s="382"/>
      <c r="BH60" s="382"/>
    </row>
    <row r="61" spans="1:60" s="376" customFormat="1" ht="11.25">
      <c r="A61" s="386" t="s">
        <v>120</v>
      </c>
      <c r="B61" s="382" t="s">
        <v>410</v>
      </c>
      <c r="C61" s="382" t="s">
        <v>410</v>
      </c>
      <c r="D61" s="382" t="s">
        <v>410</v>
      </c>
      <c r="E61" s="382" t="s">
        <v>410</v>
      </c>
      <c r="F61" s="382"/>
      <c r="G61" s="382"/>
      <c r="H61" s="382"/>
      <c r="I61" s="382"/>
      <c r="J61" s="382" t="s">
        <v>410</v>
      </c>
      <c r="K61" s="382" t="s">
        <v>410</v>
      </c>
      <c r="L61" s="382"/>
      <c r="M61" s="382"/>
      <c r="N61" s="382"/>
      <c r="O61" s="382"/>
      <c r="P61" s="382"/>
      <c r="Q61" s="382"/>
      <c r="R61" s="382"/>
      <c r="S61" s="382"/>
      <c r="T61" s="382"/>
      <c r="U61" s="382"/>
      <c r="V61" s="382"/>
      <c r="W61" s="382"/>
      <c r="X61" s="382" t="s">
        <v>410</v>
      </c>
      <c r="Y61" s="382" t="s">
        <v>410</v>
      </c>
      <c r="Z61" s="382"/>
      <c r="AA61" s="382"/>
      <c r="AB61" s="382"/>
      <c r="AC61" s="382"/>
      <c r="AD61" s="382"/>
      <c r="AE61" s="382"/>
      <c r="AF61" s="382"/>
      <c r="AG61" s="382" t="s">
        <v>410</v>
      </c>
      <c r="AH61" s="382"/>
      <c r="AI61" s="382"/>
      <c r="AJ61" s="382"/>
      <c r="AK61" s="382"/>
      <c r="AL61" s="382"/>
      <c r="AM61" s="382"/>
      <c r="AN61" s="382"/>
      <c r="AO61" s="382"/>
      <c r="AP61" s="382"/>
      <c r="AQ61" s="382"/>
      <c r="AR61" s="382"/>
      <c r="AS61" s="382"/>
      <c r="AT61" s="382"/>
      <c r="AU61" s="382"/>
      <c r="AV61" s="382"/>
      <c r="AW61" s="382"/>
      <c r="AX61" s="382"/>
      <c r="AY61" s="382"/>
      <c r="AZ61" s="382"/>
      <c r="BA61" s="382"/>
      <c r="BB61" s="382"/>
      <c r="BC61" s="382"/>
      <c r="BD61" s="382"/>
      <c r="BE61" s="382"/>
      <c r="BF61" s="382"/>
      <c r="BG61" s="382"/>
      <c r="BH61" s="382"/>
    </row>
    <row r="62" spans="1:60" s="376" customFormat="1" ht="11.25">
      <c r="A62" s="386" t="s">
        <v>121</v>
      </c>
      <c r="B62" s="382" t="s">
        <v>410</v>
      </c>
      <c r="C62" s="382" t="s">
        <v>410</v>
      </c>
      <c r="D62" s="382" t="s">
        <v>410</v>
      </c>
      <c r="E62" s="382" t="s">
        <v>410</v>
      </c>
      <c r="F62" s="382" t="s">
        <v>410</v>
      </c>
      <c r="G62" s="382"/>
      <c r="H62" s="382"/>
      <c r="I62" s="382"/>
      <c r="J62" s="382"/>
      <c r="K62" s="382"/>
      <c r="L62" s="382"/>
      <c r="M62" s="382"/>
      <c r="N62" s="382"/>
      <c r="O62" s="382"/>
      <c r="P62" s="382"/>
      <c r="Q62" s="382"/>
      <c r="R62" s="382"/>
      <c r="S62" s="382"/>
      <c r="T62" s="382" t="s">
        <v>410</v>
      </c>
      <c r="U62" s="382"/>
      <c r="V62" s="382"/>
      <c r="W62" s="382"/>
      <c r="X62" s="382"/>
      <c r="Y62" s="382"/>
      <c r="Z62" s="382"/>
      <c r="AA62" s="382"/>
      <c r="AB62" s="382"/>
      <c r="AC62" s="382"/>
      <c r="AD62" s="382"/>
      <c r="AE62" s="382"/>
      <c r="AF62" s="382"/>
      <c r="AG62" s="382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2"/>
      <c r="AT62" s="382"/>
      <c r="AU62" s="382"/>
      <c r="AV62" s="382"/>
      <c r="AW62" s="382"/>
      <c r="AX62" s="382"/>
      <c r="AY62" s="382"/>
      <c r="AZ62" s="382"/>
      <c r="BA62" s="382"/>
      <c r="BB62" s="382"/>
      <c r="BC62" s="382"/>
      <c r="BD62" s="382"/>
      <c r="BE62" s="382"/>
      <c r="BF62" s="382"/>
      <c r="BG62" s="382"/>
      <c r="BH62" s="382"/>
    </row>
    <row r="63" spans="1:60" s="376" customFormat="1" ht="11.25">
      <c r="A63" s="386" t="s">
        <v>122</v>
      </c>
      <c r="B63" s="382"/>
      <c r="C63" s="382"/>
      <c r="D63" s="382" t="s">
        <v>410</v>
      </c>
      <c r="E63" s="382" t="s">
        <v>410</v>
      </c>
      <c r="F63" s="382"/>
      <c r="G63" s="382"/>
      <c r="H63" s="382"/>
      <c r="I63" s="382"/>
      <c r="J63" s="382"/>
      <c r="K63" s="382"/>
      <c r="L63" s="382"/>
      <c r="M63" s="382"/>
      <c r="N63" s="382"/>
      <c r="O63" s="382"/>
      <c r="P63" s="382"/>
      <c r="Q63" s="382"/>
      <c r="R63" s="382"/>
      <c r="S63" s="382"/>
      <c r="T63" s="382"/>
      <c r="U63" s="382"/>
      <c r="V63" s="382"/>
      <c r="W63" s="382"/>
      <c r="X63" s="382"/>
      <c r="Y63" s="382"/>
      <c r="Z63" s="382"/>
      <c r="AA63" s="382"/>
      <c r="AB63" s="382"/>
      <c r="AC63" s="382"/>
      <c r="AD63" s="382"/>
      <c r="AE63" s="382"/>
      <c r="AF63" s="382"/>
      <c r="AG63" s="382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2"/>
      <c r="AT63" s="382"/>
      <c r="AU63" s="382"/>
      <c r="AV63" s="382"/>
      <c r="AW63" s="382"/>
      <c r="AX63" s="382"/>
      <c r="AY63" s="382"/>
      <c r="AZ63" s="382"/>
      <c r="BA63" s="382"/>
      <c r="BB63" s="382"/>
      <c r="BC63" s="382"/>
      <c r="BD63" s="382"/>
      <c r="BE63" s="382"/>
      <c r="BF63" s="382"/>
      <c r="BG63" s="382"/>
      <c r="BH63" s="382"/>
    </row>
    <row r="64" spans="1:60" s="376" customFormat="1" ht="11.25">
      <c r="A64" s="386" t="s">
        <v>123</v>
      </c>
      <c r="B64" s="382" t="s">
        <v>410</v>
      </c>
      <c r="C64" s="382"/>
      <c r="D64" s="382" t="s">
        <v>410</v>
      </c>
      <c r="E64" s="382" t="s">
        <v>410</v>
      </c>
      <c r="F64" s="382" t="s">
        <v>410</v>
      </c>
      <c r="G64" s="382"/>
      <c r="H64" s="382"/>
      <c r="I64" s="382"/>
      <c r="J64" s="382"/>
      <c r="K64" s="382"/>
      <c r="L64" s="382"/>
      <c r="M64" s="382"/>
      <c r="N64" s="382"/>
      <c r="O64" s="382"/>
      <c r="P64" s="382"/>
      <c r="Q64" s="382"/>
      <c r="R64" s="382"/>
      <c r="S64" s="382"/>
      <c r="T64" s="382" t="s">
        <v>410</v>
      </c>
      <c r="U64" s="382"/>
      <c r="V64" s="382"/>
      <c r="W64" s="382"/>
      <c r="X64" s="382" t="s">
        <v>410</v>
      </c>
      <c r="Y64" s="382"/>
      <c r="Z64" s="382"/>
      <c r="AA64" s="382"/>
      <c r="AB64" s="382"/>
      <c r="AC64" s="382"/>
      <c r="AD64" s="382"/>
      <c r="AE64" s="382"/>
      <c r="AF64" s="382"/>
      <c r="AG64" s="382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2"/>
      <c r="AT64" s="382"/>
      <c r="AU64" s="382"/>
      <c r="AV64" s="382"/>
      <c r="AW64" s="382"/>
      <c r="AX64" s="382"/>
      <c r="AY64" s="382"/>
      <c r="AZ64" s="382"/>
      <c r="BA64" s="382"/>
      <c r="BB64" s="382"/>
      <c r="BC64" s="382"/>
      <c r="BD64" s="382"/>
      <c r="BE64" s="382"/>
      <c r="BF64" s="382"/>
      <c r="BG64" s="382"/>
      <c r="BH64" s="382"/>
    </row>
    <row r="65" spans="1:60" s="376" customFormat="1" ht="11.25">
      <c r="A65" s="415" t="s">
        <v>125</v>
      </c>
      <c r="B65" s="382" t="s">
        <v>410</v>
      </c>
      <c r="C65" s="382"/>
      <c r="D65" s="382" t="s">
        <v>410</v>
      </c>
      <c r="E65" s="382" t="s">
        <v>410</v>
      </c>
      <c r="F65" s="382" t="s">
        <v>410</v>
      </c>
      <c r="G65" s="382"/>
      <c r="H65" s="382"/>
      <c r="I65" s="382"/>
      <c r="J65" s="382"/>
      <c r="K65" s="382"/>
      <c r="L65" s="382"/>
      <c r="M65" s="382"/>
      <c r="N65" s="382"/>
      <c r="O65" s="382"/>
      <c r="P65" s="382"/>
      <c r="Q65" s="382"/>
      <c r="R65" s="382"/>
      <c r="S65" s="382"/>
      <c r="T65" s="382" t="s">
        <v>410</v>
      </c>
      <c r="U65" s="382"/>
      <c r="V65" s="382"/>
      <c r="W65" s="382"/>
      <c r="X65" s="382" t="s">
        <v>410</v>
      </c>
      <c r="Y65" s="382"/>
      <c r="Z65" s="382"/>
      <c r="AA65" s="382"/>
      <c r="AB65" s="382"/>
      <c r="AC65" s="382"/>
      <c r="AD65" s="382"/>
      <c r="AE65" s="382"/>
      <c r="AF65" s="382"/>
      <c r="AG65" s="382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2" t="s">
        <v>410</v>
      </c>
      <c r="AT65" s="382"/>
      <c r="AU65" s="382"/>
      <c r="AV65" s="382"/>
      <c r="AW65" s="382"/>
      <c r="AX65" s="382"/>
      <c r="AY65" s="382"/>
      <c r="AZ65" s="382"/>
      <c r="BA65" s="382"/>
      <c r="BB65" s="382"/>
      <c r="BC65" s="382"/>
      <c r="BD65" s="382"/>
      <c r="BE65" s="382"/>
      <c r="BF65" s="382"/>
      <c r="BG65" s="382"/>
      <c r="BH65" s="382"/>
    </row>
    <row r="66" spans="1:60" s="376" customFormat="1" ht="11.25">
      <c r="A66" s="415" t="s">
        <v>127</v>
      </c>
      <c r="B66" s="382" t="s">
        <v>410</v>
      </c>
      <c r="C66" s="382"/>
      <c r="D66" s="382" t="s">
        <v>410</v>
      </c>
      <c r="E66" s="382" t="s">
        <v>410</v>
      </c>
      <c r="F66" s="382" t="s">
        <v>410</v>
      </c>
      <c r="G66" s="382"/>
      <c r="H66" s="382"/>
      <c r="I66" s="382"/>
      <c r="J66" s="382"/>
      <c r="K66" s="382"/>
      <c r="L66" s="382"/>
      <c r="M66" s="382"/>
      <c r="N66" s="382"/>
      <c r="O66" s="382"/>
      <c r="P66" s="382"/>
      <c r="Q66" s="382"/>
      <c r="R66" s="382"/>
      <c r="S66" s="382"/>
      <c r="T66" s="382" t="s">
        <v>410</v>
      </c>
      <c r="U66" s="382"/>
      <c r="V66" s="382"/>
      <c r="W66" s="382"/>
      <c r="X66" s="382"/>
      <c r="Y66" s="382"/>
      <c r="Z66" s="382"/>
      <c r="AA66" s="382"/>
      <c r="AB66" s="382"/>
      <c r="AC66" s="382"/>
      <c r="AD66" s="382"/>
      <c r="AE66" s="382"/>
      <c r="AF66" s="382"/>
      <c r="AG66" s="382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2" t="s">
        <v>410</v>
      </c>
      <c r="AT66" s="382"/>
      <c r="AU66" s="382"/>
      <c r="AV66" s="382"/>
      <c r="AW66" s="382"/>
      <c r="AX66" s="382"/>
      <c r="AY66" s="382"/>
      <c r="AZ66" s="382"/>
      <c r="BA66" s="382"/>
      <c r="BB66" s="382"/>
      <c r="BC66" s="382"/>
      <c r="BD66" s="382"/>
      <c r="BE66" s="382"/>
      <c r="BF66" s="382"/>
      <c r="BG66" s="382"/>
      <c r="BH66" s="382"/>
    </row>
    <row r="67" spans="1:60" s="376" customFormat="1" ht="11.25">
      <c r="A67" s="415" t="s">
        <v>128</v>
      </c>
      <c r="B67" s="382" t="s">
        <v>410</v>
      </c>
      <c r="C67" s="382"/>
      <c r="D67" s="382" t="s">
        <v>410</v>
      </c>
      <c r="E67" s="382" t="s">
        <v>410</v>
      </c>
      <c r="F67" s="382" t="s">
        <v>410</v>
      </c>
      <c r="G67" s="382"/>
      <c r="H67" s="382"/>
      <c r="I67" s="382"/>
      <c r="J67" s="382" t="s">
        <v>410</v>
      </c>
      <c r="K67" s="382" t="s">
        <v>410</v>
      </c>
      <c r="L67" s="382"/>
      <c r="M67" s="382"/>
      <c r="N67" s="382"/>
      <c r="O67" s="382"/>
      <c r="P67" s="382"/>
      <c r="Q67" s="382"/>
      <c r="R67" s="382"/>
      <c r="S67" s="382"/>
      <c r="T67" s="382" t="s">
        <v>410</v>
      </c>
      <c r="U67" s="382"/>
      <c r="V67" s="382"/>
      <c r="W67" s="382"/>
      <c r="X67" s="382" t="s">
        <v>410</v>
      </c>
      <c r="Y67" s="382" t="s">
        <v>410</v>
      </c>
      <c r="Z67" s="382"/>
      <c r="AA67" s="382"/>
      <c r="AB67" s="382"/>
      <c r="AC67" s="382"/>
      <c r="AD67" s="382"/>
      <c r="AE67" s="382"/>
      <c r="AF67" s="382"/>
      <c r="AG67" s="382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2"/>
      <c r="AT67" s="382"/>
      <c r="AU67" s="382"/>
      <c r="AV67" s="382"/>
      <c r="AW67" s="382"/>
      <c r="AX67" s="382"/>
      <c r="AY67" s="382"/>
      <c r="AZ67" s="382"/>
      <c r="BA67" s="382"/>
      <c r="BB67" s="382"/>
      <c r="BC67" s="382"/>
      <c r="BD67" s="382"/>
      <c r="BE67" s="382"/>
      <c r="BF67" s="382"/>
      <c r="BG67" s="382"/>
      <c r="BH67" s="382"/>
    </row>
    <row r="68" spans="1:60" s="376" customFormat="1" ht="11.25">
      <c r="A68" s="415" t="s">
        <v>130</v>
      </c>
      <c r="B68" s="382" t="s">
        <v>410</v>
      </c>
      <c r="C68" s="382"/>
      <c r="D68" s="382" t="s">
        <v>410</v>
      </c>
      <c r="E68" s="382" t="s">
        <v>410</v>
      </c>
      <c r="F68" s="382" t="s">
        <v>410</v>
      </c>
      <c r="G68" s="382"/>
      <c r="H68" s="382"/>
      <c r="I68" s="382"/>
      <c r="J68" s="382"/>
      <c r="K68" s="382" t="s">
        <v>410</v>
      </c>
      <c r="L68" s="382"/>
      <c r="M68" s="382"/>
      <c r="N68" s="382"/>
      <c r="O68" s="382"/>
      <c r="P68" s="382"/>
      <c r="Q68" s="382"/>
      <c r="R68" s="382"/>
      <c r="S68" s="382"/>
      <c r="T68" s="382" t="s">
        <v>410</v>
      </c>
      <c r="U68" s="382"/>
      <c r="V68" s="382"/>
      <c r="W68" s="382"/>
      <c r="X68" s="382"/>
      <c r="Y68" s="382" t="s">
        <v>410</v>
      </c>
      <c r="Z68" s="382"/>
      <c r="AA68" s="382"/>
      <c r="AB68" s="382"/>
      <c r="AC68" s="382"/>
      <c r="AD68" s="382"/>
      <c r="AE68" s="382"/>
      <c r="AF68" s="382"/>
      <c r="AG68" s="382"/>
      <c r="AH68" s="382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2" t="s">
        <v>410</v>
      </c>
      <c r="AT68" s="382"/>
      <c r="AU68" s="382"/>
      <c r="AV68" s="382"/>
      <c r="AW68" s="382"/>
      <c r="AX68" s="382"/>
      <c r="AY68" s="382"/>
      <c r="AZ68" s="382"/>
      <c r="BA68" s="382"/>
      <c r="BB68" s="382"/>
      <c r="BC68" s="382"/>
      <c r="BD68" s="382"/>
      <c r="BE68" s="382"/>
      <c r="BF68" s="382"/>
      <c r="BG68" s="382"/>
      <c r="BH68" s="382"/>
    </row>
    <row r="69" spans="1:60" s="376" customFormat="1" ht="11.25">
      <c r="A69" s="415" t="s">
        <v>131</v>
      </c>
      <c r="B69" s="382" t="s">
        <v>410</v>
      </c>
      <c r="C69" s="382"/>
      <c r="D69" s="382" t="s">
        <v>410</v>
      </c>
      <c r="E69" s="382" t="s">
        <v>410</v>
      </c>
      <c r="F69" s="382" t="s">
        <v>410</v>
      </c>
      <c r="G69" s="382"/>
      <c r="H69" s="382"/>
      <c r="I69" s="382"/>
      <c r="J69" s="382"/>
      <c r="K69" s="382"/>
      <c r="L69" s="382"/>
      <c r="M69" s="382"/>
      <c r="N69" s="382"/>
      <c r="O69" s="382"/>
      <c r="P69" s="382"/>
      <c r="Q69" s="382" t="s">
        <v>410</v>
      </c>
      <c r="R69" s="382"/>
      <c r="S69" s="382"/>
      <c r="T69" s="382"/>
      <c r="U69" s="382"/>
      <c r="V69" s="382"/>
      <c r="W69" s="382"/>
      <c r="X69" s="382" t="s">
        <v>410</v>
      </c>
      <c r="Y69" s="382"/>
      <c r="Z69" s="382"/>
      <c r="AA69" s="382"/>
      <c r="AB69" s="382"/>
      <c r="AC69" s="382"/>
      <c r="AD69" s="382"/>
      <c r="AE69" s="382"/>
      <c r="AF69" s="382"/>
      <c r="AG69" s="382"/>
      <c r="AH69" s="382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2"/>
      <c r="AT69" s="382"/>
      <c r="AU69" s="382"/>
      <c r="AV69" s="382"/>
      <c r="AW69" s="382"/>
      <c r="AX69" s="382"/>
      <c r="AY69" s="382"/>
      <c r="AZ69" s="382"/>
      <c r="BA69" s="382"/>
      <c r="BB69" s="382"/>
      <c r="BC69" s="382"/>
      <c r="BD69" s="382"/>
      <c r="BE69" s="382"/>
      <c r="BF69" s="382"/>
      <c r="BG69" s="382"/>
      <c r="BH69" s="382"/>
    </row>
    <row r="70" spans="1:60" s="376" customFormat="1" ht="11.25">
      <c r="A70" s="415" t="s">
        <v>132</v>
      </c>
      <c r="B70" s="382" t="s">
        <v>410</v>
      </c>
      <c r="C70" s="382" t="s">
        <v>410</v>
      </c>
      <c r="D70" s="382" t="s">
        <v>410</v>
      </c>
      <c r="E70" s="382" t="s">
        <v>410</v>
      </c>
      <c r="F70" s="382" t="s">
        <v>410</v>
      </c>
      <c r="G70" s="382"/>
      <c r="H70" s="382"/>
      <c r="I70" s="382"/>
      <c r="J70" s="382"/>
      <c r="K70" s="382"/>
      <c r="L70" s="382"/>
      <c r="M70" s="382"/>
      <c r="N70" s="382"/>
      <c r="O70" s="382"/>
      <c r="P70" s="382"/>
      <c r="Q70" s="382" t="s">
        <v>410</v>
      </c>
      <c r="R70" s="382"/>
      <c r="S70" s="382"/>
      <c r="T70" s="382" t="s">
        <v>410</v>
      </c>
      <c r="U70" s="382"/>
      <c r="V70" s="382"/>
      <c r="W70" s="382"/>
      <c r="X70" s="382"/>
      <c r="Y70" s="382"/>
      <c r="Z70" s="382"/>
      <c r="AA70" s="382"/>
      <c r="AB70" s="382"/>
      <c r="AC70" s="382"/>
      <c r="AD70" s="382"/>
      <c r="AE70" s="382"/>
      <c r="AF70" s="382"/>
      <c r="AG70" s="382"/>
      <c r="AH70" s="382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2" t="s">
        <v>410</v>
      </c>
      <c r="AT70" s="382"/>
      <c r="AU70" s="382"/>
      <c r="AV70" s="382"/>
      <c r="AW70" s="382"/>
      <c r="AX70" s="382"/>
      <c r="AY70" s="382"/>
      <c r="AZ70" s="382"/>
      <c r="BA70" s="382"/>
      <c r="BB70" s="382"/>
      <c r="BC70" s="382"/>
      <c r="BD70" s="382"/>
      <c r="BE70" s="382"/>
      <c r="BF70" s="382"/>
      <c r="BG70" s="382"/>
      <c r="BH70" s="382"/>
    </row>
    <row r="71" spans="1:60" s="376" customFormat="1" ht="11.25">
      <c r="A71" s="415" t="s">
        <v>134</v>
      </c>
      <c r="B71" s="382" t="s">
        <v>410</v>
      </c>
      <c r="C71" s="382"/>
      <c r="D71" s="382"/>
      <c r="E71" s="382" t="s">
        <v>410</v>
      </c>
      <c r="F71" s="382" t="s">
        <v>410</v>
      </c>
      <c r="G71" s="382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2"/>
      <c r="S71" s="382"/>
      <c r="T71" s="382" t="s">
        <v>410</v>
      </c>
      <c r="U71" s="382"/>
      <c r="V71" s="382"/>
      <c r="W71" s="382"/>
      <c r="X71" s="382" t="s">
        <v>410</v>
      </c>
      <c r="Y71" s="382"/>
      <c r="Z71" s="382"/>
      <c r="AA71" s="382"/>
      <c r="AB71" s="382"/>
      <c r="AC71" s="382"/>
      <c r="AD71" s="382"/>
      <c r="AE71" s="382"/>
      <c r="AF71" s="382"/>
      <c r="AG71" s="382"/>
      <c r="AH71" s="382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2" t="s">
        <v>410</v>
      </c>
      <c r="AT71" s="382"/>
      <c r="AU71" s="382"/>
      <c r="AV71" s="382"/>
      <c r="AW71" s="382"/>
      <c r="AX71" s="382"/>
      <c r="AY71" s="382"/>
      <c r="AZ71" s="382"/>
      <c r="BA71" s="382"/>
      <c r="BB71" s="382"/>
      <c r="BC71" s="382"/>
      <c r="BD71" s="382"/>
      <c r="BE71" s="382"/>
      <c r="BF71" s="382"/>
      <c r="BG71" s="382"/>
      <c r="BH71" s="382"/>
    </row>
    <row r="72" spans="1:60" s="376" customFormat="1" ht="11.25">
      <c r="A72" s="415" t="s">
        <v>136</v>
      </c>
      <c r="B72" s="382" t="s">
        <v>410</v>
      </c>
      <c r="C72" s="382" t="s">
        <v>410</v>
      </c>
      <c r="D72" s="382"/>
      <c r="E72" s="382" t="s">
        <v>410</v>
      </c>
      <c r="F72" s="382" t="s">
        <v>410</v>
      </c>
      <c r="G72" s="382"/>
      <c r="H72" s="382"/>
      <c r="I72" s="382"/>
      <c r="J72" s="382"/>
      <c r="K72" s="382"/>
      <c r="L72" s="382"/>
      <c r="M72" s="382"/>
      <c r="N72" s="382"/>
      <c r="O72" s="382"/>
      <c r="P72" s="382"/>
      <c r="Q72" s="382"/>
      <c r="R72" s="382"/>
      <c r="S72" s="382"/>
      <c r="T72" s="382" t="s">
        <v>410</v>
      </c>
      <c r="U72" s="382"/>
      <c r="V72" s="382"/>
      <c r="W72" s="382"/>
      <c r="X72" s="382" t="s">
        <v>410</v>
      </c>
      <c r="Y72" s="382"/>
      <c r="Z72" s="382"/>
      <c r="AA72" s="382"/>
      <c r="AB72" s="382"/>
      <c r="AC72" s="382"/>
      <c r="AD72" s="382"/>
      <c r="AE72" s="382"/>
      <c r="AF72" s="382"/>
      <c r="AG72" s="382"/>
      <c r="AH72" s="382"/>
      <c r="AI72" s="382"/>
      <c r="AJ72" s="382"/>
      <c r="AK72" s="382"/>
      <c r="AL72" s="382"/>
      <c r="AM72" s="382"/>
      <c r="AN72" s="382"/>
      <c r="AO72" s="382"/>
      <c r="AP72" s="382"/>
      <c r="AQ72" s="382"/>
      <c r="AR72" s="382"/>
      <c r="AS72" s="382" t="s">
        <v>410</v>
      </c>
      <c r="AT72" s="382"/>
      <c r="AU72" s="382"/>
      <c r="AV72" s="382"/>
      <c r="AW72" s="382"/>
      <c r="AX72" s="382"/>
      <c r="AY72" s="382"/>
      <c r="AZ72" s="382"/>
      <c r="BA72" s="382"/>
      <c r="BB72" s="382"/>
      <c r="BC72" s="382"/>
      <c r="BD72" s="382"/>
      <c r="BE72" s="382"/>
      <c r="BF72" s="382"/>
      <c r="BG72" s="382"/>
      <c r="BH72" s="382"/>
    </row>
    <row r="73" spans="1:60" s="376" customFormat="1" ht="11.25">
      <c r="A73" s="415" t="s">
        <v>137</v>
      </c>
      <c r="B73" s="382" t="s">
        <v>410</v>
      </c>
      <c r="C73" s="382" t="s">
        <v>410</v>
      </c>
      <c r="D73" s="382"/>
      <c r="E73" s="382" t="s">
        <v>410</v>
      </c>
      <c r="F73" s="382"/>
      <c r="G73" s="382"/>
      <c r="H73" s="382"/>
      <c r="I73" s="382"/>
      <c r="J73" s="382"/>
      <c r="K73" s="382"/>
      <c r="L73" s="382"/>
      <c r="M73" s="382"/>
      <c r="N73" s="382"/>
      <c r="O73" s="382"/>
      <c r="P73" s="382"/>
      <c r="Q73" s="382"/>
      <c r="R73" s="382"/>
      <c r="S73" s="382"/>
      <c r="T73" s="382" t="s">
        <v>410</v>
      </c>
      <c r="U73" s="382"/>
      <c r="V73" s="382"/>
      <c r="W73" s="382"/>
      <c r="X73" s="382" t="s">
        <v>410</v>
      </c>
      <c r="Y73" s="382"/>
      <c r="Z73" s="382"/>
      <c r="AA73" s="382"/>
      <c r="AB73" s="382"/>
      <c r="AC73" s="382"/>
      <c r="AD73" s="382"/>
      <c r="AE73" s="382"/>
      <c r="AF73" s="382"/>
      <c r="AG73" s="382"/>
      <c r="AH73" s="382"/>
      <c r="AI73" s="382"/>
      <c r="AJ73" s="382"/>
      <c r="AK73" s="382"/>
      <c r="AL73" s="382"/>
      <c r="AM73" s="382"/>
      <c r="AN73" s="382"/>
      <c r="AO73" s="382"/>
      <c r="AP73" s="382"/>
      <c r="AQ73" s="382"/>
      <c r="AR73" s="382"/>
      <c r="AS73" s="382" t="s">
        <v>410</v>
      </c>
      <c r="AT73" s="382"/>
      <c r="AU73" s="382"/>
      <c r="AV73" s="382"/>
      <c r="AW73" s="382"/>
      <c r="AX73" s="382"/>
      <c r="AY73" s="382"/>
      <c r="AZ73" s="382"/>
      <c r="BA73" s="382"/>
      <c r="BB73" s="382"/>
      <c r="BC73" s="382"/>
      <c r="BD73" s="382"/>
      <c r="BE73" s="382"/>
      <c r="BF73" s="382"/>
      <c r="BG73" s="382"/>
      <c r="BH73" s="382"/>
    </row>
    <row r="74" spans="1:60" s="376" customFormat="1" ht="11.25">
      <c r="A74" s="415" t="s">
        <v>138</v>
      </c>
      <c r="B74" s="382" t="s">
        <v>410</v>
      </c>
      <c r="C74" s="382"/>
      <c r="D74" s="382"/>
      <c r="E74" s="382" t="s">
        <v>410</v>
      </c>
      <c r="F74" s="382" t="s">
        <v>410</v>
      </c>
      <c r="G74" s="382"/>
      <c r="H74" s="382"/>
      <c r="I74" s="382"/>
      <c r="J74" s="382"/>
      <c r="K74" s="382" t="s">
        <v>410</v>
      </c>
      <c r="L74" s="382"/>
      <c r="M74" s="382"/>
      <c r="N74" s="382"/>
      <c r="O74" s="382"/>
      <c r="P74" s="382"/>
      <c r="Q74" s="382"/>
      <c r="R74" s="382"/>
      <c r="S74" s="382"/>
      <c r="T74" s="382"/>
      <c r="U74" s="382"/>
      <c r="V74" s="382"/>
      <c r="W74" s="382"/>
      <c r="X74" s="382" t="s">
        <v>410</v>
      </c>
      <c r="Y74" s="382" t="s">
        <v>410</v>
      </c>
      <c r="Z74" s="382"/>
      <c r="AA74" s="382"/>
      <c r="AB74" s="382"/>
      <c r="AC74" s="382"/>
      <c r="AD74" s="382"/>
      <c r="AE74" s="382"/>
      <c r="AF74" s="382"/>
      <c r="AG74" s="382"/>
      <c r="AH74" s="382"/>
      <c r="AI74" s="382"/>
      <c r="AJ74" s="382"/>
      <c r="AK74" s="382"/>
      <c r="AL74" s="382"/>
      <c r="AM74" s="382"/>
      <c r="AN74" s="382"/>
      <c r="AO74" s="382"/>
      <c r="AP74" s="382"/>
      <c r="AQ74" s="382"/>
      <c r="AR74" s="382"/>
      <c r="AS74" s="382"/>
      <c r="AT74" s="382"/>
      <c r="AU74" s="382"/>
      <c r="AV74" s="382"/>
      <c r="AW74" s="382"/>
      <c r="AX74" s="382"/>
      <c r="AY74" s="382"/>
      <c r="AZ74" s="382"/>
      <c r="BA74" s="382"/>
      <c r="BB74" s="382"/>
      <c r="BC74" s="382"/>
      <c r="BD74" s="382"/>
      <c r="BE74" s="382"/>
      <c r="BF74" s="382"/>
      <c r="BG74" s="382"/>
      <c r="BH74" s="382"/>
    </row>
    <row r="75" spans="1:60" s="376" customFormat="1" ht="11.25">
      <c r="A75" s="415" t="s">
        <v>139</v>
      </c>
      <c r="B75" s="382" t="s">
        <v>410</v>
      </c>
      <c r="C75" s="382" t="s">
        <v>410</v>
      </c>
      <c r="D75" s="382" t="s">
        <v>410</v>
      </c>
      <c r="E75" s="382" t="s">
        <v>410</v>
      </c>
      <c r="F75" s="382" t="s">
        <v>410</v>
      </c>
      <c r="G75" s="382"/>
      <c r="H75" s="382"/>
      <c r="I75" s="382"/>
      <c r="J75" s="382"/>
      <c r="K75" s="382"/>
      <c r="L75" s="382"/>
      <c r="M75" s="382"/>
      <c r="N75" s="382"/>
      <c r="O75" s="382"/>
      <c r="P75" s="382"/>
      <c r="Q75" s="382"/>
      <c r="R75" s="382"/>
      <c r="S75" s="382"/>
      <c r="T75" s="382" t="s">
        <v>410</v>
      </c>
      <c r="U75" s="382"/>
      <c r="V75" s="382"/>
      <c r="W75" s="382"/>
      <c r="X75" s="382" t="s">
        <v>410</v>
      </c>
      <c r="Y75" s="382"/>
      <c r="Z75" s="382"/>
      <c r="AA75" s="382"/>
      <c r="AB75" s="382"/>
      <c r="AC75" s="382"/>
      <c r="AD75" s="382"/>
      <c r="AE75" s="382" t="s">
        <v>410</v>
      </c>
      <c r="AF75" s="382"/>
      <c r="AG75" s="382"/>
      <c r="AH75" s="382"/>
      <c r="AI75" s="382"/>
      <c r="AJ75" s="382"/>
      <c r="AK75" s="382"/>
      <c r="AL75" s="382"/>
      <c r="AM75" s="382"/>
      <c r="AN75" s="382"/>
      <c r="AO75" s="382"/>
      <c r="AP75" s="382"/>
      <c r="AQ75" s="382"/>
      <c r="AR75" s="382"/>
      <c r="AS75" s="382"/>
      <c r="AT75" s="382"/>
      <c r="AU75" s="382"/>
      <c r="AV75" s="382"/>
      <c r="AW75" s="382"/>
      <c r="AX75" s="382"/>
      <c r="AY75" s="382"/>
      <c r="AZ75" s="382"/>
      <c r="BA75" s="382"/>
      <c r="BB75" s="382"/>
      <c r="BC75" s="382"/>
      <c r="BD75" s="382"/>
      <c r="BE75" s="382"/>
      <c r="BF75" s="382"/>
      <c r="BG75" s="382"/>
      <c r="BH75" s="382"/>
    </row>
    <row r="76" spans="1:60" s="376" customFormat="1" ht="11.25">
      <c r="A76" s="415" t="s">
        <v>140</v>
      </c>
      <c r="B76" s="382" t="s">
        <v>410</v>
      </c>
      <c r="C76" s="382"/>
      <c r="D76" s="382" t="s">
        <v>410</v>
      </c>
      <c r="E76" s="382" t="s">
        <v>410</v>
      </c>
      <c r="F76" s="382"/>
      <c r="G76" s="382"/>
      <c r="H76" s="382"/>
      <c r="I76" s="382"/>
      <c r="J76" s="382"/>
      <c r="K76" s="382"/>
      <c r="L76" s="382"/>
      <c r="M76" s="382"/>
      <c r="N76" s="382"/>
      <c r="O76" s="382"/>
      <c r="P76" s="382"/>
      <c r="Q76" s="382"/>
      <c r="R76" s="382" t="s">
        <v>410</v>
      </c>
      <c r="S76" s="382"/>
      <c r="T76" s="382" t="s">
        <v>410</v>
      </c>
      <c r="U76" s="382"/>
      <c r="V76" s="382"/>
      <c r="W76" s="382"/>
      <c r="X76" s="382"/>
      <c r="Y76" s="382"/>
      <c r="Z76" s="382"/>
      <c r="AA76" s="382"/>
      <c r="AB76" s="382"/>
      <c r="AC76" s="382"/>
      <c r="AD76" s="382"/>
      <c r="AE76" s="382"/>
      <c r="AF76" s="382"/>
      <c r="AG76" s="382"/>
      <c r="AH76" s="382"/>
      <c r="AI76" s="382"/>
      <c r="AJ76" s="382"/>
      <c r="AK76" s="382"/>
      <c r="AL76" s="382"/>
      <c r="AM76" s="382"/>
      <c r="AN76" s="382"/>
      <c r="AO76" s="382"/>
      <c r="AP76" s="382"/>
      <c r="AQ76" s="382"/>
      <c r="AR76" s="382"/>
      <c r="AS76" s="382"/>
      <c r="AT76" s="382"/>
      <c r="AU76" s="382"/>
      <c r="AV76" s="382"/>
      <c r="AW76" s="382"/>
      <c r="AX76" s="382"/>
      <c r="AY76" s="382"/>
      <c r="AZ76" s="382"/>
      <c r="BA76" s="382"/>
      <c r="BB76" s="382"/>
      <c r="BC76" s="382"/>
      <c r="BD76" s="382"/>
      <c r="BE76" s="382"/>
      <c r="BF76" s="382"/>
      <c r="BG76" s="382"/>
      <c r="BH76" s="382"/>
    </row>
    <row r="77" spans="1:60" s="376" customFormat="1" ht="11.25">
      <c r="A77" s="415" t="s">
        <v>141</v>
      </c>
      <c r="B77" s="382" t="s">
        <v>410</v>
      </c>
      <c r="C77" s="382"/>
      <c r="D77" s="382" t="s">
        <v>410</v>
      </c>
      <c r="E77" s="382"/>
      <c r="F77" s="382"/>
      <c r="G77" s="382"/>
      <c r="H77" s="382"/>
      <c r="I77" s="382"/>
      <c r="J77" s="382"/>
      <c r="K77" s="382" t="s">
        <v>410</v>
      </c>
      <c r="L77" s="382"/>
      <c r="M77" s="382"/>
      <c r="N77" s="382"/>
      <c r="O77" s="382"/>
      <c r="P77" s="382"/>
      <c r="Q77" s="382"/>
      <c r="R77" s="382" t="s">
        <v>410</v>
      </c>
      <c r="S77" s="382"/>
      <c r="T77" s="382" t="s">
        <v>410</v>
      </c>
      <c r="U77" s="382"/>
      <c r="V77" s="382"/>
      <c r="W77" s="382"/>
      <c r="X77" s="382"/>
      <c r="Y77" s="382" t="s">
        <v>410</v>
      </c>
      <c r="Z77" s="382"/>
      <c r="AA77" s="382"/>
      <c r="AB77" s="382"/>
      <c r="AC77" s="382"/>
      <c r="AD77" s="382"/>
      <c r="AE77" s="382"/>
      <c r="AF77" s="382"/>
      <c r="AG77" s="382"/>
      <c r="AH77" s="382"/>
      <c r="AI77" s="382"/>
      <c r="AJ77" s="382"/>
      <c r="AK77" s="382"/>
      <c r="AL77" s="382"/>
      <c r="AM77" s="382"/>
      <c r="AN77" s="382"/>
      <c r="AO77" s="382"/>
      <c r="AP77" s="382"/>
      <c r="AQ77" s="382"/>
      <c r="AR77" s="382"/>
      <c r="AS77" s="382"/>
      <c r="AT77" s="382"/>
      <c r="AU77" s="382"/>
      <c r="AV77" s="382"/>
      <c r="AW77" s="382"/>
      <c r="AX77" s="382"/>
      <c r="AY77" s="382"/>
      <c r="AZ77" s="382"/>
      <c r="BA77" s="382"/>
      <c r="BB77" s="382"/>
      <c r="BC77" s="382"/>
      <c r="BD77" s="382"/>
      <c r="BE77" s="382"/>
      <c r="BF77" s="382"/>
      <c r="BG77" s="382"/>
      <c r="BH77" s="382"/>
    </row>
    <row r="78" spans="1:60" s="376" customFormat="1" ht="11.25">
      <c r="A78" s="415" t="s">
        <v>142</v>
      </c>
      <c r="B78" s="382" t="s">
        <v>410</v>
      </c>
      <c r="C78" s="382" t="s">
        <v>410</v>
      </c>
      <c r="D78" s="382" t="s">
        <v>410</v>
      </c>
      <c r="E78" s="382" t="s">
        <v>410</v>
      </c>
      <c r="F78" s="382" t="s">
        <v>410</v>
      </c>
      <c r="G78" s="382"/>
      <c r="H78" s="382"/>
      <c r="I78" s="382"/>
      <c r="J78" s="382"/>
      <c r="K78" s="382"/>
      <c r="L78" s="382"/>
      <c r="M78" s="382"/>
      <c r="N78" s="382"/>
      <c r="O78" s="382"/>
      <c r="P78" s="382"/>
      <c r="Q78" s="382"/>
      <c r="R78" s="382"/>
      <c r="S78" s="382"/>
      <c r="T78" s="382"/>
      <c r="U78" s="382"/>
      <c r="V78" s="382"/>
      <c r="W78" s="382"/>
      <c r="X78" s="382" t="s">
        <v>410</v>
      </c>
      <c r="Y78" s="382"/>
      <c r="Z78" s="382"/>
      <c r="AA78" s="382"/>
      <c r="AB78" s="382"/>
      <c r="AC78" s="382"/>
      <c r="AD78" s="382"/>
      <c r="AE78" s="382" t="s">
        <v>410</v>
      </c>
      <c r="AF78" s="382"/>
      <c r="AG78" s="382" t="s">
        <v>410</v>
      </c>
      <c r="AH78" s="382"/>
      <c r="AI78" s="382"/>
      <c r="AJ78" s="382"/>
      <c r="AK78" s="382"/>
      <c r="AL78" s="382"/>
      <c r="AM78" s="382"/>
      <c r="AN78" s="382"/>
      <c r="AO78" s="382"/>
      <c r="AP78" s="382"/>
      <c r="AQ78" s="382"/>
      <c r="AR78" s="382"/>
      <c r="AS78" s="382"/>
      <c r="AT78" s="382"/>
      <c r="AU78" s="382"/>
      <c r="AV78" s="382"/>
      <c r="AW78" s="382"/>
      <c r="AX78" s="382"/>
      <c r="AY78" s="382"/>
      <c r="AZ78" s="382"/>
      <c r="BA78" s="382"/>
      <c r="BB78" s="382"/>
      <c r="BC78" s="382"/>
      <c r="BD78" s="382"/>
      <c r="BE78" s="382"/>
      <c r="BF78" s="382"/>
      <c r="BG78" s="382"/>
      <c r="BH78" s="382"/>
    </row>
    <row r="79" spans="1:60" s="376" customFormat="1" ht="11.25">
      <c r="A79" s="415" t="s">
        <v>143</v>
      </c>
      <c r="B79" s="382" t="s">
        <v>410</v>
      </c>
      <c r="C79" s="382" t="s">
        <v>410</v>
      </c>
      <c r="D79" s="382" t="s">
        <v>410</v>
      </c>
      <c r="E79" s="382" t="s">
        <v>410</v>
      </c>
      <c r="F79" s="382" t="s">
        <v>410</v>
      </c>
      <c r="G79" s="382"/>
      <c r="H79" s="382"/>
      <c r="I79" s="382"/>
      <c r="J79" s="382" t="s">
        <v>410</v>
      </c>
      <c r="K79" s="382"/>
      <c r="L79" s="382"/>
      <c r="M79" s="382"/>
      <c r="N79" s="382"/>
      <c r="O79" s="382"/>
      <c r="P79" s="382"/>
      <c r="Q79" s="382"/>
      <c r="R79" s="382"/>
      <c r="S79" s="382"/>
      <c r="T79" s="382"/>
      <c r="U79" s="382"/>
      <c r="V79" s="382"/>
      <c r="W79" s="382"/>
      <c r="X79" s="382" t="s">
        <v>410</v>
      </c>
      <c r="Y79" s="382" t="s">
        <v>410</v>
      </c>
      <c r="Z79" s="382"/>
      <c r="AA79" s="382"/>
      <c r="AB79" s="382"/>
      <c r="AC79" s="382"/>
      <c r="AD79" s="382"/>
      <c r="AE79" s="382"/>
      <c r="AF79" s="382"/>
      <c r="AG79" s="382" t="s">
        <v>410</v>
      </c>
      <c r="AH79" s="382"/>
      <c r="AI79" s="382"/>
      <c r="AJ79" s="382"/>
      <c r="AK79" s="382"/>
      <c r="AL79" s="382"/>
      <c r="AM79" s="382"/>
      <c r="AN79" s="382"/>
      <c r="AO79" s="382"/>
      <c r="AP79" s="382"/>
      <c r="AQ79" s="382"/>
      <c r="AR79" s="382"/>
      <c r="AS79" s="382"/>
      <c r="AT79" s="382"/>
      <c r="AU79" s="382"/>
      <c r="AV79" s="382"/>
      <c r="AW79" s="382"/>
      <c r="AX79" s="382"/>
      <c r="AY79" s="382"/>
      <c r="AZ79" s="382"/>
      <c r="BA79" s="382"/>
      <c r="BB79" s="382"/>
      <c r="BC79" s="382"/>
      <c r="BD79" s="382"/>
      <c r="BE79" s="382"/>
      <c r="BF79" s="382"/>
      <c r="BG79" s="382"/>
      <c r="BH79" s="382"/>
    </row>
    <row r="80" spans="1:60" s="376" customFormat="1" ht="11.25">
      <c r="A80" s="415" t="s">
        <v>144</v>
      </c>
      <c r="B80" s="382" t="s">
        <v>410</v>
      </c>
      <c r="C80" s="382" t="s">
        <v>410</v>
      </c>
      <c r="D80" s="382" t="s">
        <v>410</v>
      </c>
      <c r="E80" s="382" t="s">
        <v>410</v>
      </c>
      <c r="F80" s="382" t="s">
        <v>410</v>
      </c>
      <c r="G80" s="382"/>
      <c r="H80" s="382"/>
      <c r="I80" s="382"/>
      <c r="J80" s="382" t="s">
        <v>410</v>
      </c>
      <c r="K80" s="382"/>
      <c r="L80" s="382"/>
      <c r="M80" s="382"/>
      <c r="N80" s="382"/>
      <c r="O80" s="382"/>
      <c r="P80" s="382"/>
      <c r="Q80" s="382"/>
      <c r="R80" s="382"/>
      <c r="S80" s="382"/>
      <c r="T80" s="382"/>
      <c r="U80" s="382"/>
      <c r="V80" s="382"/>
      <c r="W80" s="382"/>
      <c r="X80" s="382" t="s">
        <v>410</v>
      </c>
      <c r="Y80" s="382" t="s">
        <v>410</v>
      </c>
      <c r="Z80" s="382"/>
      <c r="AA80" s="382"/>
      <c r="AB80" s="382"/>
      <c r="AC80" s="382"/>
      <c r="AD80" s="382"/>
      <c r="AE80" s="382"/>
      <c r="AF80" s="382"/>
      <c r="AG80" s="382" t="s">
        <v>410</v>
      </c>
      <c r="AH80" s="382"/>
      <c r="AI80" s="382"/>
      <c r="AJ80" s="382"/>
      <c r="AK80" s="382"/>
      <c r="AL80" s="382"/>
      <c r="AM80" s="382"/>
      <c r="AN80" s="382"/>
      <c r="AO80" s="382"/>
      <c r="AP80" s="382"/>
      <c r="AQ80" s="382"/>
      <c r="AR80" s="382"/>
      <c r="AS80" s="382"/>
      <c r="AT80" s="382"/>
      <c r="AU80" s="382"/>
      <c r="AV80" s="382"/>
      <c r="AW80" s="382"/>
      <c r="AX80" s="382"/>
      <c r="AY80" s="382"/>
      <c r="AZ80" s="382"/>
      <c r="BA80" s="382"/>
      <c r="BB80" s="382"/>
      <c r="BC80" s="382"/>
      <c r="BD80" s="382"/>
      <c r="BE80" s="382"/>
      <c r="BF80" s="382"/>
      <c r="BG80" s="382"/>
      <c r="BH80" s="382"/>
    </row>
    <row r="81" spans="1:60" s="376" customFormat="1" ht="11.25">
      <c r="A81" s="415" t="s">
        <v>145</v>
      </c>
      <c r="B81" s="382" t="s">
        <v>410</v>
      </c>
      <c r="C81" s="382" t="s">
        <v>410</v>
      </c>
      <c r="D81" s="382" t="s">
        <v>410</v>
      </c>
      <c r="E81" s="382" t="s">
        <v>410</v>
      </c>
      <c r="F81" s="382" t="s">
        <v>410</v>
      </c>
      <c r="G81" s="382"/>
      <c r="H81" s="382"/>
      <c r="I81" s="382"/>
      <c r="J81" s="382" t="s">
        <v>410</v>
      </c>
      <c r="K81" s="382"/>
      <c r="L81" s="382"/>
      <c r="M81" s="382"/>
      <c r="N81" s="382"/>
      <c r="O81" s="382"/>
      <c r="P81" s="382"/>
      <c r="Q81" s="382"/>
      <c r="R81" s="382"/>
      <c r="S81" s="382"/>
      <c r="T81" s="382"/>
      <c r="U81" s="382"/>
      <c r="V81" s="382"/>
      <c r="W81" s="382"/>
      <c r="X81" s="382" t="s">
        <v>410</v>
      </c>
      <c r="Y81" s="382" t="s">
        <v>410</v>
      </c>
      <c r="Z81" s="382"/>
      <c r="AA81" s="382"/>
      <c r="AB81" s="382"/>
      <c r="AC81" s="382"/>
      <c r="AD81" s="382"/>
      <c r="AE81" s="382"/>
      <c r="AF81" s="382"/>
      <c r="AG81" s="382" t="s">
        <v>410</v>
      </c>
      <c r="AH81" s="382"/>
      <c r="AI81" s="382"/>
      <c r="AJ81" s="382"/>
      <c r="AK81" s="382"/>
      <c r="AL81" s="382"/>
      <c r="AM81" s="382"/>
      <c r="AN81" s="382"/>
      <c r="AO81" s="382"/>
      <c r="AP81" s="382"/>
      <c r="AQ81" s="382"/>
      <c r="AR81" s="382"/>
      <c r="AS81" s="382"/>
      <c r="AT81" s="382"/>
      <c r="AU81" s="382"/>
      <c r="AV81" s="382"/>
      <c r="AW81" s="382"/>
      <c r="AX81" s="382"/>
      <c r="AY81" s="382"/>
      <c r="AZ81" s="382"/>
      <c r="BA81" s="382"/>
      <c r="BB81" s="382"/>
      <c r="BC81" s="382"/>
      <c r="BD81" s="382"/>
      <c r="BE81" s="382"/>
      <c r="BF81" s="382"/>
      <c r="BG81" s="382"/>
      <c r="BH81" s="382"/>
    </row>
    <row r="82" spans="1:60" s="376" customFormat="1" ht="11.25">
      <c r="A82" s="415" t="s">
        <v>146</v>
      </c>
      <c r="B82" s="382" t="s">
        <v>410</v>
      </c>
      <c r="C82" s="382"/>
      <c r="D82" s="382"/>
      <c r="E82" s="382"/>
      <c r="F82" s="382"/>
      <c r="G82" s="382"/>
      <c r="H82" s="382"/>
      <c r="I82" s="382"/>
      <c r="J82" s="382"/>
      <c r="K82" s="382"/>
      <c r="L82" s="382"/>
      <c r="M82" s="382"/>
      <c r="N82" s="382"/>
      <c r="O82" s="382"/>
      <c r="P82" s="382"/>
      <c r="Q82" s="382"/>
      <c r="R82" s="382"/>
      <c r="S82" s="382"/>
      <c r="T82" s="382" t="s">
        <v>410</v>
      </c>
      <c r="U82" s="382"/>
      <c r="V82" s="382"/>
      <c r="W82" s="382"/>
      <c r="X82" s="382"/>
      <c r="Y82" s="382"/>
      <c r="Z82" s="382"/>
      <c r="AA82" s="382"/>
      <c r="AB82" s="382"/>
      <c r="AC82" s="382"/>
      <c r="AD82" s="382"/>
      <c r="AE82" s="382"/>
      <c r="AF82" s="382"/>
      <c r="AG82" s="382"/>
      <c r="AH82" s="382"/>
      <c r="AI82" s="382"/>
      <c r="AJ82" s="382"/>
      <c r="AK82" s="382"/>
      <c r="AL82" s="382"/>
      <c r="AM82" s="382"/>
      <c r="AN82" s="382"/>
      <c r="AO82" s="382"/>
      <c r="AP82" s="382"/>
      <c r="AQ82" s="382"/>
      <c r="AR82" s="382"/>
      <c r="AS82" s="382"/>
      <c r="AT82" s="382"/>
      <c r="AU82" s="382"/>
      <c r="AV82" s="382"/>
      <c r="AW82" s="382"/>
      <c r="AX82" s="382"/>
      <c r="AY82" s="382"/>
      <c r="AZ82" s="382"/>
      <c r="BA82" s="382"/>
      <c r="BB82" s="382"/>
      <c r="BC82" s="382"/>
      <c r="BD82" s="382"/>
      <c r="BE82" s="382"/>
      <c r="BF82" s="382"/>
      <c r="BG82" s="382"/>
      <c r="BH82" s="382"/>
    </row>
    <row r="83" spans="1:60" s="376" customFormat="1" ht="11.25">
      <c r="A83" s="415" t="s">
        <v>147</v>
      </c>
      <c r="B83" s="382" t="s">
        <v>410</v>
      </c>
      <c r="C83" s="382" t="s">
        <v>410</v>
      </c>
      <c r="D83" s="382" t="s">
        <v>410</v>
      </c>
      <c r="E83" s="382" t="s">
        <v>410</v>
      </c>
      <c r="F83" s="382" t="s">
        <v>410</v>
      </c>
      <c r="G83" s="382"/>
      <c r="H83" s="382"/>
      <c r="I83" s="382"/>
      <c r="J83" s="382"/>
      <c r="K83" s="382"/>
      <c r="L83" s="382"/>
      <c r="M83" s="382"/>
      <c r="N83" s="382"/>
      <c r="O83" s="382"/>
      <c r="P83" s="382"/>
      <c r="Q83" s="382"/>
      <c r="R83" s="382"/>
      <c r="S83" s="382"/>
      <c r="T83" s="382"/>
      <c r="U83" s="382"/>
      <c r="V83" s="382"/>
      <c r="W83" s="382"/>
      <c r="X83" s="382" t="s">
        <v>410</v>
      </c>
      <c r="Y83" s="382"/>
      <c r="Z83" s="382"/>
      <c r="AA83" s="382"/>
      <c r="AB83" s="382"/>
      <c r="AC83" s="382"/>
      <c r="AD83" s="382"/>
      <c r="AE83" s="382"/>
      <c r="AF83" s="382"/>
      <c r="AG83" s="382"/>
      <c r="AH83" s="382"/>
      <c r="AI83" s="382"/>
      <c r="AJ83" s="382"/>
      <c r="AK83" s="382"/>
      <c r="AL83" s="382"/>
      <c r="AM83" s="382"/>
      <c r="AN83" s="382"/>
      <c r="AO83" s="382"/>
      <c r="AP83" s="382"/>
      <c r="AQ83" s="382"/>
      <c r="AR83" s="382"/>
      <c r="AS83" s="382"/>
      <c r="AT83" s="382"/>
      <c r="AU83" s="382"/>
      <c r="AV83" s="382"/>
      <c r="AW83" s="382"/>
      <c r="AX83" s="382"/>
      <c r="AY83" s="382"/>
      <c r="AZ83" s="382"/>
      <c r="BA83" s="382"/>
      <c r="BB83" s="382"/>
      <c r="BC83" s="382"/>
      <c r="BD83" s="382"/>
      <c r="BE83" s="382"/>
      <c r="BF83" s="382"/>
      <c r="BG83" s="382"/>
      <c r="BH83" s="382"/>
    </row>
    <row r="84" spans="1:60" s="376" customFormat="1" ht="11.25">
      <c r="A84" s="415" t="s">
        <v>148</v>
      </c>
      <c r="B84" s="382" t="s">
        <v>410</v>
      </c>
      <c r="C84" s="382"/>
      <c r="D84" s="382"/>
      <c r="E84" s="382" t="s">
        <v>410</v>
      </c>
      <c r="F84" s="382"/>
      <c r="G84" s="382"/>
      <c r="H84" s="382"/>
      <c r="I84" s="382"/>
      <c r="J84" s="382"/>
      <c r="K84" s="382"/>
      <c r="L84" s="382"/>
      <c r="M84" s="382"/>
      <c r="N84" s="382"/>
      <c r="O84" s="382"/>
      <c r="P84" s="382"/>
      <c r="Q84" s="382"/>
      <c r="R84" s="382"/>
      <c r="S84" s="382"/>
      <c r="T84" s="382"/>
      <c r="U84" s="382"/>
      <c r="V84" s="382"/>
      <c r="W84" s="382"/>
      <c r="X84" s="382"/>
      <c r="Y84" s="382"/>
      <c r="Z84" s="382"/>
      <c r="AA84" s="382"/>
      <c r="AB84" s="382"/>
      <c r="AC84" s="382"/>
      <c r="AD84" s="382"/>
      <c r="AE84" s="382"/>
      <c r="AF84" s="382"/>
      <c r="AG84" s="382"/>
      <c r="AH84" s="382"/>
      <c r="AI84" s="382"/>
      <c r="AJ84" s="382"/>
      <c r="AK84" s="382"/>
      <c r="AL84" s="382"/>
      <c r="AM84" s="382"/>
      <c r="AN84" s="382"/>
      <c r="AO84" s="382"/>
      <c r="AP84" s="382"/>
      <c r="AQ84" s="382"/>
      <c r="AR84" s="382"/>
      <c r="AS84" s="382"/>
      <c r="AT84" s="382"/>
      <c r="AU84" s="382"/>
      <c r="AV84" s="382"/>
      <c r="AW84" s="382"/>
      <c r="AX84" s="382"/>
      <c r="AY84" s="382"/>
      <c r="AZ84" s="382"/>
      <c r="BA84" s="382"/>
      <c r="BB84" s="382"/>
      <c r="BC84" s="382"/>
      <c r="BD84" s="382"/>
      <c r="BE84" s="382"/>
      <c r="BF84" s="382"/>
      <c r="BG84" s="382"/>
      <c r="BH84" s="382"/>
    </row>
    <row r="85" spans="1:60" s="376" customFormat="1" ht="11.25">
      <c r="A85" s="415" t="s">
        <v>149</v>
      </c>
      <c r="B85" s="382" t="s">
        <v>410</v>
      </c>
      <c r="C85" s="382" t="s">
        <v>410</v>
      </c>
      <c r="D85" s="382" t="s">
        <v>410</v>
      </c>
      <c r="E85" s="382"/>
      <c r="F85" s="382"/>
      <c r="G85" s="382"/>
      <c r="H85" s="382"/>
      <c r="I85" s="382"/>
      <c r="J85" s="382"/>
      <c r="K85" s="382"/>
      <c r="L85" s="382"/>
      <c r="M85" s="382"/>
      <c r="N85" s="382"/>
      <c r="O85" s="382"/>
      <c r="P85" s="382"/>
      <c r="Q85" s="382"/>
      <c r="R85" s="382"/>
      <c r="S85" s="382"/>
      <c r="T85" s="382" t="s">
        <v>410</v>
      </c>
      <c r="U85" s="382"/>
      <c r="V85" s="382"/>
      <c r="W85" s="382"/>
      <c r="X85" s="382"/>
      <c r="Y85" s="382"/>
      <c r="Z85" s="382"/>
      <c r="AA85" s="382"/>
      <c r="AB85" s="382"/>
      <c r="AC85" s="382"/>
      <c r="AD85" s="382"/>
      <c r="AE85" s="382"/>
      <c r="AF85" s="382"/>
      <c r="AG85" s="382"/>
      <c r="AH85" s="382"/>
      <c r="AI85" s="382"/>
      <c r="AJ85" s="382"/>
      <c r="AK85" s="382"/>
      <c r="AL85" s="382"/>
      <c r="AM85" s="382"/>
      <c r="AN85" s="382"/>
      <c r="AO85" s="382"/>
      <c r="AP85" s="382"/>
      <c r="AQ85" s="382"/>
      <c r="AR85" s="382"/>
      <c r="AS85" s="382"/>
      <c r="AT85" s="382"/>
      <c r="AU85" s="382"/>
      <c r="AV85" s="382"/>
      <c r="AW85" s="382"/>
      <c r="AX85" s="382"/>
      <c r="AY85" s="382"/>
      <c r="AZ85" s="382"/>
      <c r="BA85" s="382"/>
      <c r="BB85" s="382"/>
      <c r="BC85" s="382"/>
      <c r="BD85" s="382"/>
      <c r="BE85" s="382"/>
      <c r="BF85" s="382"/>
      <c r="BG85" s="382"/>
      <c r="BH85" s="382"/>
    </row>
    <row r="86" spans="1:60" s="376" customFormat="1" ht="11.25">
      <c r="A86" s="415" t="s">
        <v>150</v>
      </c>
      <c r="B86" s="382" t="s">
        <v>410</v>
      </c>
      <c r="C86" s="382" t="s">
        <v>410</v>
      </c>
      <c r="D86" s="382"/>
      <c r="E86" s="382" t="s">
        <v>410</v>
      </c>
      <c r="F86" s="382"/>
      <c r="G86" s="382"/>
      <c r="H86" s="382"/>
      <c r="I86" s="382"/>
      <c r="J86" s="382"/>
      <c r="K86" s="382"/>
      <c r="L86" s="382"/>
      <c r="M86" s="382"/>
      <c r="N86" s="382"/>
      <c r="O86" s="382"/>
      <c r="P86" s="382"/>
      <c r="Q86" s="382"/>
      <c r="R86" s="382"/>
      <c r="S86" s="382"/>
      <c r="T86" s="382" t="s">
        <v>410</v>
      </c>
      <c r="U86" s="382"/>
      <c r="V86" s="382"/>
      <c r="W86" s="382"/>
      <c r="X86" s="382"/>
      <c r="Y86" s="382"/>
      <c r="Z86" s="382"/>
      <c r="AA86" s="382"/>
      <c r="AB86" s="382"/>
      <c r="AC86" s="382"/>
      <c r="AD86" s="382"/>
      <c r="AE86" s="382"/>
      <c r="AF86" s="382"/>
      <c r="AG86" s="382"/>
      <c r="AH86" s="382"/>
      <c r="AI86" s="382"/>
      <c r="AJ86" s="382"/>
      <c r="AK86" s="382"/>
      <c r="AL86" s="382"/>
      <c r="AM86" s="382"/>
      <c r="AN86" s="382"/>
      <c r="AO86" s="382"/>
      <c r="AP86" s="382"/>
      <c r="AQ86" s="382"/>
      <c r="AR86" s="382"/>
      <c r="AS86" s="382"/>
      <c r="AT86" s="382"/>
      <c r="AU86" s="382"/>
      <c r="AV86" s="382"/>
      <c r="AW86" s="382"/>
      <c r="AX86" s="382"/>
      <c r="AY86" s="382"/>
      <c r="AZ86" s="382"/>
      <c r="BA86" s="382"/>
      <c r="BB86" s="382"/>
      <c r="BC86" s="382"/>
      <c r="BD86" s="382"/>
      <c r="BE86" s="382"/>
      <c r="BF86" s="382"/>
      <c r="BG86" s="382"/>
      <c r="BH86" s="382"/>
    </row>
    <row r="87" spans="1:60" s="376" customFormat="1" ht="11.25">
      <c r="A87" s="415" t="s">
        <v>151</v>
      </c>
      <c r="B87" s="382" t="s">
        <v>410</v>
      </c>
      <c r="C87" s="382"/>
      <c r="D87" s="382"/>
      <c r="E87" s="382"/>
      <c r="F87" s="382" t="s">
        <v>410</v>
      </c>
      <c r="G87" s="382"/>
      <c r="H87" s="382"/>
      <c r="I87" s="382"/>
      <c r="J87" s="382"/>
      <c r="K87" s="382"/>
      <c r="L87" s="382"/>
      <c r="M87" s="382"/>
      <c r="N87" s="382"/>
      <c r="O87" s="382"/>
      <c r="P87" s="382"/>
      <c r="Q87" s="382" t="s">
        <v>410</v>
      </c>
      <c r="R87" s="382"/>
      <c r="S87" s="382"/>
      <c r="T87" s="382" t="s">
        <v>410</v>
      </c>
      <c r="U87" s="382"/>
      <c r="V87" s="382"/>
      <c r="W87" s="382"/>
      <c r="X87" s="382"/>
      <c r="Y87" s="382"/>
      <c r="Z87" s="382"/>
      <c r="AA87" s="382"/>
      <c r="AB87" s="382"/>
      <c r="AC87" s="382"/>
      <c r="AD87" s="382"/>
      <c r="AE87" s="382"/>
      <c r="AF87" s="382"/>
      <c r="AG87" s="382" t="s">
        <v>410</v>
      </c>
      <c r="AH87" s="382"/>
      <c r="AI87" s="382"/>
      <c r="AJ87" s="382"/>
      <c r="AK87" s="382"/>
      <c r="AL87" s="382"/>
      <c r="AM87" s="382"/>
      <c r="AN87" s="382"/>
      <c r="AO87" s="382"/>
      <c r="AP87" s="382"/>
      <c r="AQ87" s="382"/>
      <c r="AR87" s="382"/>
      <c r="AS87" s="382"/>
      <c r="AT87" s="382"/>
      <c r="AU87" s="382"/>
      <c r="AV87" s="382"/>
      <c r="AW87" s="382"/>
      <c r="AX87" s="382"/>
      <c r="AY87" s="382"/>
      <c r="AZ87" s="382"/>
      <c r="BA87" s="382"/>
      <c r="BB87" s="382"/>
      <c r="BC87" s="382"/>
      <c r="BD87" s="382"/>
      <c r="BE87" s="382"/>
      <c r="BF87" s="382"/>
      <c r="BG87" s="382"/>
      <c r="BH87" s="382"/>
    </row>
    <row r="88" spans="1:60" s="376" customFormat="1" ht="11.25">
      <c r="A88" s="415" t="s">
        <v>152</v>
      </c>
      <c r="B88" s="382" t="s">
        <v>410</v>
      </c>
      <c r="C88" s="382" t="s">
        <v>410</v>
      </c>
      <c r="D88" s="382"/>
      <c r="E88" s="382" t="s">
        <v>410</v>
      </c>
      <c r="F88" s="382" t="s">
        <v>410</v>
      </c>
      <c r="G88" s="382"/>
      <c r="H88" s="382"/>
      <c r="I88" s="382"/>
      <c r="J88" s="382"/>
      <c r="K88" s="382"/>
      <c r="L88" s="382"/>
      <c r="M88" s="382"/>
      <c r="N88" s="382"/>
      <c r="O88" s="382"/>
      <c r="P88" s="382"/>
      <c r="Q88" s="382" t="s">
        <v>410</v>
      </c>
      <c r="R88" s="382"/>
      <c r="S88" s="382"/>
      <c r="T88" s="382"/>
      <c r="U88" s="382"/>
      <c r="V88" s="382"/>
      <c r="W88" s="382"/>
      <c r="X88" s="382"/>
      <c r="Y88" s="382"/>
      <c r="Z88" s="382"/>
      <c r="AA88" s="382"/>
      <c r="AB88" s="382"/>
      <c r="AC88" s="382"/>
      <c r="AD88" s="382"/>
      <c r="AE88" s="382"/>
      <c r="AF88" s="382"/>
      <c r="AG88" s="382" t="s">
        <v>410</v>
      </c>
      <c r="AH88" s="382"/>
      <c r="AI88" s="382"/>
      <c r="AJ88" s="382"/>
      <c r="AK88" s="382"/>
      <c r="AL88" s="382"/>
      <c r="AM88" s="382"/>
      <c r="AN88" s="382"/>
      <c r="AO88" s="382"/>
      <c r="AP88" s="382"/>
      <c r="AQ88" s="382"/>
      <c r="AR88" s="382"/>
      <c r="AS88" s="382"/>
      <c r="AT88" s="382"/>
      <c r="AU88" s="382"/>
      <c r="AV88" s="382"/>
      <c r="AW88" s="382"/>
      <c r="AX88" s="382"/>
      <c r="AY88" s="382"/>
      <c r="AZ88" s="382"/>
      <c r="BA88" s="382"/>
      <c r="BB88" s="382"/>
      <c r="BC88" s="382"/>
      <c r="BD88" s="382"/>
      <c r="BE88" s="382"/>
      <c r="BF88" s="382"/>
      <c r="BG88" s="382"/>
      <c r="BH88" s="382"/>
    </row>
    <row r="89" spans="1:60" s="376" customFormat="1" ht="11.25">
      <c r="A89" s="415" t="s">
        <v>153</v>
      </c>
      <c r="B89" s="382" t="s">
        <v>410</v>
      </c>
      <c r="C89" s="382"/>
      <c r="D89" s="382"/>
      <c r="E89" s="382" t="s">
        <v>410</v>
      </c>
      <c r="F89" s="382"/>
      <c r="G89" s="382"/>
      <c r="H89" s="382"/>
      <c r="I89" s="382"/>
      <c r="J89" s="382"/>
      <c r="K89" s="382"/>
      <c r="L89" s="382"/>
      <c r="M89" s="382"/>
      <c r="N89" s="382"/>
      <c r="O89" s="382"/>
      <c r="P89" s="382"/>
      <c r="Q89" s="382"/>
      <c r="R89" s="382"/>
      <c r="S89" s="382"/>
      <c r="T89" s="382"/>
      <c r="U89" s="382"/>
      <c r="V89" s="382"/>
      <c r="W89" s="382"/>
      <c r="X89" s="382"/>
      <c r="Y89" s="382"/>
      <c r="Z89" s="382"/>
      <c r="AA89" s="382"/>
      <c r="AB89" s="382"/>
      <c r="AC89" s="382"/>
      <c r="AD89" s="382"/>
      <c r="AE89" s="382"/>
      <c r="AF89" s="382"/>
      <c r="AG89" s="382"/>
      <c r="AH89" s="382"/>
      <c r="AI89" s="382"/>
      <c r="AJ89" s="382"/>
      <c r="AK89" s="382"/>
      <c r="AL89" s="382"/>
      <c r="AM89" s="382"/>
      <c r="AN89" s="382"/>
      <c r="AO89" s="382"/>
      <c r="AP89" s="382"/>
      <c r="AQ89" s="382"/>
      <c r="AR89" s="382"/>
      <c r="AS89" s="382"/>
      <c r="AT89" s="382"/>
      <c r="AU89" s="382"/>
      <c r="AV89" s="382"/>
      <c r="AW89" s="382"/>
      <c r="AX89" s="382"/>
      <c r="AY89" s="382"/>
      <c r="AZ89" s="382"/>
      <c r="BA89" s="382"/>
      <c r="BB89" s="382"/>
      <c r="BC89" s="382"/>
      <c r="BD89" s="382"/>
      <c r="BE89" s="382"/>
      <c r="BF89" s="382"/>
      <c r="BG89" s="382"/>
      <c r="BH89" s="382"/>
    </row>
    <row r="90" spans="1:60" s="376" customFormat="1" ht="11.25">
      <c r="A90" s="415" t="s">
        <v>154</v>
      </c>
      <c r="B90" s="382" t="s">
        <v>410</v>
      </c>
      <c r="C90" s="382" t="s">
        <v>410</v>
      </c>
      <c r="D90" s="382"/>
      <c r="E90" s="382" t="s">
        <v>410</v>
      </c>
      <c r="F90" s="382"/>
      <c r="G90" s="382"/>
      <c r="H90" s="382"/>
      <c r="I90" s="382"/>
      <c r="J90" s="382"/>
      <c r="K90" s="382"/>
      <c r="L90" s="382"/>
      <c r="M90" s="382"/>
      <c r="N90" s="382"/>
      <c r="O90" s="382"/>
      <c r="P90" s="382"/>
      <c r="Q90" s="382"/>
      <c r="R90" s="382"/>
      <c r="S90" s="382"/>
      <c r="T90" s="382" t="s">
        <v>410</v>
      </c>
      <c r="U90" s="382"/>
      <c r="V90" s="382"/>
      <c r="W90" s="382"/>
      <c r="X90" s="382" t="s">
        <v>410</v>
      </c>
      <c r="Y90" s="382" t="s">
        <v>410</v>
      </c>
      <c r="Z90" s="382"/>
      <c r="AA90" s="382"/>
      <c r="AB90" s="382"/>
      <c r="AC90" s="382"/>
      <c r="AD90" s="382"/>
      <c r="AE90" s="382" t="s">
        <v>410</v>
      </c>
      <c r="AF90" s="382"/>
      <c r="AG90" s="382"/>
      <c r="AH90" s="382"/>
      <c r="AI90" s="382"/>
      <c r="AJ90" s="382"/>
      <c r="AK90" s="382"/>
      <c r="AL90" s="382"/>
      <c r="AM90" s="382"/>
      <c r="AN90" s="382"/>
      <c r="AO90" s="382"/>
      <c r="AP90" s="382"/>
      <c r="AQ90" s="382"/>
      <c r="AR90" s="382"/>
      <c r="AS90" s="382"/>
      <c r="AT90" s="382"/>
      <c r="AU90" s="382"/>
      <c r="AV90" s="382"/>
      <c r="AW90" s="382"/>
      <c r="AX90" s="382"/>
      <c r="AY90" s="382"/>
      <c r="AZ90" s="382"/>
      <c r="BA90" s="382"/>
      <c r="BB90" s="382"/>
      <c r="BC90" s="382"/>
      <c r="BD90" s="382"/>
      <c r="BE90" s="382"/>
      <c r="BF90" s="382"/>
      <c r="BG90" s="382"/>
      <c r="BH90" s="382"/>
    </row>
    <row r="91" spans="1:60" s="376" customFormat="1" ht="11.25">
      <c r="A91" s="415" t="s">
        <v>415</v>
      </c>
      <c r="B91" s="382" t="s">
        <v>410</v>
      </c>
      <c r="C91" s="382" t="s">
        <v>410</v>
      </c>
      <c r="D91" s="382"/>
      <c r="E91" s="382"/>
      <c r="F91" s="382"/>
      <c r="G91" s="382"/>
      <c r="H91" s="382"/>
      <c r="I91" s="382"/>
      <c r="J91" s="382"/>
      <c r="K91" s="382" t="s">
        <v>410</v>
      </c>
      <c r="L91" s="382"/>
      <c r="M91" s="382"/>
      <c r="N91" s="382"/>
      <c r="O91" s="382"/>
      <c r="P91" s="382"/>
      <c r="Q91" s="382"/>
      <c r="R91" s="382"/>
      <c r="S91" s="382"/>
      <c r="T91" s="382" t="s">
        <v>410</v>
      </c>
      <c r="U91" s="382"/>
      <c r="V91" s="382"/>
      <c r="W91" s="382"/>
      <c r="X91" s="382" t="s">
        <v>410</v>
      </c>
      <c r="Y91" s="382" t="s">
        <v>410</v>
      </c>
      <c r="Z91" s="382"/>
      <c r="AA91" s="382"/>
      <c r="AB91" s="382"/>
      <c r="AC91" s="382"/>
      <c r="AD91" s="382"/>
      <c r="AE91" s="382" t="s">
        <v>410</v>
      </c>
      <c r="AF91" s="382"/>
      <c r="AG91" s="382"/>
      <c r="AH91" s="382"/>
      <c r="AI91" s="382"/>
      <c r="AJ91" s="382"/>
      <c r="AK91" s="382"/>
      <c r="AL91" s="382"/>
      <c r="AM91" s="382"/>
      <c r="AN91" s="382"/>
      <c r="AO91" s="382"/>
      <c r="AP91" s="382"/>
      <c r="AQ91" s="382"/>
      <c r="AR91" s="382"/>
      <c r="AS91" s="382"/>
      <c r="AT91" s="382"/>
      <c r="AU91" s="382"/>
      <c r="AV91" s="382"/>
      <c r="AW91" s="382"/>
      <c r="AX91" s="382"/>
      <c r="AY91" s="382"/>
      <c r="AZ91" s="382"/>
      <c r="BA91" s="382"/>
      <c r="BB91" s="382"/>
      <c r="BC91" s="382"/>
      <c r="BD91" s="382"/>
      <c r="BE91" s="382"/>
      <c r="BF91" s="382"/>
      <c r="BG91" s="382"/>
      <c r="BH91" s="382"/>
    </row>
    <row r="92" spans="1:60" s="376" customFormat="1" ht="11.25">
      <c r="A92" s="415" t="s">
        <v>155</v>
      </c>
      <c r="B92" s="382" t="s">
        <v>410</v>
      </c>
      <c r="C92" s="382"/>
      <c r="D92" s="382"/>
      <c r="E92" s="382"/>
      <c r="F92" s="382"/>
      <c r="G92" s="382"/>
      <c r="H92" s="382"/>
      <c r="I92" s="382"/>
      <c r="J92" s="382" t="s">
        <v>410</v>
      </c>
      <c r="K92" s="382"/>
      <c r="L92" s="382"/>
      <c r="M92" s="382"/>
      <c r="N92" s="382"/>
      <c r="O92" s="382"/>
      <c r="P92" s="382"/>
      <c r="Q92" s="382"/>
      <c r="R92" s="382"/>
      <c r="S92" s="382"/>
      <c r="T92" s="382" t="s">
        <v>410</v>
      </c>
      <c r="U92" s="382"/>
      <c r="V92" s="382"/>
      <c r="W92" s="382"/>
      <c r="X92" s="382"/>
      <c r="Y92" s="382" t="s">
        <v>410</v>
      </c>
      <c r="Z92" s="382"/>
      <c r="AA92" s="382"/>
      <c r="AB92" s="382"/>
      <c r="AC92" s="382"/>
      <c r="AD92" s="382"/>
      <c r="AE92" s="382"/>
      <c r="AF92" s="382"/>
      <c r="AG92" s="382"/>
      <c r="AH92" s="382"/>
      <c r="AI92" s="382"/>
      <c r="AJ92" s="382"/>
      <c r="AK92" s="382"/>
      <c r="AL92" s="382"/>
      <c r="AM92" s="382"/>
      <c r="AN92" s="382"/>
      <c r="AO92" s="382"/>
      <c r="AP92" s="382"/>
      <c r="AQ92" s="382"/>
      <c r="AR92" s="382"/>
      <c r="AS92" s="382"/>
      <c r="AT92" s="382"/>
      <c r="AU92" s="382"/>
      <c r="AV92" s="382"/>
      <c r="AW92" s="382"/>
      <c r="AX92" s="382"/>
      <c r="AY92" s="382"/>
      <c r="AZ92" s="382"/>
      <c r="BA92" s="382"/>
      <c r="BB92" s="382"/>
      <c r="BC92" s="382"/>
      <c r="BD92" s="382"/>
      <c r="BE92" s="382"/>
      <c r="BF92" s="382"/>
      <c r="BG92" s="382"/>
      <c r="BH92" s="382"/>
    </row>
    <row r="93" spans="1:60" s="376" customFormat="1" ht="11.25">
      <c r="A93" s="415" t="s">
        <v>156</v>
      </c>
      <c r="B93" s="382" t="s">
        <v>410</v>
      </c>
      <c r="C93" s="382" t="s">
        <v>410</v>
      </c>
      <c r="D93" s="382"/>
      <c r="E93" s="382" t="s">
        <v>410</v>
      </c>
      <c r="F93" s="382"/>
      <c r="G93" s="382"/>
      <c r="H93" s="382"/>
      <c r="I93" s="382"/>
      <c r="J93" s="382"/>
      <c r="K93" s="382"/>
      <c r="L93" s="382"/>
      <c r="M93" s="382"/>
      <c r="N93" s="382"/>
      <c r="O93" s="382"/>
      <c r="P93" s="382"/>
      <c r="Q93" s="382"/>
      <c r="R93" s="382"/>
      <c r="S93" s="382"/>
      <c r="T93" s="382"/>
      <c r="U93" s="382"/>
      <c r="V93" s="382"/>
      <c r="W93" s="382"/>
      <c r="X93" s="382"/>
      <c r="Y93" s="382"/>
      <c r="Z93" s="382"/>
      <c r="AA93" s="382"/>
      <c r="AB93" s="382"/>
      <c r="AC93" s="382"/>
      <c r="AD93" s="382"/>
      <c r="AE93" s="382"/>
      <c r="AF93" s="382"/>
      <c r="AG93" s="382"/>
      <c r="AH93" s="382"/>
      <c r="AI93" s="382"/>
      <c r="AJ93" s="382"/>
      <c r="AK93" s="382"/>
      <c r="AL93" s="382"/>
      <c r="AM93" s="382"/>
      <c r="AN93" s="382" t="s">
        <v>410</v>
      </c>
      <c r="AO93" s="382"/>
      <c r="AP93" s="382"/>
      <c r="AQ93" s="382"/>
      <c r="AR93" s="382"/>
      <c r="AS93" s="382"/>
      <c r="AT93" s="382"/>
      <c r="AU93" s="382"/>
      <c r="AV93" s="382"/>
      <c r="AW93" s="382"/>
      <c r="AX93" s="382"/>
      <c r="AY93" s="382"/>
      <c r="AZ93" s="382"/>
      <c r="BA93" s="382"/>
      <c r="BB93" s="382"/>
      <c r="BC93" s="382"/>
      <c r="BD93" s="382"/>
      <c r="BE93" s="382"/>
      <c r="BF93" s="382"/>
      <c r="BG93" s="382"/>
      <c r="BH93" s="382"/>
    </row>
    <row r="94" spans="1:60" s="376" customFormat="1" ht="11.25">
      <c r="A94" s="415" t="s">
        <v>157</v>
      </c>
      <c r="B94" s="382" t="s">
        <v>410</v>
      </c>
      <c r="C94" s="382"/>
      <c r="D94" s="382"/>
      <c r="E94" s="382" t="s">
        <v>410</v>
      </c>
      <c r="F94" s="382"/>
      <c r="G94" s="382"/>
      <c r="H94" s="382"/>
      <c r="I94" s="382"/>
      <c r="J94" s="382"/>
      <c r="K94" s="382"/>
      <c r="L94" s="382"/>
      <c r="M94" s="382"/>
      <c r="N94" s="382"/>
      <c r="O94" s="382"/>
      <c r="P94" s="382"/>
      <c r="Q94" s="382"/>
      <c r="R94" s="382"/>
      <c r="S94" s="382"/>
      <c r="T94" s="382" t="s">
        <v>410</v>
      </c>
      <c r="U94" s="382"/>
      <c r="V94" s="382"/>
      <c r="W94" s="382"/>
      <c r="X94" s="382"/>
      <c r="Y94" s="382"/>
      <c r="Z94" s="382"/>
      <c r="AA94" s="382"/>
      <c r="AB94" s="382"/>
      <c r="AC94" s="382"/>
      <c r="AD94" s="382"/>
      <c r="AE94" s="382"/>
      <c r="AF94" s="382"/>
      <c r="AG94" s="382"/>
      <c r="AH94" s="382"/>
      <c r="AI94" s="382"/>
      <c r="AJ94" s="382"/>
      <c r="AK94" s="382"/>
      <c r="AL94" s="382"/>
      <c r="AM94" s="382"/>
      <c r="AN94" s="382"/>
      <c r="AO94" s="382"/>
      <c r="AP94" s="382"/>
      <c r="AQ94" s="382"/>
      <c r="AR94" s="382"/>
      <c r="AS94" s="382"/>
      <c r="AT94" s="382"/>
      <c r="AU94" s="382"/>
      <c r="AV94" s="382"/>
      <c r="AW94" s="382"/>
      <c r="AX94" s="382"/>
      <c r="AY94" s="382"/>
      <c r="AZ94" s="382"/>
      <c r="BA94" s="382"/>
      <c r="BB94" s="382"/>
      <c r="BC94" s="382"/>
      <c r="BD94" s="382"/>
      <c r="BE94" s="382"/>
      <c r="BF94" s="382"/>
      <c r="BG94" s="382"/>
      <c r="BH94" s="382"/>
    </row>
    <row r="95" spans="1:60" s="376" customFormat="1" ht="11.25">
      <c r="A95" s="415" t="s">
        <v>158</v>
      </c>
      <c r="B95" s="382" t="s">
        <v>410</v>
      </c>
      <c r="C95" s="382" t="s">
        <v>410</v>
      </c>
      <c r="D95" s="382" t="s">
        <v>410</v>
      </c>
      <c r="E95" s="382"/>
      <c r="F95" s="382"/>
      <c r="G95" s="382"/>
      <c r="H95" s="382"/>
      <c r="I95" s="382"/>
      <c r="J95" s="382"/>
      <c r="K95" s="382"/>
      <c r="L95" s="382"/>
      <c r="M95" s="382"/>
      <c r="N95" s="382"/>
      <c r="O95" s="382"/>
      <c r="P95" s="382"/>
      <c r="Q95" s="382"/>
      <c r="R95" s="382"/>
      <c r="S95" s="382"/>
      <c r="T95" s="382"/>
      <c r="U95" s="382"/>
      <c r="V95" s="382"/>
      <c r="W95" s="382"/>
      <c r="X95" s="382"/>
      <c r="Y95" s="382" t="s">
        <v>410</v>
      </c>
      <c r="Z95" s="382"/>
      <c r="AA95" s="382"/>
      <c r="AB95" s="382"/>
      <c r="AC95" s="382"/>
      <c r="AD95" s="382"/>
      <c r="AE95" s="382"/>
      <c r="AF95" s="382"/>
      <c r="AG95" s="382"/>
      <c r="AH95" s="382"/>
      <c r="AI95" s="382"/>
      <c r="AJ95" s="382"/>
      <c r="AK95" s="382"/>
      <c r="AL95" s="382"/>
      <c r="AM95" s="382"/>
      <c r="AN95" s="382"/>
      <c r="AO95" s="382"/>
      <c r="AP95" s="382"/>
      <c r="AQ95" s="382"/>
      <c r="AR95" s="382"/>
      <c r="AS95" s="382"/>
      <c r="AT95" s="382"/>
      <c r="AU95" s="382"/>
      <c r="AV95" s="382"/>
      <c r="AW95" s="382"/>
      <c r="AX95" s="382"/>
      <c r="AY95" s="382"/>
      <c r="AZ95" s="382"/>
      <c r="BA95" s="382"/>
      <c r="BB95" s="382"/>
      <c r="BC95" s="382"/>
      <c r="BD95" s="382"/>
      <c r="BE95" s="382"/>
      <c r="BF95" s="382"/>
      <c r="BG95" s="382"/>
      <c r="BH95" s="382"/>
    </row>
    <row r="96" spans="1:60" s="376" customFormat="1" ht="11.25">
      <c r="A96" s="415" t="s">
        <v>159</v>
      </c>
      <c r="B96" s="382" t="s">
        <v>410</v>
      </c>
      <c r="C96" s="382"/>
      <c r="D96" s="382"/>
      <c r="E96" s="382" t="s">
        <v>410</v>
      </c>
      <c r="F96" s="382"/>
      <c r="G96" s="382"/>
      <c r="H96" s="382"/>
      <c r="I96" s="382"/>
      <c r="J96" s="382"/>
      <c r="K96" s="382"/>
      <c r="L96" s="382"/>
      <c r="M96" s="382"/>
      <c r="N96" s="382"/>
      <c r="O96" s="382"/>
      <c r="P96" s="382"/>
      <c r="Q96" s="382"/>
      <c r="R96" s="382"/>
      <c r="S96" s="382"/>
      <c r="T96" s="382"/>
      <c r="U96" s="382"/>
      <c r="V96" s="382"/>
      <c r="W96" s="382"/>
      <c r="X96" s="382"/>
      <c r="Y96" s="382"/>
      <c r="Z96" s="382"/>
      <c r="AA96" s="382"/>
      <c r="AB96" s="382"/>
      <c r="AC96" s="382"/>
      <c r="AD96" s="382"/>
      <c r="AE96" s="382"/>
      <c r="AF96" s="382"/>
      <c r="AG96" s="382"/>
      <c r="AH96" s="382"/>
      <c r="AI96" s="382"/>
      <c r="AJ96" s="382"/>
      <c r="AK96" s="382"/>
      <c r="AL96" s="382"/>
      <c r="AM96" s="382"/>
      <c r="AN96" s="382"/>
      <c r="AO96" s="382"/>
      <c r="AP96" s="382"/>
      <c r="AQ96" s="382"/>
      <c r="AR96" s="382"/>
      <c r="AS96" s="382"/>
      <c r="AT96" s="382"/>
      <c r="AU96" s="382"/>
      <c r="AV96" s="382"/>
      <c r="AW96" s="382"/>
      <c r="AX96" s="382"/>
      <c r="AY96" s="382"/>
      <c r="AZ96" s="382"/>
      <c r="BA96" s="382"/>
      <c r="BB96" s="382"/>
      <c r="BC96" s="382"/>
      <c r="BD96" s="382"/>
      <c r="BE96" s="382"/>
      <c r="BF96" s="382"/>
      <c r="BG96" s="382"/>
      <c r="BH96" s="382"/>
    </row>
    <row r="97" spans="1:60" s="376" customFormat="1" ht="11.25">
      <c r="A97" s="415" t="s">
        <v>160</v>
      </c>
      <c r="B97" s="382"/>
      <c r="C97" s="382"/>
      <c r="D97" s="382" t="s">
        <v>410</v>
      </c>
      <c r="E97" s="382" t="s">
        <v>410</v>
      </c>
      <c r="F97" s="382" t="s">
        <v>410</v>
      </c>
      <c r="G97" s="382"/>
      <c r="H97" s="382"/>
      <c r="I97" s="382"/>
      <c r="J97" s="382"/>
      <c r="K97" s="382"/>
      <c r="L97" s="382"/>
      <c r="M97" s="382"/>
      <c r="N97" s="382"/>
      <c r="O97" s="382"/>
      <c r="P97" s="382"/>
      <c r="Q97" s="382"/>
      <c r="R97" s="382"/>
      <c r="S97" s="382"/>
      <c r="T97" s="382"/>
      <c r="U97" s="382"/>
      <c r="V97" s="382"/>
      <c r="W97" s="382"/>
      <c r="X97" s="382"/>
      <c r="Y97" s="382"/>
      <c r="Z97" s="382"/>
      <c r="AA97" s="382"/>
      <c r="AB97" s="382"/>
      <c r="AC97" s="382"/>
      <c r="AD97" s="382"/>
      <c r="AE97" s="382"/>
      <c r="AF97" s="382"/>
      <c r="AG97" s="382"/>
      <c r="AH97" s="382"/>
      <c r="AI97" s="382"/>
      <c r="AJ97" s="382"/>
      <c r="AK97" s="382"/>
      <c r="AL97" s="382"/>
      <c r="AM97" s="382"/>
      <c r="AN97" s="382"/>
      <c r="AO97" s="382"/>
      <c r="AP97" s="382"/>
      <c r="AQ97" s="382"/>
      <c r="AR97" s="382"/>
      <c r="AS97" s="382"/>
      <c r="AT97" s="382"/>
      <c r="AU97" s="382"/>
      <c r="AV97" s="382"/>
      <c r="AW97" s="382"/>
      <c r="AX97" s="382"/>
      <c r="AY97" s="382"/>
      <c r="AZ97" s="382"/>
      <c r="BA97" s="382"/>
      <c r="BB97" s="382"/>
      <c r="BC97" s="382"/>
      <c r="BD97" s="382"/>
      <c r="BE97" s="382"/>
      <c r="BF97" s="382"/>
      <c r="BG97" s="382"/>
      <c r="BH97" s="382"/>
    </row>
    <row r="98" spans="1:60" s="376" customFormat="1" ht="11.25">
      <c r="A98" s="415" t="s">
        <v>161</v>
      </c>
      <c r="B98" s="382" t="s">
        <v>410</v>
      </c>
      <c r="C98" s="382" t="s">
        <v>410</v>
      </c>
      <c r="D98" s="382" t="s">
        <v>410</v>
      </c>
      <c r="E98" s="382" t="s">
        <v>410</v>
      </c>
      <c r="F98" s="382"/>
      <c r="G98" s="382"/>
      <c r="H98" s="382"/>
      <c r="I98" s="382"/>
      <c r="J98" s="382"/>
      <c r="K98" s="382"/>
      <c r="L98" s="382"/>
      <c r="M98" s="382"/>
      <c r="N98" s="382"/>
      <c r="O98" s="382"/>
      <c r="P98" s="382"/>
      <c r="Q98" s="382"/>
      <c r="R98" s="382"/>
      <c r="S98" s="382"/>
      <c r="T98" s="382" t="s">
        <v>410</v>
      </c>
      <c r="U98" s="382"/>
      <c r="V98" s="382"/>
      <c r="W98" s="382"/>
      <c r="X98" s="382"/>
      <c r="Y98" s="382" t="s">
        <v>410</v>
      </c>
      <c r="Z98" s="382"/>
      <c r="AA98" s="382"/>
      <c r="AB98" s="382"/>
      <c r="AC98" s="382"/>
      <c r="AD98" s="382"/>
      <c r="AE98" s="382"/>
      <c r="AF98" s="382"/>
      <c r="AG98" s="382"/>
      <c r="AH98" s="382"/>
      <c r="AI98" s="382"/>
      <c r="AJ98" s="382"/>
      <c r="AK98" s="382"/>
      <c r="AL98" s="382"/>
      <c r="AM98" s="382"/>
      <c r="AN98" s="382" t="s">
        <v>410</v>
      </c>
      <c r="AO98" s="382"/>
      <c r="AP98" s="382"/>
      <c r="AQ98" s="382"/>
      <c r="AR98" s="382"/>
      <c r="AS98" s="382"/>
      <c r="AT98" s="382"/>
      <c r="AU98" s="382"/>
      <c r="AV98" s="382"/>
      <c r="AW98" s="382"/>
      <c r="AX98" s="382"/>
      <c r="AY98" s="382"/>
      <c r="AZ98" s="382"/>
      <c r="BA98" s="382"/>
      <c r="BB98" s="382"/>
      <c r="BC98" s="382"/>
      <c r="BD98" s="382"/>
      <c r="BE98" s="382"/>
      <c r="BF98" s="382"/>
      <c r="BG98" s="382"/>
      <c r="BH98" s="382"/>
    </row>
    <row r="99" spans="1:60" s="376" customFormat="1" ht="11.25">
      <c r="A99" s="415" t="s">
        <v>162</v>
      </c>
      <c r="B99" s="382" t="s">
        <v>410</v>
      </c>
      <c r="C99" s="382"/>
      <c r="D99" s="382"/>
      <c r="E99" s="382"/>
      <c r="F99" s="382" t="s">
        <v>410</v>
      </c>
      <c r="G99" s="382"/>
      <c r="H99" s="382"/>
      <c r="I99" s="382"/>
      <c r="J99" s="382"/>
      <c r="K99" s="382"/>
      <c r="L99" s="382"/>
      <c r="M99" s="382"/>
      <c r="N99" s="382"/>
      <c r="O99" s="382"/>
      <c r="P99" s="382"/>
      <c r="Q99" s="382"/>
      <c r="R99" s="382"/>
      <c r="S99" s="382"/>
      <c r="T99" s="382"/>
      <c r="U99" s="382"/>
      <c r="V99" s="382"/>
      <c r="W99" s="382"/>
      <c r="X99" s="382"/>
      <c r="Y99" s="382"/>
      <c r="Z99" s="382"/>
      <c r="AA99" s="382"/>
      <c r="AB99" s="382"/>
      <c r="AC99" s="382"/>
      <c r="AD99" s="382"/>
      <c r="AE99" s="382"/>
      <c r="AF99" s="382"/>
      <c r="AG99" s="382"/>
      <c r="AH99" s="382"/>
      <c r="AI99" s="382"/>
      <c r="AJ99" s="382"/>
      <c r="AK99" s="382"/>
      <c r="AL99" s="382"/>
      <c r="AM99" s="382"/>
      <c r="AN99" s="382"/>
      <c r="AO99" s="382"/>
      <c r="AP99" s="382"/>
      <c r="AQ99" s="382"/>
      <c r="AR99" s="382"/>
      <c r="AS99" s="382"/>
      <c r="AT99" s="382"/>
      <c r="AU99" s="382"/>
      <c r="AV99" s="382"/>
      <c r="AW99" s="382"/>
      <c r="AX99" s="382"/>
      <c r="AY99" s="382"/>
      <c r="AZ99" s="382"/>
      <c r="BA99" s="382"/>
      <c r="BB99" s="382"/>
      <c r="BC99" s="382"/>
      <c r="BD99" s="382"/>
      <c r="BE99" s="382"/>
      <c r="BF99" s="382"/>
      <c r="BG99" s="382"/>
      <c r="BH99" s="382"/>
    </row>
    <row r="100" spans="1:60" s="376" customFormat="1" ht="11.25">
      <c r="A100" s="415" t="s">
        <v>163</v>
      </c>
      <c r="B100" s="382" t="s">
        <v>410</v>
      </c>
      <c r="C100" s="382"/>
      <c r="D100" s="382"/>
      <c r="E100" s="382"/>
      <c r="F100" s="382"/>
      <c r="G100" s="382"/>
      <c r="H100" s="382"/>
      <c r="I100" s="382"/>
      <c r="J100" s="382"/>
      <c r="K100" s="382" t="s">
        <v>410</v>
      </c>
      <c r="L100" s="382"/>
      <c r="M100" s="382"/>
      <c r="N100" s="382"/>
      <c r="O100" s="382"/>
      <c r="P100" s="382"/>
      <c r="Q100" s="382"/>
      <c r="R100" s="382"/>
      <c r="S100" s="382"/>
      <c r="T100" s="382" t="s">
        <v>410</v>
      </c>
      <c r="U100" s="382"/>
      <c r="V100" s="382"/>
      <c r="W100" s="382"/>
      <c r="X100" s="382"/>
      <c r="Y100" s="382" t="s">
        <v>410</v>
      </c>
      <c r="Z100" s="382"/>
      <c r="AA100" s="382"/>
      <c r="AB100" s="382"/>
      <c r="AC100" s="382"/>
      <c r="AD100" s="382"/>
      <c r="AE100" s="382"/>
      <c r="AF100" s="382"/>
      <c r="AG100" s="382"/>
      <c r="AH100" s="382"/>
      <c r="AI100" s="382"/>
      <c r="AJ100" s="382"/>
      <c r="AK100" s="382"/>
      <c r="AL100" s="382"/>
      <c r="AM100" s="382"/>
      <c r="AN100" s="382"/>
      <c r="AO100" s="382"/>
      <c r="AP100" s="382"/>
      <c r="AQ100" s="382"/>
      <c r="AR100" s="382"/>
      <c r="AS100" s="382"/>
      <c r="AT100" s="382"/>
      <c r="AU100" s="382"/>
      <c r="AV100" s="382"/>
      <c r="AW100" s="382"/>
      <c r="AX100" s="382"/>
      <c r="AY100" s="382"/>
      <c r="AZ100" s="382"/>
      <c r="BA100" s="382"/>
      <c r="BB100" s="382"/>
      <c r="BC100" s="382"/>
      <c r="BD100" s="382"/>
      <c r="BE100" s="382"/>
      <c r="BF100" s="382"/>
      <c r="BG100" s="382"/>
      <c r="BH100" s="382"/>
    </row>
    <row r="101" spans="1:60" s="376" customFormat="1" ht="11.25">
      <c r="A101" s="415" t="s">
        <v>164</v>
      </c>
      <c r="B101" s="382"/>
      <c r="C101" s="382"/>
      <c r="D101" s="382"/>
      <c r="E101" s="382" t="s">
        <v>410</v>
      </c>
      <c r="F101" s="382"/>
      <c r="G101" s="382"/>
      <c r="H101" s="382"/>
      <c r="I101" s="382"/>
      <c r="J101" s="382" t="s">
        <v>410</v>
      </c>
      <c r="K101" s="382" t="s">
        <v>410</v>
      </c>
      <c r="L101" s="382"/>
      <c r="M101" s="382"/>
      <c r="N101" s="382"/>
      <c r="O101" s="382"/>
      <c r="P101" s="382"/>
      <c r="Q101" s="382"/>
      <c r="R101" s="382"/>
      <c r="S101" s="382"/>
      <c r="T101" s="382" t="s">
        <v>410</v>
      </c>
      <c r="U101" s="382"/>
      <c r="V101" s="382"/>
      <c r="W101" s="382"/>
      <c r="X101" s="382"/>
      <c r="Y101" s="382" t="s">
        <v>410</v>
      </c>
      <c r="Z101" s="382"/>
      <c r="AA101" s="382"/>
      <c r="AB101" s="382"/>
      <c r="AC101" s="382"/>
      <c r="AD101" s="382"/>
      <c r="AE101" s="382"/>
      <c r="AF101" s="382"/>
      <c r="AG101" s="382"/>
      <c r="AH101" s="382"/>
      <c r="AI101" s="382"/>
      <c r="AJ101" s="382"/>
      <c r="AK101" s="382"/>
      <c r="AL101" s="382"/>
      <c r="AM101" s="382"/>
      <c r="AN101" s="382"/>
      <c r="AO101" s="382"/>
      <c r="AP101" s="382"/>
      <c r="AQ101" s="382"/>
      <c r="AR101" s="382"/>
      <c r="AS101" s="382" t="s">
        <v>410</v>
      </c>
      <c r="AT101" s="382"/>
      <c r="AU101" s="382"/>
      <c r="AV101" s="382"/>
      <c r="AW101" s="382"/>
      <c r="AX101" s="382"/>
      <c r="AY101" s="382"/>
      <c r="AZ101" s="382"/>
      <c r="BA101" s="382"/>
      <c r="BB101" s="382"/>
      <c r="BC101" s="382"/>
      <c r="BD101" s="382"/>
      <c r="BE101" s="382"/>
      <c r="BF101" s="382"/>
      <c r="BG101" s="382"/>
      <c r="BH101" s="382"/>
    </row>
    <row r="102" spans="1:60" s="376" customFormat="1" ht="11.25">
      <c r="A102" s="415" t="s">
        <v>165</v>
      </c>
      <c r="B102" s="382" t="s">
        <v>410</v>
      </c>
      <c r="C102" s="382" t="s">
        <v>410</v>
      </c>
      <c r="D102" s="382" t="s">
        <v>410</v>
      </c>
      <c r="E102" s="382" t="s">
        <v>410</v>
      </c>
      <c r="F102" s="382"/>
      <c r="G102" s="382"/>
      <c r="H102" s="382"/>
      <c r="I102" s="382"/>
      <c r="J102" s="382"/>
      <c r="K102" s="382"/>
      <c r="L102" s="382"/>
      <c r="M102" s="382"/>
      <c r="N102" s="382"/>
      <c r="O102" s="382"/>
      <c r="P102" s="382"/>
      <c r="Q102" s="382"/>
      <c r="R102" s="382"/>
      <c r="S102" s="382"/>
      <c r="T102" s="382"/>
      <c r="U102" s="382"/>
      <c r="V102" s="382"/>
      <c r="W102" s="382"/>
      <c r="X102" s="382"/>
      <c r="Y102" s="382"/>
      <c r="Z102" s="382"/>
      <c r="AA102" s="382"/>
      <c r="AB102" s="382"/>
      <c r="AC102" s="382"/>
      <c r="AD102" s="382"/>
      <c r="AE102" s="382"/>
      <c r="AF102" s="382"/>
      <c r="AG102" s="382"/>
      <c r="AH102" s="382"/>
      <c r="AI102" s="382"/>
      <c r="AJ102" s="382"/>
      <c r="AK102" s="382"/>
      <c r="AL102" s="382"/>
      <c r="AM102" s="382"/>
      <c r="AN102" s="382"/>
      <c r="AO102" s="382"/>
      <c r="AP102" s="382"/>
      <c r="AQ102" s="382"/>
      <c r="AR102" s="382"/>
      <c r="AS102" s="382"/>
      <c r="AT102" s="382"/>
      <c r="AU102" s="382"/>
      <c r="AV102" s="382"/>
      <c r="AW102" s="382"/>
      <c r="AX102" s="382"/>
      <c r="AY102" s="382"/>
      <c r="AZ102" s="382"/>
      <c r="BA102" s="382"/>
      <c r="BB102" s="382"/>
      <c r="BC102" s="382"/>
      <c r="BD102" s="382"/>
      <c r="BE102" s="382"/>
      <c r="BF102" s="382"/>
      <c r="BG102" s="382"/>
      <c r="BH102" s="382"/>
    </row>
    <row r="103" spans="1:60" s="376" customFormat="1" ht="11.25">
      <c r="A103" s="415" t="s">
        <v>166</v>
      </c>
      <c r="B103" s="382"/>
      <c r="C103" s="382"/>
      <c r="D103" s="382" t="s">
        <v>410</v>
      </c>
      <c r="E103" s="382" t="s">
        <v>410</v>
      </c>
      <c r="F103" s="382" t="s">
        <v>410</v>
      </c>
      <c r="G103" s="382"/>
      <c r="H103" s="382"/>
      <c r="I103" s="382"/>
      <c r="J103" s="382"/>
      <c r="K103" s="382"/>
      <c r="L103" s="382"/>
      <c r="M103" s="382"/>
      <c r="N103" s="382"/>
      <c r="O103" s="382"/>
      <c r="P103" s="382"/>
      <c r="Q103" s="382"/>
      <c r="R103" s="382"/>
      <c r="S103" s="382"/>
      <c r="T103" s="382"/>
      <c r="U103" s="382"/>
      <c r="V103" s="382"/>
      <c r="W103" s="382"/>
      <c r="X103" s="382" t="s">
        <v>410</v>
      </c>
      <c r="Y103" s="382"/>
      <c r="Z103" s="382"/>
      <c r="AA103" s="382"/>
      <c r="AB103" s="382"/>
      <c r="AC103" s="382"/>
      <c r="AD103" s="382"/>
      <c r="AE103" s="382"/>
      <c r="AF103" s="382"/>
      <c r="AG103" s="382"/>
      <c r="AH103" s="382"/>
      <c r="AI103" s="382"/>
      <c r="AJ103" s="382"/>
      <c r="AK103" s="382"/>
      <c r="AL103" s="382"/>
      <c r="AM103" s="382"/>
      <c r="AN103" s="382"/>
      <c r="AO103" s="382"/>
      <c r="AP103" s="382"/>
      <c r="AQ103" s="382"/>
      <c r="AR103" s="382"/>
      <c r="AS103" s="382"/>
      <c r="AT103" s="382"/>
      <c r="AU103" s="382"/>
      <c r="AV103" s="382"/>
      <c r="AW103" s="382"/>
      <c r="AX103" s="382"/>
      <c r="AY103" s="382"/>
      <c r="AZ103" s="382"/>
      <c r="BA103" s="382"/>
      <c r="BB103" s="382"/>
      <c r="BC103" s="382"/>
      <c r="BD103" s="382"/>
      <c r="BE103" s="382"/>
      <c r="BF103" s="382"/>
      <c r="BG103" s="382"/>
      <c r="BH103" s="382"/>
    </row>
    <row r="104" spans="1:60" s="376" customFormat="1" ht="11.25">
      <c r="A104" s="415" t="s">
        <v>167</v>
      </c>
      <c r="B104" s="382"/>
      <c r="C104" s="382"/>
      <c r="D104" s="382" t="s">
        <v>410</v>
      </c>
      <c r="E104" s="382" t="s">
        <v>410</v>
      </c>
      <c r="F104" s="382" t="s">
        <v>410</v>
      </c>
      <c r="G104" s="382"/>
      <c r="H104" s="382"/>
      <c r="I104" s="382"/>
      <c r="J104" s="382"/>
      <c r="K104" s="382"/>
      <c r="L104" s="382"/>
      <c r="M104" s="382"/>
      <c r="N104" s="382"/>
      <c r="O104" s="382"/>
      <c r="P104" s="382"/>
      <c r="Q104" s="382"/>
      <c r="R104" s="382"/>
      <c r="S104" s="382"/>
      <c r="T104" s="382"/>
      <c r="U104" s="382"/>
      <c r="V104" s="382"/>
      <c r="W104" s="382"/>
      <c r="X104" s="382" t="s">
        <v>410</v>
      </c>
      <c r="Y104" s="382"/>
      <c r="Z104" s="382"/>
      <c r="AA104" s="382"/>
      <c r="AB104" s="382"/>
      <c r="AC104" s="382"/>
      <c r="AD104" s="382"/>
      <c r="AE104" s="382"/>
      <c r="AF104" s="382"/>
      <c r="AG104" s="382"/>
      <c r="AH104" s="382"/>
      <c r="AI104" s="382"/>
      <c r="AJ104" s="382"/>
      <c r="AK104" s="382"/>
      <c r="AL104" s="382"/>
      <c r="AM104" s="382"/>
      <c r="AN104" s="382"/>
      <c r="AO104" s="382"/>
      <c r="AP104" s="382"/>
      <c r="AQ104" s="382"/>
      <c r="AR104" s="382"/>
      <c r="AS104" s="382"/>
      <c r="AT104" s="382"/>
      <c r="AU104" s="382"/>
      <c r="AV104" s="382"/>
      <c r="AW104" s="382"/>
      <c r="AX104" s="382"/>
      <c r="AY104" s="382"/>
      <c r="AZ104" s="382"/>
      <c r="BA104" s="382"/>
      <c r="BB104" s="382"/>
      <c r="BC104" s="382"/>
      <c r="BD104" s="382"/>
      <c r="BE104" s="382"/>
      <c r="BF104" s="382"/>
      <c r="BG104" s="382"/>
      <c r="BH104" s="382"/>
    </row>
    <row r="105" spans="1:60" s="376" customFormat="1" ht="11.25">
      <c r="A105" s="415" t="s">
        <v>168</v>
      </c>
      <c r="B105" s="382" t="s">
        <v>410</v>
      </c>
      <c r="C105" s="382" t="s">
        <v>410</v>
      </c>
      <c r="D105" s="382" t="s">
        <v>410</v>
      </c>
      <c r="E105" s="382"/>
      <c r="F105" s="382"/>
      <c r="G105" s="382"/>
      <c r="H105" s="382"/>
      <c r="I105" s="382"/>
      <c r="J105" s="382"/>
      <c r="K105" s="382"/>
      <c r="L105" s="382"/>
      <c r="M105" s="382"/>
      <c r="N105" s="382"/>
      <c r="O105" s="382"/>
      <c r="P105" s="382"/>
      <c r="Q105" s="382"/>
      <c r="R105" s="382"/>
      <c r="S105" s="382"/>
      <c r="T105" s="382"/>
      <c r="U105" s="382"/>
      <c r="V105" s="382"/>
      <c r="W105" s="382"/>
      <c r="X105" s="382"/>
      <c r="Y105" s="382"/>
      <c r="Z105" s="382"/>
      <c r="AA105" s="382"/>
      <c r="AB105" s="382"/>
      <c r="AC105" s="382"/>
      <c r="AD105" s="382"/>
      <c r="AE105" s="382"/>
      <c r="AF105" s="382"/>
      <c r="AG105" s="382"/>
      <c r="AH105" s="382"/>
      <c r="AI105" s="382"/>
      <c r="AJ105" s="382"/>
      <c r="AK105" s="382"/>
      <c r="AL105" s="382"/>
      <c r="AM105" s="382"/>
      <c r="AN105" s="382"/>
      <c r="AO105" s="382"/>
      <c r="AP105" s="382"/>
      <c r="AQ105" s="382"/>
      <c r="AR105" s="382"/>
      <c r="AS105" s="382"/>
      <c r="AT105" s="382"/>
      <c r="AU105" s="382"/>
      <c r="AV105" s="382"/>
      <c r="AW105" s="382"/>
      <c r="AX105" s="382"/>
      <c r="AY105" s="382"/>
      <c r="AZ105" s="382"/>
      <c r="BA105" s="382"/>
      <c r="BB105" s="382"/>
      <c r="BC105" s="382"/>
      <c r="BD105" s="382"/>
      <c r="BE105" s="382"/>
      <c r="BF105" s="382"/>
      <c r="BG105" s="382"/>
      <c r="BH105" s="382"/>
    </row>
    <row r="106" spans="1:60" s="376" customFormat="1" ht="11.25">
      <c r="A106" s="386" t="s">
        <v>169</v>
      </c>
      <c r="B106" s="382" t="s">
        <v>410</v>
      </c>
      <c r="C106" s="382" t="s">
        <v>410</v>
      </c>
      <c r="D106" s="382" t="s">
        <v>410</v>
      </c>
      <c r="E106" s="382"/>
      <c r="F106" s="382"/>
      <c r="G106" s="382"/>
      <c r="H106" s="382"/>
      <c r="I106" s="382"/>
      <c r="J106" s="382"/>
      <c r="K106" s="382"/>
      <c r="L106" s="382"/>
      <c r="M106" s="382"/>
      <c r="N106" s="382"/>
      <c r="O106" s="382"/>
      <c r="P106" s="382"/>
      <c r="Q106" s="382"/>
      <c r="R106" s="382"/>
      <c r="S106" s="382"/>
      <c r="T106" s="382"/>
      <c r="U106" s="382"/>
      <c r="V106" s="382"/>
      <c r="W106" s="382"/>
      <c r="X106" s="382"/>
      <c r="Y106" s="382"/>
      <c r="Z106" s="382"/>
      <c r="AA106" s="382"/>
      <c r="AB106" s="382"/>
      <c r="AC106" s="382"/>
      <c r="AD106" s="382"/>
      <c r="AE106" s="382"/>
      <c r="AF106" s="382"/>
      <c r="AG106" s="382"/>
      <c r="AH106" s="382"/>
      <c r="AI106" s="382"/>
      <c r="AJ106" s="382"/>
      <c r="AK106" s="382"/>
      <c r="AL106" s="382"/>
      <c r="AM106" s="382"/>
      <c r="AN106" s="382"/>
      <c r="AO106" s="382"/>
      <c r="AP106" s="382"/>
      <c r="AQ106" s="382"/>
      <c r="AR106" s="382"/>
      <c r="AS106" s="382"/>
      <c r="AT106" s="382"/>
      <c r="AU106" s="382"/>
      <c r="AV106" s="382"/>
      <c r="AW106" s="382"/>
      <c r="AX106" s="382"/>
      <c r="AY106" s="382"/>
      <c r="AZ106" s="382"/>
      <c r="BA106" s="382"/>
      <c r="BB106" s="382"/>
      <c r="BC106" s="382"/>
      <c r="BD106" s="382"/>
      <c r="BE106" s="382"/>
      <c r="BF106" s="382"/>
      <c r="BG106" s="382"/>
      <c r="BH106" s="382"/>
    </row>
    <row r="107" spans="1:60" s="376" customFormat="1" ht="11.25">
      <c r="A107" s="415" t="s">
        <v>170</v>
      </c>
      <c r="B107" s="382" t="s">
        <v>410</v>
      </c>
      <c r="C107" s="382" t="s">
        <v>410</v>
      </c>
      <c r="D107" s="382" t="s">
        <v>410</v>
      </c>
      <c r="E107" s="382" t="s">
        <v>410</v>
      </c>
      <c r="F107" s="382"/>
      <c r="G107" s="382"/>
      <c r="H107" s="382"/>
      <c r="I107" s="382"/>
      <c r="J107" s="382"/>
      <c r="K107" s="382"/>
      <c r="L107" s="382"/>
      <c r="M107" s="382"/>
      <c r="N107" s="382"/>
      <c r="O107" s="382"/>
      <c r="P107" s="382"/>
      <c r="Q107" s="382" t="s">
        <v>410</v>
      </c>
      <c r="R107" s="382"/>
      <c r="S107" s="382"/>
      <c r="T107" s="382" t="s">
        <v>410</v>
      </c>
      <c r="U107" s="382"/>
      <c r="V107" s="382"/>
      <c r="W107" s="382"/>
      <c r="X107" s="382"/>
      <c r="Y107" s="382"/>
      <c r="Z107" s="382"/>
      <c r="AA107" s="382"/>
      <c r="AB107" s="382"/>
      <c r="AC107" s="382"/>
      <c r="AD107" s="382"/>
      <c r="AE107" s="382" t="s">
        <v>410</v>
      </c>
      <c r="AF107" s="382"/>
      <c r="AG107" s="382"/>
      <c r="AH107" s="382"/>
      <c r="AI107" s="382"/>
      <c r="AJ107" s="382"/>
      <c r="AK107" s="382"/>
      <c r="AL107" s="382"/>
      <c r="AM107" s="382"/>
      <c r="AN107" s="382"/>
      <c r="AO107" s="382"/>
      <c r="AP107" s="382"/>
      <c r="AQ107" s="382"/>
      <c r="AR107" s="382"/>
      <c r="AS107" s="382"/>
      <c r="AT107" s="382"/>
      <c r="AU107" s="382"/>
      <c r="AV107" s="382"/>
      <c r="AW107" s="382"/>
      <c r="AX107" s="382"/>
      <c r="AY107" s="382"/>
      <c r="AZ107" s="382"/>
      <c r="BA107" s="382"/>
      <c r="BB107" s="382"/>
      <c r="BC107" s="382"/>
      <c r="BD107" s="382"/>
      <c r="BE107" s="382"/>
      <c r="BF107" s="382"/>
      <c r="BG107" s="382"/>
      <c r="BH107" s="382"/>
    </row>
    <row r="108" spans="1:60" s="376" customFormat="1" ht="11.25">
      <c r="A108" s="415" t="s">
        <v>171</v>
      </c>
      <c r="B108" s="382" t="s">
        <v>410</v>
      </c>
      <c r="C108" s="382" t="s">
        <v>410</v>
      </c>
      <c r="D108" s="382" t="s">
        <v>410</v>
      </c>
      <c r="E108" s="382" t="s">
        <v>410</v>
      </c>
      <c r="F108" s="382"/>
      <c r="G108" s="382"/>
      <c r="H108" s="382"/>
      <c r="I108" s="382"/>
      <c r="J108" s="382"/>
      <c r="K108" s="382"/>
      <c r="L108" s="382"/>
      <c r="M108" s="382"/>
      <c r="N108" s="382"/>
      <c r="O108" s="382"/>
      <c r="P108" s="382"/>
      <c r="Q108" s="382"/>
      <c r="R108" s="382"/>
      <c r="S108" s="382"/>
      <c r="T108" s="382"/>
      <c r="U108" s="382"/>
      <c r="V108" s="382"/>
      <c r="W108" s="382"/>
      <c r="X108" s="382"/>
      <c r="Y108" s="382"/>
      <c r="Z108" s="382"/>
      <c r="AA108" s="382"/>
      <c r="AB108" s="382"/>
      <c r="AC108" s="382"/>
      <c r="AD108" s="382"/>
      <c r="AE108" s="382"/>
      <c r="AF108" s="382"/>
      <c r="AG108" s="382"/>
      <c r="AH108" s="382"/>
      <c r="AI108" s="382"/>
      <c r="AJ108" s="382"/>
      <c r="AK108" s="382"/>
      <c r="AL108" s="382"/>
      <c r="AM108" s="382"/>
      <c r="AN108" s="382"/>
      <c r="AO108" s="382"/>
      <c r="AP108" s="382"/>
      <c r="AQ108" s="382"/>
      <c r="AR108" s="382"/>
      <c r="AS108" s="382"/>
      <c r="AT108" s="382"/>
      <c r="AU108" s="382"/>
      <c r="AV108" s="382"/>
      <c r="AW108" s="382"/>
      <c r="AX108" s="382"/>
      <c r="AY108" s="382"/>
      <c r="AZ108" s="382"/>
      <c r="BA108" s="382"/>
      <c r="BB108" s="382"/>
      <c r="BC108" s="382"/>
      <c r="BD108" s="382"/>
      <c r="BE108" s="382"/>
      <c r="BF108" s="382"/>
      <c r="BG108" s="382"/>
      <c r="BH108" s="382"/>
    </row>
    <row r="109" spans="1:60" s="376" customFormat="1" ht="22.5">
      <c r="A109" s="415" t="s">
        <v>172</v>
      </c>
      <c r="B109" s="382" t="s">
        <v>410</v>
      </c>
      <c r="C109" s="382" t="s">
        <v>410</v>
      </c>
      <c r="D109" s="382" t="s">
        <v>410</v>
      </c>
      <c r="E109" s="382" t="s">
        <v>410</v>
      </c>
      <c r="F109" s="382"/>
      <c r="G109" s="382"/>
      <c r="H109" s="382"/>
      <c r="I109" s="382"/>
      <c r="J109" s="382"/>
      <c r="K109" s="382"/>
      <c r="L109" s="382"/>
      <c r="M109" s="382"/>
      <c r="N109" s="382"/>
      <c r="O109" s="382"/>
      <c r="P109" s="382"/>
      <c r="Q109" s="382"/>
      <c r="R109" s="382"/>
      <c r="S109" s="382"/>
      <c r="T109" s="382"/>
      <c r="U109" s="382"/>
      <c r="V109" s="382"/>
      <c r="W109" s="382"/>
      <c r="X109" s="382"/>
      <c r="Y109" s="382"/>
      <c r="Z109" s="382"/>
      <c r="AA109" s="382"/>
      <c r="AB109" s="382"/>
      <c r="AC109" s="382"/>
      <c r="AD109" s="382"/>
      <c r="AE109" s="382"/>
      <c r="AF109" s="382"/>
      <c r="AG109" s="382"/>
      <c r="AH109" s="382"/>
      <c r="AI109" s="382"/>
      <c r="AJ109" s="382"/>
      <c r="AK109" s="382"/>
      <c r="AL109" s="382"/>
      <c r="AM109" s="382"/>
      <c r="AN109" s="382"/>
      <c r="AO109" s="382"/>
      <c r="AP109" s="382"/>
      <c r="AQ109" s="382"/>
      <c r="AR109" s="382"/>
      <c r="AS109" s="382"/>
      <c r="AT109" s="382"/>
      <c r="AU109" s="382"/>
      <c r="AV109" s="382"/>
      <c r="AW109" s="382"/>
      <c r="AX109" s="382"/>
      <c r="AY109" s="382"/>
      <c r="AZ109" s="382"/>
      <c r="BA109" s="382"/>
      <c r="BB109" s="382"/>
      <c r="BC109" s="382"/>
      <c r="BD109" s="382"/>
      <c r="BE109" s="382"/>
      <c r="BF109" s="382"/>
      <c r="BG109" s="382"/>
      <c r="BH109" s="382"/>
    </row>
    <row r="110" spans="1:60" s="376" customFormat="1" ht="22.5">
      <c r="A110" s="415" t="s">
        <v>173</v>
      </c>
      <c r="B110" s="382" t="s">
        <v>410</v>
      </c>
      <c r="C110" s="382" t="s">
        <v>410</v>
      </c>
      <c r="D110" s="382" t="s">
        <v>410</v>
      </c>
      <c r="E110" s="382" t="s">
        <v>410</v>
      </c>
      <c r="F110" s="382"/>
      <c r="G110" s="382"/>
      <c r="H110" s="382"/>
      <c r="I110" s="382"/>
      <c r="J110" s="382"/>
      <c r="K110" s="382"/>
      <c r="L110" s="382"/>
      <c r="M110" s="382"/>
      <c r="N110" s="382"/>
      <c r="O110" s="382"/>
      <c r="P110" s="382"/>
      <c r="Q110" s="382"/>
      <c r="R110" s="382"/>
      <c r="S110" s="382"/>
      <c r="T110" s="382"/>
      <c r="U110" s="382"/>
      <c r="V110" s="382"/>
      <c r="W110" s="382"/>
      <c r="X110" s="382"/>
      <c r="Y110" s="382"/>
      <c r="Z110" s="382"/>
      <c r="AA110" s="382"/>
      <c r="AB110" s="382"/>
      <c r="AC110" s="382"/>
      <c r="AD110" s="382"/>
      <c r="AE110" s="382"/>
      <c r="AF110" s="382"/>
      <c r="AG110" s="382"/>
      <c r="AH110" s="382"/>
      <c r="AI110" s="382"/>
      <c r="AJ110" s="382"/>
      <c r="AK110" s="382"/>
      <c r="AL110" s="382"/>
      <c r="AM110" s="382"/>
      <c r="AN110" s="382"/>
      <c r="AO110" s="382"/>
      <c r="AP110" s="382"/>
      <c r="AQ110" s="382"/>
      <c r="AR110" s="382"/>
      <c r="AS110" s="382"/>
      <c r="AT110" s="382"/>
      <c r="AU110" s="382"/>
      <c r="AV110" s="382"/>
      <c r="AW110" s="382"/>
      <c r="AX110" s="382"/>
      <c r="AY110" s="382"/>
      <c r="AZ110" s="382"/>
      <c r="BA110" s="382"/>
      <c r="BB110" s="382"/>
      <c r="BC110" s="382"/>
      <c r="BD110" s="382"/>
      <c r="BE110" s="382"/>
      <c r="BF110" s="382"/>
      <c r="BG110" s="382"/>
      <c r="BH110" s="382"/>
    </row>
    <row r="111" spans="1:60" s="376" customFormat="1" ht="11.25">
      <c r="A111" s="415" t="s">
        <v>174</v>
      </c>
      <c r="B111" s="382" t="s">
        <v>410</v>
      </c>
      <c r="C111" s="382" t="s">
        <v>410</v>
      </c>
      <c r="D111" s="382" t="s">
        <v>410</v>
      </c>
      <c r="E111" s="382" t="s">
        <v>410</v>
      </c>
      <c r="F111" s="382"/>
      <c r="G111" s="382"/>
      <c r="H111" s="382"/>
      <c r="I111" s="382"/>
      <c r="J111" s="382"/>
      <c r="K111" s="382"/>
      <c r="L111" s="382"/>
      <c r="M111" s="382"/>
      <c r="N111" s="382"/>
      <c r="O111" s="382"/>
      <c r="P111" s="382"/>
      <c r="Q111" s="382"/>
      <c r="R111" s="382"/>
      <c r="S111" s="382"/>
      <c r="T111" s="382" t="s">
        <v>410</v>
      </c>
      <c r="U111" s="382"/>
      <c r="V111" s="382"/>
      <c r="W111" s="382"/>
      <c r="X111" s="382"/>
      <c r="Y111" s="382"/>
      <c r="Z111" s="382"/>
      <c r="AA111" s="382"/>
      <c r="AB111" s="382"/>
      <c r="AC111" s="382"/>
      <c r="AD111" s="382"/>
      <c r="AE111" s="382"/>
      <c r="AF111" s="382"/>
      <c r="AG111" s="382"/>
      <c r="AH111" s="382"/>
      <c r="AI111" s="382"/>
      <c r="AJ111" s="382"/>
      <c r="AK111" s="382"/>
      <c r="AL111" s="382"/>
      <c r="AM111" s="382"/>
      <c r="AN111" s="382"/>
      <c r="AO111" s="382"/>
      <c r="AP111" s="382"/>
      <c r="AQ111" s="382"/>
      <c r="AR111" s="382"/>
      <c r="AS111" s="382"/>
      <c r="AT111" s="382"/>
      <c r="AU111" s="382"/>
      <c r="AV111" s="382"/>
      <c r="AW111" s="382"/>
      <c r="AX111" s="382"/>
      <c r="AY111" s="382"/>
      <c r="AZ111" s="382"/>
      <c r="BA111" s="382"/>
      <c r="BB111" s="382"/>
      <c r="BC111" s="382"/>
      <c r="BD111" s="382"/>
      <c r="BE111" s="382"/>
      <c r="BF111" s="382"/>
      <c r="BG111" s="382"/>
      <c r="BH111" s="382"/>
    </row>
    <row r="112" spans="1:60" s="376" customFormat="1" ht="11.25">
      <c r="A112" s="415" t="s">
        <v>469</v>
      </c>
      <c r="B112" s="382" t="s">
        <v>410</v>
      </c>
      <c r="C112" s="382" t="s">
        <v>410</v>
      </c>
      <c r="D112" s="382" t="s">
        <v>410</v>
      </c>
      <c r="E112" s="382"/>
      <c r="F112" s="382"/>
      <c r="G112" s="382"/>
      <c r="H112" s="382"/>
      <c r="I112" s="382"/>
      <c r="J112" s="382"/>
      <c r="K112" s="382"/>
      <c r="L112" s="382"/>
      <c r="M112" s="382"/>
      <c r="N112" s="382"/>
      <c r="O112" s="382"/>
      <c r="P112" s="382"/>
      <c r="Q112" s="382"/>
      <c r="R112" s="382"/>
      <c r="S112" s="382"/>
      <c r="T112" s="382"/>
      <c r="U112" s="382"/>
      <c r="V112" s="382"/>
      <c r="W112" s="382"/>
      <c r="X112" s="382"/>
      <c r="Y112" s="382"/>
      <c r="Z112" s="382"/>
      <c r="AA112" s="382"/>
      <c r="AB112" s="382"/>
      <c r="AC112" s="382"/>
      <c r="AD112" s="382"/>
      <c r="AE112" s="382"/>
      <c r="AF112" s="382"/>
      <c r="AG112" s="382"/>
      <c r="AH112" s="382"/>
      <c r="AI112" s="382"/>
      <c r="AJ112" s="382"/>
      <c r="AK112" s="382"/>
      <c r="AL112" s="382"/>
      <c r="AM112" s="382"/>
      <c r="AN112" s="382"/>
      <c r="AO112" s="382"/>
      <c r="AP112" s="382"/>
      <c r="AQ112" s="382"/>
      <c r="AR112" s="382"/>
      <c r="AS112" s="382"/>
      <c r="AT112" s="382"/>
      <c r="AU112" s="382"/>
      <c r="AV112" s="382"/>
      <c r="AW112" s="382"/>
      <c r="AX112" s="382"/>
      <c r="AY112" s="382"/>
      <c r="AZ112" s="382"/>
      <c r="BA112" s="382"/>
      <c r="BB112" s="382"/>
      <c r="BC112" s="382"/>
      <c r="BD112" s="382"/>
      <c r="BE112" s="382"/>
      <c r="BF112" s="382"/>
      <c r="BG112" s="382"/>
      <c r="BH112" s="382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2D706-EDD2-4069-89DC-B5E03A8718D2}">
  <sheetPr>
    <tabColor theme="9" tint="0.39997558519241921"/>
  </sheetPr>
  <dimension ref="A1:G162"/>
  <sheetViews>
    <sheetView topLeftCell="A20" zoomScaleNormal="100" workbookViewId="0">
      <selection activeCell="B28" sqref="B28"/>
    </sheetView>
  </sheetViews>
  <sheetFormatPr baseColWidth="10" defaultColWidth="11" defaultRowHeight="15.75"/>
  <cols>
    <col min="1" max="1" width="31.875" customWidth="1"/>
    <col min="2" max="2" width="36.625" style="1" customWidth="1"/>
    <col min="3" max="3" width="3.5" bestFit="1" customWidth="1"/>
    <col min="4" max="4" width="4.125" style="1" customWidth="1"/>
    <col min="5" max="5" width="3.625" customWidth="1"/>
  </cols>
  <sheetData>
    <row r="1" spans="1:7" ht="15" customHeight="1">
      <c r="A1" s="471" t="s">
        <v>0</v>
      </c>
      <c r="B1" s="471"/>
      <c r="C1" s="471"/>
      <c r="D1" s="471"/>
      <c r="E1" s="471"/>
    </row>
    <row r="2" spans="1:7" ht="12" customHeight="1">
      <c r="B2" s="87"/>
    </row>
    <row r="3" spans="1:7" ht="12" customHeight="1">
      <c r="A3" s="20" t="s">
        <v>1</v>
      </c>
      <c r="B3" s="57" t="s">
        <v>2</v>
      </c>
      <c r="E3" s="9"/>
      <c r="F3" s="9"/>
      <c r="G3" s="9"/>
    </row>
    <row r="4" spans="1:7" ht="12" customHeight="1">
      <c r="A4" s="8" t="s">
        <v>3</v>
      </c>
      <c r="B4" s="323"/>
      <c r="C4" s="4"/>
      <c r="E4" s="9"/>
      <c r="F4" s="9"/>
      <c r="G4" s="9"/>
    </row>
    <row r="5" spans="1:7" ht="12" customHeight="1">
      <c r="A5" s="8" t="s">
        <v>4</v>
      </c>
      <c r="B5" s="323"/>
      <c r="C5" s="4"/>
      <c r="E5" s="9"/>
      <c r="F5" s="9"/>
      <c r="G5" s="9"/>
    </row>
    <row r="6" spans="1:7" ht="12" customHeight="1">
      <c r="A6" s="8" t="s">
        <v>5</v>
      </c>
      <c r="B6" s="362"/>
      <c r="C6" s="4"/>
      <c r="E6" s="9"/>
      <c r="F6" s="9"/>
      <c r="G6" s="9"/>
    </row>
    <row r="7" spans="1:7" ht="12" customHeight="1">
      <c r="A7" s="8" t="s">
        <v>6</v>
      </c>
      <c r="B7" s="363" t="s">
        <v>7</v>
      </c>
      <c r="C7" s="4"/>
      <c r="E7" s="9"/>
      <c r="F7" s="9"/>
      <c r="G7" s="9"/>
    </row>
    <row r="8" spans="1:7" ht="12" customHeight="1">
      <c r="A8" s="8" t="s">
        <v>8</v>
      </c>
      <c r="B8" s="323"/>
      <c r="C8" s="4"/>
      <c r="E8" s="9"/>
    </row>
    <row r="9" spans="1:7" ht="12" customHeight="1">
      <c r="A9" s="8"/>
      <c r="B9" s="323"/>
      <c r="C9" s="4"/>
      <c r="E9" s="9"/>
    </row>
    <row r="10" spans="1:7" ht="12" customHeight="1">
      <c r="A10" s="8" t="s">
        <v>9</v>
      </c>
      <c r="B10" s="323"/>
      <c r="C10" s="4"/>
      <c r="E10" s="9"/>
    </row>
    <row r="11" spans="1:7" ht="12" customHeight="1">
      <c r="A11" s="8" t="s">
        <v>10</v>
      </c>
      <c r="B11" s="323"/>
      <c r="C11" s="4"/>
      <c r="E11" s="9"/>
    </row>
    <row r="12" spans="1:7" ht="12" customHeight="1">
      <c r="A12" s="8" t="s">
        <v>11</v>
      </c>
      <c r="B12" s="323"/>
      <c r="C12" s="4"/>
      <c r="E12" s="9"/>
    </row>
    <row r="13" spans="1:7" ht="12" customHeight="1">
      <c r="A13" s="8" t="s">
        <v>12</v>
      </c>
      <c r="B13" s="323"/>
      <c r="C13" s="4"/>
      <c r="E13" s="9"/>
    </row>
    <row r="14" spans="1:7" ht="12" customHeight="1">
      <c r="A14" s="8"/>
      <c r="B14" s="323"/>
      <c r="C14" s="4"/>
      <c r="E14" s="9"/>
    </row>
    <row r="15" spans="1:7" ht="12" customHeight="1">
      <c r="B15" s="324"/>
      <c r="E15" s="9"/>
    </row>
    <row r="16" spans="1:7" ht="12" customHeight="1">
      <c r="A16" s="21" t="s">
        <v>13</v>
      </c>
      <c r="B16" s="324"/>
      <c r="E16" s="9"/>
    </row>
    <row r="17" spans="1:7" ht="12" customHeight="1">
      <c r="A17" s="8" t="s">
        <v>14</v>
      </c>
      <c r="B17" s="362" t="s">
        <v>15</v>
      </c>
      <c r="C17" s="4"/>
      <c r="E17" s="9"/>
    </row>
    <row r="18" spans="1:7" ht="12" customHeight="1">
      <c r="A18" s="8"/>
      <c r="B18" s="364"/>
      <c r="C18" s="4"/>
      <c r="E18" s="9"/>
    </row>
    <row r="19" spans="1:7" ht="12" customHeight="1">
      <c r="A19" s="8" t="s">
        <v>16</v>
      </c>
      <c r="B19" s="323"/>
      <c r="C19" s="4"/>
      <c r="E19" s="9"/>
    </row>
    <row r="20" spans="1:7" ht="12" customHeight="1">
      <c r="A20" s="8" t="s">
        <v>17</v>
      </c>
      <c r="B20" s="362" t="s">
        <v>18</v>
      </c>
      <c r="C20" s="4"/>
      <c r="E20" s="9"/>
    </row>
    <row r="21" spans="1:7" ht="12" customHeight="1">
      <c r="A21" s="8" t="s">
        <v>19</v>
      </c>
      <c r="B21" s="362" t="s">
        <v>20</v>
      </c>
      <c r="C21" s="4"/>
      <c r="E21" s="9"/>
    </row>
    <row r="22" spans="1:7" ht="12" customHeight="1">
      <c r="A22" s="8" t="s">
        <v>21</v>
      </c>
      <c r="B22" s="323"/>
      <c r="C22" s="4"/>
      <c r="E22" s="9"/>
    </row>
    <row r="23" spans="1:7" ht="12" customHeight="1">
      <c r="A23" s="8" t="s">
        <v>22</v>
      </c>
      <c r="B23" s="325"/>
      <c r="C23" s="4"/>
      <c r="E23" s="9"/>
      <c r="F23" s="9"/>
      <c r="G23" s="9"/>
    </row>
    <row r="24" spans="1:7" ht="12" customHeight="1">
      <c r="A24" s="8" t="s">
        <v>23</v>
      </c>
      <c r="B24" s="323"/>
      <c r="C24" s="4"/>
      <c r="E24" s="9"/>
      <c r="F24" s="9"/>
      <c r="G24" s="9"/>
    </row>
    <row r="25" spans="1:7" ht="12" customHeight="1">
      <c r="A25" s="8" t="s">
        <v>24</v>
      </c>
      <c r="B25" s="133">
        <v>4</v>
      </c>
      <c r="D25" s="22"/>
      <c r="E25" s="9"/>
      <c r="F25" s="9"/>
      <c r="G25" s="9"/>
    </row>
    <row r="26" spans="1:7" ht="12" customHeight="1">
      <c r="A26" s="10" t="s">
        <v>25</v>
      </c>
      <c r="B26" s="133">
        <v>3</v>
      </c>
      <c r="D26" s="19"/>
      <c r="E26" s="9"/>
      <c r="F26" s="9"/>
      <c r="G26" s="9"/>
    </row>
    <row r="27" spans="1:7" ht="12" customHeight="1">
      <c r="A27" s="8" t="s">
        <v>26</v>
      </c>
      <c r="B27" s="133"/>
      <c r="D27" s="19"/>
      <c r="E27" s="9"/>
      <c r="F27" s="9"/>
      <c r="G27" s="9"/>
    </row>
    <row r="28" spans="1:7" ht="12" customHeight="1">
      <c r="A28" s="8" t="s">
        <v>27</v>
      </c>
      <c r="B28" s="133">
        <v>10</v>
      </c>
      <c r="D28" s="19"/>
      <c r="E28" s="9"/>
      <c r="F28" s="9"/>
      <c r="G28" s="9"/>
    </row>
    <row r="29" spans="1:7" ht="12" customHeight="1">
      <c r="A29" s="8" t="s">
        <v>28</v>
      </c>
      <c r="B29" s="129">
        <v>2</v>
      </c>
      <c r="D29" s="19"/>
      <c r="E29" s="9"/>
      <c r="F29" s="9"/>
      <c r="G29" s="9"/>
    </row>
    <row r="30" spans="1:7" ht="12" customHeight="1">
      <c r="A30" s="8" t="s">
        <v>29</v>
      </c>
      <c r="B30" s="89" t="e" cm="1">
        <f t="array" ref="B30">_xlfn._xlws.FILTER(Échantillon!#REF!,Échantillon!#REF!)</f>
        <v>#REF!</v>
      </c>
      <c r="C30" s="89"/>
      <c r="D30" s="56"/>
      <c r="E30" s="9"/>
      <c r="F30" s="9"/>
      <c r="G30" s="9"/>
    </row>
    <row r="31" spans="1:7" ht="12" customHeight="1">
      <c r="A31" s="8"/>
      <c r="B31" s="89"/>
      <c r="C31" s="89"/>
      <c r="D31" s="56"/>
      <c r="E31" s="9"/>
      <c r="F31" s="9"/>
      <c r="G31" s="9"/>
    </row>
    <row r="32" spans="1:7" ht="12" customHeight="1">
      <c r="A32" s="8"/>
      <c r="B32" s="89"/>
      <c r="C32" s="89"/>
      <c r="D32" s="56"/>
      <c r="E32" s="9"/>
      <c r="F32" s="9"/>
      <c r="G32" s="9"/>
    </row>
    <row r="33" spans="1:7" ht="12" customHeight="1">
      <c r="A33" s="8"/>
      <c r="B33" s="89"/>
      <c r="C33" s="89"/>
      <c r="D33" s="56"/>
      <c r="E33" s="9"/>
      <c r="F33" s="9"/>
      <c r="G33" s="9"/>
    </row>
    <row r="34" spans="1:7" ht="12" customHeight="1">
      <c r="A34" s="8"/>
      <c r="B34" s="89"/>
      <c r="C34" s="89"/>
      <c r="D34" s="372"/>
      <c r="E34" s="9"/>
      <c r="F34" s="9"/>
      <c r="G34" s="9"/>
    </row>
    <row r="35" spans="1:7" ht="12" customHeight="1">
      <c r="A35" s="8"/>
      <c r="B35" s="89"/>
      <c r="C35" s="89"/>
      <c r="D35" s="56"/>
      <c r="E35" s="9"/>
      <c r="F35" s="9"/>
      <c r="G35" s="9"/>
    </row>
    <row r="36" spans="1:7" ht="12" customHeight="1">
      <c r="A36" s="8"/>
      <c r="B36" s="89"/>
      <c r="C36" s="90"/>
      <c r="D36" s="56"/>
      <c r="E36" s="9"/>
      <c r="F36" s="9"/>
      <c r="G36" s="9"/>
    </row>
    <row r="37" spans="1:7" ht="12" customHeight="1">
      <c r="A37" s="8"/>
      <c r="B37" s="89"/>
      <c r="C37" s="90"/>
      <c r="D37" s="56"/>
      <c r="F37" s="9"/>
      <c r="G37" s="9"/>
    </row>
    <row r="38" spans="1:7" ht="12" customHeight="1">
      <c r="A38" s="8"/>
      <c r="B38" s="89"/>
      <c r="C38" s="90"/>
      <c r="D38" s="56"/>
      <c r="F38" s="9"/>
      <c r="G38" s="9"/>
    </row>
    <row r="39" spans="1:7" ht="12" customHeight="1">
      <c r="A39" s="8"/>
      <c r="B39" s="89"/>
      <c r="C39" s="90"/>
      <c r="D39" s="56"/>
      <c r="F39" s="9"/>
      <c r="G39" s="9"/>
    </row>
    <row r="40" spans="1:7" ht="12" customHeight="1">
      <c r="A40" s="8"/>
      <c r="B40" s="89"/>
      <c r="C40" s="90"/>
      <c r="D40" s="56"/>
      <c r="F40" s="9"/>
      <c r="G40" s="9"/>
    </row>
    <row r="41" spans="1:7" ht="12" customHeight="1">
      <c r="A41" s="8" t="s">
        <v>30</v>
      </c>
      <c r="B41" s="131"/>
      <c r="C41" s="56"/>
      <c r="D41" s="56"/>
      <c r="F41" s="9"/>
      <c r="G41" s="9"/>
    </row>
    <row r="42" spans="1:7" ht="12" customHeight="1">
      <c r="B42" s="131"/>
      <c r="C42" s="56"/>
      <c r="D42" s="56"/>
      <c r="F42" s="11"/>
      <c r="G42" s="9"/>
    </row>
    <row r="43" spans="1:7" ht="12" customHeight="1">
      <c r="B43" s="131"/>
      <c r="C43" s="56"/>
      <c r="D43" s="56"/>
      <c r="E43" s="9"/>
      <c r="F43" s="11"/>
      <c r="G43" s="9"/>
    </row>
    <row r="44" spans="1:7" ht="12" customHeight="1" thickBot="1">
      <c r="B44" s="132"/>
    </row>
    <row r="45" spans="1:7" ht="12" customHeight="1" thickBot="1">
      <c r="A45" s="469" t="s">
        <v>31</v>
      </c>
      <c r="B45" s="470"/>
      <c r="C45" s="88"/>
      <c r="D45" s="88"/>
      <c r="E45" s="88"/>
    </row>
    <row r="46" spans="1:7" ht="12" customHeight="1">
      <c r="A46" s="186" t="str" cm="1">
        <f t="array" ref="A46:A51">résumé_des_couts</f>
        <v>Excavation</v>
      </c>
      <c r="B46" s="187" cm="1">
        <f t="array" ref="B46:B52">résumé_des_coutstotal</f>
        <v>0</v>
      </c>
      <c r="C46" s="88"/>
      <c r="D46" s="88"/>
      <c r="E46" s="88"/>
    </row>
    <row r="47" spans="1:7" ht="12" customHeight="1">
      <c r="A47" s="64" t="str">
        <v>Transport et gestion des sols</v>
      </c>
      <c r="B47" s="65">
        <v>0</v>
      </c>
      <c r="C47" s="88"/>
      <c r="D47" s="88"/>
      <c r="E47" s="88"/>
    </row>
    <row r="48" spans="1:7" ht="12" customHeight="1">
      <c r="A48" s="62" t="str">
        <v>Remblais</v>
      </c>
      <c r="B48" s="63">
        <v>0</v>
      </c>
      <c r="C48" s="88"/>
      <c r="D48" s="88"/>
      <c r="E48" s="88"/>
    </row>
    <row r="49" spans="1:5" ht="12" customHeight="1">
      <c r="A49" s="64" t="str">
        <v>Forage</v>
      </c>
      <c r="B49" s="65">
        <v>702.75</v>
      </c>
      <c r="C49" s="88"/>
      <c r="D49" s="88"/>
      <c r="E49" s="88"/>
    </row>
    <row r="50" spans="1:5" ht="12" customHeight="1">
      <c r="A50" s="62" t="str">
        <v>Analyse chimique des échantillons</v>
      </c>
      <c r="B50" s="63">
        <v>1618.6599999999999</v>
      </c>
      <c r="C50" s="88"/>
      <c r="D50" s="88"/>
      <c r="E50" s="88"/>
    </row>
    <row r="51" spans="1:5" ht="12" customHeight="1">
      <c r="A51" s="64" t="str">
        <v>Frais de gestion et rapport</v>
      </c>
      <c r="B51" s="65">
        <v>1530.73</v>
      </c>
      <c r="C51" s="88"/>
      <c r="D51" s="88"/>
      <c r="E51" s="88"/>
    </row>
    <row r="52" spans="1:5" ht="12" customHeight="1">
      <c r="A52" s="188" t="s">
        <v>32</v>
      </c>
      <c r="B52" s="189">
        <v>3852.14</v>
      </c>
      <c r="C52" s="88"/>
      <c r="D52" s="88"/>
      <c r="E52" s="88"/>
    </row>
    <row r="53" spans="1:5" ht="12" customHeight="1">
      <c r="A53" s="188" t="s">
        <v>33</v>
      </c>
      <c r="B53" s="189">
        <f>B52*C53</f>
        <v>0</v>
      </c>
      <c r="C53" s="348">
        <v>0</v>
      </c>
      <c r="D53" s="88"/>
      <c r="E53" s="88"/>
    </row>
    <row r="54" spans="1:5" ht="12" customHeight="1">
      <c r="A54" s="188" t="s">
        <v>34</v>
      </c>
      <c r="B54" s="189">
        <f>B52-B53</f>
        <v>3852.14</v>
      </c>
      <c r="C54" s="88"/>
      <c r="D54" s="88"/>
      <c r="E54" s="88"/>
    </row>
    <row r="55" spans="1:5" ht="12" customHeight="1">
      <c r="A55" s="190" t="s">
        <v>35</v>
      </c>
      <c r="B55" s="191">
        <f>B54*0.05</f>
        <v>192.607</v>
      </c>
      <c r="C55" s="88"/>
      <c r="D55" s="88"/>
      <c r="E55" s="88"/>
    </row>
    <row r="56" spans="1:5" ht="12" customHeight="1">
      <c r="A56" s="192" t="s">
        <v>36</v>
      </c>
      <c r="B56" s="193">
        <f>B54*0.09975</f>
        <v>384.25096500000001</v>
      </c>
    </row>
    <row r="57" spans="1:5" ht="12" customHeight="1">
      <c r="A57" s="194" t="s">
        <v>32</v>
      </c>
      <c r="B57" s="195">
        <f>B54+B55+B56</f>
        <v>4428.9979649999996</v>
      </c>
    </row>
    <row r="58" spans="1:5" ht="12" customHeight="1" thickBot="1">
      <c r="A58" s="197" t="s">
        <v>37</v>
      </c>
      <c r="B58" s="196">
        <f>B57/2</f>
        <v>2214.4989824999998</v>
      </c>
    </row>
    <row r="59" spans="1:5" ht="12" customHeight="1"/>
    <row r="60" spans="1:5" ht="12" customHeight="1"/>
    <row r="61" spans="1:5" ht="12" customHeight="1"/>
    <row r="62" spans="1:5" ht="12" customHeight="1"/>
    <row r="63" spans="1:5" ht="12" customHeight="1"/>
    <row r="64" spans="1:5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</sheetData>
  <sheetProtection selectLockedCells="1"/>
  <mergeCells count="2">
    <mergeCell ref="A45:B45"/>
    <mergeCell ref="A1:E1"/>
  </mergeCells>
  <phoneticPr fontId="7" type="noConversion"/>
  <dataValidations count="1">
    <dataValidation type="list" allowBlank="1" showInputMessage="1" showErrorMessage="1" sqref="B3" xr:uid="{30D6C37C-98BD-4777-8677-DA4F618B370D}">
      <formula1>type_de_chantier</formula1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7EA1D-AE61-4B60-A147-4CFAC0143F0F}">
  <sheetPr>
    <tabColor theme="9" tint="0.39997558519241921"/>
  </sheetPr>
  <dimension ref="A1:K89"/>
  <sheetViews>
    <sheetView zoomScale="140" zoomScaleNormal="140" workbookViewId="0">
      <selection activeCell="D9" sqref="D9"/>
    </sheetView>
  </sheetViews>
  <sheetFormatPr baseColWidth="10" defaultColWidth="11" defaultRowHeight="15.75"/>
  <cols>
    <col min="1" max="1" width="15.375" customWidth="1"/>
    <col min="2" max="2" width="6.125" customWidth="1"/>
    <col min="4" max="4" width="22.25" style="2" customWidth="1"/>
    <col min="5" max="5" width="8.625" style="2" customWidth="1"/>
    <col min="6" max="6" width="6.375" style="2" customWidth="1"/>
    <col min="7" max="7" width="4.375" style="2" customWidth="1"/>
    <col min="8" max="8" width="10.5" style="2" customWidth="1"/>
    <col min="9" max="9" width="6.625" style="2" customWidth="1"/>
    <col min="10" max="10" width="8.125" style="2" customWidth="1"/>
    <col min="11" max="11" width="11" style="2"/>
    <col min="13" max="13" width="3.25" customWidth="1"/>
    <col min="14" max="14" width="2" customWidth="1"/>
    <col min="15" max="15" width="2.5" customWidth="1"/>
    <col min="16" max="16" width="2.25" customWidth="1"/>
    <col min="17" max="17" width="3.125" customWidth="1"/>
    <col min="18" max="18" width="3.25" customWidth="1"/>
  </cols>
  <sheetData>
    <row r="1" spans="1:11" ht="18" customHeight="1">
      <c r="A1" t="s">
        <v>420</v>
      </c>
      <c r="B1" t="s">
        <v>290</v>
      </c>
      <c r="C1" t="s">
        <v>421</v>
      </c>
      <c r="D1" s="472" t="s">
        <v>175</v>
      </c>
      <c r="E1" s="472"/>
      <c r="F1" s="472"/>
      <c r="G1" s="472"/>
      <c r="H1" s="472"/>
      <c r="I1" s="472"/>
      <c r="J1" s="472"/>
      <c r="K1" s="472"/>
    </row>
    <row r="2" spans="1:11" ht="9.9499999999999993" customHeight="1" thickBot="1">
      <c r="A2" s="368" t="s">
        <v>422</v>
      </c>
      <c r="B2" s="5"/>
      <c r="C2" s="5"/>
      <c r="D2" s="99" t="s">
        <v>176</v>
      </c>
      <c r="E2" s="25" t="s">
        <v>177</v>
      </c>
      <c r="F2" s="100" t="s">
        <v>178</v>
      </c>
      <c r="G2" s="25" t="s">
        <v>179</v>
      </c>
      <c r="H2" s="25" t="s">
        <v>180</v>
      </c>
      <c r="I2" s="134" t="s">
        <v>181</v>
      </c>
      <c r="J2" s="29" t="s">
        <v>182</v>
      </c>
      <c r="K2" s="30" t="s">
        <v>183</v>
      </c>
    </row>
    <row r="3" spans="1:11" ht="9.9499999999999993" customHeight="1" thickTop="1">
      <c r="A3" s="7" t="s">
        <v>424</v>
      </c>
      <c r="B3" s="5"/>
      <c r="C3" s="5"/>
      <c r="D3" s="41" t="s">
        <v>184</v>
      </c>
      <c r="E3" s="37">
        <v>50</v>
      </c>
      <c r="F3" s="109"/>
      <c r="G3" s="14" t="s">
        <v>185</v>
      </c>
      <c r="H3" s="37">
        <f>E3*F3</f>
        <v>0</v>
      </c>
      <c r="I3" s="138">
        <v>2</v>
      </c>
      <c r="J3" s="35">
        <f>(E3*I3)+E3</f>
        <v>150</v>
      </c>
      <c r="K3" s="37">
        <f>J3*F3</f>
        <v>0</v>
      </c>
    </row>
    <row r="4" spans="1:11" ht="9.9499999999999993" customHeight="1">
      <c r="A4" s="7" t="s">
        <v>425</v>
      </c>
      <c r="B4" s="5"/>
      <c r="C4" s="5"/>
      <c r="D4" s="41" t="s">
        <v>186</v>
      </c>
      <c r="E4" s="36">
        <v>0.6</v>
      </c>
      <c r="F4" s="109"/>
      <c r="G4" s="15" t="s">
        <v>187</v>
      </c>
      <c r="H4" s="36">
        <f>E4*F4</f>
        <v>0</v>
      </c>
      <c r="I4" s="138">
        <v>0.5</v>
      </c>
      <c r="J4" s="130">
        <f>(E4*I4)+E4</f>
        <v>0.89999999999999991</v>
      </c>
      <c r="K4" s="36">
        <f>J4*F4</f>
        <v>0</v>
      </c>
    </row>
    <row r="5" spans="1:11" ht="9.9499999999999993" customHeight="1">
      <c r="A5" s="7" t="s">
        <v>426</v>
      </c>
      <c r="B5" s="5"/>
      <c r="C5" s="5"/>
      <c r="D5" s="14" t="s">
        <v>188</v>
      </c>
      <c r="E5" s="37">
        <v>40.5</v>
      </c>
      <c r="F5" s="109">
        <f>SUM(F11:F18)</f>
        <v>0</v>
      </c>
      <c r="G5" s="14" t="s">
        <v>189</v>
      </c>
      <c r="H5" s="37">
        <f>E5*F5</f>
        <v>0</v>
      </c>
      <c r="I5" s="138">
        <v>2</v>
      </c>
      <c r="J5" s="35">
        <f>(E5*I5)+E5</f>
        <v>121.5</v>
      </c>
      <c r="K5" s="37">
        <f>J5*F5</f>
        <v>0</v>
      </c>
    </row>
    <row r="6" spans="1:11" ht="9.9499999999999993" customHeight="1">
      <c r="A6" s="368" t="s">
        <v>423</v>
      </c>
      <c r="B6" s="5"/>
      <c r="C6" s="5"/>
      <c r="D6" s="15" t="s">
        <v>190</v>
      </c>
      <c r="E6" s="36">
        <v>55</v>
      </c>
      <c r="F6" s="109"/>
      <c r="G6" s="15" t="s">
        <v>189</v>
      </c>
      <c r="H6" s="36">
        <f>E6*F6</f>
        <v>0</v>
      </c>
      <c r="I6" s="138">
        <v>2</v>
      </c>
      <c r="J6" s="35">
        <f>(E6*I6)+E6</f>
        <v>165</v>
      </c>
      <c r="K6" s="36">
        <f>J6*F6</f>
        <v>0</v>
      </c>
    </row>
    <row r="7" spans="1:11" ht="9.9499999999999993" customHeight="1">
      <c r="A7" s="7" t="s">
        <v>424</v>
      </c>
      <c r="B7" s="5"/>
      <c r="C7" s="5"/>
      <c r="D7" s="14" t="s">
        <v>191</v>
      </c>
      <c r="E7" s="37">
        <v>65</v>
      </c>
      <c r="F7" s="109">
        <f>F5/4</f>
        <v>0</v>
      </c>
      <c r="G7" s="14" t="s">
        <v>189</v>
      </c>
      <c r="H7" s="37">
        <f>E7*F7</f>
        <v>0</v>
      </c>
      <c r="I7" s="138">
        <v>2</v>
      </c>
      <c r="J7" s="35">
        <f>(E7*I7)+E7</f>
        <v>195</v>
      </c>
      <c r="K7" s="37">
        <f>J7*F7</f>
        <v>0</v>
      </c>
    </row>
    <row r="8" spans="1:11" ht="9.9499999999999993" customHeight="1">
      <c r="A8" s="7" t="s">
        <v>425</v>
      </c>
      <c r="B8" s="5"/>
      <c r="C8" s="5"/>
      <c r="D8" s="99" t="s">
        <v>192</v>
      </c>
      <c r="E8" s="38"/>
      <c r="F8" s="38"/>
      <c r="G8" s="38" t="s">
        <v>179</v>
      </c>
      <c r="H8" s="34" t="s">
        <v>179</v>
      </c>
      <c r="I8" s="38" t="s">
        <v>179</v>
      </c>
      <c r="J8" s="23" t="s">
        <v>179</v>
      </c>
      <c r="K8" s="34" t="s">
        <v>179</v>
      </c>
    </row>
    <row r="9" spans="1:11" ht="9.9499999999999993" customHeight="1">
      <c r="A9" s="7" t="s">
        <v>426</v>
      </c>
      <c r="B9" s="5"/>
      <c r="C9" s="5"/>
      <c r="D9" s="41" t="s">
        <v>193</v>
      </c>
      <c r="E9" s="36">
        <v>150</v>
      </c>
      <c r="F9" s="109">
        <v>1</v>
      </c>
      <c r="G9" s="15" t="s">
        <v>187</v>
      </c>
      <c r="H9" s="36">
        <f>E9*F9</f>
        <v>150</v>
      </c>
      <c r="I9" s="138">
        <v>1.5</v>
      </c>
      <c r="J9" s="35">
        <f>(E9*I9)+E9</f>
        <v>375</v>
      </c>
      <c r="K9" s="36">
        <f>J9*F9</f>
        <v>375</v>
      </c>
    </row>
    <row r="10" spans="1:11" ht="9.9499999999999993" customHeight="1">
      <c r="A10" s="7" t="s">
        <v>427</v>
      </c>
      <c r="B10" s="5"/>
      <c r="C10" s="5"/>
      <c r="D10" s="41" t="s">
        <v>194</v>
      </c>
      <c r="E10" s="37">
        <v>2</v>
      </c>
      <c r="F10" s="109"/>
      <c r="G10" s="14" t="s">
        <v>185</v>
      </c>
      <c r="H10" s="37">
        <f>E10*F10</f>
        <v>0</v>
      </c>
      <c r="I10" s="138">
        <v>1</v>
      </c>
      <c r="J10" s="35">
        <f>(E10*I10)+E10</f>
        <v>4</v>
      </c>
      <c r="K10" s="37">
        <f>J10*F10</f>
        <v>0</v>
      </c>
    </row>
    <row r="11" spans="1:11" ht="9.9499999999999993" customHeight="1">
      <c r="A11" s="7" t="s">
        <v>428</v>
      </c>
      <c r="B11" s="5"/>
      <c r="C11" s="5"/>
      <c r="D11" s="14" t="s">
        <v>195</v>
      </c>
      <c r="E11" s="37">
        <v>145</v>
      </c>
      <c r="F11" s="109">
        <f>SUM(B3:B5)</f>
        <v>0</v>
      </c>
      <c r="G11" s="14" t="s">
        <v>189</v>
      </c>
      <c r="H11" s="37">
        <f t="shared" ref="H11:H56" si="0">E11*F11</f>
        <v>0</v>
      </c>
      <c r="I11" s="138">
        <v>0.15</v>
      </c>
      <c r="J11" s="35">
        <f t="shared" ref="J11:J56" si="1">(E11*I11)+E11</f>
        <v>166.75</v>
      </c>
      <c r="K11" s="37">
        <f t="shared" ref="K11:K56" si="2">J11*F11</f>
        <v>0</v>
      </c>
    </row>
    <row r="12" spans="1:11" ht="9.9499999999999993" customHeight="1">
      <c r="A12" s="368" t="s">
        <v>213</v>
      </c>
      <c r="B12" s="5"/>
      <c r="C12" s="5"/>
      <c r="D12" s="351" t="s">
        <v>196</v>
      </c>
      <c r="E12" s="36">
        <v>195</v>
      </c>
      <c r="F12" s="109">
        <f>SUM(B7:B9)</f>
        <v>0</v>
      </c>
      <c r="G12" s="15" t="s">
        <v>189</v>
      </c>
      <c r="H12" s="36">
        <f t="shared" si="0"/>
        <v>0</v>
      </c>
      <c r="I12" s="138">
        <v>0.15</v>
      </c>
      <c r="J12" s="35">
        <f t="shared" si="1"/>
        <v>224.25</v>
      </c>
      <c r="K12" s="36">
        <f t="shared" si="2"/>
        <v>0</v>
      </c>
    </row>
    <row r="13" spans="1:11" ht="9.9499999999999993" customHeight="1">
      <c r="A13" s="371" t="s">
        <v>424</v>
      </c>
      <c r="B13" s="5"/>
      <c r="C13" s="5"/>
      <c r="D13" s="14" t="s">
        <v>197</v>
      </c>
      <c r="E13" s="37">
        <v>265</v>
      </c>
      <c r="F13" s="109"/>
      <c r="G13" s="14" t="s">
        <v>189</v>
      </c>
      <c r="H13" s="37">
        <f t="shared" si="0"/>
        <v>0</v>
      </c>
      <c r="I13" s="138">
        <v>0.15</v>
      </c>
      <c r="J13" s="35">
        <f t="shared" si="1"/>
        <v>304.75</v>
      </c>
      <c r="K13" s="37">
        <f t="shared" si="2"/>
        <v>0</v>
      </c>
    </row>
    <row r="14" spans="1:11" ht="9.9499999999999993" customHeight="1">
      <c r="A14" s="371" t="s">
        <v>425</v>
      </c>
      <c r="B14" s="5"/>
      <c r="C14" s="5"/>
      <c r="D14" s="15" t="s">
        <v>198</v>
      </c>
      <c r="E14" s="36">
        <v>295</v>
      </c>
      <c r="F14" s="109"/>
      <c r="G14" s="15" t="s">
        <v>189</v>
      </c>
      <c r="H14" s="36">
        <f t="shared" si="0"/>
        <v>0</v>
      </c>
      <c r="I14" s="138">
        <v>0.15</v>
      </c>
      <c r="J14" s="35">
        <f t="shared" si="1"/>
        <v>339.25</v>
      </c>
      <c r="K14" s="36">
        <f t="shared" si="2"/>
        <v>0</v>
      </c>
    </row>
    <row r="15" spans="1:11" ht="9.9499999999999993" customHeight="1">
      <c r="A15" s="7" t="s">
        <v>426</v>
      </c>
      <c r="B15" s="5"/>
      <c r="C15" s="5"/>
      <c r="D15" s="14" t="s">
        <v>199</v>
      </c>
      <c r="E15" s="37">
        <v>265</v>
      </c>
      <c r="F15" s="109"/>
      <c r="G15" s="14" t="s">
        <v>189</v>
      </c>
      <c r="H15" s="37">
        <f t="shared" si="0"/>
        <v>0</v>
      </c>
      <c r="I15" s="138">
        <v>0.15</v>
      </c>
      <c r="J15" s="35">
        <f t="shared" si="1"/>
        <v>304.75</v>
      </c>
      <c r="K15" s="37">
        <f t="shared" si="2"/>
        <v>0</v>
      </c>
    </row>
    <row r="16" spans="1:11" ht="9.9499999999999993" customHeight="1">
      <c r="A16" s="368"/>
      <c r="B16" s="5"/>
      <c r="C16" s="5"/>
      <c r="D16" s="15" t="s">
        <v>200</v>
      </c>
      <c r="E16" s="36">
        <v>295</v>
      </c>
      <c r="F16" s="109"/>
      <c r="G16" s="15" t="s">
        <v>189</v>
      </c>
      <c r="H16" s="36">
        <f t="shared" si="0"/>
        <v>0</v>
      </c>
      <c r="I16" s="138">
        <v>0.15</v>
      </c>
      <c r="J16" s="35">
        <f t="shared" si="1"/>
        <v>339.25</v>
      </c>
      <c r="K16" s="36">
        <f t="shared" si="2"/>
        <v>0</v>
      </c>
    </row>
    <row r="17" spans="1:11" ht="9.9499999999999993" customHeight="1">
      <c r="A17" s="368"/>
      <c r="B17" s="5"/>
      <c r="C17" s="5"/>
      <c r="D17" s="351" t="s">
        <v>201</v>
      </c>
      <c r="E17" s="37">
        <v>250</v>
      </c>
      <c r="F17" s="109"/>
      <c r="G17" s="14" t="s">
        <v>189</v>
      </c>
      <c r="H17" s="37">
        <f t="shared" si="0"/>
        <v>0</v>
      </c>
      <c r="I17" s="138">
        <v>0.15</v>
      </c>
      <c r="J17" s="35">
        <f t="shared" si="1"/>
        <v>287.5</v>
      </c>
      <c r="K17" s="37">
        <f t="shared" si="2"/>
        <v>0</v>
      </c>
    </row>
    <row r="18" spans="1:11" ht="9.9499999999999993" customHeight="1">
      <c r="A18" s="368"/>
      <c r="B18" s="5"/>
      <c r="C18" s="5"/>
      <c r="D18" s="351" t="s">
        <v>202</v>
      </c>
      <c r="E18" s="36">
        <v>280</v>
      </c>
      <c r="F18" s="109"/>
      <c r="G18" s="15" t="s">
        <v>189</v>
      </c>
      <c r="H18" s="36">
        <f t="shared" si="0"/>
        <v>0</v>
      </c>
      <c r="I18" s="138">
        <v>0.15</v>
      </c>
      <c r="J18" s="35">
        <f t="shared" si="1"/>
        <v>322</v>
      </c>
      <c r="K18" s="36">
        <f t="shared" si="2"/>
        <v>0</v>
      </c>
    </row>
    <row r="19" spans="1:11" ht="9.9499999999999993" customHeight="1">
      <c r="A19" s="368"/>
      <c r="B19" s="5"/>
      <c r="C19" s="5"/>
      <c r="D19" s="99" t="s">
        <v>203</v>
      </c>
      <c r="E19" s="38"/>
      <c r="F19" s="38"/>
      <c r="G19" s="38" t="s">
        <v>179</v>
      </c>
      <c r="H19" s="34" t="s">
        <v>179</v>
      </c>
      <c r="I19" s="38" t="s">
        <v>179</v>
      </c>
      <c r="J19" s="23" t="s">
        <v>179</v>
      </c>
      <c r="K19" s="34" t="s">
        <v>179</v>
      </c>
    </row>
    <row r="20" spans="1:11" ht="9.9499999999999993" customHeight="1">
      <c r="A20" s="368"/>
      <c r="B20" s="5"/>
      <c r="C20" s="5"/>
      <c r="D20" s="230" t="s">
        <v>204</v>
      </c>
      <c r="E20" s="36">
        <v>15</v>
      </c>
      <c r="F20" s="109"/>
      <c r="G20" s="15" t="s">
        <v>189</v>
      </c>
      <c r="H20" s="36">
        <f t="shared" si="0"/>
        <v>0</v>
      </c>
      <c r="I20" s="138">
        <v>0.3</v>
      </c>
      <c r="J20" s="35">
        <f t="shared" si="1"/>
        <v>19.5</v>
      </c>
      <c r="K20" s="36">
        <f t="shared" si="2"/>
        <v>0</v>
      </c>
    </row>
    <row r="21" spans="1:11" ht="9.9499999999999993" customHeight="1">
      <c r="A21" s="368"/>
      <c r="B21" s="5"/>
      <c r="C21" s="5"/>
      <c r="D21" s="14" t="s">
        <v>205</v>
      </c>
      <c r="E21" s="37">
        <v>14.5</v>
      </c>
      <c r="F21" s="182">
        <f>F12*3</f>
        <v>0</v>
      </c>
      <c r="G21" s="14" t="s">
        <v>187</v>
      </c>
      <c r="H21" s="37">
        <f t="shared" si="0"/>
        <v>0</v>
      </c>
      <c r="I21" s="138">
        <v>0.15</v>
      </c>
      <c r="J21" s="35">
        <f t="shared" si="1"/>
        <v>16.675000000000001</v>
      </c>
      <c r="K21" s="37">
        <f t="shared" si="2"/>
        <v>0</v>
      </c>
    </row>
    <row r="22" spans="1:11" ht="9.9499999999999993" customHeight="1">
      <c r="A22" s="368"/>
      <c r="B22" s="5"/>
      <c r="C22" s="5"/>
      <c r="D22" s="15" t="s">
        <v>206</v>
      </c>
      <c r="E22" s="36">
        <v>14</v>
      </c>
      <c r="F22" s="326">
        <v>5</v>
      </c>
      <c r="G22" s="15" t="s">
        <v>187</v>
      </c>
      <c r="H22" s="37">
        <f t="shared" si="0"/>
        <v>70</v>
      </c>
      <c r="I22" s="138">
        <v>0.15</v>
      </c>
      <c r="J22" s="35">
        <f t="shared" si="1"/>
        <v>16.100000000000001</v>
      </c>
      <c r="K22" s="37">
        <f t="shared" si="2"/>
        <v>80.5</v>
      </c>
    </row>
    <row r="23" spans="1:11" ht="9.9499999999999993" customHeight="1">
      <c r="A23" s="368"/>
      <c r="B23" s="5"/>
      <c r="C23" s="5"/>
      <c r="D23" s="14" t="s">
        <v>207</v>
      </c>
      <c r="E23" s="37">
        <v>20</v>
      </c>
      <c r="F23" s="326"/>
      <c r="G23" s="14" t="s">
        <v>187</v>
      </c>
      <c r="H23" s="37">
        <f t="shared" si="0"/>
        <v>0</v>
      </c>
      <c r="I23" s="138">
        <v>0.15</v>
      </c>
      <c r="J23" s="35">
        <f t="shared" si="1"/>
        <v>23</v>
      </c>
      <c r="K23" s="37">
        <f t="shared" si="2"/>
        <v>0</v>
      </c>
    </row>
    <row r="24" spans="1:11" ht="9.9499999999999993" customHeight="1">
      <c r="A24" s="368"/>
      <c r="B24" s="5"/>
      <c r="C24" s="5"/>
      <c r="D24" s="15" t="s">
        <v>208</v>
      </c>
      <c r="E24" s="36">
        <v>28</v>
      </c>
      <c r="F24" s="109"/>
      <c r="G24" s="15" t="s">
        <v>187</v>
      </c>
      <c r="H24" s="37">
        <f t="shared" si="0"/>
        <v>0</v>
      </c>
      <c r="I24" s="138">
        <v>0.15</v>
      </c>
      <c r="J24" s="35">
        <f t="shared" si="1"/>
        <v>32.200000000000003</v>
      </c>
      <c r="K24" s="37">
        <f t="shared" si="2"/>
        <v>0</v>
      </c>
    </row>
    <row r="25" spans="1:11" ht="9.9499999999999993" customHeight="1">
      <c r="A25" s="368"/>
      <c r="B25" s="5"/>
      <c r="C25" s="5"/>
      <c r="D25" s="14" t="s">
        <v>209</v>
      </c>
      <c r="E25" s="37">
        <v>15</v>
      </c>
      <c r="F25" s="109"/>
      <c r="G25" s="14" t="s">
        <v>187</v>
      </c>
      <c r="H25" s="37">
        <f t="shared" si="0"/>
        <v>0</v>
      </c>
      <c r="I25" s="138">
        <v>0.15</v>
      </c>
      <c r="J25" s="35">
        <f t="shared" si="1"/>
        <v>17.25</v>
      </c>
      <c r="K25" s="37">
        <f t="shared" si="2"/>
        <v>0</v>
      </c>
    </row>
    <row r="26" spans="1:11" ht="9.9499999999999993" customHeight="1">
      <c r="A26" s="368"/>
      <c r="B26" s="5"/>
      <c r="C26" s="5"/>
      <c r="D26" s="15" t="s">
        <v>210</v>
      </c>
      <c r="E26" s="36">
        <v>25</v>
      </c>
      <c r="F26" s="109">
        <v>2</v>
      </c>
      <c r="G26" s="15" t="s">
        <v>187</v>
      </c>
      <c r="H26" s="37">
        <f t="shared" si="0"/>
        <v>50</v>
      </c>
      <c r="I26" s="138">
        <v>0.15</v>
      </c>
      <c r="J26" s="35">
        <f t="shared" si="1"/>
        <v>28.75</v>
      </c>
      <c r="K26" s="37">
        <f t="shared" si="2"/>
        <v>57.5</v>
      </c>
    </row>
    <row r="27" spans="1:11" ht="9.9499999999999993" customHeight="1">
      <c r="A27" s="368"/>
      <c r="B27" s="5"/>
      <c r="C27" s="5"/>
      <c r="D27" s="14" t="s">
        <v>211</v>
      </c>
      <c r="E27" s="37">
        <v>55</v>
      </c>
      <c r="F27" s="109">
        <v>3</v>
      </c>
      <c r="G27" s="14" t="s">
        <v>187</v>
      </c>
      <c r="H27" s="37">
        <f t="shared" si="0"/>
        <v>165</v>
      </c>
      <c r="I27" s="138">
        <v>0.15</v>
      </c>
      <c r="J27" s="35">
        <f t="shared" si="1"/>
        <v>63.25</v>
      </c>
      <c r="K27" s="37">
        <f t="shared" si="2"/>
        <v>189.75</v>
      </c>
    </row>
    <row r="28" spans="1:11" ht="9.9499999999999993" customHeight="1">
      <c r="A28" s="368"/>
      <c r="B28" s="5"/>
      <c r="C28" s="5"/>
      <c r="D28" s="231"/>
      <c r="E28" s="232"/>
      <c r="F28" s="109"/>
      <c r="G28" s="15" t="s">
        <v>187</v>
      </c>
      <c r="H28" s="37">
        <f t="shared" si="0"/>
        <v>0</v>
      </c>
      <c r="I28" s="138">
        <v>0.15</v>
      </c>
      <c r="J28" s="35">
        <f t="shared" si="1"/>
        <v>0</v>
      </c>
      <c r="K28" s="37">
        <f t="shared" si="2"/>
        <v>0</v>
      </c>
    </row>
    <row r="29" spans="1:11" ht="9.9499999999999993" customHeight="1">
      <c r="A29" s="368"/>
      <c r="B29" s="5"/>
      <c r="C29" s="5"/>
      <c r="D29" s="233" t="s">
        <v>212</v>
      </c>
      <c r="E29" s="234">
        <v>135</v>
      </c>
      <c r="F29" s="109">
        <f>B10</f>
        <v>0</v>
      </c>
      <c r="G29" s="14" t="s">
        <v>187</v>
      </c>
      <c r="H29" s="37">
        <f t="shared" si="0"/>
        <v>0</v>
      </c>
      <c r="I29" s="138">
        <v>0.15</v>
      </c>
      <c r="J29" s="35">
        <f t="shared" si="1"/>
        <v>155.25</v>
      </c>
      <c r="K29" s="37">
        <f t="shared" si="2"/>
        <v>0</v>
      </c>
    </row>
    <row r="30" spans="1:11" ht="9.9499999999999993" customHeight="1">
      <c r="A30" s="368"/>
      <c r="B30" s="5"/>
      <c r="C30" s="5"/>
      <c r="D30" s="235"/>
      <c r="E30" s="232"/>
      <c r="F30" s="109"/>
      <c r="G30" s="15" t="s">
        <v>187</v>
      </c>
      <c r="H30" s="37">
        <f t="shared" si="0"/>
        <v>0</v>
      </c>
      <c r="I30" s="138">
        <v>0.15</v>
      </c>
      <c r="J30" s="35">
        <f t="shared" si="1"/>
        <v>0</v>
      </c>
      <c r="K30" s="37">
        <f t="shared" si="2"/>
        <v>0</v>
      </c>
    </row>
    <row r="31" spans="1:11" ht="9.9499999999999993" customHeight="1">
      <c r="A31" s="368"/>
      <c r="B31" s="5"/>
      <c r="C31" s="5"/>
      <c r="D31" s="233"/>
      <c r="E31" s="234"/>
      <c r="F31" s="109"/>
      <c r="G31" s="14" t="s">
        <v>187</v>
      </c>
      <c r="H31" s="37">
        <f t="shared" si="0"/>
        <v>0</v>
      </c>
      <c r="I31" s="138">
        <v>0.15</v>
      </c>
      <c r="J31" s="35">
        <f t="shared" si="1"/>
        <v>0</v>
      </c>
      <c r="K31" s="37">
        <f t="shared" si="2"/>
        <v>0</v>
      </c>
    </row>
    <row r="32" spans="1:11" ht="9.9499999999999993" customHeight="1">
      <c r="A32" s="368"/>
      <c r="B32" s="5"/>
      <c r="C32" s="5"/>
      <c r="D32" s="235"/>
      <c r="E32" s="232"/>
      <c r="F32" s="109"/>
      <c r="G32" s="15" t="s">
        <v>187</v>
      </c>
      <c r="H32" s="37">
        <f t="shared" si="0"/>
        <v>0</v>
      </c>
      <c r="I32" s="138">
        <v>0.15</v>
      </c>
      <c r="J32" s="35">
        <f t="shared" si="1"/>
        <v>0</v>
      </c>
      <c r="K32" s="37">
        <f t="shared" si="2"/>
        <v>0</v>
      </c>
    </row>
    <row r="33" spans="1:11" ht="9.9499999999999993" customHeight="1">
      <c r="A33" s="368"/>
      <c r="B33" s="5"/>
      <c r="C33" s="5"/>
      <c r="D33" s="99" t="s">
        <v>213</v>
      </c>
      <c r="E33" s="236"/>
      <c r="F33" s="237"/>
      <c r="G33" s="99"/>
      <c r="H33" s="127">
        <v>0</v>
      </c>
      <c r="I33" s="238"/>
      <c r="J33" s="239">
        <f t="shared" si="1"/>
        <v>0</v>
      </c>
      <c r="K33" s="127"/>
    </row>
    <row r="34" spans="1:11" ht="9.9499999999999993" customHeight="1">
      <c r="A34" s="368"/>
      <c r="B34" s="5"/>
      <c r="C34" s="5"/>
      <c r="D34" s="15" t="s">
        <v>214</v>
      </c>
      <c r="E34" s="36">
        <v>18</v>
      </c>
      <c r="F34" s="109"/>
      <c r="G34" s="15" t="s">
        <v>187</v>
      </c>
      <c r="H34" s="36">
        <v>0</v>
      </c>
      <c r="I34" s="138">
        <v>0.15</v>
      </c>
      <c r="J34" s="35">
        <f t="shared" si="1"/>
        <v>20.7</v>
      </c>
      <c r="K34" s="36">
        <v>0</v>
      </c>
    </row>
    <row r="35" spans="1:11" ht="9.9499999999999993" customHeight="1">
      <c r="A35" s="368"/>
      <c r="B35" s="5"/>
      <c r="C35" s="5"/>
      <c r="D35" s="14" t="s">
        <v>215</v>
      </c>
      <c r="E35" s="37">
        <v>2.5</v>
      </c>
      <c r="F35" s="109"/>
      <c r="G35" s="14" t="s">
        <v>187</v>
      </c>
      <c r="H35" s="37">
        <v>0</v>
      </c>
      <c r="I35" s="138">
        <v>0.15</v>
      </c>
      <c r="J35" s="35">
        <f t="shared" si="1"/>
        <v>2.875</v>
      </c>
      <c r="K35" s="37">
        <v>0</v>
      </c>
    </row>
    <row r="36" spans="1:11" ht="9.9499999999999993" customHeight="1">
      <c r="A36" s="368"/>
      <c r="B36" s="5"/>
      <c r="C36" s="5"/>
      <c r="D36" s="15" t="s">
        <v>216</v>
      </c>
      <c r="E36" s="36">
        <v>6.6</v>
      </c>
      <c r="F36" s="109"/>
      <c r="G36" s="15" t="s">
        <v>187</v>
      </c>
      <c r="H36" s="36">
        <v>0</v>
      </c>
      <c r="I36" s="138">
        <v>0.15</v>
      </c>
      <c r="J36" s="35">
        <f t="shared" si="1"/>
        <v>7.59</v>
      </c>
      <c r="K36" s="36">
        <v>0</v>
      </c>
    </row>
    <row r="37" spans="1:11" ht="9.9499999999999993" customHeight="1">
      <c r="A37" s="368"/>
      <c r="B37" s="5"/>
      <c r="C37" s="5"/>
      <c r="D37" s="14" t="s">
        <v>217</v>
      </c>
      <c r="E37" s="37">
        <v>3</v>
      </c>
      <c r="F37" s="109"/>
      <c r="G37" s="14" t="s">
        <v>187</v>
      </c>
      <c r="H37" s="37">
        <v>0</v>
      </c>
      <c r="I37" s="138">
        <v>0.15</v>
      </c>
      <c r="J37" s="35">
        <f t="shared" si="1"/>
        <v>3.45</v>
      </c>
      <c r="K37" s="37">
        <v>0</v>
      </c>
    </row>
    <row r="38" spans="1:11" ht="9.9499999999999993" customHeight="1">
      <c r="A38" s="368"/>
      <c r="B38" s="5"/>
      <c r="C38" s="5"/>
      <c r="D38" s="15" t="s">
        <v>218</v>
      </c>
      <c r="E38" s="36">
        <v>5.4</v>
      </c>
      <c r="F38" s="109"/>
      <c r="G38" s="15" t="s">
        <v>187</v>
      </c>
      <c r="H38" s="36">
        <v>0</v>
      </c>
      <c r="I38" s="138">
        <v>0.15</v>
      </c>
      <c r="J38" s="35">
        <f t="shared" si="1"/>
        <v>6.2100000000000009</v>
      </c>
      <c r="K38" s="36">
        <v>0</v>
      </c>
    </row>
    <row r="39" spans="1:11" ht="9.9499999999999993" customHeight="1">
      <c r="A39" s="368"/>
      <c r="B39" s="5"/>
      <c r="C39" s="5"/>
      <c r="D39" s="14" t="s">
        <v>219</v>
      </c>
      <c r="E39" s="37">
        <v>3.5</v>
      </c>
      <c r="F39" s="109"/>
      <c r="G39" s="14" t="s">
        <v>187</v>
      </c>
      <c r="H39" s="37">
        <v>0</v>
      </c>
      <c r="I39" s="138">
        <v>0.15</v>
      </c>
      <c r="J39" s="35">
        <f t="shared" si="1"/>
        <v>4.0250000000000004</v>
      </c>
      <c r="K39" s="37">
        <v>0</v>
      </c>
    </row>
    <row r="40" spans="1:11" ht="9.9499999999999993" customHeight="1">
      <c r="A40" s="368"/>
      <c r="B40" s="5"/>
      <c r="C40" s="5"/>
      <c r="D40" s="15" t="s">
        <v>220</v>
      </c>
      <c r="E40" s="36">
        <v>15</v>
      </c>
      <c r="F40" s="109"/>
      <c r="G40" s="15" t="s">
        <v>187</v>
      </c>
      <c r="H40" s="36">
        <v>0</v>
      </c>
      <c r="I40" s="138">
        <v>0.15</v>
      </c>
      <c r="J40" s="35">
        <f t="shared" si="1"/>
        <v>17.25</v>
      </c>
      <c r="K40" s="36">
        <v>0</v>
      </c>
    </row>
    <row r="41" spans="1:11" ht="9.9499999999999993" customHeight="1">
      <c r="A41" s="368"/>
      <c r="B41" s="5"/>
      <c r="C41" s="5"/>
      <c r="D41" s="14" t="s">
        <v>221</v>
      </c>
      <c r="E41" s="37">
        <v>28</v>
      </c>
      <c r="F41" s="109"/>
      <c r="G41" s="14" t="s">
        <v>187</v>
      </c>
      <c r="H41" s="37">
        <v>0</v>
      </c>
      <c r="I41" s="138">
        <v>0.15</v>
      </c>
      <c r="J41" s="35">
        <f t="shared" si="1"/>
        <v>32.200000000000003</v>
      </c>
      <c r="K41" s="37">
        <v>0</v>
      </c>
    </row>
    <row r="42" spans="1:11" ht="9.9499999999999993" customHeight="1">
      <c r="A42" s="368"/>
      <c r="B42" s="5"/>
      <c r="C42" s="5"/>
      <c r="D42" s="15" t="s">
        <v>222</v>
      </c>
      <c r="E42" s="36">
        <v>30</v>
      </c>
      <c r="F42" s="109"/>
      <c r="G42" s="15" t="s">
        <v>187</v>
      </c>
      <c r="H42" s="36">
        <v>0</v>
      </c>
      <c r="I42" s="138">
        <v>0.15</v>
      </c>
      <c r="J42" s="35">
        <f t="shared" si="1"/>
        <v>34.5</v>
      </c>
      <c r="K42" s="36">
        <v>0</v>
      </c>
    </row>
    <row r="43" spans="1:11" ht="9.9499999999999993" customHeight="1">
      <c r="A43" s="368"/>
      <c r="B43" s="5"/>
      <c r="C43" s="5"/>
      <c r="D43" s="240" t="s">
        <v>223</v>
      </c>
      <c r="E43" s="242">
        <v>135</v>
      </c>
      <c r="F43" s="109"/>
      <c r="G43" s="14" t="s">
        <v>187</v>
      </c>
      <c r="H43" s="37">
        <v>0</v>
      </c>
      <c r="I43" s="138">
        <v>0.15</v>
      </c>
      <c r="J43" s="35">
        <f t="shared" si="1"/>
        <v>155.25</v>
      </c>
      <c r="K43" s="37">
        <v>0</v>
      </c>
    </row>
    <row r="44" spans="1:11" ht="9.9499999999999993" customHeight="1">
      <c r="A44" s="368"/>
      <c r="B44" s="5"/>
      <c r="C44" s="5"/>
      <c r="D44" s="241" t="s">
        <v>211</v>
      </c>
      <c r="E44" s="243">
        <v>55</v>
      </c>
      <c r="F44" s="109"/>
      <c r="G44" s="15" t="s">
        <v>187</v>
      </c>
      <c r="H44" s="36">
        <v>0</v>
      </c>
      <c r="I44" s="138">
        <v>0.15</v>
      </c>
      <c r="J44" s="35">
        <v>16.100000000000001</v>
      </c>
      <c r="K44" s="36">
        <v>0</v>
      </c>
    </row>
    <row r="45" spans="1:11" ht="9.9499999999999993" customHeight="1">
      <c r="A45" s="368"/>
      <c r="B45" s="5"/>
      <c r="C45" s="5"/>
      <c r="D45" s="240" t="s">
        <v>206</v>
      </c>
      <c r="E45" s="242">
        <v>14</v>
      </c>
      <c r="F45" s="109"/>
      <c r="G45" s="14" t="s">
        <v>187</v>
      </c>
      <c r="H45" s="37">
        <v>0</v>
      </c>
      <c r="I45" s="138">
        <v>0.15</v>
      </c>
      <c r="J45" s="35">
        <v>23</v>
      </c>
      <c r="K45" s="37">
        <v>0</v>
      </c>
    </row>
    <row r="46" spans="1:11" ht="9.9499999999999993" customHeight="1">
      <c r="A46" s="368"/>
      <c r="B46" s="5"/>
      <c r="C46" s="5"/>
      <c r="D46" s="241" t="s">
        <v>207</v>
      </c>
      <c r="E46" s="243">
        <v>20</v>
      </c>
      <c r="F46" s="109"/>
      <c r="G46" s="15" t="s">
        <v>187</v>
      </c>
      <c r="H46" s="36">
        <v>0</v>
      </c>
      <c r="I46" s="138">
        <v>0.15</v>
      </c>
      <c r="J46" s="35">
        <v>32.200000000000003</v>
      </c>
      <c r="K46" s="36">
        <v>0</v>
      </c>
    </row>
    <row r="47" spans="1:11" ht="9.9499999999999993" customHeight="1">
      <c r="A47" s="368"/>
      <c r="B47" s="5"/>
      <c r="C47" s="5"/>
      <c r="D47" s="240" t="s">
        <v>208</v>
      </c>
      <c r="E47" s="242">
        <v>28</v>
      </c>
      <c r="F47" s="109"/>
      <c r="G47" s="14" t="s">
        <v>187</v>
      </c>
      <c r="H47" s="37">
        <v>0</v>
      </c>
      <c r="I47" s="138">
        <v>0.15</v>
      </c>
      <c r="J47" s="35">
        <v>17.25</v>
      </c>
      <c r="K47" s="37">
        <v>0</v>
      </c>
    </row>
    <row r="48" spans="1:11" ht="9.9499999999999993" customHeight="1">
      <c r="A48" s="368"/>
      <c r="B48" s="5"/>
      <c r="C48" s="5"/>
      <c r="D48" s="241" t="s">
        <v>209</v>
      </c>
      <c r="E48" s="243">
        <v>15</v>
      </c>
      <c r="F48" s="109"/>
      <c r="G48" s="15" t="s">
        <v>187</v>
      </c>
      <c r="H48" s="36">
        <v>0</v>
      </c>
      <c r="I48" s="138">
        <v>0.15</v>
      </c>
      <c r="J48" s="35">
        <v>28.75</v>
      </c>
      <c r="K48" s="36">
        <v>0</v>
      </c>
    </row>
    <row r="49" spans="1:11" ht="9.9499999999999993" customHeight="1">
      <c r="A49" s="368"/>
      <c r="B49" s="5"/>
      <c r="C49" s="5"/>
      <c r="D49" s="240" t="s">
        <v>210</v>
      </c>
      <c r="E49" s="242">
        <v>27</v>
      </c>
      <c r="F49" s="109"/>
      <c r="G49" s="14" t="s">
        <v>187</v>
      </c>
      <c r="H49" s="37">
        <v>0</v>
      </c>
      <c r="I49" s="138">
        <v>0.15</v>
      </c>
      <c r="J49" s="35">
        <f t="shared" si="1"/>
        <v>31.05</v>
      </c>
      <c r="K49" s="37">
        <v>0</v>
      </c>
    </row>
    <row r="50" spans="1:11" ht="9.9499999999999993" customHeight="1">
      <c r="A50" s="368"/>
      <c r="B50" s="5"/>
      <c r="C50" s="5"/>
      <c r="D50" s="241" t="s">
        <v>224</v>
      </c>
      <c r="E50" s="243">
        <v>164</v>
      </c>
      <c r="F50" s="109"/>
      <c r="G50" s="15" t="s">
        <v>187</v>
      </c>
      <c r="H50" s="36">
        <v>0</v>
      </c>
      <c r="I50" s="138">
        <v>0.15</v>
      </c>
      <c r="J50" s="35">
        <f t="shared" si="1"/>
        <v>188.6</v>
      </c>
      <c r="K50" s="36">
        <v>0</v>
      </c>
    </row>
    <row r="51" spans="1:11" ht="9.9499999999999993" customHeight="1">
      <c r="A51" s="370"/>
      <c r="B51" s="369"/>
      <c r="C51" s="369"/>
      <c r="D51" s="135" t="s">
        <v>225</v>
      </c>
      <c r="E51" s="136">
        <v>50</v>
      </c>
      <c r="F51" s="109"/>
      <c r="G51" s="14" t="s">
        <v>226</v>
      </c>
      <c r="H51" s="37">
        <v>0</v>
      </c>
      <c r="I51" s="138">
        <v>0.15</v>
      </c>
      <c r="J51" s="35">
        <f t="shared" si="1"/>
        <v>57.5</v>
      </c>
      <c r="K51" s="37">
        <v>0</v>
      </c>
    </row>
    <row r="52" spans="1:11" ht="9.9499999999999993" customHeight="1">
      <c r="A52" s="87"/>
      <c r="B52" s="9"/>
      <c r="C52" s="9"/>
      <c r="D52" s="137"/>
      <c r="E52" s="136"/>
      <c r="F52" s="109"/>
      <c r="G52" s="15" t="s">
        <v>187</v>
      </c>
      <c r="H52" s="36">
        <v>0</v>
      </c>
      <c r="I52" s="138">
        <v>0.15</v>
      </c>
      <c r="J52" s="35">
        <f t="shared" si="1"/>
        <v>0</v>
      </c>
      <c r="K52" s="36">
        <v>0</v>
      </c>
    </row>
    <row r="53" spans="1:11" ht="9.9499999999999993" customHeight="1">
      <c r="A53" s="87"/>
      <c r="B53" s="9"/>
      <c r="C53" s="9"/>
      <c r="D53" s="135"/>
      <c r="E53" s="136"/>
      <c r="F53" s="109"/>
      <c r="G53" s="14" t="s">
        <v>179</v>
      </c>
      <c r="H53" s="37">
        <f t="shared" si="0"/>
        <v>0</v>
      </c>
      <c r="I53" s="138">
        <v>0.15</v>
      </c>
      <c r="J53" s="35">
        <f t="shared" si="1"/>
        <v>0</v>
      </c>
      <c r="K53" s="37">
        <f t="shared" si="2"/>
        <v>0</v>
      </c>
    </row>
    <row r="54" spans="1:11" ht="9.9499999999999993" customHeight="1">
      <c r="A54" s="87"/>
      <c r="B54" s="9"/>
      <c r="C54" s="9"/>
      <c r="D54" s="137"/>
      <c r="E54" s="136"/>
      <c r="F54" s="109"/>
      <c r="G54" s="15" t="s">
        <v>179</v>
      </c>
      <c r="H54" s="36">
        <f t="shared" si="0"/>
        <v>0</v>
      </c>
      <c r="I54" s="138">
        <v>0.15</v>
      </c>
      <c r="J54" s="35">
        <f t="shared" si="1"/>
        <v>0</v>
      </c>
      <c r="K54" s="36">
        <f t="shared" si="2"/>
        <v>0</v>
      </c>
    </row>
    <row r="55" spans="1:11" ht="9.9499999999999993" customHeight="1">
      <c r="A55" s="87"/>
      <c r="B55" s="9"/>
      <c r="C55" s="9"/>
      <c r="D55" s="135"/>
      <c r="E55" s="136"/>
      <c r="F55" s="109"/>
      <c r="G55" s="14" t="s">
        <v>179</v>
      </c>
      <c r="H55" s="37">
        <f t="shared" si="0"/>
        <v>0</v>
      </c>
      <c r="I55" s="138">
        <v>0.15</v>
      </c>
      <c r="J55" s="35">
        <f t="shared" si="1"/>
        <v>0</v>
      </c>
      <c r="K55" s="37">
        <f t="shared" si="2"/>
        <v>0</v>
      </c>
    </row>
    <row r="56" spans="1:11" ht="9.9499999999999993" customHeight="1">
      <c r="D56" s="137"/>
      <c r="E56" s="136"/>
      <c r="F56" s="109"/>
      <c r="G56" s="15" t="s">
        <v>179</v>
      </c>
      <c r="H56" s="36">
        <f t="shared" si="0"/>
        <v>0</v>
      </c>
      <c r="I56" s="138">
        <v>0.15</v>
      </c>
      <c r="J56" s="35">
        <f t="shared" si="1"/>
        <v>0</v>
      </c>
      <c r="K56" s="36">
        <f t="shared" si="2"/>
        <v>0</v>
      </c>
    </row>
    <row r="57" spans="1:11" ht="9.9499999999999993" customHeight="1">
      <c r="D57" s="49"/>
      <c r="E57" s="49"/>
      <c r="F57" s="49"/>
      <c r="G57" s="49"/>
      <c r="H57" s="184">
        <f>SUM(H3:H56)</f>
        <v>435</v>
      </c>
      <c r="I57" s="49"/>
      <c r="J57" s="49"/>
      <c r="K57" s="42">
        <f>SUM(K3:K56)</f>
        <v>702.75</v>
      </c>
    </row>
    <row r="58" spans="1:11" ht="9.9499999999999993" customHeight="1">
      <c r="D58" s="6"/>
      <c r="E58" s="6"/>
      <c r="F58" s="6"/>
      <c r="G58" s="6"/>
      <c r="H58" s="6"/>
      <c r="I58" s="6"/>
      <c r="J58" s="6"/>
      <c r="K58" s="6"/>
    </row>
    <row r="59" spans="1:11" ht="9.9499999999999993" customHeight="1">
      <c r="D59" s="6"/>
      <c r="E59" s="6"/>
      <c r="F59" s="6"/>
      <c r="G59" s="6"/>
      <c r="H59" s="6"/>
      <c r="I59" s="6"/>
      <c r="J59" s="6"/>
      <c r="K59" s="6"/>
    </row>
    <row r="60" spans="1:11" ht="9.9499999999999993" customHeight="1">
      <c r="D60" s="6"/>
      <c r="E60" s="6"/>
      <c r="F60" s="6"/>
      <c r="G60" s="6"/>
      <c r="H60" s="6"/>
      <c r="I60" s="6"/>
      <c r="J60" s="6"/>
      <c r="K60" s="6"/>
    </row>
    <row r="61" spans="1:11" ht="9.9499999999999993" customHeight="1">
      <c r="D61" s="6"/>
      <c r="E61" s="6"/>
      <c r="F61" s="6"/>
      <c r="G61" s="6"/>
      <c r="H61" s="6"/>
      <c r="I61" s="6"/>
      <c r="J61" s="6"/>
      <c r="K61" s="6"/>
    </row>
    <row r="62" spans="1:11" ht="9.9499999999999993" customHeight="1">
      <c r="D62" s="6"/>
      <c r="E62" s="6"/>
      <c r="F62" s="6"/>
      <c r="G62" s="6"/>
      <c r="H62" s="6"/>
      <c r="I62" s="6"/>
      <c r="J62" s="6"/>
      <c r="K62" s="6"/>
    </row>
    <row r="63" spans="1:11" ht="9.9499999999999993" customHeight="1">
      <c r="D63" s="6"/>
      <c r="E63" s="6"/>
      <c r="F63" s="6"/>
      <c r="G63" s="6"/>
      <c r="H63" s="6"/>
      <c r="I63" s="6"/>
      <c r="J63" s="6"/>
      <c r="K63" s="6"/>
    </row>
    <row r="64" spans="1:11" ht="9.9499999999999993" customHeight="1">
      <c r="D64" s="6"/>
      <c r="E64" s="6"/>
      <c r="F64" s="6"/>
      <c r="G64" s="6"/>
      <c r="H64" s="6"/>
      <c r="I64" s="6"/>
      <c r="J64" s="6"/>
      <c r="K64" s="6"/>
    </row>
    <row r="65" spans="4:11" ht="9.9499999999999993" customHeight="1">
      <c r="D65" s="6"/>
      <c r="E65" s="6"/>
      <c r="F65" s="6"/>
      <c r="G65" s="6"/>
      <c r="H65" s="6"/>
      <c r="I65" s="6"/>
      <c r="J65" s="6"/>
      <c r="K65" s="6"/>
    </row>
    <row r="66" spans="4:11" ht="9.9499999999999993" customHeight="1">
      <c r="D66" s="6"/>
      <c r="E66" s="6"/>
      <c r="F66" s="6"/>
      <c r="G66" s="6"/>
      <c r="H66" s="6"/>
      <c r="I66" s="6"/>
      <c r="J66" s="6"/>
      <c r="K66" s="6"/>
    </row>
    <row r="67" spans="4:11" ht="9.9499999999999993" customHeight="1">
      <c r="D67" s="6"/>
      <c r="E67" s="6"/>
      <c r="F67" s="6"/>
      <c r="G67" s="6"/>
      <c r="H67" s="6"/>
      <c r="I67" s="6"/>
      <c r="J67" s="6"/>
      <c r="K67" s="6"/>
    </row>
    <row r="68" spans="4:11" ht="9.9499999999999993" customHeight="1">
      <c r="D68" s="6"/>
      <c r="E68" s="6"/>
      <c r="F68" s="6"/>
      <c r="G68" s="6"/>
      <c r="H68" s="6"/>
      <c r="I68" s="6"/>
      <c r="J68" s="6"/>
      <c r="K68" s="6"/>
    </row>
    <row r="69" spans="4:11" ht="9.9499999999999993" customHeight="1">
      <c r="D69" s="6"/>
      <c r="E69" s="6"/>
      <c r="F69" s="6"/>
      <c r="G69" s="6"/>
      <c r="H69" s="6"/>
      <c r="I69" s="6"/>
      <c r="J69" s="6"/>
      <c r="K69" s="6"/>
    </row>
    <row r="70" spans="4:11" ht="9.9499999999999993" customHeight="1">
      <c r="D70" s="6"/>
      <c r="E70" s="6"/>
      <c r="F70" s="6"/>
      <c r="G70" s="6"/>
      <c r="H70" s="6"/>
      <c r="I70" s="6"/>
      <c r="J70" s="6"/>
      <c r="K70" s="6"/>
    </row>
    <row r="71" spans="4:11" ht="9.9499999999999993" customHeight="1">
      <c r="D71" s="6"/>
      <c r="E71" s="6"/>
      <c r="F71" s="6"/>
      <c r="G71" s="6"/>
      <c r="H71" s="6"/>
      <c r="I71" s="6"/>
      <c r="J71" s="6"/>
      <c r="K71" s="6"/>
    </row>
    <row r="72" spans="4:11" ht="9.9499999999999993" customHeight="1">
      <c r="D72" s="6"/>
      <c r="E72" s="6"/>
      <c r="F72" s="6"/>
      <c r="G72" s="6"/>
      <c r="H72" s="6"/>
      <c r="I72" s="6"/>
      <c r="J72" s="6"/>
      <c r="K72" s="6"/>
    </row>
    <row r="73" spans="4:11" ht="9.9499999999999993" customHeight="1">
      <c r="D73" s="6"/>
      <c r="E73" s="6"/>
      <c r="F73" s="6"/>
      <c r="G73" s="6"/>
      <c r="H73" s="6"/>
      <c r="I73" s="6"/>
      <c r="J73" s="6"/>
      <c r="K73" s="6"/>
    </row>
    <row r="74" spans="4:11" ht="9.9499999999999993" customHeight="1">
      <c r="D74" s="6"/>
      <c r="E74" s="6"/>
      <c r="F74" s="6"/>
      <c r="G74" s="6"/>
      <c r="H74" s="6"/>
      <c r="I74" s="6"/>
      <c r="J74" s="6"/>
      <c r="K74" s="6"/>
    </row>
    <row r="75" spans="4:11" ht="9.9499999999999993" customHeight="1">
      <c r="D75" s="6"/>
      <c r="E75" s="6"/>
      <c r="F75" s="6"/>
      <c r="G75" s="6"/>
      <c r="H75" s="6"/>
      <c r="I75" s="6"/>
      <c r="J75" s="6"/>
      <c r="K75" s="6"/>
    </row>
    <row r="76" spans="4:11" ht="9.9499999999999993" customHeight="1">
      <c r="D76" s="6"/>
      <c r="E76" s="6"/>
      <c r="F76" s="6"/>
      <c r="G76" s="6"/>
      <c r="H76" s="6"/>
      <c r="I76" s="6"/>
      <c r="J76" s="6"/>
      <c r="K76" s="6"/>
    </row>
    <row r="77" spans="4:11" ht="9.9499999999999993" customHeight="1">
      <c r="D77" s="6"/>
      <c r="E77" s="6"/>
      <c r="F77" s="6"/>
      <c r="G77" s="6"/>
      <c r="H77" s="6"/>
      <c r="I77" s="6"/>
      <c r="J77" s="6"/>
      <c r="K77" s="6"/>
    </row>
    <row r="78" spans="4:11" ht="9.9499999999999993" customHeight="1">
      <c r="D78" s="6"/>
      <c r="E78" s="6"/>
      <c r="F78" s="6"/>
      <c r="G78" s="6"/>
      <c r="H78" s="6"/>
      <c r="I78" s="6"/>
      <c r="J78" s="6"/>
      <c r="K78" s="6"/>
    </row>
    <row r="79" spans="4:11" ht="9.9499999999999993" customHeight="1">
      <c r="D79" s="6"/>
      <c r="E79" s="6"/>
      <c r="F79" s="6"/>
      <c r="G79" s="6"/>
      <c r="H79" s="6"/>
      <c r="I79" s="6"/>
      <c r="J79" s="6"/>
      <c r="K79" s="6"/>
    </row>
    <row r="80" spans="4:11" ht="9.9499999999999993" customHeight="1"/>
    <row r="81" ht="9.9499999999999993" customHeight="1"/>
    <row r="82" ht="9.9499999999999993" customHeight="1"/>
    <row r="83" ht="9.9499999999999993" customHeight="1"/>
    <row r="84" ht="9.9499999999999993" customHeight="1"/>
    <row r="85" ht="9.9499999999999993" customHeight="1"/>
    <row r="86" ht="9.9499999999999993" customHeight="1"/>
    <row r="87" ht="9.9499999999999993" customHeight="1"/>
    <row r="88" ht="9.9499999999999993" customHeight="1"/>
    <row r="89" ht="9.9499999999999993" customHeight="1"/>
  </sheetData>
  <sheetProtection selectLockedCells="1"/>
  <mergeCells count="1">
    <mergeCell ref="D1:K1"/>
  </mergeCells>
  <pageMargins left="0.7" right="0.7" top="0.75" bottom="0.75" header="0.3" footer="0.3"/>
  <pageSetup orientation="portrait" r:id="rId1"/>
  <ignoredErrors>
    <ignoredError sqref="H11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AAD4A-C33E-414E-9E47-F9E5158DEA64}">
  <sheetPr>
    <tabColor theme="9" tint="0.39997558519241921"/>
  </sheetPr>
  <dimension ref="A1:J96"/>
  <sheetViews>
    <sheetView zoomScale="150" zoomScaleNormal="150" workbookViewId="0">
      <selection activeCell="C12" sqref="C12"/>
    </sheetView>
  </sheetViews>
  <sheetFormatPr baseColWidth="10" defaultColWidth="11" defaultRowHeight="15.75"/>
  <cols>
    <col min="1" max="1" width="21.5" customWidth="1"/>
    <col min="3" max="3" width="4.875" customWidth="1"/>
    <col min="4" max="4" width="9.375" customWidth="1"/>
    <col min="5" max="5" width="6.875" customWidth="1"/>
    <col min="6" max="6" width="9.125" customWidth="1"/>
    <col min="7" max="7" width="13.625" customWidth="1"/>
  </cols>
  <sheetData>
    <row r="1" spans="1:7" ht="16.5" customHeight="1">
      <c r="A1" s="471" t="s">
        <v>244</v>
      </c>
      <c r="B1" s="471"/>
      <c r="C1" s="471"/>
      <c r="D1" s="471"/>
      <c r="E1" s="471"/>
      <c r="F1" s="471"/>
      <c r="G1" s="471"/>
    </row>
    <row r="2" spans="1:7" ht="12" customHeight="1" thickBot="1">
      <c r="A2" s="24" t="s">
        <v>245</v>
      </c>
      <c r="B2" s="32" t="s">
        <v>246</v>
      </c>
      <c r="C2" s="28" t="s">
        <v>178</v>
      </c>
      <c r="D2" s="26" t="s">
        <v>247</v>
      </c>
      <c r="E2" s="27" t="s">
        <v>181</v>
      </c>
      <c r="F2" s="27" t="s">
        <v>248</v>
      </c>
      <c r="G2" s="30" t="s">
        <v>183</v>
      </c>
    </row>
    <row r="3" spans="1:7" ht="12" customHeight="1" thickTop="1">
      <c r="A3" s="115" t="s">
        <v>249</v>
      </c>
      <c r="B3" s="111">
        <v>1186</v>
      </c>
      <c r="C3" s="120"/>
      <c r="D3" s="112">
        <f t="shared" ref="D3:D13" si="0">B3*C3</f>
        <v>0</v>
      </c>
      <c r="E3" s="113">
        <v>0.59799999999999998</v>
      </c>
      <c r="F3" s="31">
        <f t="shared" ref="F3:F13" si="1">(B3*E3)+B3</f>
        <v>1895.2280000000001</v>
      </c>
      <c r="G3" s="114">
        <f t="shared" ref="G3:G13" si="2">D3+(D3*E3)</f>
        <v>0</v>
      </c>
    </row>
    <row r="4" spans="1:7" ht="12" customHeight="1">
      <c r="A4" s="46" t="s">
        <v>250</v>
      </c>
      <c r="B4" s="45">
        <v>1186</v>
      </c>
      <c r="C4" s="120"/>
      <c r="D4" s="44">
        <f t="shared" si="0"/>
        <v>0</v>
      </c>
      <c r="E4" s="110">
        <v>0.497</v>
      </c>
      <c r="F4" s="31">
        <f t="shared" si="1"/>
        <v>1775.442</v>
      </c>
      <c r="G4" s="43">
        <f t="shared" si="2"/>
        <v>0</v>
      </c>
    </row>
    <row r="5" spans="1:7" ht="12" customHeight="1">
      <c r="A5" s="115" t="s">
        <v>251</v>
      </c>
      <c r="B5" s="111">
        <v>850</v>
      </c>
      <c r="C5" s="120"/>
      <c r="D5" s="112">
        <f t="shared" si="0"/>
        <v>0</v>
      </c>
      <c r="E5" s="113">
        <v>0.97</v>
      </c>
      <c r="F5" s="31">
        <f t="shared" si="1"/>
        <v>1674.5</v>
      </c>
      <c r="G5" s="114">
        <f t="shared" si="2"/>
        <v>0</v>
      </c>
    </row>
    <row r="6" spans="1:7" ht="12" customHeight="1">
      <c r="A6" s="46" t="s">
        <v>252</v>
      </c>
      <c r="B6" s="45">
        <v>980</v>
      </c>
      <c r="C6" s="120"/>
      <c r="D6" s="44">
        <f t="shared" si="0"/>
        <v>0</v>
      </c>
      <c r="E6" s="33">
        <v>0.81</v>
      </c>
      <c r="F6" s="31">
        <f t="shared" si="1"/>
        <v>1773.8000000000002</v>
      </c>
      <c r="G6" s="43">
        <f t="shared" si="2"/>
        <v>0</v>
      </c>
    </row>
    <row r="7" spans="1:7" ht="12" customHeight="1">
      <c r="A7" s="115" t="s">
        <v>253</v>
      </c>
      <c r="B7" s="111">
        <v>359.5</v>
      </c>
      <c r="C7" s="120">
        <v>1</v>
      </c>
      <c r="D7" s="112">
        <f t="shared" si="0"/>
        <v>359.5</v>
      </c>
      <c r="E7" s="113">
        <v>2.34</v>
      </c>
      <c r="F7" s="31">
        <f t="shared" si="1"/>
        <v>1200.73</v>
      </c>
      <c r="G7" s="114">
        <f t="shared" si="2"/>
        <v>1200.73</v>
      </c>
    </row>
    <row r="8" spans="1:7" ht="12" customHeight="1">
      <c r="A8" s="46" t="s">
        <v>254</v>
      </c>
      <c r="B8" s="45">
        <v>599</v>
      </c>
      <c r="C8" s="120"/>
      <c r="D8" s="44">
        <f t="shared" si="0"/>
        <v>0</v>
      </c>
      <c r="E8" s="33">
        <v>2.34</v>
      </c>
      <c r="F8" s="31">
        <f t="shared" si="1"/>
        <v>2000.6599999999999</v>
      </c>
      <c r="G8" s="43">
        <f t="shared" si="2"/>
        <v>0</v>
      </c>
    </row>
    <row r="9" spans="1:7" ht="12" customHeight="1">
      <c r="A9" s="115" t="s">
        <v>255</v>
      </c>
      <c r="B9" s="111">
        <v>80</v>
      </c>
      <c r="C9" s="120"/>
      <c r="D9" s="112">
        <f t="shared" si="0"/>
        <v>0</v>
      </c>
      <c r="E9" s="113">
        <v>4</v>
      </c>
      <c r="F9" s="31">
        <f t="shared" si="1"/>
        <v>400</v>
      </c>
      <c r="G9" s="114">
        <f t="shared" si="2"/>
        <v>0</v>
      </c>
    </row>
    <row r="10" spans="1:7" ht="12" customHeight="1">
      <c r="A10" s="46" t="s">
        <v>256</v>
      </c>
      <c r="B10" s="45">
        <v>25</v>
      </c>
      <c r="C10" s="120"/>
      <c r="D10" s="44">
        <f t="shared" si="0"/>
        <v>0</v>
      </c>
      <c r="E10" s="33">
        <v>2.5</v>
      </c>
      <c r="F10" s="31">
        <f t="shared" si="1"/>
        <v>87.5</v>
      </c>
      <c r="G10" s="43">
        <f t="shared" si="2"/>
        <v>0</v>
      </c>
    </row>
    <row r="11" spans="1:7" ht="12" customHeight="1">
      <c r="A11" s="115" t="s">
        <v>257</v>
      </c>
      <c r="B11" s="111">
        <v>25</v>
      </c>
      <c r="C11" s="120">
        <v>1</v>
      </c>
      <c r="D11" s="112">
        <f t="shared" si="0"/>
        <v>25</v>
      </c>
      <c r="E11" s="113">
        <v>4.2</v>
      </c>
      <c r="F11" s="31">
        <f t="shared" si="1"/>
        <v>130</v>
      </c>
      <c r="G11" s="114">
        <f t="shared" si="2"/>
        <v>130</v>
      </c>
    </row>
    <row r="12" spans="1:7" ht="12" customHeight="1">
      <c r="A12" s="46" t="s">
        <v>258</v>
      </c>
      <c r="B12" s="45">
        <v>80</v>
      </c>
      <c r="C12" s="120"/>
      <c r="D12" s="44">
        <f t="shared" si="0"/>
        <v>0</v>
      </c>
      <c r="E12" s="33">
        <v>1.25</v>
      </c>
      <c r="F12" s="31">
        <f t="shared" si="1"/>
        <v>180</v>
      </c>
      <c r="G12" s="43">
        <f t="shared" si="2"/>
        <v>0</v>
      </c>
    </row>
    <row r="13" spans="1:7" ht="12" customHeight="1">
      <c r="A13" s="116" t="s">
        <v>259</v>
      </c>
      <c r="B13" s="111">
        <v>50</v>
      </c>
      <c r="C13" s="121"/>
      <c r="D13" s="112">
        <f t="shared" si="0"/>
        <v>0</v>
      </c>
      <c r="E13" s="113">
        <v>1</v>
      </c>
      <c r="F13" s="31">
        <f t="shared" si="1"/>
        <v>100</v>
      </c>
      <c r="G13" s="114">
        <f t="shared" si="2"/>
        <v>0</v>
      </c>
    </row>
    <row r="14" spans="1:7" ht="12" customHeight="1">
      <c r="A14" s="124"/>
      <c r="B14" s="45"/>
      <c r="C14" s="121"/>
      <c r="D14" s="44">
        <f t="shared" ref="D14:D15" si="3">B14*C14</f>
        <v>0</v>
      </c>
      <c r="E14" s="33">
        <v>1</v>
      </c>
      <c r="F14" s="31">
        <f t="shared" ref="F14:F15" si="4">(B14*E14)+B14</f>
        <v>0</v>
      </c>
      <c r="G14" s="43">
        <f t="shared" ref="G14:G15" si="5">D14+(D14*E14)</f>
        <v>0</v>
      </c>
    </row>
    <row r="15" spans="1:7" ht="12" customHeight="1">
      <c r="A15" s="122"/>
      <c r="B15" s="111"/>
      <c r="C15" s="121"/>
      <c r="D15" s="112">
        <f t="shared" si="3"/>
        <v>0</v>
      </c>
      <c r="E15" s="113">
        <v>1</v>
      </c>
      <c r="F15" s="31">
        <f t="shared" si="4"/>
        <v>0</v>
      </c>
      <c r="G15" s="114">
        <f t="shared" si="5"/>
        <v>0</v>
      </c>
    </row>
    <row r="16" spans="1:7" ht="12" customHeight="1">
      <c r="A16" s="117" t="s">
        <v>260</v>
      </c>
      <c r="B16" s="118">
        <v>200</v>
      </c>
      <c r="C16" s="181">
        <f>C7+C8+C9</f>
        <v>1</v>
      </c>
      <c r="D16" s="118">
        <f>B16*C16</f>
        <v>200</v>
      </c>
      <c r="E16" s="123">
        <v>0</v>
      </c>
      <c r="F16" s="40">
        <f t="shared" ref="F16" si="6">(B16*E16)+B16</f>
        <v>200</v>
      </c>
      <c r="G16" s="119">
        <f t="shared" ref="G16" si="7">D16+(D16*E16)</f>
        <v>200</v>
      </c>
    </row>
    <row r="17" spans="1:10" ht="12" customHeight="1">
      <c r="A17" s="47"/>
      <c r="B17" s="47"/>
      <c r="C17" s="47"/>
      <c r="D17" s="183">
        <f>SUM(D3:D16)</f>
        <v>584.5</v>
      </c>
      <c r="E17" s="47"/>
      <c r="F17" s="47"/>
      <c r="G17" s="48">
        <f>SUM(G7:G16)</f>
        <v>1530.73</v>
      </c>
    </row>
    <row r="18" spans="1:10" ht="12" customHeight="1"/>
    <row r="19" spans="1:10" ht="12" customHeight="1">
      <c r="A19" s="6"/>
      <c r="B19" s="16"/>
      <c r="C19" s="5"/>
      <c r="D19" s="16"/>
      <c r="E19" s="39"/>
      <c r="F19" s="16"/>
      <c r="G19" s="16"/>
    </row>
    <row r="20" spans="1:10" ht="12" customHeight="1"/>
    <row r="21" spans="1:10" ht="12" customHeight="1">
      <c r="J21" s="5"/>
    </row>
    <row r="22" spans="1:10" ht="12" customHeight="1">
      <c r="J22" s="5"/>
    </row>
    <row r="23" spans="1:10" ht="12" customHeight="1">
      <c r="J23" s="5"/>
    </row>
    <row r="24" spans="1:10" ht="12" customHeight="1">
      <c r="A24" s="6"/>
      <c r="B24" s="16"/>
      <c r="C24" s="5"/>
      <c r="D24" s="16"/>
      <c r="E24" s="39"/>
      <c r="F24" s="16"/>
      <c r="G24" s="16"/>
      <c r="J24" s="5"/>
    </row>
    <row r="25" spans="1:10" ht="12" customHeight="1"/>
    <row r="26" spans="1:10" ht="12" customHeight="1"/>
    <row r="27" spans="1:10" ht="12" customHeight="1"/>
    <row r="28" spans="1:10" ht="12" customHeight="1"/>
    <row r="29" spans="1:10" ht="12" customHeight="1"/>
    <row r="30" spans="1:10" ht="12" customHeight="1"/>
    <row r="31" spans="1:10" ht="12" customHeight="1"/>
    <row r="32" spans="1:10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</sheetData>
  <sheetProtection sheet="1" formatCells="0" selectLockedCells="1"/>
  <mergeCells count="1">
    <mergeCell ref="A1:G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41598-9C97-47A9-869E-294596780C3C}">
  <sheetPr>
    <tabColor rgb="FFFF0000"/>
  </sheetPr>
  <dimension ref="A1:EO478"/>
  <sheetViews>
    <sheetView showZeros="0" topLeftCell="B1" zoomScale="120" zoomScaleNormal="120" workbookViewId="0">
      <selection activeCell="J28" sqref="J28"/>
    </sheetView>
  </sheetViews>
  <sheetFormatPr baseColWidth="10" defaultColWidth="11" defaultRowHeight="15.75"/>
  <cols>
    <col min="1" max="1" width="40.625" customWidth="1"/>
    <col min="2" max="2" width="8.625" customWidth="1"/>
    <col min="3" max="3" width="12.625" style="18" customWidth="1"/>
    <col min="4" max="4" width="4.625" style="94" customWidth="1"/>
    <col min="5" max="5" width="13.625" customWidth="1"/>
    <col min="6" max="6" width="35.75" customWidth="1"/>
    <col min="7" max="7" width="6.5" customWidth="1"/>
    <col min="8" max="8" width="11.875" customWidth="1"/>
    <col min="9" max="9" width="6.25" style="94" customWidth="1"/>
    <col min="10" max="10" width="15.125" customWidth="1"/>
    <col min="11" max="11" width="55.5" customWidth="1"/>
  </cols>
  <sheetData>
    <row r="1" spans="1:145" ht="10.5" customHeight="1">
      <c r="A1" s="55" t="s">
        <v>175</v>
      </c>
      <c r="B1" s="50"/>
      <c r="C1" s="66"/>
      <c r="D1" s="104"/>
      <c r="E1" s="66"/>
      <c r="F1" s="473" t="s">
        <v>244</v>
      </c>
      <c r="G1" s="473"/>
      <c r="H1" s="473"/>
      <c r="I1" s="473"/>
      <c r="J1" s="473"/>
    </row>
    <row r="2" spans="1:145" s="2" customFormat="1" ht="9.9499999999999993" customHeight="1">
      <c r="A2" s="67" t="str" cm="1">
        <f t="array" ref="A2:A56">for</f>
        <v>Maind'œuvre forage</v>
      </c>
      <c r="B2" s="54" t="str" cm="1">
        <f t="array" ref="B2:B56">forQTE</f>
        <v>Qte</v>
      </c>
      <c r="C2" s="68" t="str" cm="1">
        <f t="array" ref="C2:C56">forprix</f>
        <v>$/unitaire</v>
      </c>
      <c r="D2" s="68" t="str" cm="1">
        <f t="array" ref="D2:D56">forhr</f>
        <v>.</v>
      </c>
      <c r="E2" s="69" t="str" cm="1">
        <f t="array" ref="E2:E57">forTOTAL</f>
        <v>TOTAL</v>
      </c>
      <c r="F2" s="58" t="str" cm="1">
        <f t="array" ref="F2:F16">rap</f>
        <v>ITEM</v>
      </c>
      <c r="G2" s="59" t="str" cm="1">
        <f t="array" ref="G2:G16">rapQTE</f>
        <v>Qte</v>
      </c>
      <c r="H2" s="59" t="str" cm="1">
        <f t="array" ref="H2:H16">rapprix</f>
        <v>Prix / unitaire</v>
      </c>
      <c r="I2" s="59"/>
      <c r="J2" s="60" t="str" cm="1">
        <f t="array" ref="J2:J16">raptotal</f>
        <v>TOTAL</v>
      </c>
    </row>
    <row r="3" spans="1:145" s="2" customFormat="1" ht="9.9499999999999993" customHeight="1">
      <c r="A3" s="6" t="str">
        <v>Mobilisation main d'œuvre (50KM)</v>
      </c>
      <c r="B3" s="5">
        <v>0</v>
      </c>
      <c r="C3" s="70">
        <v>150</v>
      </c>
      <c r="D3" s="101" t="str">
        <v>Km</v>
      </c>
      <c r="E3" s="70">
        <v>0</v>
      </c>
      <c r="F3" s="6" t="str">
        <v>Rapport PHASE  1</v>
      </c>
      <c r="G3" s="5">
        <v>0</v>
      </c>
      <c r="H3" s="70">
        <v>1895.2280000000001</v>
      </c>
      <c r="I3" s="5" t="s">
        <v>187</v>
      </c>
      <c r="J3" s="70">
        <v>0</v>
      </c>
    </row>
    <row r="4" spans="1:145" s="51" customFormat="1" ht="9.9499999999999993" customHeight="1">
      <c r="A4" s="71" t="str">
        <v>kilométrage</v>
      </c>
      <c r="B4" s="52">
        <v>0</v>
      </c>
      <c r="C4" s="72">
        <v>0.89999999999999991</v>
      </c>
      <c r="D4" s="102" t="str">
        <v>Ch</v>
      </c>
      <c r="E4" s="72">
        <v>0</v>
      </c>
      <c r="F4" s="71" t="str">
        <v>Rapport PHASE  1 (prix commercial)</v>
      </c>
      <c r="G4" s="52">
        <v>0</v>
      </c>
      <c r="H4" s="72">
        <v>1775.442</v>
      </c>
      <c r="I4" s="52" t="s">
        <v>187</v>
      </c>
      <c r="J4" s="72">
        <v>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</row>
    <row r="5" spans="1:145" s="2" customFormat="1" ht="9.9499999999999993" customHeight="1">
      <c r="A5" s="6" t="str">
        <v>Temps technicien</v>
      </c>
      <c r="B5" s="5">
        <v>0</v>
      </c>
      <c r="C5" s="70">
        <v>121.5</v>
      </c>
      <c r="D5" s="101" t="str">
        <v>Hr</v>
      </c>
      <c r="E5" s="70">
        <v>0</v>
      </c>
      <c r="F5" s="6" t="str">
        <v>Mise a jour phase 1 envirosol</v>
      </c>
      <c r="G5" s="5">
        <v>0</v>
      </c>
      <c r="H5" s="70">
        <v>1674.5</v>
      </c>
      <c r="I5" s="5" t="s">
        <v>187</v>
      </c>
      <c r="J5" s="70">
        <v>0</v>
      </c>
    </row>
    <row r="6" spans="1:145" s="51" customFormat="1" ht="9.9499999999999993" customHeight="1">
      <c r="A6" s="71" t="str">
        <v>Temps tech prélèvement des puits</v>
      </c>
      <c r="B6" s="52">
        <v>0</v>
      </c>
      <c r="C6" s="72">
        <v>165</v>
      </c>
      <c r="D6" s="102" t="str">
        <v>Hr</v>
      </c>
      <c r="E6" s="72">
        <v>0</v>
      </c>
      <c r="F6" s="71" t="str">
        <v>Mise a jour phase 1 compétition</v>
      </c>
      <c r="G6" s="52">
        <v>0</v>
      </c>
      <c r="H6" s="72">
        <v>1773.8000000000002</v>
      </c>
      <c r="I6" s="52" t="s">
        <v>187</v>
      </c>
      <c r="J6" s="72">
        <v>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</row>
    <row r="7" spans="1:145" s="2" customFormat="1" ht="9.9499999999999993" customHeight="1">
      <c r="A7" s="6" t="str">
        <v>Chargé de projet</v>
      </c>
      <c r="B7" s="5">
        <v>0</v>
      </c>
      <c r="C7" s="70">
        <v>195</v>
      </c>
      <c r="D7" s="101" t="str">
        <v>Hr</v>
      </c>
      <c r="E7" s="70">
        <v>0</v>
      </c>
      <c r="F7" s="6" t="str">
        <v>Rapport PHASE II et III</v>
      </c>
      <c r="G7" s="5">
        <v>1</v>
      </c>
      <c r="H7" s="70">
        <v>1200.73</v>
      </c>
      <c r="I7" s="126" t="s">
        <v>187</v>
      </c>
      <c r="J7" s="125">
        <v>1200.73</v>
      </c>
    </row>
    <row r="8" spans="1:145" s="51" customFormat="1" ht="9.9499999999999993" customHeight="1">
      <c r="A8" s="67" t="str">
        <v>Machinerie de forage</v>
      </c>
      <c r="B8" s="139">
        <v>0</v>
      </c>
      <c r="C8" s="140" t="str">
        <v>.</v>
      </c>
      <c r="D8" s="141" t="str">
        <v>.</v>
      </c>
      <c r="E8" s="142" t="str">
        <v>.</v>
      </c>
      <c r="F8" s="71" t="str">
        <v>Rapport Réhabilitation</v>
      </c>
      <c r="G8" s="52">
        <v>0</v>
      </c>
      <c r="H8" s="72">
        <v>2000.6599999999999</v>
      </c>
      <c r="I8" s="52" t="s">
        <v>187</v>
      </c>
      <c r="J8" s="72">
        <v>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</row>
    <row r="9" spans="1:145" s="2" customFormat="1" ht="9.9499999999999993" customHeight="1">
      <c r="A9" s="6" t="str">
        <v>Mobilisation (50KM)</v>
      </c>
      <c r="B9" s="5">
        <v>1</v>
      </c>
      <c r="C9" s="16">
        <v>375</v>
      </c>
      <c r="D9" s="361" t="str">
        <v>Ch</v>
      </c>
      <c r="E9" s="16">
        <v>375</v>
      </c>
      <c r="F9" s="6" t="str">
        <v>Rédaction Lettre</v>
      </c>
      <c r="G9" s="5">
        <v>0</v>
      </c>
      <c r="H9" s="70">
        <v>400</v>
      </c>
      <c r="I9" s="126" t="s">
        <v>187</v>
      </c>
      <c r="J9" s="70">
        <v>0</v>
      </c>
    </row>
    <row r="10" spans="1:145" s="51" customFormat="1" ht="9.9499999999999993" customHeight="1">
      <c r="A10" s="71" t="str">
        <v xml:space="preserve">Kilometre supplémentaire </v>
      </c>
      <c r="B10" s="52">
        <v>0</v>
      </c>
      <c r="C10" s="72">
        <v>4</v>
      </c>
      <c r="D10" s="102" t="str">
        <v>Km</v>
      </c>
      <c r="E10" s="72">
        <v>0</v>
      </c>
      <c r="F10" s="71" t="str">
        <v>Analyse de résultat d'échantillons</v>
      </c>
      <c r="G10" s="52">
        <v>0</v>
      </c>
      <c r="H10" s="72">
        <v>87.5</v>
      </c>
      <c r="I10" s="52" t="s">
        <v>187</v>
      </c>
      <c r="J10" s="72">
        <v>0</v>
      </c>
      <c r="K10" s="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</row>
    <row r="11" spans="1:145" s="2" customFormat="1" ht="9.9499999999999993" customHeight="1">
      <c r="A11" s="6" t="str">
        <v>Foreuse Manuel (dewalt)</v>
      </c>
      <c r="B11" s="5">
        <v>0</v>
      </c>
      <c r="C11" s="70">
        <v>166.75</v>
      </c>
      <c r="D11" s="101" t="str">
        <v>Hr</v>
      </c>
      <c r="E11" s="70">
        <v>0</v>
      </c>
      <c r="F11" s="6" t="str">
        <v>Plan</v>
      </c>
      <c r="G11" s="5">
        <v>1</v>
      </c>
      <c r="H11" s="70">
        <v>130</v>
      </c>
      <c r="I11" s="126" t="s">
        <v>187</v>
      </c>
      <c r="J11" s="70">
        <v>130</v>
      </c>
      <c r="K11" s="6"/>
    </row>
    <row r="12" spans="1:145" s="51" customFormat="1" ht="9.9499999999999993" customHeight="1">
      <c r="A12" s="71" t="str">
        <v>Foreuse 540 (ENVIROSOL)</v>
      </c>
      <c r="B12" s="52">
        <v>0</v>
      </c>
      <c r="C12" s="72">
        <v>224.25</v>
      </c>
      <c r="D12" s="102" t="str">
        <v>Hr</v>
      </c>
      <c r="E12" s="72">
        <v>0</v>
      </c>
      <c r="F12" s="71" t="str">
        <v>Temps / Biologiste</v>
      </c>
      <c r="G12" s="52">
        <v>0</v>
      </c>
      <c r="H12" s="72">
        <v>180</v>
      </c>
      <c r="I12" s="52" t="s">
        <v>189</v>
      </c>
      <c r="J12" s="72">
        <v>0</v>
      </c>
      <c r="K12" s="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</row>
    <row r="13" spans="1:145" s="2" customFormat="1" ht="9.9499999999999993" customHeight="1">
      <c r="A13" s="6" t="str">
        <v>Foreuse GT8</v>
      </c>
      <c r="B13" s="5">
        <v>0</v>
      </c>
      <c r="C13" s="70">
        <v>304.75</v>
      </c>
      <c r="D13" s="101" t="str">
        <v>Hr</v>
      </c>
      <c r="E13" s="70">
        <v>0</v>
      </c>
      <c r="F13" s="6" t="str">
        <v>Temps / administration</v>
      </c>
      <c r="G13" s="5">
        <v>0</v>
      </c>
      <c r="H13" s="70">
        <v>100</v>
      </c>
      <c r="I13" s="126" t="s">
        <v>189</v>
      </c>
      <c r="J13" s="70">
        <v>0</v>
      </c>
      <c r="K13" s="6"/>
    </row>
    <row r="14" spans="1:145" s="51" customFormat="1" ht="9.9499999999999993" customHeight="1">
      <c r="A14" s="358" t="str">
        <v>Foreuse GT8 (hiver)</v>
      </c>
      <c r="B14" s="52">
        <v>0</v>
      </c>
      <c r="C14" s="359">
        <v>339.25</v>
      </c>
      <c r="D14" s="360" t="str">
        <v>Hr</v>
      </c>
      <c r="E14" s="359">
        <v>0</v>
      </c>
      <c r="F14" s="71">
        <v>0</v>
      </c>
      <c r="G14" s="52">
        <v>0</v>
      </c>
      <c r="H14" s="72">
        <v>0</v>
      </c>
      <c r="I14" s="52"/>
      <c r="J14" s="72"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</row>
    <row r="15" spans="1:145" s="2" customFormat="1" ht="9.9499999999999993" customHeight="1">
      <c r="A15" s="6" t="str">
        <v>Foreuse CME55</v>
      </c>
      <c r="B15" s="5">
        <v>0</v>
      </c>
      <c r="C15" s="70">
        <v>304.75</v>
      </c>
      <c r="D15" s="101" t="str">
        <v>Hr</v>
      </c>
      <c r="E15" s="70">
        <v>0</v>
      </c>
      <c r="F15" s="6">
        <v>0</v>
      </c>
      <c r="G15" s="5">
        <v>0</v>
      </c>
      <c r="H15" s="70">
        <v>0</v>
      </c>
      <c r="I15" s="126"/>
      <c r="J15" s="70">
        <v>0</v>
      </c>
    </row>
    <row r="16" spans="1:145" s="51" customFormat="1" ht="9.9499999999999993" customHeight="1">
      <c r="A16" s="71" t="str">
        <v>Foreuse CME55 (hiver)</v>
      </c>
      <c r="B16" s="52">
        <v>0</v>
      </c>
      <c r="C16" s="72">
        <v>339.25</v>
      </c>
      <c r="D16" s="102" t="str">
        <v>Hr</v>
      </c>
      <c r="E16" s="72">
        <v>0</v>
      </c>
      <c r="F16" s="71" t="str">
        <v>Assurance</v>
      </c>
      <c r="G16" s="52">
        <v>1</v>
      </c>
      <c r="H16" s="72">
        <v>200</v>
      </c>
      <c r="I16" s="52" t="s">
        <v>189</v>
      </c>
      <c r="J16" s="72">
        <v>200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</row>
    <row r="17" spans="1:145" s="2" customFormat="1" ht="9.9499999999999993" customHeight="1">
      <c r="A17" s="6" t="str">
        <v>Foreuse GEO 7822</v>
      </c>
      <c r="B17" s="5">
        <v>0</v>
      </c>
      <c r="C17" s="70">
        <v>287.5</v>
      </c>
      <c r="D17" s="101" t="str">
        <v>Hr</v>
      </c>
      <c r="E17" s="70">
        <v>0</v>
      </c>
      <c r="F17" s="6"/>
      <c r="G17" s="5"/>
      <c r="H17" s="70"/>
      <c r="I17" s="5" t="s">
        <v>185</v>
      </c>
      <c r="J17" s="70"/>
    </row>
    <row r="18" spans="1:145" s="51" customFormat="1" ht="9.9499999999999993" customHeight="1">
      <c r="A18" s="71" t="str">
        <v>Foreuse GEO 7822 (hiver)</v>
      </c>
      <c r="B18" s="52">
        <v>0</v>
      </c>
      <c r="C18" s="72">
        <v>322</v>
      </c>
      <c r="D18" s="102" t="str">
        <v>Hr</v>
      </c>
      <c r="E18" s="72">
        <v>0</v>
      </c>
      <c r="F18" s="71"/>
      <c r="G18" s="52"/>
      <c r="H18" s="72"/>
      <c r="I18" s="52" t="s">
        <v>187</v>
      </c>
      <c r="J18" s="7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</row>
    <row r="19" spans="1:145" s="2" customFormat="1" ht="9.9499999999999993" customHeight="1">
      <c r="A19" s="67" t="str">
        <v>Options de travaux de forage</v>
      </c>
      <c r="B19" s="139">
        <v>0</v>
      </c>
      <c r="C19" s="140" t="str">
        <v>.</v>
      </c>
      <c r="D19" s="141" t="str">
        <v>.</v>
      </c>
      <c r="E19" s="142" t="str">
        <v>.</v>
      </c>
      <c r="F19" s="6"/>
      <c r="G19" s="5"/>
      <c r="H19" s="70"/>
      <c r="I19" s="5" t="s">
        <v>187</v>
      </c>
      <c r="J19" s="70"/>
    </row>
    <row r="20" spans="1:145" s="51" customFormat="1" ht="9.9499999999999993" customHeight="1">
      <c r="A20" s="71" t="str">
        <v>Frais hivernal</v>
      </c>
      <c r="B20" s="52">
        <v>0</v>
      </c>
      <c r="C20" s="72">
        <v>19.5</v>
      </c>
      <c r="D20" s="102" t="str">
        <v>Hr</v>
      </c>
      <c r="E20" s="72">
        <v>0</v>
      </c>
      <c r="F20" s="71"/>
      <c r="G20" s="52"/>
      <c r="H20" s="71"/>
      <c r="I20" s="52"/>
      <c r="J20" s="71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</row>
    <row r="21" spans="1:145" s="2" customFormat="1" ht="9.9499999999999993" customHeight="1">
      <c r="A21" s="6" t="str">
        <v>Liner Géoprobe ( 1 pour 4 pieds)</v>
      </c>
      <c r="B21" s="5">
        <v>0</v>
      </c>
      <c r="C21" s="70">
        <v>16.675000000000001</v>
      </c>
      <c r="D21" s="101" t="str">
        <v>Ch</v>
      </c>
      <c r="E21" s="70">
        <v>0</v>
      </c>
      <c r="F21" s="6"/>
      <c r="G21" s="5"/>
      <c r="H21" s="6"/>
      <c r="I21" s="5"/>
      <c r="J21" s="73">
        <f>SUM(J3:J20)</f>
        <v>1530.73</v>
      </c>
    </row>
    <row r="22" spans="1:145" s="51" customFormat="1" ht="9.9499999999999993" customHeight="1">
      <c r="A22" s="71" t="str">
        <v>Sable fin (sac)</v>
      </c>
      <c r="B22" s="52">
        <v>5</v>
      </c>
      <c r="C22" s="72">
        <v>16.100000000000001</v>
      </c>
      <c r="D22" s="102" t="str">
        <v>Ch</v>
      </c>
      <c r="E22" s="72">
        <v>80.5</v>
      </c>
      <c r="F22" s="474" t="s">
        <v>31</v>
      </c>
      <c r="G22" s="91"/>
      <c r="H22" s="91"/>
      <c r="I22" s="91"/>
      <c r="J22" s="9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</row>
    <row r="23" spans="1:145" s="2" customFormat="1" ht="9.9499999999999993" customHeight="1">
      <c r="A23" s="6" t="str">
        <v>Sable (sac)</v>
      </c>
      <c r="B23" s="5">
        <v>0</v>
      </c>
      <c r="C23" s="70">
        <v>23</v>
      </c>
      <c r="D23" s="101" t="str">
        <v>Ch</v>
      </c>
      <c r="E23" s="70">
        <v>0</v>
      </c>
      <c r="F23" s="475"/>
      <c r="G23" s="95"/>
      <c r="H23" s="95"/>
      <c r="I23" s="95"/>
      <c r="J23" s="93"/>
    </row>
    <row r="24" spans="1:145" s="51" customFormat="1" ht="9.9499999999999993" customHeight="1">
      <c r="A24" s="71" t="str">
        <v>Alsphate froide (sac)</v>
      </c>
      <c r="B24" s="52">
        <v>0</v>
      </c>
      <c r="C24" s="72">
        <v>32.200000000000003</v>
      </c>
      <c r="D24" s="102" t="str">
        <v>Ch</v>
      </c>
      <c r="E24" s="72">
        <v>0</v>
      </c>
      <c r="F24" s="74" t="s">
        <v>261</v>
      </c>
      <c r="G24" s="75"/>
      <c r="H24" s="75"/>
      <c r="I24" s="106"/>
      <c r="J24" s="76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</row>
    <row r="25" spans="1:145" s="2" customFormat="1" ht="9.9499999999999993" customHeight="1">
      <c r="A25" s="6" t="str">
        <v>Silice (2 sacs au mêtre)</v>
      </c>
      <c r="B25" s="5">
        <v>0</v>
      </c>
      <c r="C25" s="70">
        <v>17.25</v>
      </c>
      <c r="D25" s="101" t="str">
        <v>Ch</v>
      </c>
      <c r="E25" s="70">
        <v>0</v>
      </c>
      <c r="F25" s="77" t="s">
        <v>262</v>
      </c>
      <c r="G25" s="78"/>
      <c r="H25" s="78"/>
      <c r="I25" s="107"/>
      <c r="J25" s="79"/>
    </row>
    <row r="26" spans="1:145" s="51" customFormat="1" ht="9.9499999999999993" customHeight="1">
      <c r="A26" s="71" t="str">
        <v>Béton (sac)</v>
      </c>
      <c r="B26" s="52">
        <v>2</v>
      </c>
      <c r="C26" s="72">
        <v>28.75</v>
      </c>
      <c r="D26" s="102" t="str">
        <v>Ch</v>
      </c>
      <c r="E26" s="72">
        <v>57.5</v>
      </c>
      <c r="F26" s="74" t="s">
        <v>263</v>
      </c>
      <c r="G26" s="75"/>
      <c r="H26" s="75"/>
      <c r="I26" s="106"/>
      <c r="J26" s="76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</row>
    <row r="27" spans="1:145" s="2" customFormat="1" ht="9.9499999999999993" customHeight="1">
      <c r="A27" s="6" t="str">
        <v>Carottage de béton</v>
      </c>
      <c r="B27" s="5">
        <v>3</v>
      </c>
      <c r="C27" s="70">
        <v>63.25</v>
      </c>
      <c r="D27" s="101" t="str">
        <v>Ch</v>
      </c>
      <c r="E27" s="70">
        <v>189.75</v>
      </c>
      <c r="F27" s="77" t="s">
        <v>175</v>
      </c>
      <c r="G27" s="78"/>
      <c r="H27" s="78"/>
      <c r="I27" s="107"/>
      <c r="J27" s="79">
        <f>Forage!K57</f>
        <v>702.75</v>
      </c>
    </row>
    <row r="28" spans="1:145" s="51" customFormat="1" ht="9.9499999999999993" customHeight="1">
      <c r="A28" s="71">
        <v>0</v>
      </c>
      <c r="B28" s="52">
        <v>0</v>
      </c>
      <c r="C28" s="72">
        <v>0</v>
      </c>
      <c r="D28" s="102" t="str">
        <v>Ch</v>
      </c>
      <c r="E28" s="72">
        <v>0</v>
      </c>
      <c r="F28" s="74" t="s">
        <v>227</v>
      </c>
      <c r="G28" s="75"/>
      <c r="H28" s="75"/>
      <c r="I28" s="106"/>
      <c r="J28" s="76">
        <f>T_ECHANTILLONS[[#Totals],[TOTAL]]</f>
        <v>1618.6599999999999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</row>
    <row r="29" spans="1:145" s="2" customFormat="1" ht="9.9499999999999993" customHeight="1">
      <c r="A29" s="6" t="str">
        <v>excavatrice</v>
      </c>
      <c r="B29" s="5">
        <v>0</v>
      </c>
      <c r="C29" s="70">
        <v>155.25</v>
      </c>
      <c r="D29" s="101" t="str">
        <v>Ch</v>
      </c>
      <c r="E29" s="70">
        <v>0</v>
      </c>
      <c r="F29" s="77" t="s">
        <v>264</v>
      </c>
      <c r="G29" s="78"/>
      <c r="H29" s="78"/>
      <c r="I29" s="107"/>
      <c r="J29" s="79">
        <f>J21</f>
        <v>1530.73</v>
      </c>
    </row>
    <row r="30" spans="1:145" s="51" customFormat="1" ht="9.9499999999999993" customHeight="1">
      <c r="A30" s="71">
        <v>0</v>
      </c>
      <c r="B30" s="52">
        <v>0</v>
      </c>
      <c r="C30" s="72">
        <v>0</v>
      </c>
      <c r="D30" s="102" t="str">
        <v>Ch</v>
      </c>
      <c r="E30" s="72">
        <v>0</v>
      </c>
      <c r="F30" s="77"/>
      <c r="G30" s="78"/>
      <c r="H30" s="78"/>
      <c r="I30" s="107"/>
      <c r="J30" s="80">
        <f>SUM(J24:J29)</f>
        <v>3852.14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</row>
    <row r="31" spans="1:145" s="2" customFormat="1" ht="9.9499999999999993" customHeight="1">
      <c r="A31" s="6">
        <v>0</v>
      </c>
      <c r="B31" s="5">
        <v>0</v>
      </c>
      <c r="C31" s="70">
        <v>0</v>
      </c>
      <c r="D31" s="101" t="str">
        <v>Ch</v>
      </c>
      <c r="E31" s="70">
        <v>0</v>
      </c>
      <c r="F31" s="81"/>
      <c r="G31" s="82"/>
      <c r="H31" s="61"/>
      <c r="I31" s="61"/>
      <c r="J31" s="185"/>
    </row>
    <row r="32" spans="1:145" s="51" customFormat="1" ht="9.9499999999999993" customHeight="1">
      <c r="A32" s="71">
        <v>0</v>
      </c>
      <c r="B32" s="52">
        <v>0</v>
      </c>
      <c r="C32" s="72">
        <v>0</v>
      </c>
      <c r="D32" s="102" t="str">
        <v>Ch</v>
      </c>
      <c r="E32" s="72">
        <v>0</v>
      </c>
      <c r="F32" s="96"/>
      <c r="G32" s="108"/>
      <c r="H32" s="97"/>
      <c r="I32" s="105"/>
      <c r="J32" s="9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</row>
    <row r="33" spans="1:145" s="2" customFormat="1" ht="9.9499999999999993" customHeight="1">
      <c r="A33" s="6" t="str">
        <v>Puit d'observation</v>
      </c>
      <c r="B33" s="5">
        <v>0</v>
      </c>
      <c r="C33" s="70">
        <v>0</v>
      </c>
      <c r="D33" s="101">
        <v>0</v>
      </c>
      <c r="E33" s="70">
        <v>0</v>
      </c>
      <c r="F33" s="6"/>
      <c r="G33" s="244"/>
      <c r="H33" s="86"/>
      <c r="I33" s="103"/>
      <c r="J33" s="53"/>
    </row>
    <row r="34" spans="1:145" s="51" customFormat="1" ht="9.9499999999999993" customHeight="1">
      <c r="A34" s="71" t="str">
        <v>Liner</v>
      </c>
      <c r="B34" s="52">
        <v>0</v>
      </c>
      <c r="C34" s="72">
        <v>20.7</v>
      </c>
      <c r="D34" s="102" t="str">
        <v>Ch</v>
      </c>
      <c r="E34" s="72">
        <v>0</v>
      </c>
      <c r="F34" s="6"/>
      <c r="G34" s="245"/>
      <c r="H34" s="86"/>
      <c r="I34" s="5"/>
      <c r="J34" s="86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</row>
    <row r="35" spans="1:145" s="2" customFormat="1" ht="9.9499999999999993" customHeight="1">
      <c r="A35" s="6" t="str">
        <v>Crepine 1 ''</v>
      </c>
      <c r="B35" s="5">
        <v>0</v>
      </c>
      <c r="C35" s="70">
        <v>2.875</v>
      </c>
      <c r="D35" s="101" t="str">
        <v>Ch</v>
      </c>
      <c r="E35" s="70">
        <v>0</v>
      </c>
      <c r="F35" s="6"/>
      <c r="G35" s="245"/>
      <c r="H35" s="86"/>
      <c r="I35" s="5"/>
      <c r="J35" s="86"/>
    </row>
    <row r="36" spans="1:145" s="51" customFormat="1" ht="9.9499999999999993" customHeight="1">
      <c r="A36" s="71" t="str">
        <v>Crepine 2" (pieds linéaire)</v>
      </c>
      <c r="B36" s="52">
        <v>0</v>
      </c>
      <c r="C36" s="72">
        <v>7.59</v>
      </c>
      <c r="D36" s="102" t="str">
        <v>Ch</v>
      </c>
      <c r="E36" s="72">
        <v>0</v>
      </c>
      <c r="F36" s="6"/>
      <c r="G36" s="244"/>
      <c r="H36" s="86"/>
      <c r="I36" s="103"/>
      <c r="J36" s="5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</row>
    <row r="37" spans="1:145" s="2" customFormat="1" ht="9.9499999999999993" customHeight="1">
      <c r="A37" s="145" t="str">
        <v>PVC 1" (pieds linéaire)</v>
      </c>
      <c r="B37" s="126">
        <v>0</v>
      </c>
      <c r="C37" s="143">
        <v>3.45</v>
      </c>
      <c r="D37" s="144" t="str">
        <v>Ch</v>
      </c>
      <c r="E37" s="143">
        <v>0</v>
      </c>
      <c r="G37" s="244"/>
      <c r="H37" s="86"/>
      <c r="I37" s="103"/>
      <c r="J37" s="53"/>
    </row>
    <row r="38" spans="1:145" s="51" customFormat="1" ht="9.9499999999999993" customHeight="1">
      <c r="A38" s="71" t="str">
        <v>PVC 2" (pieds linéaire)</v>
      </c>
      <c r="B38" s="52">
        <v>0</v>
      </c>
      <c r="C38" s="72">
        <v>6.2100000000000009</v>
      </c>
      <c r="D38" s="102" t="str">
        <v>Ch</v>
      </c>
      <c r="E38" s="72">
        <v>0</v>
      </c>
      <c r="F38" s="2"/>
      <c r="G38" s="244"/>
      <c r="H38" s="53"/>
      <c r="I38" s="103"/>
      <c r="J38" s="5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</row>
    <row r="39" spans="1:145" s="2" customFormat="1" ht="9.9499999999999993" customHeight="1">
      <c r="A39" s="6" t="str">
        <v>Bouchon Liner</v>
      </c>
      <c r="B39" s="5">
        <v>0</v>
      </c>
      <c r="C39" s="70">
        <v>4.0250000000000004</v>
      </c>
      <c r="D39" s="101" t="str">
        <v>Ch</v>
      </c>
      <c r="E39" s="70">
        <v>0</v>
      </c>
      <c r="H39" s="53"/>
      <c r="I39" s="103"/>
      <c r="J39" s="53"/>
    </row>
    <row r="40" spans="1:145" s="51" customFormat="1" ht="9.9499999999999993" customHeight="1">
      <c r="A40" s="71" t="str">
        <v>Bouchon de fond visé</v>
      </c>
      <c r="B40" s="52">
        <v>0</v>
      </c>
      <c r="C40" s="72">
        <v>17.25</v>
      </c>
      <c r="D40" s="102" t="str">
        <v>Ch</v>
      </c>
      <c r="E40" s="72">
        <v>0</v>
      </c>
      <c r="F40" s="2"/>
      <c r="G40" s="2"/>
      <c r="H40" s="53"/>
      <c r="I40" s="103"/>
      <c r="J40" s="5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</row>
    <row r="41" spans="1:145" s="2" customFormat="1" ht="9.9499999999999993" customHeight="1">
      <c r="A41" s="6" t="str">
        <v>Bouchon cadnassable 2"</v>
      </c>
      <c r="B41" s="5">
        <v>0</v>
      </c>
      <c r="C41" s="70">
        <v>32.200000000000003</v>
      </c>
      <c r="D41" s="101" t="str">
        <v>Ch</v>
      </c>
      <c r="E41" s="70">
        <v>0</v>
      </c>
      <c r="H41" s="53"/>
      <c r="I41" s="103"/>
      <c r="J41" s="53"/>
    </row>
    <row r="42" spans="1:145" s="51" customFormat="1" ht="9.9499999999999993" customHeight="1">
      <c r="A42" s="71" t="str">
        <v>Bentonite</v>
      </c>
      <c r="B42" s="52">
        <v>0</v>
      </c>
      <c r="C42" s="72">
        <v>34.5</v>
      </c>
      <c r="D42" s="102" t="str">
        <v>Ch</v>
      </c>
      <c r="E42" s="72">
        <v>0</v>
      </c>
      <c r="F42" s="2"/>
      <c r="G42" s="2"/>
      <c r="H42" s="2"/>
      <c r="I42" s="2"/>
      <c r="J42" s="246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</row>
    <row r="43" spans="1:145" s="2" customFormat="1" ht="9.9499999999999993" customHeight="1">
      <c r="A43" s="6" t="str">
        <v>Boite service 6''</v>
      </c>
      <c r="B43" s="5">
        <v>0</v>
      </c>
      <c r="C43" s="70">
        <v>155.25</v>
      </c>
      <c r="D43" s="101" t="str">
        <v>Ch</v>
      </c>
      <c r="E43" s="70">
        <v>0</v>
      </c>
    </row>
    <row r="44" spans="1:145" s="51" customFormat="1" ht="9.9499999999999993" customHeight="1">
      <c r="A44" s="71" t="str">
        <v>Carottage de béton</v>
      </c>
      <c r="B44" s="52">
        <v>0</v>
      </c>
      <c r="C44" s="72">
        <v>16.100000000000001</v>
      </c>
      <c r="D44" s="102" t="str">
        <v>Ch</v>
      </c>
      <c r="E44" s="72">
        <v>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</row>
    <row r="45" spans="1:145" s="2" customFormat="1" ht="9.9499999999999993" customHeight="1">
      <c r="A45" s="6" t="str">
        <v>Sable fin (sac)</v>
      </c>
      <c r="B45" s="5">
        <v>0</v>
      </c>
      <c r="C45" s="70">
        <v>23</v>
      </c>
      <c r="D45" s="101" t="str">
        <v>Ch</v>
      </c>
      <c r="E45" s="70">
        <v>0</v>
      </c>
    </row>
    <row r="46" spans="1:145" s="51" customFormat="1" ht="9.9499999999999993" customHeight="1">
      <c r="A46" s="71" t="str">
        <v>Sable (sac)</v>
      </c>
      <c r="B46" s="52">
        <v>0</v>
      </c>
      <c r="C46" s="72">
        <v>32.200000000000003</v>
      </c>
      <c r="D46" s="102" t="str">
        <v>Ch</v>
      </c>
      <c r="E46" s="72">
        <v>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</row>
    <row r="47" spans="1:145" s="2" customFormat="1" ht="9.9499999999999993" customHeight="1">
      <c r="A47" s="6" t="str">
        <v>Alsphate froide (sac)</v>
      </c>
      <c r="B47" s="5">
        <v>0</v>
      </c>
      <c r="C47" s="70">
        <v>17.25</v>
      </c>
      <c r="D47" s="101" t="str">
        <v>Ch</v>
      </c>
      <c r="E47" s="70">
        <v>0</v>
      </c>
    </row>
    <row r="48" spans="1:145" s="51" customFormat="1" ht="9.9499999999999993" customHeight="1">
      <c r="A48" s="71" t="str">
        <v>Silice (2 sacs au mêtre)</v>
      </c>
      <c r="B48" s="52">
        <v>0</v>
      </c>
      <c r="C48" s="72">
        <v>28.75</v>
      </c>
      <c r="D48" s="102" t="str">
        <v>Ch</v>
      </c>
      <c r="E48" s="72">
        <v>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</row>
    <row r="49" spans="1:145" s="2" customFormat="1" ht="9.9499999999999993" customHeight="1">
      <c r="A49" s="6" t="str">
        <v>Béton (sac)</v>
      </c>
      <c r="B49" s="5">
        <v>0</v>
      </c>
      <c r="C49" s="70">
        <v>31.05</v>
      </c>
      <c r="D49" s="101" t="str">
        <v>Ch</v>
      </c>
      <c r="E49" s="70">
        <v>0</v>
      </c>
    </row>
    <row r="50" spans="1:145" s="51" customFormat="1" ht="9.9499999999999993" customHeight="1">
      <c r="A50" s="71" t="str">
        <v>Garde hors sol</v>
      </c>
      <c r="B50" s="52">
        <v>0</v>
      </c>
      <c r="C50" s="72">
        <v>188.6</v>
      </c>
      <c r="D50" s="102" t="str">
        <v>Ch</v>
      </c>
      <c r="E50" s="72">
        <v>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</row>
    <row r="51" spans="1:145" s="2" customFormat="1" ht="9.9499999999999993" customHeight="1">
      <c r="A51" s="6" t="str">
        <v>Mélangeur a ciment</v>
      </c>
      <c r="B51" s="5">
        <v>0</v>
      </c>
      <c r="C51" s="70">
        <v>57.5</v>
      </c>
      <c r="D51" s="101" t="str">
        <v>Jr</v>
      </c>
      <c r="E51" s="70">
        <v>0</v>
      </c>
    </row>
    <row r="52" spans="1:145" s="51" customFormat="1" ht="9.9499999999999993" customHeight="1">
      <c r="A52" s="71">
        <v>0</v>
      </c>
      <c r="B52" s="52">
        <v>0</v>
      </c>
      <c r="C52" s="72">
        <v>0</v>
      </c>
      <c r="D52" s="102" t="str">
        <v>Ch</v>
      </c>
      <c r="E52" s="72">
        <v>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</row>
    <row r="53" spans="1:145" s="2" customFormat="1" ht="9.9499999999999993" customHeight="1">
      <c r="A53" s="6">
        <v>0</v>
      </c>
      <c r="B53" s="5">
        <v>0</v>
      </c>
      <c r="C53" s="70">
        <v>0</v>
      </c>
      <c r="D53" s="101" t="str">
        <v>.</v>
      </c>
      <c r="E53" s="70">
        <v>0</v>
      </c>
    </row>
    <row r="54" spans="1:145" s="51" customFormat="1" ht="9.9499999999999993" customHeight="1">
      <c r="A54" s="71">
        <v>0</v>
      </c>
      <c r="B54" s="52">
        <v>0</v>
      </c>
      <c r="C54" s="72">
        <v>0</v>
      </c>
      <c r="D54" s="102" t="str">
        <v>.</v>
      </c>
      <c r="E54" s="72">
        <v>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</row>
    <row r="55" spans="1:145" s="2" customFormat="1" ht="9.9499999999999993" customHeight="1">
      <c r="A55" s="6">
        <v>0</v>
      </c>
      <c r="B55" s="5">
        <v>0</v>
      </c>
      <c r="C55" s="70">
        <v>0</v>
      </c>
      <c r="D55" s="101" t="str">
        <v>.</v>
      </c>
      <c r="E55" s="349">
        <v>0</v>
      </c>
    </row>
    <row r="56" spans="1:145" s="51" customFormat="1" ht="9.9499999999999993" customHeight="1">
      <c r="A56" s="71">
        <v>0</v>
      </c>
      <c r="B56" s="52">
        <v>0</v>
      </c>
      <c r="C56" s="72">
        <v>0</v>
      </c>
      <c r="D56" s="102" t="str">
        <v>.</v>
      </c>
      <c r="E56" s="128">
        <v>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</row>
    <row r="57" spans="1:145" s="2" customFormat="1" ht="9.9499999999999993" customHeight="1">
      <c r="A57" s="55" t="s">
        <v>227</v>
      </c>
      <c r="B57" s="50"/>
      <c r="C57" s="66"/>
      <c r="D57" s="50"/>
      <c r="E57" s="350">
        <v>702.75</v>
      </c>
    </row>
    <row r="58" spans="1:145" s="51" customFormat="1" ht="9.9499999999999993" customHeight="1">
      <c r="A58" s="84" t="str" cm="1">
        <f t="array" ref="A58:A116">ech</f>
        <v>Métaux</v>
      </c>
      <c r="B58" s="54" cm="1">
        <f t="array" ref="B58:B116">echQte</f>
        <v>7</v>
      </c>
      <c r="C58" s="68" cm="1">
        <f t="array" ref="C58:C116">echprix</f>
        <v>46</v>
      </c>
      <c r="D58" s="54"/>
      <c r="E58" s="85" cm="1">
        <f t="array" ref="E58:E116">echtotal</f>
        <v>322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</row>
    <row r="59" spans="1:145" s="2" customFormat="1" ht="9.9499999999999993" customHeight="1">
      <c r="A59" s="12" t="str">
        <v>C10C50</v>
      </c>
      <c r="B59" s="5">
        <v>7</v>
      </c>
      <c r="C59" s="70">
        <v>51.18</v>
      </c>
      <c r="D59" s="5" t="s">
        <v>187</v>
      </c>
      <c r="E59" s="70">
        <v>358.26</v>
      </c>
    </row>
    <row r="60" spans="1:145" s="51" customFormat="1" ht="9.9499999999999993" customHeight="1">
      <c r="A60" s="71" t="str">
        <v>HAP</v>
      </c>
      <c r="B60" s="52">
        <v>7</v>
      </c>
      <c r="C60" s="72">
        <v>78.2</v>
      </c>
      <c r="D60" s="52" t="s">
        <v>187</v>
      </c>
      <c r="E60" s="72">
        <v>547.4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</row>
    <row r="61" spans="1:145" s="2" customFormat="1" ht="9.9499999999999993" customHeight="1">
      <c r="A61" s="6" t="str">
        <v>COV-HAM-HAC</v>
      </c>
      <c r="B61" s="5">
        <v>5</v>
      </c>
      <c r="C61" s="70">
        <v>78.2</v>
      </c>
      <c r="D61" s="5" t="s">
        <v>187</v>
      </c>
      <c r="E61" s="70">
        <v>391</v>
      </c>
    </row>
    <row r="62" spans="1:145" s="51" customFormat="1" ht="9.9499999999999993" customHeight="1">
      <c r="A62" s="71" t="str">
        <v>C-Phélonique</v>
      </c>
      <c r="B62" s="52">
        <v>0</v>
      </c>
      <c r="C62" s="72">
        <v>95.45</v>
      </c>
      <c r="D62" s="52" t="s">
        <v>187</v>
      </c>
      <c r="E62" s="72">
        <v>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</row>
    <row r="63" spans="1:145" s="2" customFormat="1" ht="9.9499999999999993" customHeight="1">
      <c r="A63" s="6" t="str">
        <v>Coli-phéco</v>
      </c>
      <c r="B63" s="5">
        <v>0</v>
      </c>
      <c r="C63" s="70">
        <v>24.73</v>
      </c>
      <c r="D63" s="5" t="s">
        <v>187</v>
      </c>
      <c r="E63" s="70">
        <v>0</v>
      </c>
    </row>
    <row r="64" spans="1:145" s="51" customFormat="1" ht="9.9499999999999993" customHeight="1">
      <c r="A64" s="71" t="str">
        <v>Entérocoques</v>
      </c>
      <c r="B64" s="52">
        <v>0</v>
      </c>
      <c r="C64" s="72">
        <v>16.68</v>
      </c>
      <c r="D64" s="52" t="s">
        <v>187</v>
      </c>
      <c r="E64" s="72">
        <v>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</row>
    <row r="65" spans="1:145" s="2" customFormat="1" ht="9.9499999999999993" customHeight="1">
      <c r="A65" s="6" t="str">
        <v>bromur-chlorure-fluorure-nitrate-sulfate eau</v>
      </c>
      <c r="B65" s="5">
        <v>0</v>
      </c>
      <c r="C65" s="70">
        <v>31.63</v>
      </c>
      <c r="D65" s="5" t="s">
        <v>187</v>
      </c>
      <c r="E65" s="70">
        <v>0</v>
      </c>
    </row>
    <row r="66" spans="1:145" s="51" customFormat="1" ht="9.9499999999999993" customHeight="1">
      <c r="A66" s="71" t="str">
        <v>bromur-chlorure-fluorure-nitrate-sulfate</v>
      </c>
      <c r="B66" s="52">
        <v>0</v>
      </c>
      <c r="C66" s="72">
        <v>37.950000000000003</v>
      </c>
      <c r="D66" s="52" t="s">
        <v>187</v>
      </c>
      <c r="E66" s="72">
        <v>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</row>
    <row r="67" spans="1:145" s="2" customFormat="1" ht="9.9499999999999993" customHeight="1">
      <c r="A67" s="12" t="str">
        <v>Azote ammoniacal</v>
      </c>
      <c r="B67" s="5">
        <v>0</v>
      </c>
      <c r="C67" s="70">
        <v>41.98</v>
      </c>
      <c r="D67" s="5" t="s">
        <v>187</v>
      </c>
      <c r="E67" s="70">
        <v>0</v>
      </c>
    </row>
    <row r="68" spans="1:145" s="51" customFormat="1" ht="9.9499999999999993" customHeight="1">
      <c r="A68" s="71" t="str">
        <v>Azote ammoniacal eau</v>
      </c>
      <c r="B68" s="52">
        <v>0</v>
      </c>
      <c r="C68" s="72">
        <v>23</v>
      </c>
      <c r="D68" s="52" t="s">
        <v>187</v>
      </c>
      <c r="E68" s="72">
        <v>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</row>
    <row r="69" spans="1:145" s="2" customFormat="1" ht="9.9499999999999993" customHeight="1">
      <c r="A69" s="6" t="str">
        <v>Azote Kjeldahl</v>
      </c>
      <c r="B69" s="5">
        <v>0</v>
      </c>
      <c r="C69" s="70">
        <v>29.33</v>
      </c>
      <c r="D69" s="5" t="s">
        <v>187</v>
      </c>
      <c r="E69" s="70">
        <v>0</v>
      </c>
    </row>
    <row r="70" spans="1:145" s="51" customFormat="1" ht="9.75" customHeight="1">
      <c r="A70" s="71" t="str">
        <v>Azote Kjeldahl eau</v>
      </c>
      <c r="B70" s="52">
        <v>0</v>
      </c>
      <c r="C70" s="72">
        <v>24.73</v>
      </c>
      <c r="D70" s="52" t="s">
        <v>187</v>
      </c>
      <c r="E70" s="72">
        <v>0</v>
      </c>
      <c r="F70" s="6"/>
      <c r="G70" s="6"/>
      <c r="H70" s="6"/>
      <c r="I70" s="5"/>
      <c r="J70" s="6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</row>
    <row r="71" spans="1:145" s="2" customFormat="1" ht="9.9499999999999993" customHeight="1">
      <c r="A71" s="6" t="str">
        <v>dureté eau</v>
      </c>
      <c r="B71" s="5">
        <v>0</v>
      </c>
      <c r="C71" s="70">
        <v>33.35</v>
      </c>
      <c r="D71" s="5" t="s">
        <v>187</v>
      </c>
      <c r="E71" s="70">
        <v>0</v>
      </c>
    </row>
    <row r="72" spans="1:145" s="51" customFormat="1" ht="9.9499999999999993" customHeight="1">
      <c r="A72" s="71" t="str">
        <v>Conductivité</v>
      </c>
      <c r="B72" s="52">
        <v>0</v>
      </c>
      <c r="C72" s="72">
        <v>24.73</v>
      </c>
      <c r="D72" s="52" t="s">
        <v>187</v>
      </c>
      <c r="E72" s="72">
        <v>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</row>
    <row r="73" spans="1:145" s="2" customFormat="1" ht="9.9499999999999993" customHeight="1">
      <c r="A73" s="6" t="str">
        <v>Cyanures totaux</v>
      </c>
      <c r="B73" s="5">
        <v>0</v>
      </c>
      <c r="C73" s="70">
        <v>33.35</v>
      </c>
      <c r="D73" s="5" t="s">
        <v>187</v>
      </c>
      <c r="E73" s="70">
        <v>0</v>
      </c>
    </row>
    <row r="74" spans="1:145" s="51" customFormat="1" ht="9.9499999999999993" customHeight="1">
      <c r="A74" s="71" t="str">
        <v>Fluorures disponibles</v>
      </c>
      <c r="B74" s="52">
        <v>0</v>
      </c>
      <c r="C74" s="72">
        <v>21.85</v>
      </c>
      <c r="D74" s="52" t="s">
        <v>187</v>
      </c>
      <c r="E74" s="72">
        <v>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</row>
    <row r="75" spans="1:145" s="2" customFormat="1" ht="9.9499999999999993" customHeight="1">
      <c r="A75" s="6" t="str">
        <v>Matières en suspension (MES) eau</v>
      </c>
      <c r="B75" s="5">
        <v>0</v>
      </c>
      <c r="C75" s="70">
        <v>21.85</v>
      </c>
      <c r="D75" s="5" t="s">
        <v>187</v>
      </c>
      <c r="E75" s="70">
        <v>0</v>
      </c>
    </row>
    <row r="76" spans="1:145" s="51" customFormat="1" ht="9.9499999999999993" customHeight="1">
      <c r="A76" s="71" t="str">
        <v>PH</v>
      </c>
      <c r="B76" s="52">
        <v>0</v>
      </c>
      <c r="C76" s="72">
        <v>17.25</v>
      </c>
      <c r="D76" s="52" t="s">
        <v>187</v>
      </c>
      <c r="E76" s="72">
        <v>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</row>
    <row r="77" spans="1:145" s="2" customFormat="1" ht="9.9499999999999993" customHeight="1">
      <c r="A77" s="6" t="str">
        <v>Phosphore Total Trace eau</v>
      </c>
      <c r="B77" s="5">
        <v>0</v>
      </c>
      <c r="C77" s="70">
        <v>26.45</v>
      </c>
      <c r="D77" s="5" t="s">
        <v>187</v>
      </c>
      <c r="E77" s="70">
        <v>0</v>
      </c>
    </row>
    <row r="78" spans="1:145" s="51" customFormat="1" ht="9.9499999999999993" customHeight="1">
      <c r="A78" s="71" t="str">
        <v>Phosphores totaux eau</v>
      </c>
      <c r="B78" s="52">
        <v>0</v>
      </c>
      <c r="C78" s="72">
        <v>24.73</v>
      </c>
      <c r="D78" s="52" t="s">
        <v>187</v>
      </c>
      <c r="E78" s="72">
        <v>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</row>
    <row r="79" spans="1:145" s="2" customFormat="1" ht="9.9499999999999993" customHeight="1">
      <c r="A79" s="6" t="str">
        <v>Phtalate eau</v>
      </c>
      <c r="B79" s="5">
        <v>0</v>
      </c>
      <c r="C79" s="70">
        <v>28.75</v>
      </c>
      <c r="D79" s="5" t="s">
        <v>187</v>
      </c>
      <c r="E79" s="70">
        <v>0</v>
      </c>
    </row>
    <row r="80" spans="1:145" s="51" customFormat="1" ht="9.9499999999999993" customHeight="1">
      <c r="A80" s="71" t="str">
        <v>Phtalate</v>
      </c>
      <c r="B80" s="52">
        <v>0</v>
      </c>
      <c r="C80" s="72">
        <v>16.68</v>
      </c>
      <c r="D80" s="52" t="s">
        <v>187</v>
      </c>
      <c r="E80" s="72">
        <v>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</row>
    <row r="81" spans="1:145" s="2" customFormat="1" ht="9.9499999999999993" customHeight="1">
      <c r="A81" s="6" t="str">
        <v>Soufre</v>
      </c>
      <c r="B81" s="5">
        <v>0</v>
      </c>
      <c r="C81" s="70">
        <v>12.65</v>
      </c>
      <c r="D81" s="5" t="s">
        <v>187</v>
      </c>
      <c r="E81" s="70">
        <v>0</v>
      </c>
    </row>
    <row r="82" spans="1:145" s="51" customFormat="1" ht="9.9499999999999993" customHeight="1">
      <c r="A82" s="71" t="str">
        <v>Sulfures eau</v>
      </c>
      <c r="B82" s="52">
        <v>0</v>
      </c>
      <c r="C82" s="72">
        <v>46.58</v>
      </c>
      <c r="D82" s="52" t="s">
        <v>187</v>
      </c>
      <c r="E82" s="72">
        <v>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</row>
    <row r="83" spans="1:145" s="2" customFormat="1" ht="9.9499999999999993" customHeight="1">
      <c r="A83" s="6" t="str">
        <v>C10C50 eau</v>
      </c>
      <c r="B83" s="5">
        <v>0</v>
      </c>
      <c r="C83" s="70">
        <v>33.35</v>
      </c>
      <c r="D83" s="5" t="s">
        <v>187</v>
      </c>
      <c r="E83" s="70">
        <v>0</v>
      </c>
    </row>
    <row r="84" spans="1:145" s="51" customFormat="1" ht="9.9499999999999993" customHeight="1">
      <c r="A84" s="71" t="str">
        <v>HAP eau</v>
      </c>
      <c r="B84" s="52">
        <v>0</v>
      </c>
      <c r="C84" s="72">
        <v>277.04000000000002</v>
      </c>
      <c r="D84" s="52" t="s">
        <v>187</v>
      </c>
      <c r="E84" s="72">
        <v>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</row>
    <row r="85" spans="1:145" s="2" customFormat="1" ht="9.9499999999999993" customHeight="1">
      <c r="A85" s="6" t="str">
        <v>BTEX</v>
      </c>
      <c r="B85" s="5">
        <v>0</v>
      </c>
      <c r="C85" s="70">
        <v>0</v>
      </c>
      <c r="D85" s="5" t="s">
        <v>187</v>
      </c>
      <c r="E85" s="70">
        <v>0</v>
      </c>
    </row>
    <row r="86" spans="1:145" s="51" customFormat="1" ht="9.9499999999999993" customHeight="1">
      <c r="A86" s="71" t="str">
        <v>HAM</v>
      </c>
      <c r="B86" s="52">
        <v>0</v>
      </c>
      <c r="C86" s="72">
        <v>26.45</v>
      </c>
      <c r="D86" s="52" t="s">
        <v>187</v>
      </c>
      <c r="E86" s="72">
        <v>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</row>
    <row r="87" spans="1:145" s="2" customFormat="1" ht="9.9499999999999993" customHeight="1">
      <c r="A87" s="6" t="str">
        <v>BPC</v>
      </c>
      <c r="B87" s="5">
        <v>0</v>
      </c>
      <c r="C87" s="70">
        <v>51.18</v>
      </c>
      <c r="D87" s="5" t="s">
        <v>187</v>
      </c>
      <c r="E87" s="70">
        <v>0</v>
      </c>
    </row>
    <row r="88" spans="1:145" s="51" customFormat="1" ht="9.9499999999999993" customHeight="1">
      <c r="A88" s="71" t="str">
        <v>BPC aroclor</v>
      </c>
      <c r="B88" s="52">
        <v>0</v>
      </c>
      <c r="C88" s="72">
        <v>30.48</v>
      </c>
      <c r="D88" s="52" t="s">
        <v>187</v>
      </c>
      <c r="E88" s="72">
        <v>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45" s="2" customFormat="1" ht="9.9499999999999993" customHeight="1">
      <c r="A89" s="6" t="str">
        <v>Dioxine-furane</v>
      </c>
      <c r="B89" s="5">
        <v>0</v>
      </c>
      <c r="C89" s="70">
        <v>60.38</v>
      </c>
      <c r="D89" s="5" t="s">
        <v>187</v>
      </c>
      <c r="E89" s="70">
        <v>0</v>
      </c>
    </row>
    <row r="90" spans="1:145" s="51" customFormat="1" ht="9.9499999999999993" customHeight="1">
      <c r="A90" s="71" t="str">
        <v>Oxygène dissous</v>
      </c>
      <c r="B90" s="52">
        <v>0</v>
      </c>
      <c r="C90" s="72">
        <v>24.15</v>
      </c>
      <c r="D90" s="52" t="s">
        <v>187</v>
      </c>
      <c r="E90" s="72">
        <v>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  <row r="91" spans="1:145" s="2" customFormat="1" ht="9.9499999999999993" customHeight="1">
      <c r="A91" s="6" t="str">
        <v>Chlore total</v>
      </c>
      <c r="B91" s="5">
        <v>0</v>
      </c>
      <c r="C91" s="70">
        <v>89.13</v>
      </c>
      <c r="D91" s="5" t="s">
        <v>187</v>
      </c>
      <c r="E91" s="70">
        <v>0</v>
      </c>
    </row>
    <row r="92" spans="1:145" s="51" customFormat="1" ht="9.9499999999999993" customHeight="1">
      <c r="A92" s="71" t="str">
        <v>Toxicité des truites concentration multiple eau</v>
      </c>
      <c r="B92" s="52">
        <v>0</v>
      </c>
      <c r="C92" s="72">
        <v>60.38</v>
      </c>
      <c r="D92" s="52" t="s">
        <v>187</v>
      </c>
      <c r="E92" s="72">
        <v>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</row>
    <row r="93" spans="1:145" s="2" customFormat="1" ht="9.9499999999999993" customHeight="1">
      <c r="A93" s="6" t="str">
        <v>Toxicité des daphnies eau</v>
      </c>
      <c r="B93" s="5">
        <v>0</v>
      </c>
      <c r="C93" s="70">
        <v>60.38</v>
      </c>
      <c r="D93" s="5" t="s">
        <v>187</v>
      </c>
      <c r="E93" s="70">
        <v>0</v>
      </c>
    </row>
    <row r="94" spans="1:145" s="51" customFormat="1" ht="9.9499999999999993" customHeight="1">
      <c r="A94" s="71" t="str">
        <v>Pesticides glyphosates</v>
      </c>
      <c r="B94" s="52">
        <v>0</v>
      </c>
      <c r="C94" s="72">
        <v>142.72</v>
      </c>
      <c r="D94" s="52" t="s">
        <v>187</v>
      </c>
      <c r="E94" s="72">
        <v>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</row>
    <row r="95" spans="1:145" s="2" customFormat="1" ht="9.9499999999999993" customHeight="1">
      <c r="A95" s="6" t="str">
        <v>HAC</v>
      </c>
      <c r="B95" s="5">
        <v>0</v>
      </c>
      <c r="C95" s="70">
        <v>94.19</v>
      </c>
      <c r="D95" s="5" t="s">
        <v>187</v>
      </c>
      <c r="E95" s="70">
        <v>0</v>
      </c>
    </row>
    <row r="96" spans="1:145" s="51" customFormat="1" ht="9.9499999999999993" customHeight="1">
      <c r="A96" s="71" t="str">
        <v>Glycols</v>
      </c>
      <c r="B96" s="52">
        <v>0</v>
      </c>
      <c r="C96" s="72">
        <v>1324.8</v>
      </c>
      <c r="D96" s="52" t="s">
        <v>187</v>
      </c>
      <c r="E96" s="72">
        <v>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</row>
    <row r="97" spans="1:145" s="2" customFormat="1" ht="9.9499999999999993" customHeight="1">
      <c r="A97" s="6" t="str">
        <v>Chrome hexavalent</v>
      </c>
      <c r="B97" s="5">
        <v>0</v>
      </c>
      <c r="C97" s="70">
        <v>18.98</v>
      </c>
      <c r="D97" s="5" t="s">
        <v>187</v>
      </c>
      <c r="E97" s="70">
        <v>0</v>
      </c>
    </row>
    <row r="98" spans="1:145" s="51" customFormat="1" ht="9.9499999999999993" customHeight="1">
      <c r="A98" s="71" t="str">
        <v>Chrome hexavalent eau</v>
      </c>
      <c r="B98" s="52">
        <v>0</v>
      </c>
      <c r="C98" s="72">
        <v>14.38</v>
      </c>
      <c r="D98" s="52" t="s">
        <v>187</v>
      </c>
      <c r="E98" s="72">
        <v>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</row>
    <row r="99" spans="1:145" s="2" customFormat="1" ht="9.9499999999999993" customHeight="1">
      <c r="A99" s="6" t="str">
        <v> Cyanures totaux eau</v>
      </c>
      <c r="B99" s="5">
        <v>0</v>
      </c>
      <c r="C99" s="70">
        <v>546.25</v>
      </c>
      <c r="D99" s="5" t="s">
        <v>187</v>
      </c>
      <c r="E99" s="70">
        <v>0</v>
      </c>
    </row>
    <row r="100" spans="1:145" s="51" customFormat="1" ht="9.9499999999999993" customHeight="1">
      <c r="A100" s="71" t="str">
        <v>Phénol</v>
      </c>
      <c r="B100" s="52">
        <v>0</v>
      </c>
      <c r="C100" s="72">
        <v>316.25</v>
      </c>
      <c r="D100" s="52" t="s">
        <v>187</v>
      </c>
      <c r="E100" s="72">
        <v>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</row>
    <row r="101" spans="1:145" s="2" customFormat="1" ht="9.9499999999999993" customHeight="1">
      <c r="A101" s="6" t="str">
        <v>Phosphore</v>
      </c>
      <c r="B101" s="5">
        <v>0</v>
      </c>
      <c r="C101" s="70">
        <v>199.53</v>
      </c>
      <c r="D101" s="5" t="s">
        <v>187</v>
      </c>
      <c r="E101" s="70">
        <v>0</v>
      </c>
    </row>
    <row r="102" spans="1:145" s="51" customFormat="1" ht="9.9499999999999993" customHeight="1">
      <c r="A102" s="71" t="str">
        <v>Lixiviation TLCP 1312</v>
      </c>
      <c r="B102" s="52">
        <v>0</v>
      </c>
      <c r="C102" s="72">
        <v>71.3</v>
      </c>
      <c r="D102" s="52" t="s">
        <v>187</v>
      </c>
      <c r="E102" s="72">
        <v>0</v>
      </c>
      <c r="F102" s="6"/>
      <c r="G102" s="6"/>
      <c r="H102" s="6"/>
      <c r="I102" s="5"/>
      <c r="J102" s="6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</row>
    <row r="103" spans="1:145" s="2" customFormat="1" ht="9.9499999999999993" customHeight="1">
      <c r="A103" s="6" t="str">
        <v>RMD- Lixiviation + analyse</v>
      </c>
      <c r="B103" s="5">
        <v>0</v>
      </c>
      <c r="C103" s="70">
        <v>126.5</v>
      </c>
      <c r="D103" s="5" t="s">
        <v>187</v>
      </c>
      <c r="E103" s="70">
        <v>0</v>
      </c>
      <c r="F103" s="6"/>
      <c r="G103" s="6"/>
      <c r="H103" s="6"/>
      <c r="I103" s="5"/>
      <c r="J103" s="6"/>
    </row>
    <row r="104" spans="1:145" s="51" customFormat="1" ht="9.9499999999999993" customHeight="1">
      <c r="A104" s="71" t="str">
        <v>Amiante</v>
      </c>
      <c r="B104" s="52">
        <v>0</v>
      </c>
      <c r="C104" s="72">
        <v>59.23</v>
      </c>
      <c r="D104" s="52" t="s">
        <v>187</v>
      </c>
      <c r="E104" s="72">
        <v>0</v>
      </c>
      <c r="F104" s="6"/>
      <c r="G104" s="6"/>
      <c r="H104" s="6"/>
      <c r="I104" s="5"/>
      <c r="J104" s="6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</row>
    <row r="105" spans="1:145" s="2" customFormat="1" ht="9.9499999999999993" customHeight="1">
      <c r="A105" s="6" t="str">
        <v>Amiante (granulométrie et MLP-IRSST-244)</v>
      </c>
      <c r="B105" s="5">
        <v>0</v>
      </c>
      <c r="C105" s="70">
        <v>79.930000000000007</v>
      </c>
      <c r="D105" s="5" t="s">
        <v>187</v>
      </c>
      <c r="E105" s="70">
        <v>0</v>
      </c>
      <c r="F105" s="6"/>
      <c r="G105" s="6"/>
      <c r="H105" s="6"/>
      <c r="I105" s="5"/>
      <c r="J105" s="6"/>
    </row>
    <row r="106" spans="1:145" s="51" customFormat="1" ht="9.9499999999999993" customHeight="1">
      <c r="A106" s="71" t="str">
        <v>1 métal</v>
      </c>
      <c r="B106" s="52">
        <v>0</v>
      </c>
      <c r="C106" s="72">
        <v>31.63</v>
      </c>
      <c r="D106" s="52" t="s">
        <v>187</v>
      </c>
      <c r="E106" s="72">
        <v>0</v>
      </c>
      <c r="F106" s="6"/>
      <c r="G106" s="6"/>
      <c r="H106" s="6"/>
      <c r="I106" s="5"/>
      <c r="J106" s="6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</row>
    <row r="107" spans="1:145" s="2" customFormat="1" ht="9.9499999999999993" customHeight="1">
      <c r="A107" s="6" t="str">
        <v>2 à 3 métaux</v>
      </c>
      <c r="B107" s="5">
        <v>0</v>
      </c>
      <c r="C107" s="70">
        <v>37.950000000000003</v>
      </c>
      <c r="D107" s="5" t="s">
        <v>187</v>
      </c>
      <c r="E107" s="70">
        <v>0</v>
      </c>
      <c r="F107" s="6"/>
      <c r="G107" s="6"/>
      <c r="H107" s="6"/>
      <c r="I107" s="5"/>
      <c r="J107" s="6"/>
    </row>
    <row r="108" spans="1:145" s="51" customFormat="1" ht="9.9499999999999993" customHeight="1">
      <c r="A108" s="71" t="str">
        <v>4 à 8 métaux</v>
      </c>
      <c r="B108" s="52">
        <v>0</v>
      </c>
      <c r="C108" s="72">
        <v>41.98</v>
      </c>
      <c r="D108" s="52" t="s">
        <v>187</v>
      </c>
      <c r="E108" s="72">
        <v>0</v>
      </c>
      <c r="F108" s="6"/>
      <c r="G108" s="6"/>
      <c r="H108" s="6"/>
      <c r="I108" s="5"/>
      <c r="J108" s="6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</row>
    <row r="109" spans="1:145" s="2" customFormat="1" ht="9.9499999999999993" customHeight="1">
      <c r="A109" s="6" t="str">
        <v>Broyage standard</v>
      </c>
      <c r="B109" s="5">
        <v>0</v>
      </c>
      <c r="C109" s="70">
        <v>70.73</v>
      </c>
      <c r="D109" s="5" t="s">
        <v>187</v>
      </c>
      <c r="E109" s="70">
        <v>0</v>
      </c>
      <c r="F109" s="6"/>
      <c r="G109" s="6"/>
      <c r="H109" s="6"/>
      <c r="I109" s="5"/>
      <c r="J109" s="6"/>
    </row>
    <row r="110" spans="1:145" s="51" customFormat="1" ht="9.9499999999999993" customHeight="1">
      <c r="A110" s="71" t="str">
        <v>Pulvérisation</v>
      </c>
      <c r="B110" s="52">
        <v>0</v>
      </c>
      <c r="C110" s="72">
        <v>65.55</v>
      </c>
      <c r="D110" s="52" t="s">
        <v>187</v>
      </c>
      <c r="E110" s="72">
        <v>0</v>
      </c>
      <c r="F110" s="6"/>
      <c r="G110" s="6"/>
      <c r="H110" s="6"/>
      <c r="I110" s="5"/>
      <c r="J110" s="6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</row>
    <row r="111" spans="1:145" s="2" customFormat="1" ht="9.9499999999999993" customHeight="1">
      <c r="A111" s="6" t="str">
        <v>Kit d'échantillonage des COV + seringue</v>
      </c>
      <c r="B111" s="5">
        <v>0</v>
      </c>
      <c r="C111" s="70">
        <v>7.48</v>
      </c>
      <c r="D111" s="5" t="s">
        <v>187</v>
      </c>
      <c r="E111" s="70">
        <v>0</v>
      </c>
      <c r="F111" s="6"/>
      <c r="G111" s="6"/>
      <c r="H111" s="6"/>
      <c r="I111" s="5"/>
      <c r="J111" s="6"/>
    </row>
    <row r="112" spans="1:145" s="51" customFormat="1" ht="9.9499999999999993" customHeight="1">
      <c r="A112" s="71" t="str">
        <v>Congélation d'échantillon</v>
      </c>
      <c r="B112" s="52">
        <v>0</v>
      </c>
      <c r="C112" s="72">
        <v>14.95</v>
      </c>
      <c r="D112" s="52" t="s">
        <v>187</v>
      </c>
      <c r="E112" s="72">
        <v>0</v>
      </c>
      <c r="F112" s="6"/>
      <c r="G112" s="6"/>
      <c r="H112" s="6"/>
      <c r="I112" s="5"/>
      <c r="J112" s="6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</row>
    <row r="113" spans="1:145" s="2" customFormat="1" ht="9.9499999999999993" customHeight="1">
      <c r="A113" s="6" t="str">
        <v>Test d'eau Micro Bio, pour vente immobilliere</v>
      </c>
      <c r="B113" s="5">
        <v>0</v>
      </c>
      <c r="C113" s="70">
        <v>69</v>
      </c>
      <c r="D113" s="5" t="s">
        <v>187</v>
      </c>
      <c r="E113" s="70">
        <v>0</v>
      </c>
      <c r="F113" s="6"/>
      <c r="G113" s="6"/>
      <c r="H113" s="6"/>
      <c r="I113" s="5"/>
      <c r="J113" s="6"/>
    </row>
    <row r="114" spans="1:145" s="51" customFormat="1" ht="9.9499999999999993" customHeight="1">
      <c r="A114" s="71" t="str">
        <v>Arsenic</v>
      </c>
      <c r="B114" s="52">
        <v>0</v>
      </c>
      <c r="C114" s="72">
        <v>34.5</v>
      </c>
      <c r="D114" s="52" t="s">
        <v>187</v>
      </c>
      <c r="E114" s="72">
        <v>0</v>
      </c>
      <c r="F114" s="6"/>
      <c r="G114" s="6"/>
      <c r="H114" s="6"/>
      <c r="I114" s="5"/>
      <c r="J114" s="6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</row>
    <row r="115" spans="1:145" s="2" customFormat="1" ht="9.9499999999999993" customHeight="1">
      <c r="A115" s="6" t="str">
        <v>Solides dissous</v>
      </c>
      <c r="B115" s="5">
        <v>0</v>
      </c>
      <c r="C115" s="70">
        <v>26.45</v>
      </c>
      <c r="D115" s="5" t="s">
        <v>187</v>
      </c>
      <c r="E115" s="70">
        <v>0</v>
      </c>
      <c r="F115" s="6"/>
      <c r="G115" s="6"/>
      <c r="H115" s="6"/>
      <c r="I115" s="5"/>
      <c r="J115" s="6"/>
    </row>
    <row r="116" spans="1:145" s="51" customFormat="1" ht="9.9499999999999993" customHeight="1">
      <c r="A116" s="71" t="str">
        <v>DUPLICATA</v>
      </c>
      <c r="B116" s="52">
        <v>0</v>
      </c>
      <c r="C116" s="72">
        <v>175.38</v>
      </c>
      <c r="D116" s="52" t="s">
        <v>187</v>
      </c>
      <c r="E116" s="72">
        <v>0</v>
      </c>
      <c r="F116" s="6"/>
      <c r="G116" s="6"/>
      <c r="H116" s="6"/>
      <c r="I116" s="5"/>
      <c r="J116" s="6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</row>
    <row r="117" spans="1:145" s="2" customFormat="1" ht="9.9499999999999993" customHeight="1">
      <c r="A117" s="6"/>
      <c r="B117" s="5"/>
      <c r="C117" s="70"/>
      <c r="D117" s="5" t="s">
        <v>187</v>
      </c>
      <c r="E117" s="70"/>
      <c r="F117" s="6"/>
      <c r="G117" s="6"/>
      <c r="H117" s="6"/>
      <c r="I117" s="5"/>
      <c r="J117" s="6"/>
    </row>
    <row r="118" spans="1:145" s="51" customFormat="1" ht="9.9499999999999993" customHeight="1">
      <c r="A118" s="71"/>
      <c r="B118" s="52"/>
      <c r="C118" s="72"/>
      <c r="D118" s="52" t="s">
        <v>187</v>
      </c>
      <c r="E118" s="72"/>
      <c r="F118" s="6"/>
      <c r="G118" s="6"/>
      <c r="H118" s="6"/>
      <c r="I118" s="5"/>
      <c r="J118" s="6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</row>
    <row r="119" spans="1:145" s="2" customFormat="1" ht="9.9499999999999993" customHeight="1">
      <c r="A119" s="6"/>
      <c r="B119" s="5"/>
      <c r="C119" s="70"/>
      <c r="D119" s="5" t="s">
        <v>187</v>
      </c>
      <c r="E119" s="70"/>
      <c r="F119" s="6"/>
      <c r="G119" s="6"/>
      <c r="H119" s="6"/>
      <c r="I119" s="5"/>
      <c r="J119" s="6"/>
    </row>
    <row r="120" spans="1:145" s="51" customFormat="1" ht="9.9499999999999993" customHeight="1">
      <c r="A120" s="71"/>
      <c r="B120" s="52"/>
      <c r="C120" s="72"/>
      <c r="D120" s="52" t="s">
        <v>187</v>
      </c>
      <c r="E120" s="72"/>
      <c r="F120" s="6"/>
      <c r="G120" s="6"/>
      <c r="H120" s="6"/>
      <c r="I120" s="5"/>
      <c r="J120" s="6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</row>
    <row r="121" spans="1:145" s="2" customFormat="1" ht="9.9499999999999993" customHeight="1">
      <c r="A121" s="6"/>
      <c r="B121" s="5"/>
      <c r="C121" s="70"/>
      <c r="D121" s="5" t="s">
        <v>187</v>
      </c>
      <c r="E121" s="70"/>
      <c r="F121" s="6"/>
      <c r="G121" s="6"/>
      <c r="H121" s="6"/>
      <c r="I121" s="5"/>
      <c r="J121" s="6"/>
    </row>
    <row r="122" spans="1:145" s="51" customFormat="1" ht="9.9499999999999993" customHeight="1">
      <c r="A122" s="71"/>
      <c r="B122" s="52"/>
      <c r="C122" s="72"/>
      <c r="D122" s="52" t="s">
        <v>187</v>
      </c>
      <c r="E122" s="72"/>
      <c r="F122" s="6"/>
      <c r="G122" s="6"/>
      <c r="H122" s="6"/>
      <c r="I122" s="5"/>
      <c r="J122" s="6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</row>
    <row r="123" spans="1:145" s="2" customFormat="1" ht="9.9499999999999993" customHeight="1">
      <c r="A123" s="6"/>
      <c r="B123" s="5"/>
      <c r="C123" s="70"/>
      <c r="D123" s="5" t="s">
        <v>187</v>
      </c>
      <c r="E123" s="70"/>
      <c r="F123" s="6"/>
      <c r="G123" s="6"/>
      <c r="H123" s="6"/>
      <c r="I123" s="5"/>
      <c r="J123" s="6"/>
    </row>
    <row r="124" spans="1:145" s="51" customFormat="1" ht="9.9499999999999993" customHeight="1">
      <c r="A124" s="71"/>
      <c r="B124" s="52"/>
      <c r="C124" s="72"/>
      <c r="D124" s="52" t="s">
        <v>187</v>
      </c>
      <c r="E124" s="72"/>
      <c r="F124" s="6"/>
      <c r="G124" s="6"/>
      <c r="H124" s="6"/>
      <c r="I124" s="5"/>
      <c r="J124" s="6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</row>
    <row r="125" spans="1:145" s="2" customFormat="1" ht="9.9499999999999993" customHeight="1">
      <c r="A125" s="6"/>
      <c r="B125" s="5"/>
      <c r="C125" s="70"/>
      <c r="D125" s="5" t="s">
        <v>187</v>
      </c>
      <c r="E125" s="70"/>
      <c r="F125" s="6"/>
      <c r="G125" s="6"/>
      <c r="H125" s="6"/>
      <c r="I125" s="5"/>
      <c r="J125" s="6"/>
    </row>
    <row r="126" spans="1:145" s="51" customFormat="1" ht="9.9499999999999993" customHeight="1">
      <c r="A126" s="71"/>
      <c r="B126" s="52"/>
      <c r="C126" s="72"/>
      <c r="D126" s="52" t="s">
        <v>187</v>
      </c>
      <c r="E126" s="72"/>
      <c r="F126" s="6"/>
      <c r="G126" s="6"/>
      <c r="H126" s="6"/>
      <c r="I126" s="5"/>
      <c r="J126" s="6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</row>
    <row r="127" spans="1:145" s="2" customFormat="1" ht="9.9499999999999993" customHeight="1">
      <c r="A127" s="6"/>
      <c r="B127" s="5"/>
      <c r="C127" s="70"/>
      <c r="D127" s="5" t="s">
        <v>187</v>
      </c>
      <c r="E127" s="70"/>
      <c r="F127" s="6"/>
      <c r="G127" s="6"/>
      <c r="H127" s="6"/>
      <c r="I127" s="5"/>
      <c r="J127" s="6"/>
    </row>
    <row r="128" spans="1:145" s="51" customFormat="1" ht="9.9499999999999993" customHeight="1">
      <c r="A128" s="71"/>
      <c r="B128" s="52"/>
      <c r="C128" s="72"/>
      <c r="D128" s="52" t="s">
        <v>187</v>
      </c>
      <c r="E128" s="72"/>
      <c r="F128" s="6"/>
      <c r="G128" s="6"/>
      <c r="H128" s="6"/>
      <c r="I128" s="5"/>
      <c r="J128" s="6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</row>
    <row r="129" spans="1:145" s="2" customFormat="1" ht="9.9499999999999993" customHeight="1">
      <c r="A129" s="6"/>
      <c r="B129" s="5"/>
      <c r="C129" s="70"/>
      <c r="D129" s="5" t="s">
        <v>187</v>
      </c>
      <c r="E129" s="70"/>
      <c r="F129" s="6"/>
      <c r="G129" s="6"/>
      <c r="H129" s="6"/>
      <c r="I129" s="5"/>
      <c r="J129" s="6"/>
    </row>
    <row r="130" spans="1:145" s="51" customFormat="1" ht="9.9499999999999993" customHeight="1">
      <c r="A130" s="71"/>
      <c r="B130" s="52"/>
      <c r="C130" s="72"/>
      <c r="D130" s="52" t="s">
        <v>187</v>
      </c>
      <c r="E130" s="72"/>
      <c r="F130" s="6"/>
      <c r="G130" s="6"/>
      <c r="H130" s="6"/>
      <c r="I130" s="5"/>
      <c r="J130" s="6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</row>
    <row r="131" spans="1:145" s="2" customFormat="1" ht="9.9499999999999993" customHeight="1">
      <c r="A131" s="6"/>
      <c r="B131" s="5"/>
      <c r="C131" s="70"/>
      <c r="D131" s="5" t="s">
        <v>187</v>
      </c>
      <c r="E131" s="70"/>
      <c r="F131" s="6"/>
      <c r="G131" s="6"/>
      <c r="H131" s="6"/>
      <c r="I131" s="5"/>
      <c r="J131" s="6"/>
    </row>
    <row r="132" spans="1:145" s="51" customFormat="1" ht="9.9499999999999993" customHeight="1">
      <c r="A132" s="71"/>
      <c r="B132" s="52"/>
      <c r="C132" s="72"/>
      <c r="D132" s="52" t="s">
        <v>187</v>
      </c>
      <c r="E132" s="72"/>
      <c r="F132" s="6"/>
      <c r="G132" s="6"/>
      <c r="H132" s="6"/>
      <c r="I132" s="5"/>
      <c r="J132" s="6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</row>
    <row r="133" spans="1:145" s="2" customFormat="1" ht="9.9499999999999993" customHeight="1">
      <c r="A133" s="6"/>
      <c r="B133" s="5"/>
      <c r="C133" s="70"/>
      <c r="D133" s="5" t="s">
        <v>187</v>
      </c>
      <c r="E133" s="70"/>
      <c r="F133" s="6"/>
      <c r="G133" s="6"/>
      <c r="H133" s="6"/>
      <c r="I133" s="5"/>
      <c r="J133" s="6"/>
    </row>
    <row r="134" spans="1:145" s="51" customFormat="1" ht="9.9499999999999993" customHeight="1">
      <c r="A134" s="71"/>
      <c r="B134" s="52"/>
      <c r="C134" s="72"/>
      <c r="D134" s="52" t="s">
        <v>187</v>
      </c>
      <c r="E134" s="72"/>
      <c r="F134" s="6"/>
      <c r="G134" s="6"/>
      <c r="H134" s="6"/>
      <c r="I134" s="5"/>
      <c r="J134" s="6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</row>
    <row r="135" spans="1:145" s="2" customFormat="1" ht="9.9499999999999993" customHeight="1">
      <c r="A135" s="6"/>
      <c r="B135" s="5"/>
      <c r="C135" s="70"/>
      <c r="D135" s="5" t="s">
        <v>187</v>
      </c>
      <c r="E135" s="70"/>
      <c r="F135" s="6"/>
      <c r="G135" s="6"/>
      <c r="H135" s="6"/>
      <c r="I135" s="5"/>
      <c r="J135" s="6"/>
    </row>
    <row r="136" spans="1:145" s="51" customFormat="1" ht="9.9499999999999993" customHeight="1">
      <c r="A136" s="71"/>
      <c r="B136" s="52"/>
      <c r="C136" s="72"/>
      <c r="D136" s="52" t="s">
        <v>187</v>
      </c>
      <c r="E136" s="128"/>
      <c r="F136" s="6"/>
      <c r="G136" s="6"/>
      <c r="H136" s="6"/>
      <c r="I136" s="5"/>
      <c r="J136" s="6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</row>
    <row r="137" spans="1:145" s="2" customFormat="1" ht="9.9499999999999993" customHeight="1">
      <c r="A137" s="6"/>
      <c r="B137" s="6"/>
      <c r="C137" s="70"/>
      <c r="D137" s="5"/>
      <c r="E137" s="83"/>
      <c r="F137" s="6"/>
      <c r="G137" s="6"/>
      <c r="H137" s="6"/>
      <c r="I137" s="5"/>
      <c r="J137" s="6"/>
    </row>
    <row r="138" spans="1:145" s="51" customFormat="1" ht="9.9499999999999993" customHeight="1">
      <c r="A138" s="71"/>
      <c r="B138" s="71"/>
      <c r="C138" s="71"/>
      <c r="D138" s="52"/>
      <c r="E138" s="71"/>
      <c r="F138" s="6"/>
      <c r="G138" s="6"/>
      <c r="H138" s="6"/>
      <c r="I138" s="5"/>
      <c r="J138" s="6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</row>
    <row r="139" spans="1:145" s="2" customFormat="1" ht="9.9499999999999993" customHeight="1">
      <c r="A139" s="6"/>
      <c r="B139" s="6"/>
      <c r="C139" s="6"/>
      <c r="D139" s="5"/>
      <c r="E139" s="6"/>
      <c r="F139" s="6"/>
      <c r="G139" s="6"/>
      <c r="H139" s="6"/>
      <c r="I139" s="5"/>
      <c r="J139" s="6"/>
    </row>
    <row r="140" spans="1:145" s="2" customFormat="1" ht="9.9499999999999993" customHeight="1">
      <c r="D140" s="103"/>
      <c r="I140" s="103"/>
    </row>
    <row r="141" spans="1:145" s="2" customFormat="1" ht="9.9499999999999993" customHeight="1">
      <c r="D141" s="103"/>
      <c r="I141" s="103"/>
    </row>
    <row r="142" spans="1:145" s="2" customFormat="1" ht="9.9499999999999993" customHeight="1">
      <c r="D142" s="103"/>
      <c r="I142" s="103"/>
    </row>
    <row r="143" spans="1:145" s="2" customFormat="1" ht="9.9499999999999993" customHeight="1">
      <c r="D143" s="103"/>
      <c r="I143" s="103"/>
    </row>
    <row r="144" spans="1:145" s="2" customFormat="1" ht="9.9499999999999993" customHeight="1">
      <c r="D144" s="103"/>
      <c r="I144" s="103"/>
    </row>
    <row r="145" spans="3:9" s="2" customFormat="1" ht="9.9499999999999993" customHeight="1">
      <c r="D145" s="103"/>
      <c r="I145" s="103"/>
    </row>
    <row r="146" spans="3:9" s="2" customFormat="1" ht="9.9499999999999993" customHeight="1">
      <c r="D146" s="103"/>
      <c r="I146" s="103"/>
    </row>
    <row r="147" spans="3:9" s="2" customFormat="1" ht="9.9499999999999993" customHeight="1">
      <c r="D147" s="103"/>
      <c r="I147" s="103"/>
    </row>
    <row r="148" spans="3:9" s="2" customFormat="1" ht="9.9499999999999993" customHeight="1">
      <c r="D148" s="103"/>
      <c r="I148" s="103"/>
    </row>
    <row r="149" spans="3:9" s="2" customFormat="1" ht="9.9499999999999993" customHeight="1">
      <c r="C149" s="53"/>
      <c r="D149" s="103"/>
      <c r="I149" s="103"/>
    </row>
    <row r="150" spans="3:9" s="2" customFormat="1" ht="9.9499999999999993" customHeight="1">
      <c r="C150" s="53"/>
      <c r="D150" s="103"/>
      <c r="I150" s="103"/>
    </row>
    <row r="151" spans="3:9" s="2" customFormat="1" ht="9.9499999999999993" customHeight="1">
      <c r="C151" s="17"/>
      <c r="D151" s="103"/>
      <c r="I151" s="103"/>
    </row>
    <row r="152" spans="3:9" s="2" customFormat="1" ht="9.9499999999999993" customHeight="1">
      <c r="C152" s="17"/>
      <c r="D152" s="103"/>
      <c r="I152" s="103"/>
    </row>
    <row r="153" spans="3:9" s="2" customFormat="1" ht="9.9499999999999993" customHeight="1">
      <c r="C153" s="17"/>
      <c r="D153" s="103"/>
      <c r="I153" s="103"/>
    </row>
    <row r="154" spans="3:9" s="2" customFormat="1" ht="9.9499999999999993" customHeight="1">
      <c r="C154" s="17"/>
      <c r="D154" s="103"/>
      <c r="I154" s="103"/>
    </row>
    <row r="155" spans="3:9" s="2" customFormat="1" ht="9.9499999999999993" customHeight="1">
      <c r="C155" s="17"/>
      <c r="D155" s="103"/>
      <c r="I155" s="103"/>
    </row>
    <row r="156" spans="3:9" s="2" customFormat="1" ht="9.9499999999999993" customHeight="1">
      <c r="C156" s="17"/>
      <c r="D156" s="103"/>
      <c r="I156" s="103"/>
    </row>
    <row r="157" spans="3:9" s="2" customFormat="1" ht="9.9499999999999993" customHeight="1">
      <c r="C157" s="17"/>
      <c r="D157" s="103"/>
      <c r="I157" s="103"/>
    </row>
    <row r="158" spans="3:9" s="2" customFormat="1" ht="9.9499999999999993" customHeight="1">
      <c r="C158" s="17"/>
      <c r="D158" s="103"/>
      <c r="I158" s="103"/>
    </row>
    <row r="159" spans="3:9" s="2" customFormat="1" ht="9.9499999999999993" customHeight="1">
      <c r="C159" s="17"/>
      <c r="D159" s="103"/>
      <c r="I159" s="103"/>
    </row>
    <row r="160" spans="3:9" s="2" customFormat="1" ht="9.9499999999999993" customHeight="1">
      <c r="C160" s="17"/>
      <c r="D160" s="103"/>
      <c r="I160" s="103"/>
    </row>
    <row r="161" spans="3:9" s="2" customFormat="1" ht="9.9499999999999993" customHeight="1">
      <c r="C161" s="17"/>
      <c r="D161" s="103"/>
      <c r="I161" s="103"/>
    </row>
    <row r="162" spans="3:9" s="2" customFormat="1" ht="9.9499999999999993" customHeight="1">
      <c r="C162" s="17"/>
      <c r="D162" s="103"/>
      <c r="I162" s="103"/>
    </row>
    <row r="163" spans="3:9" s="2" customFormat="1" ht="9.9499999999999993" customHeight="1">
      <c r="C163" s="17"/>
      <c r="D163" s="103"/>
      <c r="I163" s="103"/>
    </row>
    <row r="164" spans="3:9" s="2" customFormat="1" ht="9.9499999999999993" customHeight="1">
      <c r="C164" s="17"/>
      <c r="D164" s="103"/>
      <c r="I164" s="103"/>
    </row>
    <row r="165" spans="3:9" s="2" customFormat="1" ht="9.9499999999999993" customHeight="1">
      <c r="C165" s="17"/>
      <c r="D165" s="103"/>
      <c r="I165" s="103"/>
    </row>
    <row r="166" spans="3:9" s="2" customFormat="1" ht="9.9499999999999993" customHeight="1">
      <c r="C166" s="17"/>
      <c r="D166" s="103"/>
      <c r="I166" s="103"/>
    </row>
    <row r="167" spans="3:9" s="2" customFormat="1" ht="9.9499999999999993" customHeight="1">
      <c r="C167" s="17"/>
      <c r="D167" s="103"/>
      <c r="I167" s="103"/>
    </row>
    <row r="168" spans="3:9" s="2" customFormat="1" ht="9.9499999999999993" customHeight="1">
      <c r="C168" s="17"/>
      <c r="D168" s="103"/>
      <c r="I168" s="103"/>
    </row>
    <row r="169" spans="3:9" s="2" customFormat="1" ht="9.9499999999999993" customHeight="1">
      <c r="C169" s="17"/>
      <c r="D169" s="103"/>
      <c r="I169" s="103"/>
    </row>
    <row r="170" spans="3:9" s="2" customFormat="1" ht="9.9499999999999993" customHeight="1">
      <c r="C170" s="17"/>
      <c r="D170" s="103"/>
      <c r="I170" s="103"/>
    </row>
    <row r="171" spans="3:9" s="2" customFormat="1" ht="9.9499999999999993" customHeight="1">
      <c r="C171" s="17"/>
      <c r="D171" s="103"/>
      <c r="I171" s="103"/>
    </row>
    <row r="172" spans="3:9" s="2" customFormat="1" ht="9.9499999999999993" customHeight="1">
      <c r="C172" s="17"/>
      <c r="D172" s="103"/>
      <c r="I172" s="103"/>
    </row>
    <row r="173" spans="3:9" s="2" customFormat="1" ht="9.9499999999999993" customHeight="1">
      <c r="C173" s="17"/>
      <c r="D173" s="103"/>
      <c r="I173" s="103"/>
    </row>
    <row r="174" spans="3:9" s="2" customFormat="1" ht="9.9499999999999993" customHeight="1">
      <c r="C174" s="17"/>
      <c r="D174" s="103"/>
      <c r="I174" s="103"/>
    </row>
    <row r="175" spans="3:9" s="2" customFormat="1" ht="9.9499999999999993" customHeight="1">
      <c r="C175" s="17"/>
      <c r="D175" s="103"/>
      <c r="I175" s="103"/>
    </row>
    <row r="176" spans="3:9" s="2" customFormat="1" ht="9.9499999999999993" customHeight="1">
      <c r="C176" s="17"/>
      <c r="D176" s="103"/>
      <c r="I176" s="103"/>
    </row>
    <row r="177" spans="3:9" s="2" customFormat="1" ht="9.9499999999999993" customHeight="1">
      <c r="C177" s="17"/>
      <c r="D177" s="103"/>
      <c r="I177" s="103"/>
    </row>
    <row r="178" spans="3:9" s="2" customFormat="1" ht="9.9499999999999993" customHeight="1">
      <c r="C178" s="17"/>
      <c r="D178" s="103"/>
      <c r="I178" s="103"/>
    </row>
    <row r="179" spans="3:9" s="2" customFormat="1" ht="9.9499999999999993" customHeight="1">
      <c r="C179" s="17"/>
      <c r="D179" s="103"/>
      <c r="I179" s="103"/>
    </row>
    <row r="180" spans="3:9" s="2" customFormat="1" ht="9.9499999999999993" customHeight="1">
      <c r="C180" s="17"/>
      <c r="D180" s="103"/>
      <c r="I180" s="103"/>
    </row>
    <row r="181" spans="3:9" s="2" customFormat="1" ht="9.9499999999999993" customHeight="1">
      <c r="C181" s="17"/>
      <c r="D181" s="103"/>
      <c r="I181" s="103"/>
    </row>
    <row r="182" spans="3:9" s="2" customFormat="1" ht="9.9499999999999993" customHeight="1">
      <c r="C182" s="17"/>
      <c r="D182" s="103"/>
      <c r="I182" s="103"/>
    </row>
    <row r="183" spans="3:9" s="2" customFormat="1" ht="9.9499999999999993" customHeight="1">
      <c r="C183" s="17"/>
      <c r="D183" s="103"/>
      <c r="I183" s="103"/>
    </row>
    <row r="184" spans="3:9" s="2" customFormat="1" ht="9.9499999999999993" customHeight="1">
      <c r="C184" s="17"/>
      <c r="D184" s="103"/>
      <c r="I184" s="103"/>
    </row>
    <row r="185" spans="3:9" s="2" customFormat="1" ht="9.9499999999999993" customHeight="1">
      <c r="C185" s="17"/>
      <c r="D185" s="103"/>
      <c r="I185" s="103"/>
    </row>
    <row r="186" spans="3:9" s="2" customFormat="1" ht="9.9499999999999993" customHeight="1">
      <c r="C186" s="17"/>
      <c r="D186" s="103"/>
      <c r="I186" s="103"/>
    </row>
    <row r="187" spans="3:9" s="2" customFormat="1" ht="9.9499999999999993" customHeight="1">
      <c r="C187" s="17"/>
      <c r="D187" s="103"/>
      <c r="I187" s="103"/>
    </row>
    <row r="188" spans="3:9" s="2" customFormat="1" ht="9.9499999999999993" customHeight="1">
      <c r="C188" s="17"/>
      <c r="D188" s="103"/>
      <c r="I188" s="103"/>
    </row>
    <row r="189" spans="3:9" s="2" customFormat="1" ht="9.9499999999999993" customHeight="1">
      <c r="C189" s="17"/>
      <c r="D189" s="103"/>
      <c r="I189" s="103"/>
    </row>
    <row r="190" spans="3:9" s="2" customFormat="1" ht="9.9499999999999993" customHeight="1">
      <c r="C190" s="17"/>
      <c r="D190" s="103"/>
      <c r="I190" s="103"/>
    </row>
    <row r="191" spans="3:9" s="2" customFormat="1" ht="9.9499999999999993" customHeight="1">
      <c r="C191" s="17"/>
      <c r="D191" s="103"/>
      <c r="I191" s="103"/>
    </row>
    <row r="192" spans="3:9" s="2" customFormat="1" ht="9.9499999999999993" customHeight="1">
      <c r="C192" s="17"/>
      <c r="D192" s="103"/>
      <c r="I192" s="103"/>
    </row>
    <row r="193" spans="3:9" s="2" customFormat="1" ht="9.9499999999999993" customHeight="1">
      <c r="C193" s="17"/>
      <c r="D193" s="103"/>
      <c r="I193" s="103"/>
    </row>
    <row r="194" spans="3:9" s="2" customFormat="1" ht="9.9499999999999993" customHeight="1">
      <c r="C194" s="17"/>
      <c r="D194" s="103"/>
      <c r="I194" s="103"/>
    </row>
    <row r="195" spans="3:9" s="2" customFormat="1" ht="9.9499999999999993" customHeight="1">
      <c r="C195" s="17"/>
      <c r="D195" s="103"/>
      <c r="I195" s="103"/>
    </row>
    <row r="196" spans="3:9" s="2" customFormat="1" ht="9.9499999999999993" customHeight="1">
      <c r="C196" s="17"/>
      <c r="D196" s="103"/>
      <c r="I196" s="103"/>
    </row>
    <row r="197" spans="3:9" s="2" customFormat="1" ht="9.9499999999999993" customHeight="1">
      <c r="C197" s="17"/>
      <c r="D197" s="103"/>
      <c r="I197" s="103"/>
    </row>
    <row r="198" spans="3:9" s="2" customFormat="1" ht="9.9499999999999993" customHeight="1">
      <c r="C198" s="17"/>
      <c r="D198" s="103"/>
      <c r="I198" s="103"/>
    </row>
    <row r="199" spans="3:9" s="2" customFormat="1" ht="9.9499999999999993" customHeight="1">
      <c r="C199" s="17"/>
      <c r="D199" s="103"/>
      <c r="I199" s="103"/>
    </row>
    <row r="200" spans="3:9" s="2" customFormat="1" ht="9.9499999999999993" customHeight="1">
      <c r="C200" s="17"/>
      <c r="D200" s="103"/>
      <c r="I200" s="103"/>
    </row>
    <row r="201" spans="3:9" s="2" customFormat="1" ht="9.9499999999999993" customHeight="1">
      <c r="C201" s="17"/>
      <c r="D201" s="103"/>
      <c r="I201" s="103"/>
    </row>
    <row r="202" spans="3:9" s="2" customFormat="1" ht="9.9499999999999993" customHeight="1">
      <c r="C202" s="17"/>
      <c r="D202" s="103"/>
      <c r="I202" s="103"/>
    </row>
    <row r="203" spans="3:9" s="2" customFormat="1" ht="9.9499999999999993" customHeight="1">
      <c r="C203" s="17"/>
      <c r="D203" s="103"/>
      <c r="I203" s="103"/>
    </row>
    <row r="204" spans="3:9" s="2" customFormat="1" ht="9.9499999999999993" customHeight="1">
      <c r="C204" s="17"/>
      <c r="D204" s="103"/>
      <c r="I204" s="103"/>
    </row>
    <row r="205" spans="3:9" s="2" customFormat="1" ht="9.9499999999999993" customHeight="1">
      <c r="C205" s="17"/>
      <c r="D205" s="103"/>
      <c r="I205" s="103"/>
    </row>
    <row r="206" spans="3:9" s="2" customFormat="1" ht="9.9499999999999993" customHeight="1">
      <c r="C206" s="17"/>
      <c r="D206" s="103"/>
      <c r="I206" s="103"/>
    </row>
    <row r="207" spans="3:9" s="2" customFormat="1" ht="9.9499999999999993" customHeight="1">
      <c r="C207" s="17"/>
      <c r="D207" s="103"/>
      <c r="I207" s="103"/>
    </row>
    <row r="208" spans="3:9" s="2" customFormat="1" ht="9.9499999999999993" customHeight="1">
      <c r="C208" s="17"/>
      <c r="D208" s="103"/>
      <c r="I208" s="103"/>
    </row>
    <row r="209" spans="3:9" s="2" customFormat="1" ht="9.9499999999999993" customHeight="1">
      <c r="C209" s="17"/>
      <c r="D209" s="103"/>
      <c r="I209" s="103"/>
    </row>
    <row r="210" spans="3:9" s="2" customFormat="1" ht="9.9499999999999993" customHeight="1">
      <c r="C210" s="17"/>
      <c r="D210" s="103"/>
      <c r="I210" s="103"/>
    </row>
    <row r="211" spans="3:9" s="2" customFormat="1" ht="9.9499999999999993" customHeight="1">
      <c r="C211" s="17"/>
      <c r="D211" s="103"/>
      <c r="I211" s="103"/>
    </row>
    <row r="212" spans="3:9" s="2" customFormat="1" ht="9.9499999999999993" customHeight="1">
      <c r="C212" s="17"/>
      <c r="D212" s="103"/>
      <c r="I212" s="103"/>
    </row>
    <row r="213" spans="3:9" s="2" customFormat="1" ht="9.9499999999999993" customHeight="1">
      <c r="C213" s="17"/>
      <c r="D213" s="103"/>
      <c r="I213" s="103"/>
    </row>
    <row r="214" spans="3:9" s="2" customFormat="1" ht="9.9499999999999993" customHeight="1">
      <c r="C214" s="17"/>
      <c r="D214" s="103"/>
      <c r="I214" s="103"/>
    </row>
    <row r="215" spans="3:9" s="2" customFormat="1" ht="9.9499999999999993" customHeight="1">
      <c r="C215" s="17"/>
      <c r="D215" s="103"/>
      <c r="I215" s="103"/>
    </row>
    <row r="216" spans="3:9" s="2" customFormat="1" ht="9.9499999999999993" customHeight="1">
      <c r="C216" s="17"/>
      <c r="D216" s="103"/>
      <c r="I216" s="103"/>
    </row>
    <row r="217" spans="3:9" s="2" customFormat="1" ht="9.9499999999999993" customHeight="1">
      <c r="C217" s="17"/>
      <c r="D217" s="103"/>
      <c r="I217" s="103"/>
    </row>
    <row r="218" spans="3:9" s="2" customFormat="1" ht="9.9499999999999993" customHeight="1">
      <c r="C218" s="17"/>
      <c r="D218" s="103"/>
      <c r="I218" s="103"/>
    </row>
    <row r="219" spans="3:9" s="2" customFormat="1" ht="9.9499999999999993" customHeight="1">
      <c r="C219" s="17"/>
      <c r="D219" s="103"/>
      <c r="I219" s="103"/>
    </row>
    <row r="220" spans="3:9" s="2" customFormat="1" ht="9.9499999999999993" customHeight="1">
      <c r="C220" s="17"/>
      <c r="D220" s="103"/>
      <c r="I220" s="103"/>
    </row>
    <row r="221" spans="3:9" s="2" customFormat="1" ht="9.9499999999999993" customHeight="1">
      <c r="C221" s="17"/>
      <c r="D221" s="103"/>
      <c r="I221" s="103"/>
    </row>
    <row r="222" spans="3:9" s="2" customFormat="1" ht="9.9499999999999993" customHeight="1">
      <c r="C222" s="17"/>
      <c r="D222" s="103"/>
      <c r="I222" s="103"/>
    </row>
    <row r="223" spans="3:9" s="2" customFormat="1" ht="9.9499999999999993" customHeight="1">
      <c r="C223" s="17"/>
      <c r="D223" s="103"/>
      <c r="I223" s="103"/>
    </row>
    <row r="224" spans="3:9" s="2" customFormat="1" ht="9.9499999999999993" customHeight="1">
      <c r="C224" s="17"/>
      <c r="D224" s="103"/>
      <c r="I224" s="103"/>
    </row>
    <row r="225" spans="3:9" s="2" customFormat="1" ht="9.9499999999999993" customHeight="1">
      <c r="C225" s="17"/>
      <c r="D225" s="103"/>
      <c r="I225" s="103"/>
    </row>
    <row r="226" spans="3:9" s="2" customFormat="1" ht="9.9499999999999993" customHeight="1">
      <c r="C226" s="17"/>
      <c r="D226" s="103"/>
      <c r="I226" s="103"/>
    </row>
    <row r="227" spans="3:9" s="2" customFormat="1" ht="9.9499999999999993" customHeight="1">
      <c r="C227" s="17"/>
      <c r="D227" s="103"/>
      <c r="I227" s="103"/>
    </row>
    <row r="228" spans="3:9" s="2" customFormat="1" ht="9.9499999999999993" customHeight="1">
      <c r="C228" s="17"/>
      <c r="D228" s="103"/>
      <c r="I228" s="103"/>
    </row>
    <row r="229" spans="3:9" s="2" customFormat="1" ht="9.9499999999999993" customHeight="1">
      <c r="C229" s="17"/>
      <c r="D229" s="103"/>
      <c r="I229" s="103"/>
    </row>
    <row r="230" spans="3:9" s="2" customFormat="1" ht="9.9499999999999993" customHeight="1">
      <c r="C230" s="17"/>
      <c r="D230" s="103"/>
      <c r="I230" s="103"/>
    </row>
    <row r="231" spans="3:9" s="2" customFormat="1" ht="9.9499999999999993" customHeight="1">
      <c r="C231" s="17"/>
      <c r="D231" s="103"/>
      <c r="I231" s="103"/>
    </row>
    <row r="232" spans="3:9" s="2" customFormat="1" ht="9.9499999999999993" customHeight="1">
      <c r="C232" s="17"/>
      <c r="D232" s="103"/>
      <c r="I232" s="103"/>
    </row>
    <row r="233" spans="3:9" s="2" customFormat="1" ht="9.9499999999999993" customHeight="1">
      <c r="C233" s="17"/>
      <c r="D233" s="103"/>
      <c r="I233" s="103"/>
    </row>
    <row r="234" spans="3:9" s="2" customFormat="1" ht="9.9499999999999993" customHeight="1">
      <c r="C234" s="17"/>
      <c r="D234" s="103"/>
      <c r="I234" s="103"/>
    </row>
    <row r="235" spans="3:9" s="2" customFormat="1" ht="9.9499999999999993" customHeight="1">
      <c r="C235" s="17"/>
      <c r="D235" s="103"/>
      <c r="I235" s="103"/>
    </row>
    <row r="236" spans="3:9" s="2" customFormat="1" ht="9.9499999999999993" customHeight="1">
      <c r="C236" s="17"/>
      <c r="D236" s="103"/>
      <c r="I236" s="103"/>
    </row>
    <row r="237" spans="3:9" s="2" customFormat="1" ht="9.9499999999999993" customHeight="1">
      <c r="C237" s="17"/>
      <c r="D237" s="103"/>
      <c r="I237" s="103"/>
    </row>
    <row r="238" spans="3:9" s="2" customFormat="1" ht="9.9499999999999993" customHeight="1">
      <c r="C238" s="17"/>
      <c r="D238" s="103"/>
      <c r="I238" s="103"/>
    </row>
    <row r="239" spans="3:9" s="2" customFormat="1" ht="9.9499999999999993" customHeight="1">
      <c r="C239" s="17"/>
      <c r="D239" s="103"/>
      <c r="I239" s="103"/>
    </row>
    <row r="240" spans="3:9" s="2" customFormat="1" ht="9.9499999999999993" customHeight="1">
      <c r="C240" s="17"/>
      <c r="D240" s="103"/>
      <c r="I240" s="103"/>
    </row>
    <row r="241" spans="3:9" s="2" customFormat="1" ht="9.9499999999999993" customHeight="1">
      <c r="C241" s="17"/>
      <c r="D241" s="103"/>
      <c r="I241" s="103"/>
    </row>
    <row r="242" spans="3:9" s="2" customFormat="1" ht="9.9499999999999993" customHeight="1">
      <c r="C242" s="17"/>
      <c r="D242" s="103"/>
      <c r="I242" s="103"/>
    </row>
    <row r="243" spans="3:9" s="2" customFormat="1" ht="9.9499999999999993" customHeight="1">
      <c r="C243" s="17"/>
      <c r="D243" s="103"/>
      <c r="I243" s="103"/>
    </row>
    <row r="244" spans="3:9" s="2" customFormat="1" ht="9.9499999999999993" customHeight="1">
      <c r="C244" s="17"/>
      <c r="D244" s="103"/>
      <c r="I244" s="103"/>
    </row>
    <row r="245" spans="3:9" s="2" customFormat="1" ht="9.9499999999999993" customHeight="1">
      <c r="C245" s="17"/>
      <c r="D245" s="103"/>
      <c r="I245" s="103"/>
    </row>
    <row r="246" spans="3:9" s="2" customFormat="1" ht="9.9499999999999993" customHeight="1">
      <c r="C246" s="17"/>
      <c r="D246" s="103"/>
      <c r="I246" s="103"/>
    </row>
    <row r="247" spans="3:9" s="2" customFormat="1" ht="9.9499999999999993" customHeight="1">
      <c r="C247" s="17"/>
      <c r="D247" s="103"/>
      <c r="I247" s="103"/>
    </row>
    <row r="248" spans="3:9" s="2" customFormat="1" ht="9.9499999999999993" customHeight="1">
      <c r="C248" s="17"/>
      <c r="D248" s="103"/>
      <c r="I248" s="103"/>
    </row>
    <row r="249" spans="3:9" s="2" customFormat="1" ht="9.9499999999999993" customHeight="1">
      <c r="C249" s="17"/>
      <c r="D249" s="103"/>
      <c r="I249" s="103"/>
    </row>
    <row r="250" spans="3:9" s="2" customFormat="1" ht="9.9499999999999993" customHeight="1">
      <c r="C250" s="17"/>
      <c r="D250" s="103"/>
      <c r="I250" s="103"/>
    </row>
    <row r="251" spans="3:9" s="2" customFormat="1" ht="9.9499999999999993" customHeight="1">
      <c r="C251" s="17"/>
      <c r="D251" s="103"/>
      <c r="I251" s="103"/>
    </row>
    <row r="252" spans="3:9" s="2" customFormat="1" ht="9.9499999999999993" customHeight="1">
      <c r="C252" s="17"/>
      <c r="D252" s="103"/>
      <c r="I252" s="103"/>
    </row>
    <row r="253" spans="3:9" s="2" customFormat="1" ht="9.9499999999999993" customHeight="1">
      <c r="C253" s="17"/>
      <c r="D253" s="103"/>
      <c r="I253" s="103"/>
    </row>
    <row r="254" spans="3:9" s="2" customFormat="1" ht="9.9499999999999993" customHeight="1">
      <c r="C254" s="17"/>
      <c r="D254" s="103"/>
      <c r="I254" s="103"/>
    </row>
    <row r="255" spans="3:9" s="2" customFormat="1" ht="9.9499999999999993" customHeight="1">
      <c r="C255" s="17"/>
      <c r="D255" s="103"/>
      <c r="I255" s="103"/>
    </row>
    <row r="256" spans="3:9" s="2" customFormat="1" ht="9.9499999999999993" customHeight="1">
      <c r="C256" s="17"/>
      <c r="D256" s="103"/>
      <c r="I256" s="103"/>
    </row>
    <row r="257" spans="3:9" s="2" customFormat="1" ht="9.9499999999999993" customHeight="1">
      <c r="C257" s="17"/>
      <c r="D257" s="103"/>
      <c r="I257" s="103"/>
    </row>
    <row r="258" spans="3:9" s="2" customFormat="1" ht="9.9499999999999993" customHeight="1">
      <c r="C258" s="17"/>
      <c r="D258" s="103"/>
      <c r="I258" s="103"/>
    </row>
    <row r="259" spans="3:9" s="2" customFormat="1" ht="9.9499999999999993" customHeight="1">
      <c r="C259" s="17"/>
      <c r="D259" s="103"/>
      <c r="I259" s="103"/>
    </row>
    <row r="260" spans="3:9" s="2" customFormat="1" ht="9.9499999999999993" customHeight="1">
      <c r="C260" s="17"/>
      <c r="D260" s="103"/>
      <c r="I260" s="103"/>
    </row>
    <row r="261" spans="3:9" s="2" customFormat="1" ht="9.9499999999999993" customHeight="1">
      <c r="C261" s="17"/>
      <c r="D261" s="103"/>
      <c r="I261" s="103"/>
    </row>
    <row r="262" spans="3:9" s="2" customFormat="1" ht="9.9499999999999993" customHeight="1">
      <c r="C262" s="17"/>
      <c r="D262" s="103"/>
      <c r="I262" s="103"/>
    </row>
    <row r="263" spans="3:9" s="2" customFormat="1" ht="9.9499999999999993" customHeight="1">
      <c r="C263" s="17"/>
      <c r="D263" s="103"/>
      <c r="I263" s="103"/>
    </row>
    <row r="264" spans="3:9" s="2" customFormat="1" ht="9.9499999999999993" customHeight="1">
      <c r="C264" s="17"/>
      <c r="D264" s="103"/>
      <c r="I264" s="103"/>
    </row>
    <row r="265" spans="3:9" s="2" customFormat="1" ht="9.9499999999999993" customHeight="1">
      <c r="C265" s="17"/>
      <c r="D265" s="103"/>
      <c r="I265" s="103"/>
    </row>
    <row r="266" spans="3:9" s="2" customFormat="1" ht="9.9499999999999993" customHeight="1">
      <c r="C266" s="17"/>
      <c r="D266" s="103"/>
      <c r="I266" s="103"/>
    </row>
    <row r="267" spans="3:9" s="2" customFormat="1" ht="9.9499999999999993" customHeight="1">
      <c r="C267" s="17"/>
      <c r="D267" s="103"/>
      <c r="I267" s="103"/>
    </row>
    <row r="268" spans="3:9" s="2" customFormat="1" ht="9.9499999999999993" customHeight="1">
      <c r="C268" s="17"/>
      <c r="D268" s="103"/>
      <c r="I268" s="103"/>
    </row>
    <row r="269" spans="3:9" s="2" customFormat="1" ht="9.9499999999999993" customHeight="1">
      <c r="C269" s="17"/>
      <c r="D269" s="103"/>
      <c r="I269" s="103"/>
    </row>
    <row r="270" spans="3:9" s="2" customFormat="1" ht="9.9499999999999993" customHeight="1">
      <c r="C270" s="17"/>
      <c r="D270" s="103"/>
      <c r="I270" s="103"/>
    </row>
    <row r="271" spans="3:9" s="2" customFormat="1" ht="9.9499999999999993" customHeight="1">
      <c r="C271" s="17"/>
      <c r="D271" s="103"/>
      <c r="I271" s="103"/>
    </row>
    <row r="272" spans="3:9" s="2" customFormat="1" ht="9.9499999999999993" customHeight="1">
      <c r="C272" s="17"/>
      <c r="D272" s="103"/>
      <c r="I272" s="103"/>
    </row>
    <row r="273" spans="3:9" s="2" customFormat="1" ht="9.9499999999999993" customHeight="1">
      <c r="C273" s="17"/>
      <c r="D273" s="103"/>
      <c r="I273" s="103"/>
    </row>
    <row r="274" spans="3:9" s="2" customFormat="1" ht="9.9499999999999993" customHeight="1">
      <c r="C274" s="17"/>
      <c r="D274" s="103"/>
      <c r="I274" s="103"/>
    </row>
    <row r="275" spans="3:9" s="2" customFormat="1" ht="9.9499999999999993" customHeight="1">
      <c r="C275" s="17"/>
      <c r="D275" s="103"/>
      <c r="I275" s="103"/>
    </row>
    <row r="276" spans="3:9" s="2" customFormat="1" ht="9.9499999999999993" customHeight="1">
      <c r="C276" s="17"/>
      <c r="D276" s="103"/>
      <c r="I276" s="103"/>
    </row>
    <row r="277" spans="3:9" s="2" customFormat="1" ht="9.9499999999999993" customHeight="1">
      <c r="C277" s="17"/>
      <c r="D277" s="103"/>
      <c r="I277" s="103"/>
    </row>
    <row r="278" spans="3:9" s="2" customFormat="1" ht="9.9499999999999993" customHeight="1">
      <c r="C278" s="17"/>
      <c r="D278" s="103"/>
      <c r="I278" s="103"/>
    </row>
    <row r="279" spans="3:9" s="2" customFormat="1" ht="9.9499999999999993" customHeight="1">
      <c r="C279" s="17"/>
      <c r="D279" s="103"/>
      <c r="I279" s="103"/>
    </row>
    <row r="280" spans="3:9" s="2" customFormat="1" ht="9.9499999999999993" customHeight="1">
      <c r="C280" s="17"/>
      <c r="D280" s="103"/>
      <c r="I280" s="103"/>
    </row>
    <row r="281" spans="3:9" s="2" customFormat="1" ht="9.9499999999999993" customHeight="1">
      <c r="C281" s="17"/>
      <c r="D281" s="103"/>
      <c r="I281" s="103"/>
    </row>
    <row r="282" spans="3:9" s="2" customFormat="1" ht="9.9499999999999993" customHeight="1">
      <c r="C282" s="17"/>
      <c r="D282" s="103"/>
      <c r="I282" s="103"/>
    </row>
    <row r="283" spans="3:9" s="2" customFormat="1" ht="9.9499999999999993" customHeight="1">
      <c r="C283" s="17"/>
      <c r="D283" s="103"/>
      <c r="I283" s="103"/>
    </row>
    <row r="284" spans="3:9" s="2" customFormat="1" ht="9.9499999999999993" customHeight="1">
      <c r="C284" s="17"/>
      <c r="D284" s="103"/>
      <c r="I284" s="103"/>
    </row>
    <row r="285" spans="3:9" s="2" customFormat="1" ht="9.9499999999999993" customHeight="1">
      <c r="C285" s="17"/>
      <c r="D285" s="103"/>
      <c r="I285" s="103"/>
    </row>
    <row r="286" spans="3:9" s="2" customFormat="1" ht="9.9499999999999993" customHeight="1">
      <c r="C286" s="17"/>
      <c r="D286" s="103"/>
      <c r="I286" s="103"/>
    </row>
    <row r="287" spans="3:9" s="2" customFormat="1" ht="9.9499999999999993" customHeight="1">
      <c r="C287" s="17"/>
      <c r="D287" s="103"/>
      <c r="I287" s="103"/>
    </row>
    <row r="288" spans="3:9" s="2" customFormat="1" ht="9.9499999999999993" customHeight="1">
      <c r="C288" s="17"/>
      <c r="D288" s="103"/>
      <c r="I288" s="103"/>
    </row>
    <row r="289" spans="3:9" s="2" customFormat="1" ht="9.9499999999999993" customHeight="1">
      <c r="C289" s="17"/>
      <c r="D289" s="103"/>
      <c r="I289" s="103"/>
    </row>
    <row r="290" spans="3:9" s="2" customFormat="1" ht="9.9499999999999993" customHeight="1">
      <c r="C290" s="17"/>
      <c r="D290" s="103"/>
      <c r="I290" s="103"/>
    </row>
    <row r="291" spans="3:9" s="2" customFormat="1" ht="9.9499999999999993" customHeight="1">
      <c r="C291" s="17"/>
      <c r="D291" s="103"/>
      <c r="I291" s="103"/>
    </row>
    <row r="292" spans="3:9" s="2" customFormat="1" ht="9.9499999999999993" customHeight="1">
      <c r="C292" s="17"/>
      <c r="D292" s="103"/>
      <c r="I292" s="103"/>
    </row>
    <row r="293" spans="3:9" s="2" customFormat="1" ht="9.9499999999999993" customHeight="1">
      <c r="C293" s="17"/>
      <c r="D293" s="103"/>
      <c r="I293" s="103"/>
    </row>
    <row r="294" spans="3:9" s="2" customFormat="1" ht="9.9499999999999993" customHeight="1">
      <c r="C294" s="17"/>
      <c r="D294" s="103"/>
      <c r="I294" s="103"/>
    </row>
    <row r="295" spans="3:9" s="2" customFormat="1" ht="9.9499999999999993" customHeight="1">
      <c r="C295" s="17"/>
      <c r="D295" s="103"/>
      <c r="I295" s="103"/>
    </row>
    <row r="296" spans="3:9" s="2" customFormat="1" ht="9.9499999999999993" customHeight="1">
      <c r="C296" s="17"/>
      <c r="D296" s="103"/>
      <c r="I296" s="103"/>
    </row>
    <row r="297" spans="3:9" s="2" customFormat="1" ht="9.9499999999999993" customHeight="1">
      <c r="C297" s="17"/>
      <c r="D297" s="103"/>
      <c r="I297" s="103"/>
    </row>
    <row r="298" spans="3:9" s="2" customFormat="1" ht="9.9499999999999993" customHeight="1">
      <c r="C298" s="17"/>
      <c r="D298" s="103"/>
      <c r="I298" s="103"/>
    </row>
    <row r="299" spans="3:9" s="2" customFormat="1" ht="9.9499999999999993" customHeight="1">
      <c r="C299" s="17"/>
      <c r="D299" s="103"/>
      <c r="I299" s="103"/>
    </row>
    <row r="300" spans="3:9" s="2" customFormat="1" ht="9.9499999999999993" customHeight="1">
      <c r="C300" s="17"/>
      <c r="D300" s="103"/>
      <c r="I300" s="103"/>
    </row>
    <row r="301" spans="3:9" s="2" customFormat="1" ht="9.9499999999999993" customHeight="1">
      <c r="C301" s="17"/>
      <c r="D301" s="103"/>
      <c r="I301" s="103"/>
    </row>
    <row r="302" spans="3:9" s="2" customFormat="1" ht="9.9499999999999993" customHeight="1">
      <c r="C302" s="17"/>
      <c r="D302" s="103"/>
      <c r="I302" s="103"/>
    </row>
    <row r="303" spans="3:9" s="2" customFormat="1" ht="9.9499999999999993" customHeight="1">
      <c r="C303" s="17"/>
      <c r="D303" s="103"/>
      <c r="I303" s="103"/>
    </row>
    <row r="304" spans="3:9" s="2" customFormat="1" ht="9.9499999999999993" customHeight="1">
      <c r="C304" s="17"/>
      <c r="D304" s="103"/>
      <c r="I304" s="103"/>
    </row>
    <row r="305" spans="3:9" s="2" customFormat="1" ht="9.9499999999999993" customHeight="1">
      <c r="C305" s="17"/>
      <c r="D305" s="103"/>
      <c r="I305" s="103"/>
    </row>
    <row r="306" spans="3:9" s="2" customFormat="1" ht="9.9499999999999993" customHeight="1">
      <c r="C306" s="17"/>
      <c r="D306" s="103"/>
      <c r="I306" s="103"/>
    </row>
    <row r="307" spans="3:9" s="2" customFormat="1" ht="9.9499999999999993" customHeight="1">
      <c r="C307" s="17"/>
      <c r="D307" s="103"/>
      <c r="I307" s="103"/>
    </row>
    <row r="308" spans="3:9" s="2" customFormat="1" ht="9.9499999999999993" customHeight="1">
      <c r="C308" s="17"/>
      <c r="D308" s="103"/>
      <c r="I308" s="103"/>
    </row>
    <row r="309" spans="3:9" s="2" customFormat="1" ht="9.9499999999999993" customHeight="1">
      <c r="C309" s="17"/>
      <c r="D309" s="103"/>
      <c r="I309" s="103"/>
    </row>
    <row r="310" spans="3:9" s="2" customFormat="1" ht="9.9499999999999993" customHeight="1">
      <c r="C310" s="17"/>
      <c r="D310" s="103"/>
      <c r="I310" s="103"/>
    </row>
    <row r="311" spans="3:9" s="2" customFormat="1" ht="9.9499999999999993" customHeight="1">
      <c r="C311" s="17"/>
      <c r="D311" s="103"/>
      <c r="I311" s="103"/>
    </row>
    <row r="312" spans="3:9" s="2" customFormat="1" ht="9.9499999999999993" customHeight="1">
      <c r="C312" s="17"/>
      <c r="D312" s="103"/>
      <c r="I312" s="103"/>
    </row>
    <row r="313" spans="3:9" s="2" customFormat="1" ht="9.9499999999999993" customHeight="1">
      <c r="C313" s="17"/>
      <c r="D313" s="103"/>
      <c r="I313" s="103"/>
    </row>
    <row r="314" spans="3:9" s="2" customFormat="1" ht="9.9499999999999993" customHeight="1">
      <c r="C314" s="17"/>
      <c r="D314" s="103"/>
      <c r="I314" s="103"/>
    </row>
    <row r="315" spans="3:9" s="2" customFormat="1" ht="9.9499999999999993" customHeight="1">
      <c r="C315" s="17"/>
      <c r="D315" s="103"/>
      <c r="I315" s="103"/>
    </row>
    <row r="316" spans="3:9" s="2" customFormat="1" ht="9.9499999999999993" customHeight="1">
      <c r="C316" s="17"/>
      <c r="D316" s="103"/>
      <c r="I316" s="103"/>
    </row>
    <row r="317" spans="3:9" s="2" customFormat="1" ht="9.9499999999999993" customHeight="1">
      <c r="C317" s="17"/>
      <c r="D317" s="103"/>
      <c r="I317" s="103"/>
    </row>
    <row r="318" spans="3:9" s="2" customFormat="1" ht="9.9499999999999993" customHeight="1">
      <c r="C318" s="17"/>
      <c r="D318" s="103"/>
      <c r="I318" s="103"/>
    </row>
    <row r="319" spans="3:9" s="2" customFormat="1" ht="9.9499999999999993" customHeight="1">
      <c r="C319" s="17"/>
      <c r="D319" s="103"/>
      <c r="I319" s="103"/>
    </row>
    <row r="320" spans="3:9" s="2" customFormat="1" ht="9.9499999999999993" customHeight="1">
      <c r="C320" s="17"/>
      <c r="D320" s="103"/>
      <c r="I320" s="103"/>
    </row>
    <row r="321" spans="3:9" s="2" customFormat="1" ht="9.9499999999999993" customHeight="1">
      <c r="C321" s="17"/>
      <c r="D321" s="103"/>
      <c r="I321" s="103"/>
    </row>
    <row r="322" spans="3:9" s="2" customFormat="1" ht="9.9499999999999993" customHeight="1">
      <c r="C322" s="17"/>
      <c r="D322" s="103"/>
      <c r="I322" s="103"/>
    </row>
    <row r="323" spans="3:9" s="2" customFormat="1" ht="9.9499999999999993" customHeight="1">
      <c r="C323" s="17"/>
      <c r="D323" s="103"/>
      <c r="I323" s="103"/>
    </row>
    <row r="324" spans="3:9" s="2" customFormat="1" ht="9.9499999999999993" customHeight="1">
      <c r="C324" s="17"/>
      <c r="D324" s="103"/>
      <c r="I324" s="103"/>
    </row>
    <row r="325" spans="3:9" s="2" customFormat="1" ht="9.9499999999999993" customHeight="1">
      <c r="C325" s="17"/>
      <c r="D325" s="103"/>
      <c r="I325" s="103"/>
    </row>
    <row r="326" spans="3:9" s="2" customFormat="1" ht="9.9499999999999993" customHeight="1">
      <c r="C326" s="17"/>
      <c r="D326" s="103"/>
      <c r="I326" s="103"/>
    </row>
    <row r="327" spans="3:9" s="2" customFormat="1" ht="9.9499999999999993" customHeight="1">
      <c r="C327" s="17"/>
      <c r="D327" s="103"/>
      <c r="I327" s="103"/>
    </row>
    <row r="328" spans="3:9" s="2" customFormat="1" ht="9.9499999999999993" customHeight="1">
      <c r="C328" s="17"/>
      <c r="D328" s="103"/>
      <c r="I328" s="103"/>
    </row>
    <row r="329" spans="3:9" s="2" customFormat="1" ht="9.9499999999999993" customHeight="1">
      <c r="C329" s="17"/>
      <c r="D329" s="103"/>
      <c r="I329" s="103"/>
    </row>
    <row r="330" spans="3:9" s="2" customFormat="1" ht="9.9499999999999993" customHeight="1">
      <c r="C330" s="17"/>
      <c r="D330" s="103"/>
      <c r="I330" s="103"/>
    </row>
    <row r="331" spans="3:9" s="2" customFormat="1" ht="9.9499999999999993" customHeight="1">
      <c r="C331" s="17"/>
      <c r="D331" s="103"/>
      <c r="I331" s="103"/>
    </row>
    <row r="332" spans="3:9" s="2" customFormat="1" ht="9.9499999999999993" customHeight="1">
      <c r="C332" s="17"/>
      <c r="D332" s="103"/>
      <c r="I332" s="103"/>
    </row>
    <row r="333" spans="3:9" s="2" customFormat="1" ht="9.9499999999999993" customHeight="1">
      <c r="C333" s="17"/>
      <c r="D333" s="103"/>
      <c r="I333" s="103"/>
    </row>
    <row r="334" spans="3:9" s="2" customFormat="1" ht="9.9499999999999993" customHeight="1">
      <c r="C334" s="17"/>
      <c r="D334" s="103"/>
      <c r="I334" s="103"/>
    </row>
    <row r="335" spans="3:9" s="2" customFormat="1" ht="9.9499999999999993" customHeight="1">
      <c r="C335" s="17"/>
      <c r="D335" s="103"/>
      <c r="I335" s="103"/>
    </row>
    <row r="336" spans="3:9" s="2" customFormat="1" ht="9.9499999999999993" customHeight="1">
      <c r="C336" s="17"/>
      <c r="D336" s="103"/>
      <c r="I336" s="103"/>
    </row>
    <row r="337" spans="3:9" s="2" customFormat="1" ht="9.9499999999999993" customHeight="1">
      <c r="C337" s="17"/>
      <c r="D337" s="103"/>
      <c r="I337" s="103"/>
    </row>
    <row r="338" spans="3:9" s="2" customFormat="1" ht="9.9499999999999993" customHeight="1">
      <c r="C338" s="17"/>
      <c r="D338" s="103"/>
      <c r="I338" s="103"/>
    </row>
    <row r="339" spans="3:9" s="2" customFormat="1" ht="9.9499999999999993" customHeight="1">
      <c r="C339" s="17"/>
      <c r="D339" s="103"/>
      <c r="I339" s="103"/>
    </row>
    <row r="340" spans="3:9" s="2" customFormat="1" ht="9.9499999999999993" customHeight="1">
      <c r="C340" s="17"/>
      <c r="D340" s="103"/>
      <c r="I340" s="103"/>
    </row>
    <row r="341" spans="3:9" s="2" customFormat="1" ht="9.9499999999999993" customHeight="1">
      <c r="C341" s="17"/>
      <c r="D341" s="103"/>
      <c r="I341" s="103"/>
    </row>
    <row r="342" spans="3:9" s="2" customFormat="1" ht="9.9499999999999993" customHeight="1">
      <c r="C342" s="17"/>
      <c r="D342" s="103"/>
      <c r="I342" s="103"/>
    </row>
    <row r="343" spans="3:9" s="2" customFormat="1" ht="9.9499999999999993" customHeight="1">
      <c r="C343" s="17"/>
      <c r="D343" s="103"/>
      <c r="I343" s="103"/>
    </row>
    <row r="344" spans="3:9" s="2" customFormat="1" ht="9.9499999999999993" customHeight="1">
      <c r="C344" s="17"/>
      <c r="D344" s="103"/>
      <c r="I344" s="103"/>
    </row>
    <row r="345" spans="3:9" s="2" customFormat="1" ht="9.9499999999999993" customHeight="1">
      <c r="C345" s="17"/>
      <c r="D345" s="103"/>
      <c r="I345" s="103"/>
    </row>
    <row r="346" spans="3:9" s="2" customFormat="1" ht="9.9499999999999993" customHeight="1">
      <c r="C346" s="17"/>
      <c r="D346" s="103"/>
      <c r="I346" s="103"/>
    </row>
    <row r="347" spans="3:9" s="2" customFormat="1" ht="9.9499999999999993" customHeight="1">
      <c r="C347" s="17"/>
      <c r="D347" s="103"/>
      <c r="I347" s="103"/>
    </row>
    <row r="348" spans="3:9" s="2" customFormat="1" ht="9.9499999999999993" customHeight="1">
      <c r="C348" s="17"/>
      <c r="D348" s="103"/>
      <c r="I348" s="103"/>
    </row>
    <row r="349" spans="3:9" s="2" customFormat="1" ht="9.9499999999999993" customHeight="1">
      <c r="C349" s="17"/>
      <c r="D349" s="103"/>
      <c r="I349" s="103"/>
    </row>
    <row r="350" spans="3:9" s="2" customFormat="1" ht="9.9499999999999993" customHeight="1">
      <c r="C350" s="17"/>
      <c r="D350" s="103"/>
      <c r="I350" s="103"/>
    </row>
    <row r="351" spans="3:9" s="2" customFormat="1" ht="9.9499999999999993" customHeight="1">
      <c r="C351" s="17"/>
      <c r="D351" s="103"/>
      <c r="I351" s="103"/>
    </row>
    <row r="352" spans="3:9" s="2" customFormat="1" ht="9.9499999999999993" customHeight="1">
      <c r="C352" s="17"/>
      <c r="D352" s="103"/>
      <c r="I352" s="103"/>
    </row>
    <row r="353" spans="3:9" s="2" customFormat="1" ht="9.9499999999999993" customHeight="1">
      <c r="C353" s="17"/>
      <c r="D353" s="103"/>
      <c r="I353" s="103"/>
    </row>
    <row r="354" spans="3:9" s="2" customFormat="1" ht="9.9499999999999993" customHeight="1">
      <c r="C354" s="17"/>
      <c r="D354" s="103"/>
      <c r="I354" s="103"/>
    </row>
    <row r="355" spans="3:9" s="2" customFormat="1" ht="9.9499999999999993" customHeight="1">
      <c r="C355" s="17"/>
      <c r="D355" s="103"/>
      <c r="I355" s="103"/>
    </row>
    <row r="356" spans="3:9" s="2" customFormat="1" ht="9.9499999999999993" customHeight="1">
      <c r="C356" s="17"/>
      <c r="D356" s="103"/>
      <c r="I356" s="103"/>
    </row>
    <row r="357" spans="3:9" s="2" customFormat="1" ht="9.9499999999999993" customHeight="1">
      <c r="C357" s="17"/>
      <c r="D357" s="103"/>
      <c r="I357" s="103"/>
    </row>
    <row r="358" spans="3:9" s="2" customFormat="1" ht="9.9499999999999993" customHeight="1">
      <c r="C358" s="17"/>
      <c r="D358" s="103"/>
      <c r="I358" s="103"/>
    </row>
    <row r="359" spans="3:9" s="2" customFormat="1" ht="9.9499999999999993" customHeight="1">
      <c r="C359" s="17"/>
      <c r="D359" s="103"/>
      <c r="I359" s="103"/>
    </row>
    <row r="360" spans="3:9" s="2" customFormat="1" ht="9.9499999999999993" customHeight="1">
      <c r="C360" s="17"/>
      <c r="D360" s="103"/>
      <c r="I360" s="103"/>
    </row>
    <row r="361" spans="3:9" s="2" customFormat="1" ht="9.9499999999999993" customHeight="1">
      <c r="C361" s="17"/>
      <c r="D361" s="103"/>
      <c r="I361" s="103"/>
    </row>
    <row r="362" spans="3:9" s="2" customFormat="1" ht="9.9499999999999993" customHeight="1">
      <c r="C362" s="17"/>
      <c r="D362" s="103"/>
      <c r="I362" s="103"/>
    </row>
    <row r="363" spans="3:9" s="2" customFormat="1" ht="9.9499999999999993" customHeight="1">
      <c r="C363" s="17"/>
      <c r="D363" s="103"/>
      <c r="I363" s="103"/>
    </row>
    <row r="364" spans="3:9" s="2" customFormat="1" ht="9.9499999999999993" customHeight="1">
      <c r="C364" s="17"/>
      <c r="D364" s="103"/>
      <c r="I364" s="103"/>
    </row>
    <row r="365" spans="3:9" s="2" customFormat="1" ht="9.9499999999999993" customHeight="1">
      <c r="C365" s="17"/>
      <c r="D365" s="103"/>
      <c r="I365" s="103"/>
    </row>
    <row r="366" spans="3:9" s="2" customFormat="1" ht="9.9499999999999993" customHeight="1">
      <c r="C366" s="17"/>
      <c r="D366" s="103"/>
      <c r="I366" s="103"/>
    </row>
    <row r="367" spans="3:9" s="2" customFormat="1" ht="9.9499999999999993" customHeight="1">
      <c r="C367" s="17"/>
      <c r="D367" s="103"/>
      <c r="I367" s="103"/>
    </row>
    <row r="368" spans="3:9" s="2" customFormat="1" ht="9.9499999999999993" customHeight="1">
      <c r="C368" s="17"/>
      <c r="D368" s="103"/>
      <c r="I368" s="103"/>
    </row>
    <row r="369" spans="3:9" s="2" customFormat="1" ht="9.9499999999999993" customHeight="1">
      <c r="C369" s="17"/>
      <c r="D369" s="103"/>
      <c r="I369" s="103"/>
    </row>
    <row r="370" spans="3:9" s="2" customFormat="1" ht="9.9499999999999993" customHeight="1">
      <c r="C370" s="17"/>
      <c r="D370" s="103"/>
      <c r="I370" s="103"/>
    </row>
    <row r="371" spans="3:9" s="2" customFormat="1" ht="9.9499999999999993" customHeight="1">
      <c r="C371" s="17"/>
      <c r="D371" s="103"/>
      <c r="I371" s="103"/>
    </row>
    <row r="372" spans="3:9" s="2" customFormat="1" ht="9.9499999999999993" customHeight="1">
      <c r="C372" s="17"/>
      <c r="D372" s="103"/>
      <c r="I372" s="103"/>
    </row>
    <row r="373" spans="3:9" s="2" customFormat="1" ht="9.9499999999999993" customHeight="1">
      <c r="C373" s="17"/>
      <c r="D373" s="103"/>
      <c r="I373" s="103"/>
    </row>
    <row r="374" spans="3:9" s="2" customFormat="1" ht="9.9499999999999993" customHeight="1">
      <c r="C374" s="17"/>
      <c r="D374" s="103"/>
      <c r="I374" s="103"/>
    </row>
    <row r="375" spans="3:9" s="2" customFormat="1" ht="9.9499999999999993" customHeight="1">
      <c r="C375" s="17"/>
      <c r="D375" s="103"/>
      <c r="I375" s="103"/>
    </row>
    <row r="376" spans="3:9" s="2" customFormat="1" ht="9.9499999999999993" customHeight="1">
      <c r="C376" s="17"/>
      <c r="D376" s="103"/>
      <c r="I376" s="103"/>
    </row>
    <row r="377" spans="3:9" s="2" customFormat="1" ht="9.9499999999999993" customHeight="1">
      <c r="C377" s="17"/>
      <c r="D377" s="103"/>
      <c r="I377" s="103"/>
    </row>
    <row r="378" spans="3:9" s="2" customFormat="1" ht="9.9499999999999993" customHeight="1">
      <c r="C378" s="17"/>
      <c r="D378" s="103"/>
      <c r="I378" s="103"/>
    </row>
    <row r="379" spans="3:9" s="2" customFormat="1" ht="9.9499999999999993" customHeight="1">
      <c r="C379" s="17"/>
      <c r="D379" s="103"/>
      <c r="I379" s="103"/>
    </row>
    <row r="380" spans="3:9" s="2" customFormat="1" ht="9.9499999999999993" customHeight="1">
      <c r="C380" s="17"/>
      <c r="D380" s="103"/>
      <c r="I380" s="103"/>
    </row>
    <row r="381" spans="3:9" s="2" customFormat="1" ht="9.9499999999999993" customHeight="1">
      <c r="C381" s="17"/>
      <c r="D381" s="103"/>
      <c r="I381" s="103"/>
    </row>
    <row r="382" spans="3:9" s="2" customFormat="1" ht="9.9499999999999993" customHeight="1">
      <c r="C382" s="17"/>
      <c r="D382" s="103"/>
      <c r="I382" s="103"/>
    </row>
    <row r="383" spans="3:9" s="2" customFormat="1" ht="9.9499999999999993" customHeight="1">
      <c r="C383" s="17"/>
      <c r="D383" s="103"/>
      <c r="I383" s="103"/>
    </row>
    <row r="384" spans="3:9" s="2" customFormat="1" ht="9.9499999999999993" customHeight="1">
      <c r="C384" s="17"/>
      <c r="D384" s="103"/>
      <c r="I384" s="103"/>
    </row>
    <row r="385" spans="3:9" s="2" customFormat="1" ht="9.9499999999999993" customHeight="1">
      <c r="C385" s="17"/>
      <c r="D385" s="103"/>
      <c r="I385" s="103"/>
    </row>
    <row r="386" spans="3:9" s="2" customFormat="1" ht="9.9499999999999993" customHeight="1">
      <c r="C386" s="17"/>
      <c r="D386" s="103"/>
      <c r="I386" s="103"/>
    </row>
    <row r="387" spans="3:9" s="2" customFormat="1" ht="9.9499999999999993" customHeight="1">
      <c r="C387" s="17"/>
      <c r="D387" s="103"/>
      <c r="I387" s="103"/>
    </row>
    <row r="388" spans="3:9" s="2" customFormat="1" ht="9.9499999999999993" customHeight="1">
      <c r="C388" s="17"/>
      <c r="D388" s="103"/>
      <c r="I388" s="103"/>
    </row>
    <row r="389" spans="3:9" s="2" customFormat="1" ht="9.9499999999999993" customHeight="1">
      <c r="C389" s="17"/>
      <c r="D389" s="103"/>
      <c r="I389" s="103"/>
    </row>
    <row r="390" spans="3:9" s="2" customFormat="1" ht="9.9499999999999993" customHeight="1">
      <c r="C390" s="17"/>
      <c r="D390" s="103"/>
      <c r="I390" s="103"/>
    </row>
    <row r="391" spans="3:9" s="2" customFormat="1" ht="9.9499999999999993" customHeight="1">
      <c r="C391" s="17"/>
      <c r="D391" s="103"/>
      <c r="I391" s="103"/>
    </row>
    <row r="392" spans="3:9" s="2" customFormat="1" ht="9.9499999999999993" customHeight="1">
      <c r="C392" s="17"/>
      <c r="D392" s="103"/>
      <c r="I392" s="103"/>
    </row>
    <row r="393" spans="3:9" s="2" customFormat="1" ht="9.9499999999999993" customHeight="1">
      <c r="C393" s="17"/>
      <c r="D393" s="103"/>
      <c r="I393" s="103"/>
    </row>
    <row r="394" spans="3:9" s="2" customFormat="1" ht="9.9499999999999993" customHeight="1">
      <c r="C394" s="17"/>
      <c r="D394" s="103"/>
      <c r="I394" s="103"/>
    </row>
    <row r="395" spans="3:9" s="2" customFormat="1" ht="9.9499999999999993" customHeight="1">
      <c r="C395" s="17"/>
      <c r="D395" s="103"/>
      <c r="I395" s="103"/>
    </row>
    <row r="396" spans="3:9" s="2" customFormat="1" ht="9.9499999999999993" customHeight="1">
      <c r="C396" s="17"/>
      <c r="D396" s="103"/>
      <c r="I396" s="103"/>
    </row>
    <row r="397" spans="3:9" s="2" customFormat="1" ht="9.9499999999999993" customHeight="1">
      <c r="C397" s="17"/>
      <c r="D397" s="103"/>
      <c r="I397" s="103"/>
    </row>
    <row r="398" spans="3:9" s="2" customFormat="1" ht="9.9499999999999993" customHeight="1">
      <c r="C398" s="17"/>
      <c r="D398" s="103"/>
      <c r="I398" s="103"/>
    </row>
    <row r="399" spans="3:9" s="2" customFormat="1" ht="9.9499999999999993" customHeight="1">
      <c r="C399" s="17"/>
      <c r="D399" s="103"/>
      <c r="I399" s="103"/>
    </row>
    <row r="400" spans="3:9" s="2" customFormat="1" ht="9.9499999999999993" customHeight="1">
      <c r="C400" s="17"/>
      <c r="D400" s="103"/>
      <c r="I400" s="103"/>
    </row>
    <row r="401" spans="3:9" s="2" customFormat="1" ht="9.9499999999999993" customHeight="1">
      <c r="C401" s="17"/>
      <c r="D401" s="103"/>
      <c r="I401" s="103"/>
    </row>
    <row r="402" spans="3:9" s="2" customFormat="1" ht="9.9499999999999993" customHeight="1">
      <c r="C402" s="17"/>
      <c r="D402" s="103"/>
      <c r="I402" s="103"/>
    </row>
    <row r="403" spans="3:9" s="2" customFormat="1" ht="9.9499999999999993" customHeight="1">
      <c r="C403" s="17"/>
      <c r="D403" s="103"/>
      <c r="I403" s="103"/>
    </row>
    <row r="404" spans="3:9" s="2" customFormat="1" ht="9.9499999999999993" customHeight="1">
      <c r="C404" s="17"/>
      <c r="D404" s="103"/>
      <c r="I404" s="103"/>
    </row>
    <row r="405" spans="3:9" s="2" customFormat="1" ht="9.9499999999999993" customHeight="1">
      <c r="C405" s="17"/>
      <c r="D405" s="103"/>
      <c r="I405" s="103"/>
    </row>
    <row r="406" spans="3:9" s="2" customFormat="1" ht="9.9499999999999993" customHeight="1">
      <c r="C406" s="17"/>
      <c r="D406" s="103"/>
      <c r="I406" s="103"/>
    </row>
    <row r="407" spans="3:9" s="2" customFormat="1" ht="9.9499999999999993" customHeight="1">
      <c r="C407" s="17"/>
      <c r="D407" s="103"/>
      <c r="I407" s="103"/>
    </row>
    <row r="408" spans="3:9" s="2" customFormat="1" ht="9.9499999999999993" customHeight="1">
      <c r="C408" s="17"/>
      <c r="D408" s="103"/>
      <c r="I408" s="103"/>
    </row>
    <row r="409" spans="3:9" s="2" customFormat="1" ht="9.9499999999999993" customHeight="1">
      <c r="C409" s="17"/>
      <c r="D409" s="103"/>
      <c r="I409" s="103"/>
    </row>
    <row r="410" spans="3:9" s="2" customFormat="1" ht="9.9499999999999993" customHeight="1">
      <c r="C410" s="17"/>
      <c r="D410" s="103"/>
      <c r="I410" s="103"/>
    </row>
    <row r="411" spans="3:9" s="2" customFormat="1" ht="9.9499999999999993" customHeight="1">
      <c r="C411" s="17"/>
      <c r="D411" s="103"/>
      <c r="I411" s="103"/>
    </row>
    <row r="412" spans="3:9" s="2" customFormat="1" ht="9.9499999999999993" customHeight="1">
      <c r="C412" s="17"/>
      <c r="D412" s="103"/>
      <c r="I412" s="103"/>
    </row>
    <row r="413" spans="3:9" s="2" customFormat="1" ht="9.9499999999999993" customHeight="1">
      <c r="C413" s="17"/>
      <c r="D413" s="103"/>
      <c r="I413" s="103"/>
    </row>
    <row r="414" spans="3:9" s="2" customFormat="1" ht="9.9499999999999993" customHeight="1">
      <c r="C414" s="17"/>
      <c r="D414" s="103"/>
      <c r="I414" s="103"/>
    </row>
    <row r="415" spans="3:9" s="2" customFormat="1" ht="9.9499999999999993" customHeight="1">
      <c r="C415" s="17"/>
      <c r="D415" s="103"/>
      <c r="I415" s="103"/>
    </row>
    <row r="416" spans="3:9" s="2" customFormat="1" ht="9.9499999999999993" customHeight="1">
      <c r="C416" s="17"/>
      <c r="D416" s="103"/>
      <c r="I416" s="103"/>
    </row>
    <row r="417" spans="3:9" s="2" customFormat="1" ht="9.9499999999999993" customHeight="1">
      <c r="C417" s="17"/>
      <c r="D417" s="103"/>
      <c r="I417" s="103"/>
    </row>
    <row r="418" spans="3:9" s="2" customFormat="1" ht="9.9499999999999993" customHeight="1">
      <c r="C418" s="17"/>
      <c r="D418" s="103"/>
      <c r="I418" s="103"/>
    </row>
    <row r="419" spans="3:9" s="2" customFormat="1" ht="9.9499999999999993" customHeight="1">
      <c r="C419" s="17"/>
      <c r="D419" s="103"/>
      <c r="I419" s="103"/>
    </row>
    <row r="420" spans="3:9" s="2" customFormat="1" ht="9.9499999999999993" customHeight="1">
      <c r="C420" s="17"/>
      <c r="D420" s="103"/>
      <c r="I420" s="103"/>
    </row>
    <row r="421" spans="3:9" s="2" customFormat="1" ht="9.9499999999999993" customHeight="1">
      <c r="C421" s="17"/>
      <c r="D421" s="103"/>
      <c r="I421" s="103"/>
    </row>
    <row r="422" spans="3:9" s="2" customFormat="1" ht="9.9499999999999993" customHeight="1">
      <c r="C422" s="17"/>
      <c r="D422" s="103"/>
      <c r="I422" s="103"/>
    </row>
    <row r="423" spans="3:9" s="2" customFormat="1" ht="9.9499999999999993" customHeight="1">
      <c r="C423" s="17"/>
      <c r="D423" s="103"/>
      <c r="I423" s="103"/>
    </row>
    <row r="424" spans="3:9" s="2" customFormat="1" ht="9.9499999999999993" customHeight="1">
      <c r="C424" s="17"/>
      <c r="D424" s="103"/>
      <c r="I424" s="103"/>
    </row>
    <row r="425" spans="3:9" s="2" customFormat="1" ht="9.9499999999999993" customHeight="1">
      <c r="C425" s="17"/>
      <c r="D425" s="103"/>
      <c r="I425" s="103"/>
    </row>
    <row r="426" spans="3:9" s="2" customFormat="1" ht="9.9499999999999993" customHeight="1">
      <c r="C426" s="17"/>
      <c r="D426" s="103"/>
      <c r="I426" s="103"/>
    </row>
    <row r="427" spans="3:9" s="2" customFormat="1" ht="9.9499999999999993" customHeight="1">
      <c r="C427" s="17"/>
      <c r="D427" s="103"/>
      <c r="I427" s="103"/>
    </row>
    <row r="428" spans="3:9" s="2" customFormat="1" ht="9.9499999999999993" customHeight="1">
      <c r="C428" s="17"/>
      <c r="D428" s="103"/>
      <c r="I428" s="103"/>
    </row>
    <row r="429" spans="3:9" s="2" customFormat="1" ht="9.9499999999999993" customHeight="1">
      <c r="C429" s="17"/>
      <c r="D429" s="103"/>
      <c r="I429" s="103"/>
    </row>
    <row r="430" spans="3:9" s="2" customFormat="1" ht="9.9499999999999993" customHeight="1">
      <c r="C430" s="17"/>
      <c r="D430" s="103"/>
      <c r="I430" s="103"/>
    </row>
    <row r="431" spans="3:9" s="2" customFormat="1" ht="9.9499999999999993" customHeight="1">
      <c r="C431" s="17"/>
      <c r="D431" s="103"/>
      <c r="I431" s="103"/>
    </row>
    <row r="432" spans="3:9" s="2" customFormat="1" ht="9.9499999999999993" customHeight="1">
      <c r="C432" s="17"/>
      <c r="D432" s="103"/>
      <c r="I432" s="103"/>
    </row>
    <row r="433" spans="3:9" s="2" customFormat="1" ht="9.9499999999999993" customHeight="1">
      <c r="C433" s="17"/>
      <c r="D433" s="103"/>
      <c r="I433" s="103"/>
    </row>
    <row r="434" spans="3:9" s="2" customFormat="1" ht="9.9499999999999993" customHeight="1">
      <c r="C434" s="17"/>
      <c r="D434" s="103"/>
      <c r="I434" s="103"/>
    </row>
    <row r="435" spans="3:9" s="2" customFormat="1" ht="9.9499999999999993" customHeight="1">
      <c r="C435" s="17"/>
      <c r="D435" s="103"/>
      <c r="I435" s="103"/>
    </row>
    <row r="436" spans="3:9" s="2" customFormat="1" ht="9.9499999999999993" customHeight="1">
      <c r="C436" s="17"/>
      <c r="D436" s="103"/>
      <c r="I436" s="103"/>
    </row>
    <row r="437" spans="3:9" s="2" customFormat="1" ht="9.9499999999999993" customHeight="1">
      <c r="C437" s="17"/>
      <c r="D437" s="103"/>
      <c r="I437" s="103"/>
    </row>
    <row r="438" spans="3:9" s="2" customFormat="1" ht="9.9499999999999993" customHeight="1">
      <c r="C438" s="17"/>
      <c r="D438" s="103"/>
      <c r="I438" s="103"/>
    </row>
    <row r="439" spans="3:9" s="2" customFormat="1" ht="9.9499999999999993" customHeight="1">
      <c r="C439" s="17"/>
      <c r="D439" s="103"/>
      <c r="I439" s="103"/>
    </row>
    <row r="440" spans="3:9" s="2" customFormat="1" ht="9.9499999999999993" customHeight="1">
      <c r="C440" s="17"/>
      <c r="D440" s="103"/>
      <c r="I440" s="103"/>
    </row>
    <row r="441" spans="3:9" s="2" customFormat="1" ht="9.9499999999999993" customHeight="1">
      <c r="C441" s="17"/>
      <c r="D441" s="103"/>
      <c r="I441" s="103"/>
    </row>
    <row r="442" spans="3:9" s="2" customFormat="1" ht="9.9499999999999993" customHeight="1">
      <c r="C442" s="17"/>
      <c r="D442" s="103"/>
      <c r="I442" s="103"/>
    </row>
    <row r="443" spans="3:9" s="2" customFormat="1" ht="9.9499999999999993" customHeight="1">
      <c r="C443" s="17"/>
      <c r="D443" s="103"/>
      <c r="I443" s="103"/>
    </row>
    <row r="444" spans="3:9" s="2" customFormat="1" ht="9.9499999999999993" customHeight="1">
      <c r="C444" s="17"/>
      <c r="D444" s="103"/>
      <c r="I444" s="103"/>
    </row>
    <row r="445" spans="3:9" s="2" customFormat="1" ht="9.9499999999999993" customHeight="1">
      <c r="C445" s="17"/>
      <c r="D445" s="103"/>
      <c r="I445" s="103"/>
    </row>
    <row r="446" spans="3:9" s="2" customFormat="1" ht="9.9499999999999993" customHeight="1">
      <c r="C446" s="17"/>
      <c r="D446" s="103"/>
      <c r="I446" s="103"/>
    </row>
    <row r="447" spans="3:9" s="2" customFormat="1" ht="9.9499999999999993" customHeight="1">
      <c r="C447" s="17"/>
      <c r="D447" s="103"/>
      <c r="I447" s="103"/>
    </row>
    <row r="448" spans="3:9" s="2" customFormat="1" ht="9.9499999999999993" customHeight="1">
      <c r="C448" s="17"/>
      <c r="D448" s="103"/>
      <c r="I448" s="103"/>
    </row>
    <row r="449" spans="3:9" s="2" customFormat="1" ht="9.9499999999999993" customHeight="1">
      <c r="C449" s="17"/>
      <c r="D449" s="103"/>
      <c r="I449" s="103"/>
    </row>
    <row r="450" spans="3:9" s="2" customFormat="1" ht="9.9499999999999993" customHeight="1">
      <c r="C450" s="17"/>
      <c r="D450" s="103"/>
      <c r="I450" s="103"/>
    </row>
    <row r="451" spans="3:9" s="2" customFormat="1" ht="9.9499999999999993" customHeight="1">
      <c r="C451" s="17"/>
      <c r="D451" s="103"/>
      <c r="I451" s="103"/>
    </row>
    <row r="452" spans="3:9" s="2" customFormat="1" ht="9.9499999999999993" customHeight="1">
      <c r="C452" s="17"/>
      <c r="D452" s="103"/>
      <c r="I452" s="103"/>
    </row>
    <row r="453" spans="3:9" s="2" customFormat="1" ht="9.9499999999999993" customHeight="1">
      <c r="C453" s="17"/>
      <c r="D453" s="103"/>
      <c r="I453" s="103"/>
    </row>
    <row r="454" spans="3:9" s="2" customFormat="1" ht="9.9499999999999993" customHeight="1">
      <c r="C454" s="17"/>
      <c r="D454" s="103"/>
      <c r="I454" s="103"/>
    </row>
    <row r="455" spans="3:9" s="2" customFormat="1" ht="9.9499999999999993" customHeight="1">
      <c r="C455" s="17"/>
      <c r="D455" s="103"/>
      <c r="I455" s="103"/>
    </row>
    <row r="456" spans="3:9" s="2" customFormat="1" ht="9.9499999999999993" customHeight="1">
      <c r="C456" s="17"/>
      <c r="D456" s="103"/>
      <c r="I456" s="103"/>
    </row>
    <row r="457" spans="3:9" s="2" customFormat="1" ht="9.9499999999999993" customHeight="1">
      <c r="C457" s="17"/>
      <c r="D457" s="103"/>
      <c r="I457" s="103"/>
    </row>
    <row r="458" spans="3:9" s="2" customFormat="1" ht="9.9499999999999993" customHeight="1">
      <c r="C458" s="17"/>
      <c r="D458" s="103"/>
      <c r="I458" s="103"/>
    </row>
    <row r="459" spans="3:9" s="2" customFormat="1" ht="9.9499999999999993" customHeight="1">
      <c r="C459" s="17"/>
      <c r="D459" s="103"/>
      <c r="I459" s="103"/>
    </row>
    <row r="460" spans="3:9" s="2" customFormat="1" ht="9.9499999999999993" customHeight="1">
      <c r="C460" s="17"/>
      <c r="D460" s="103"/>
      <c r="I460" s="103"/>
    </row>
    <row r="461" spans="3:9" s="2" customFormat="1" ht="9.9499999999999993" customHeight="1">
      <c r="C461" s="17"/>
      <c r="D461" s="103"/>
      <c r="I461" s="103"/>
    </row>
    <row r="462" spans="3:9" s="2" customFormat="1" ht="9.9499999999999993" customHeight="1">
      <c r="C462" s="17"/>
      <c r="D462" s="103"/>
      <c r="I462" s="103"/>
    </row>
    <row r="463" spans="3:9" s="2" customFormat="1" ht="9.9499999999999993" customHeight="1">
      <c r="C463" s="17"/>
      <c r="D463" s="103"/>
      <c r="I463" s="103"/>
    </row>
    <row r="464" spans="3:9" s="2" customFormat="1" ht="9.9499999999999993" customHeight="1">
      <c r="C464" s="17"/>
      <c r="D464" s="103"/>
      <c r="I464" s="103"/>
    </row>
    <row r="465" spans="3:9" s="2" customFormat="1" ht="9.9499999999999993" customHeight="1">
      <c r="C465" s="17"/>
      <c r="D465" s="103"/>
      <c r="I465" s="103"/>
    </row>
    <row r="466" spans="3:9" s="2" customFormat="1" ht="9.9499999999999993" customHeight="1">
      <c r="C466" s="17"/>
      <c r="D466" s="103"/>
      <c r="I466" s="103"/>
    </row>
    <row r="467" spans="3:9" s="2" customFormat="1" ht="9.9499999999999993" customHeight="1">
      <c r="C467" s="17"/>
      <c r="D467" s="103"/>
      <c r="I467" s="103"/>
    </row>
    <row r="468" spans="3:9" s="2" customFormat="1" ht="9.9499999999999993" customHeight="1">
      <c r="C468" s="17"/>
      <c r="D468" s="103"/>
      <c r="I468" s="103"/>
    </row>
    <row r="469" spans="3:9" s="2" customFormat="1" ht="9.9499999999999993" customHeight="1">
      <c r="C469" s="17"/>
      <c r="D469" s="103"/>
      <c r="I469" s="103"/>
    </row>
    <row r="470" spans="3:9" s="2" customFormat="1" ht="9.9499999999999993" customHeight="1">
      <c r="C470" s="17"/>
      <c r="D470" s="103"/>
      <c r="I470" s="103"/>
    </row>
    <row r="471" spans="3:9" s="2" customFormat="1" ht="9.9499999999999993" customHeight="1">
      <c r="C471" s="17"/>
      <c r="D471" s="103"/>
      <c r="I471" s="103"/>
    </row>
    <row r="472" spans="3:9" s="2" customFormat="1" ht="9.9499999999999993" customHeight="1">
      <c r="C472" s="17"/>
      <c r="D472" s="103"/>
      <c r="I472" s="103"/>
    </row>
    <row r="473" spans="3:9" s="2" customFormat="1" ht="9.9499999999999993" customHeight="1">
      <c r="C473" s="17"/>
      <c r="D473" s="103"/>
      <c r="I473" s="103"/>
    </row>
    <row r="474" spans="3:9" s="2" customFormat="1" ht="9.9499999999999993" customHeight="1">
      <c r="C474" s="17"/>
      <c r="D474" s="103"/>
      <c r="I474" s="103"/>
    </row>
    <row r="475" spans="3:9" s="2" customFormat="1" ht="9.9499999999999993" customHeight="1">
      <c r="C475" s="17"/>
      <c r="D475" s="103"/>
      <c r="I475" s="103"/>
    </row>
    <row r="476" spans="3:9" s="2" customFormat="1" ht="9.9499999999999993" customHeight="1">
      <c r="C476" s="17"/>
      <c r="D476" s="103"/>
      <c r="I476" s="103"/>
    </row>
    <row r="477" spans="3:9" s="2" customFormat="1" ht="9.9499999999999993" customHeight="1">
      <c r="C477" s="17"/>
      <c r="D477" s="103"/>
      <c r="I477" s="103"/>
    </row>
    <row r="478" spans="3:9" s="2" customFormat="1" ht="9.9499999999999993" customHeight="1">
      <c r="C478" s="17"/>
      <c r="D478" s="103"/>
      <c r="I478" s="103"/>
    </row>
  </sheetData>
  <mergeCells count="2">
    <mergeCell ref="F1:J1"/>
    <mergeCell ref="F22:F2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20B7-815B-4A7E-966A-61AE5BED268C}">
  <sheetPr>
    <tabColor rgb="FFFFC000"/>
  </sheetPr>
  <dimension ref="B2:K46"/>
  <sheetViews>
    <sheetView showZeros="0" topLeftCell="B1" workbookViewId="0">
      <selection activeCell="B41" sqref="B41:J41"/>
    </sheetView>
  </sheetViews>
  <sheetFormatPr baseColWidth="10" defaultColWidth="8" defaultRowHeight="15"/>
  <cols>
    <col min="1" max="1" width="3.25" style="262" customWidth="1"/>
    <col min="2" max="16384" width="8" style="262"/>
  </cols>
  <sheetData>
    <row r="2" spans="2:9">
      <c r="B2" s="264" t="s">
        <v>265</v>
      </c>
    </row>
    <row r="3" spans="2:9">
      <c r="B3" s="271"/>
    </row>
    <row r="4" spans="2:9">
      <c r="B4" s="264" t="s">
        <v>266</v>
      </c>
    </row>
    <row r="5" spans="2:9" ht="15.75">
      <c r="B5" s="271" t="s">
        <v>267</v>
      </c>
      <c r="D5" s="272">
        <f>'Info client'!B4</f>
        <v>0</v>
      </c>
    </row>
    <row r="6" spans="2:9" ht="15.75">
      <c r="B6" s="271" t="s">
        <v>268</v>
      </c>
      <c r="D6" s="272" t="str">
        <f>'Info client'!B17</f>
        <v>1422 rue Le BER, Sherbrooke</v>
      </c>
    </row>
    <row r="7" spans="2:9" ht="15.75">
      <c r="B7" s="271" t="s">
        <v>269</v>
      </c>
      <c r="D7" s="322" t="str">
        <f>'Info client'!B7</f>
        <v>9140-7742 Québec Inc.</v>
      </c>
    </row>
    <row r="8" spans="2:9">
      <c r="B8" s="271" t="s">
        <v>270</v>
      </c>
      <c r="D8" s="262" t="str">
        <f>'Info client'!B20</f>
        <v>Line Beaurivage</v>
      </c>
    </row>
    <row r="9" spans="2:9">
      <c r="B9" s="271" t="s">
        <v>271</v>
      </c>
      <c r="D9" s="262" t="str">
        <f>'Info client'!B21</f>
        <v>819-239-9921</v>
      </c>
    </row>
    <row r="10" spans="2:9">
      <c r="B10" s="271" t="s">
        <v>272</v>
      </c>
      <c r="F10" s="346" t="s">
        <v>273</v>
      </c>
      <c r="G10" s="270"/>
      <c r="H10" s="347" t="s">
        <v>274</v>
      </c>
    </row>
    <row r="11" spans="2:9">
      <c r="B11" s="271"/>
      <c r="F11" s="270"/>
    </row>
    <row r="12" spans="2:9">
      <c r="B12" s="271"/>
      <c r="F12" s="270"/>
    </row>
    <row r="13" spans="2:9">
      <c r="B13" s="271" t="s">
        <v>275</v>
      </c>
      <c r="F13" s="476" t="s">
        <v>276</v>
      </c>
      <c r="G13" s="476"/>
      <c r="H13" s="476"/>
      <c r="I13" s="476"/>
    </row>
    <row r="14" spans="2:9">
      <c r="B14" s="271" t="s">
        <v>277</v>
      </c>
      <c r="F14" s="343" t="s">
        <v>278</v>
      </c>
      <c r="G14" s="343"/>
      <c r="H14" s="343"/>
      <c r="I14" s="343"/>
    </row>
    <row r="15" spans="2:9">
      <c r="B15" s="271" t="s">
        <v>279</v>
      </c>
      <c r="F15" s="344"/>
      <c r="G15" s="345"/>
      <c r="H15" s="343"/>
      <c r="I15" s="343"/>
    </row>
    <row r="16" spans="2:9">
      <c r="B16" s="271" t="s">
        <v>280</v>
      </c>
      <c r="F16" s="344"/>
      <c r="G16" s="345"/>
      <c r="H16" s="343"/>
      <c r="I16" s="343"/>
    </row>
    <row r="18" spans="2:11">
      <c r="B18" s="271"/>
    </row>
    <row r="19" spans="2:11">
      <c r="B19" s="264" t="s">
        <v>281</v>
      </c>
    </row>
    <row r="20" spans="2:11">
      <c r="B20" s="271" t="s">
        <v>24</v>
      </c>
      <c r="E20" s="270">
        <f>'Info client'!B25</f>
        <v>4</v>
      </c>
    </row>
    <row r="21" spans="2:11">
      <c r="B21" s="271" t="s">
        <v>25</v>
      </c>
      <c r="E21" s="270">
        <f>'Info client'!B26</f>
        <v>3</v>
      </c>
    </row>
    <row r="22" spans="2:11">
      <c r="B22" s="271" t="s">
        <v>26</v>
      </c>
      <c r="E22" s="270">
        <f>'Info client'!B27</f>
        <v>0</v>
      </c>
    </row>
    <row r="23" spans="2:11">
      <c r="B23" s="271" t="s">
        <v>27</v>
      </c>
      <c r="E23" s="270">
        <f>'Info client'!B28</f>
        <v>10</v>
      </c>
    </row>
    <row r="24" spans="2:11">
      <c r="B24" s="271" t="s">
        <v>28</v>
      </c>
      <c r="E24" s="270">
        <f>'Info client'!B29</f>
        <v>2</v>
      </c>
    </row>
    <row r="25" spans="2:11">
      <c r="B25" s="271" t="s">
        <v>282</v>
      </c>
      <c r="E25" s="270" t="e">
        <f>Échantillon!#REF!</f>
        <v>#REF!</v>
      </c>
    </row>
    <row r="26" spans="2:11">
      <c r="B26" s="271"/>
      <c r="E26" s="270"/>
    </row>
    <row r="27" spans="2:11" ht="16.5" customHeight="1">
      <c r="B27" s="262" t="s">
        <v>29</v>
      </c>
      <c r="D27" s="267">
        <f>'Info client'!C30</f>
        <v>0</v>
      </c>
      <c r="E27" s="357" t="s">
        <v>39</v>
      </c>
      <c r="F27" s="357"/>
      <c r="G27" s="352"/>
      <c r="H27" s="352"/>
      <c r="I27" s="352"/>
      <c r="J27" s="353"/>
      <c r="K27" s="265"/>
    </row>
    <row r="28" spans="2:11" ht="16.5" customHeight="1">
      <c r="B28" s="268"/>
      <c r="C28" s="268"/>
      <c r="D28" s="267">
        <f>'Info client'!C31</f>
        <v>0</v>
      </c>
      <c r="E28" s="357" t="s">
        <v>43</v>
      </c>
      <c r="F28" s="357"/>
      <c r="G28" s="352"/>
      <c r="H28" s="352"/>
      <c r="I28" s="352"/>
      <c r="J28" s="354"/>
      <c r="K28" s="265"/>
    </row>
    <row r="29" spans="2:11" ht="18" customHeight="1">
      <c r="B29" s="268"/>
      <c r="C29" s="268"/>
      <c r="D29" s="267">
        <f>'Info client'!C32</f>
        <v>0</v>
      </c>
      <c r="E29" s="357" t="s">
        <v>47</v>
      </c>
      <c r="F29" s="357"/>
      <c r="G29" s="352"/>
      <c r="H29" s="352"/>
      <c r="I29" s="352"/>
      <c r="J29" s="354"/>
      <c r="K29" s="265"/>
    </row>
    <row r="30" spans="2:11" ht="17.25" customHeight="1">
      <c r="B30" s="269"/>
      <c r="C30" s="269"/>
      <c r="D30" s="267">
        <f>'Info client'!C33</f>
        <v>0</v>
      </c>
      <c r="E30" s="357" t="s">
        <v>50</v>
      </c>
      <c r="F30" s="357"/>
      <c r="G30" s="352"/>
      <c r="H30" s="352"/>
      <c r="I30" s="352"/>
      <c r="J30" s="355"/>
      <c r="K30" s="265"/>
    </row>
    <row r="31" spans="2:11">
      <c r="B31" s="268"/>
      <c r="C31" s="266"/>
      <c r="D31" s="267">
        <f>'Info client'!C34</f>
        <v>0</v>
      </c>
      <c r="E31" s="357">
        <f>'Info client'!B34</f>
        <v>0</v>
      </c>
      <c r="F31" s="352"/>
      <c r="G31" s="352"/>
      <c r="H31" s="352"/>
      <c r="I31" s="352"/>
      <c r="J31" s="352"/>
      <c r="K31" s="265"/>
    </row>
    <row r="32" spans="2:11">
      <c r="D32" s="267">
        <f>'Info client'!C35</f>
        <v>0</v>
      </c>
      <c r="E32" s="357">
        <f>'Info client'!B35</f>
        <v>0</v>
      </c>
      <c r="F32" s="352"/>
      <c r="G32" s="352"/>
      <c r="H32" s="352"/>
      <c r="I32" s="352"/>
      <c r="J32" s="353"/>
      <c r="K32" s="265"/>
    </row>
    <row r="33" spans="2:11">
      <c r="D33" s="267">
        <f>'Info client'!C36</f>
        <v>0</v>
      </c>
      <c r="E33" s="357">
        <f>'Info client'!B36</f>
        <v>0</v>
      </c>
      <c r="F33" s="352"/>
      <c r="G33" s="352"/>
      <c r="H33" s="352"/>
      <c r="I33" s="352"/>
      <c r="J33" s="353"/>
      <c r="K33" s="265"/>
    </row>
    <row r="34" spans="2:11">
      <c r="D34" s="267">
        <f>'Info client'!C37</f>
        <v>0</v>
      </c>
      <c r="E34" s="357">
        <f>'Info client'!B37</f>
        <v>0</v>
      </c>
      <c r="F34" s="353"/>
      <c r="G34" s="353"/>
      <c r="H34" s="353"/>
      <c r="I34" s="353"/>
      <c r="J34" s="353"/>
      <c r="K34" s="265"/>
    </row>
    <row r="35" spans="2:11">
      <c r="B35" s="264"/>
      <c r="C35" s="263"/>
      <c r="D35" s="267">
        <f>'Info client'!C38</f>
        <v>0</v>
      </c>
      <c r="E35" s="357">
        <f>'Info client'!B38</f>
        <v>0</v>
      </c>
      <c r="F35" s="356"/>
      <c r="G35" s="356"/>
      <c r="H35" s="356"/>
      <c r="I35" s="356"/>
      <c r="J35" s="356"/>
    </row>
    <row r="36" spans="2:11">
      <c r="B36" s="264"/>
      <c r="C36" s="263"/>
      <c r="D36" s="267">
        <f>'Info client'!C39</f>
        <v>0</v>
      </c>
      <c r="E36" s="357">
        <f>'Info client'!B39</f>
        <v>0</v>
      </c>
      <c r="F36" s="356"/>
      <c r="G36" s="356"/>
      <c r="H36" s="356"/>
      <c r="I36" s="356"/>
      <c r="J36" s="356"/>
    </row>
    <row r="37" spans="2:11">
      <c r="B37" s="264"/>
      <c r="C37" s="263"/>
      <c r="D37" s="267">
        <f>'Info client'!C40</f>
        <v>0</v>
      </c>
      <c r="E37" s="357">
        <f>'Info client'!B40</f>
        <v>0</v>
      </c>
      <c r="F37" s="356"/>
      <c r="G37" s="356"/>
      <c r="H37" s="356"/>
      <c r="I37" s="356"/>
      <c r="J37" s="356"/>
    </row>
    <row r="38" spans="2:11">
      <c r="B38" s="264"/>
      <c r="C38" s="263"/>
      <c r="D38" s="267">
        <f>'Info client'!C41</f>
        <v>0</v>
      </c>
      <c r="E38" s="357">
        <f>'Info client'!B41</f>
        <v>0</v>
      </c>
      <c r="F38" s="356"/>
      <c r="G38" s="356"/>
      <c r="H38" s="356"/>
      <c r="I38" s="356"/>
      <c r="J38" s="356"/>
    </row>
    <row r="39" spans="2:11">
      <c r="B39" s="264"/>
      <c r="C39" s="263"/>
      <c r="D39" s="267">
        <f>'Info client'!C42</f>
        <v>0</v>
      </c>
      <c r="E39" s="357"/>
      <c r="F39" s="356"/>
      <c r="G39" s="356"/>
      <c r="H39" s="356"/>
      <c r="I39" s="356"/>
      <c r="J39" s="356"/>
    </row>
    <row r="40" spans="2:11">
      <c r="B40" s="264" t="s">
        <v>283</v>
      </c>
      <c r="C40" s="263"/>
      <c r="D40" s="263"/>
      <c r="E40" s="263"/>
      <c r="F40" s="263"/>
      <c r="G40" s="263"/>
      <c r="H40" s="263"/>
      <c r="I40" s="263"/>
      <c r="J40" s="263"/>
    </row>
    <row r="41" spans="2:11">
      <c r="B41" s="477"/>
      <c r="C41" s="477"/>
      <c r="D41" s="477"/>
      <c r="E41" s="477"/>
      <c r="F41" s="477"/>
      <c r="G41" s="477"/>
      <c r="H41" s="477"/>
      <c r="I41" s="477"/>
      <c r="J41" s="477"/>
    </row>
    <row r="42" spans="2:11">
      <c r="B42" s="477"/>
      <c r="C42" s="477"/>
      <c r="D42" s="477"/>
      <c r="E42" s="477"/>
      <c r="F42" s="477"/>
      <c r="G42" s="477"/>
      <c r="H42" s="477"/>
      <c r="I42" s="477"/>
      <c r="J42" s="477"/>
    </row>
    <row r="43" spans="2:11">
      <c r="B43" s="477"/>
      <c r="C43" s="477"/>
      <c r="D43" s="477"/>
      <c r="E43" s="477"/>
      <c r="F43" s="477"/>
      <c r="G43" s="477"/>
      <c r="H43" s="477"/>
      <c r="I43" s="477"/>
      <c r="J43" s="477"/>
    </row>
    <row r="44" spans="2:11">
      <c r="B44" s="477"/>
      <c r="C44" s="477"/>
      <c r="D44" s="477"/>
      <c r="E44" s="477"/>
      <c r="F44" s="477"/>
      <c r="G44" s="477"/>
      <c r="H44" s="477"/>
      <c r="I44" s="477"/>
      <c r="J44" s="477"/>
    </row>
    <row r="45" spans="2:11">
      <c r="B45" s="477"/>
      <c r="C45" s="477"/>
      <c r="D45" s="477"/>
      <c r="E45" s="477"/>
      <c r="F45" s="477"/>
      <c r="G45" s="477"/>
      <c r="H45" s="477"/>
      <c r="I45" s="477"/>
      <c r="J45" s="477"/>
    </row>
    <row r="46" spans="2:11">
      <c r="B46" s="263"/>
      <c r="C46" s="263"/>
      <c r="D46" s="263"/>
      <c r="E46" s="263"/>
      <c r="F46" s="263"/>
      <c r="G46" s="263"/>
      <c r="H46" s="263"/>
      <c r="I46" s="263"/>
      <c r="J46" s="263"/>
    </row>
  </sheetData>
  <sheetProtection sheet="1" scenarios="1" formatCells="0" selectLockedCells="1"/>
  <mergeCells count="6">
    <mergeCell ref="F13:I13"/>
    <mergeCell ref="B44:J44"/>
    <mergeCell ref="B45:J45"/>
    <mergeCell ref="B41:J41"/>
    <mergeCell ref="B42:J42"/>
    <mergeCell ref="B43:J43"/>
  </mergeCells>
  <pageMargins left="0.25" right="0.25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78144-F870-4FB3-AFE8-95BB818B27CB}">
  <sheetPr>
    <tabColor rgb="FFFFC000"/>
  </sheetPr>
  <dimension ref="A1:X168"/>
  <sheetViews>
    <sheetView zoomScaleNormal="100" workbookViewId="0">
      <selection activeCell="A14" sqref="A14"/>
    </sheetView>
  </sheetViews>
  <sheetFormatPr baseColWidth="10" defaultColWidth="10" defaultRowHeight="15"/>
  <cols>
    <col min="1" max="1" width="6.875" style="262" customWidth="1"/>
    <col min="2" max="2" width="7.625" style="262" customWidth="1"/>
    <col min="3" max="3" width="5.25" style="262" customWidth="1"/>
    <col min="4" max="16" width="6.75" style="262" customWidth="1"/>
    <col min="17" max="17" width="8" style="273" customWidth="1"/>
    <col min="18" max="19" width="8.25" style="262" customWidth="1"/>
    <col min="20" max="20" width="8.75" style="262" customWidth="1"/>
    <col min="21" max="16384" width="10" style="262"/>
  </cols>
  <sheetData>
    <row r="1" spans="1:24" ht="21">
      <c r="A1" s="298" t="s">
        <v>284</v>
      </c>
      <c r="B1" s="298"/>
      <c r="C1" s="298"/>
      <c r="D1" s="298"/>
      <c r="E1" s="298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5"/>
      <c r="R1" s="274"/>
    </row>
    <row r="2" spans="1:24" ht="6" customHeight="1">
      <c r="A2" s="297"/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5"/>
      <c r="R2" s="274"/>
    </row>
    <row r="3" spans="1:24" ht="15" customHeight="1">
      <c r="A3" s="295" t="s">
        <v>285</v>
      </c>
      <c r="B3" s="296">
        <f>'Prog - analytique'!D5</f>
        <v>0</v>
      </c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5"/>
      <c r="R3" s="274"/>
    </row>
    <row r="4" spans="1:24" ht="15.75">
      <c r="A4" s="295" t="s">
        <v>286</v>
      </c>
      <c r="B4" s="296" t="str">
        <f>'Prog - analytique'!D6</f>
        <v>1422 rue Le BER, Sherbrooke</v>
      </c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5"/>
      <c r="R4" s="274"/>
    </row>
    <row r="5" spans="1:24" ht="7.5" customHeight="1">
      <c r="A5" s="295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5"/>
      <c r="R5" s="274"/>
    </row>
    <row r="6" spans="1:24">
      <c r="A6" s="274"/>
      <c r="B6" s="274"/>
      <c r="C6" s="478"/>
      <c r="D6" s="478"/>
      <c r="E6" s="478"/>
      <c r="F6" s="478"/>
      <c r="G6" s="478"/>
      <c r="H6" s="274"/>
      <c r="I6" s="274"/>
      <c r="J6" s="274"/>
      <c r="K6" s="274"/>
      <c r="R6" s="274"/>
    </row>
    <row r="7" spans="1:24" ht="66" customHeight="1">
      <c r="A7" s="289" t="s">
        <v>287</v>
      </c>
      <c r="B7" s="294" t="s">
        <v>288</v>
      </c>
      <c r="C7" s="294" t="s">
        <v>289</v>
      </c>
      <c r="D7" s="289" t="s">
        <v>290</v>
      </c>
      <c r="E7" s="293" t="s">
        <v>291</v>
      </c>
      <c r="F7" s="292" t="s">
        <v>292</v>
      </c>
      <c r="G7" s="291" t="s">
        <v>293</v>
      </c>
      <c r="H7" s="290" t="s">
        <v>294</v>
      </c>
      <c r="I7" s="289" t="str">
        <f>'Prog - analytique'!E29</f>
        <v>Hydrocarbures aromatiques polycycliques</v>
      </c>
      <c r="J7" s="289" t="str">
        <f>'Prog - analytique'!E27</f>
        <v>9 à 17 métaux</v>
      </c>
      <c r="K7" s="289" t="str">
        <f>'Prog - analytique'!E28</f>
        <v>Hydrocarbures pétroliers C10-C50</v>
      </c>
      <c r="L7" s="289" t="str">
        <f>'Prog - analytique'!E30</f>
        <v>Composés organiques volatils (COV)-HAM+HAC</v>
      </c>
      <c r="M7" s="289">
        <f>'Prog - analytique'!E31</f>
        <v>0</v>
      </c>
      <c r="N7" s="289">
        <f>'Prog - analytique'!E32</f>
        <v>0</v>
      </c>
      <c r="O7" s="289">
        <f>'Prog - analytique'!E33</f>
        <v>0</v>
      </c>
      <c r="P7" s="289">
        <f>'Prog - analytique'!E34</f>
        <v>0</v>
      </c>
      <c r="Q7" s="289">
        <f>'Prog - analytique'!E35</f>
        <v>0</v>
      </c>
      <c r="R7" s="289">
        <f>'Prog - analytique'!E36</f>
        <v>0</v>
      </c>
      <c r="S7" s="289">
        <f>'Prog - analytique'!E37</f>
        <v>0</v>
      </c>
      <c r="T7" s="289">
        <f>'Prog - analytique'!E38</f>
        <v>0</v>
      </c>
    </row>
    <row r="8" spans="1:24">
      <c r="A8" s="333" t="s">
        <v>295</v>
      </c>
      <c r="B8" s="334" t="s">
        <v>296</v>
      </c>
      <c r="C8" s="335">
        <v>12</v>
      </c>
      <c r="D8" s="335">
        <v>2</v>
      </c>
      <c r="E8" s="336" t="s">
        <v>297</v>
      </c>
      <c r="F8" s="337" t="s">
        <v>298</v>
      </c>
      <c r="G8" s="338"/>
      <c r="H8" s="366">
        <v>1</v>
      </c>
      <c r="I8" s="339">
        <v>2</v>
      </c>
      <c r="J8" s="339">
        <v>2</v>
      </c>
      <c r="K8" s="339">
        <v>2</v>
      </c>
      <c r="L8" s="365">
        <v>1</v>
      </c>
      <c r="M8" s="339"/>
      <c r="N8" s="365">
        <v>1</v>
      </c>
      <c r="O8" s="339"/>
      <c r="P8" s="339"/>
      <c r="Q8" s="339"/>
      <c r="R8" s="339"/>
      <c r="S8" s="339"/>
      <c r="T8" s="339"/>
      <c r="X8" s="274"/>
    </row>
    <row r="9" spans="1:24">
      <c r="A9" s="333" t="s">
        <v>299</v>
      </c>
      <c r="B9" s="334" t="s">
        <v>296</v>
      </c>
      <c r="C9" s="335">
        <v>12</v>
      </c>
      <c r="D9" s="335">
        <v>2</v>
      </c>
      <c r="E9" s="336" t="s">
        <v>297</v>
      </c>
      <c r="F9" s="337" t="s">
        <v>298</v>
      </c>
      <c r="G9" s="338"/>
      <c r="H9" s="340"/>
      <c r="I9" s="339">
        <v>2</v>
      </c>
      <c r="J9" s="339">
        <v>2</v>
      </c>
      <c r="K9" s="339">
        <v>2</v>
      </c>
      <c r="L9" s="365">
        <v>1</v>
      </c>
      <c r="M9" s="339"/>
      <c r="N9" s="365">
        <v>1</v>
      </c>
      <c r="O9" s="339"/>
      <c r="P9" s="339"/>
      <c r="Q9" s="339"/>
      <c r="R9" s="339"/>
      <c r="S9" s="339"/>
      <c r="T9" s="339"/>
      <c r="X9" s="274"/>
    </row>
    <row r="10" spans="1:24">
      <c r="A10" s="333" t="s">
        <v>300</v>
      </c>
      <c r="B10" s="334" t="s">
        <v>296</v>
      </c>
      <c r="C10" s="335">
        <v>12</v>
      </c>
      <c r="D10" s="335">
        <v>2</v>
      </c>
      <c r="E10" s="336" t="s">
        <v>297</v>
      </c>
      <c r="F10" s="337" t="s">
        <v>298</v>
      </c>
      <c r="G10" s="338"/>
      <c r="H10" s="366">
        <v>1</v>
      </c>
      <c r="I10" s="339">
        <v>2</v>
      </c>
      <c r="J10" s="339">
        <v>2</v>
      </c>
      <c r="K10" s="339">
        <v>2</v>
      </c>
      <c r="L10" s="365">
        <v>1</v>
      </c>
      <c r="M10" s="339"/>
      <c r="N10" s="365">
        <v>1</v>
      </c>
      <c r="O10" s="339"/>
      <c r="P10" s="339"/>
      <c r="Q10" s="339"/>
      <c r="R10" s="339"/>
      <c r="S10" s="339"/>
      <c r="T10" s="339"/>
      <c r="X10" s="277"/>
    </row>
    <row r="11" spans="1:24">
      <c r="A11" s="333" t="s">
        <v>301</v>
      </c>
      <c r="B11" s="334" t="s">
        <v>302</v>
      </c>
      <c r="C11" s="335">
        <v>4</v>
      </c>
      <c r="D11" s="335">
        <v>1</v>
      </c>
      <c r="E11" s="336" t="s">
        <v>303</v>
      </c>
      <c r="F11" s="337"/>
      <c r="G11" s="338"/>
      <c r="H11" s="340"/>
      <c r="I11" s="339">
        <v>1</v>
      </c>
      <c r="J11" s="339">
        <v>1</v>
      </c>
      <c r="K11" s="339">
        <v>1</v>
      </c>
      <c r="L11" s="339"/>
      <c r="M11" s="339"/>
      <c r="N11" s="339"/>
      <c r="O11" s="339"/>
      <c r="P11" s="339"/>
      <c r="Q11" s="339"/>
      <c r="R11" s="339"/>
      <c r="S11" s="339"/>
      <c r="T11" s="339"/>
      <c r="X11" s="277"/>
    </row>
    <row r="12" spans="1:24">
      <c r="A12" s="333" t="s">
        <v>304</v>
      </c>
      <c r="B12" s="334" t="s">
        <v>302</v>
      </c>
      <c r="C12" s="335">
        <v>4</v>
      </c>
      <c r="D12" s="335">
        <v>1</v>
      </c>
      <c r="E12" s="336" t="s">
        <v>303</v>
      </c>
      <c r="F12" s="337"/>
      <c r="G12" s="338"/>
      <c r="H12" s="340"/>
      <c r="I12" s="339">
        <v>1</v>
      </c>
      <c r="J12" s="339">
        <v>1</v>
      </c>
      <c r="K12" s="339">
        <v>1</v>
      </c>
      <c r="L12" s="339">
        <v>1</v>
      </c>
      <c r="M12" s="339">
        <v>1</v>
      </c>
      <c r="N12" s="339"/>
      <c r="O12" s="339">
        <v>1</v>
      </c>
      <c r="P12" s="339"/>
      <c r="Q12" s="339"/>
      <c r="R12" s="339"/>
      <c r="S12" s="339"/>
      <c r="T12" s="339"/>
      <c r="X12" s="277"/>
    </row>
    <row r="13" spans="1:24">
      <c r="A13" s="333" t="s">
        <v>305</v>
      </c>
      <c r="B13" s="334" t="s">
        <v>302</v>
      </c>
      <c r="C13" s="335">
        <v>4</v>
      </c>
      <c r="D13" s="335">
        <v>1</v>
      </c>
      <c r="E13" s="336" t="s">
        <v>303</v>
      </c>
      <c r="F13" s="337"/>
      <c r="G13" s="338"/>
      <c r="H13" s="340"/>
      <c r="I13" s="339">
        <v>1</v>
      </c>
      <c r="J13" s="339">
        <v>1</v>
      </c>
      <c r="K13" s="339">
        <v>1</v>
      </c>
      <c r="L13" s="339"/>
      <c r="M13" s="339"/>
      <c r="N13" s="339"/>
      <c r="O13" s="339"/>
      <c r="P13" s="339"/>
      <c r="Q13" s="339"/>
      <c r="R13" s="339"/>
      <c r="S13" s="339"/>
      <c r="T13" s="339"/>
      <c r="X13" s="277"/>
    </row>
    <row r="14" spans="1:24">
      <c r="A14" s="333" t="s">
        <v>306</v>
      </c>
      <c r="B14" s="334" t="s">
        <v>296</v>
      </c>
      <c r="C14" s="335">
        <v>4</v>
      </c>
      <c r="D14" s="335">
        <v>1</v>
      </c>
      <c r="E14" s="336" t="s">
        <v>303</v>
      </c>
      <c r="F14" s="337"/>
      <c r="G14" s="338"/>
      <c r="H14" s="340"/>
      <c r="I14" s="339">
        <v>1</v>
      </c>
      <c r="J14" s="339">
        <v>1</v>
      </c>
      <c r="K14" s="339">
        <v>1</v>
      </c>
      <c r="L14" s="339"/>
      <c r="M14" s="339"/>
      <c r="N14" s="339"/>
      <c r="O14" s="339"/>
      <c r="P14" s="339"/>
      <c r="Q14" s="339"/>
      <c r="R14" s="339"/>
      <c r="S14" s="339"/>
      <c r="T14" s="339"/>
      <c r="X14" s="277"/>
    </row>
    <row r="15" spans="1:24">
      <c r="A15" s="333"/>
      <c r="B15" s="334"/>
      <c r="C15" s="335"/>
      <c r="D15" s="335"/>
      <c r="E15" s="336"/>
      <c r="F15" s="337"/>
      <c r="G15" s="338"/>
      <c r="H15" s="340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X15" s="277"/>
    </row>
    <row r="16" spans="1:24">
      <c r="A16" s="333"/>
      <c r="B16" s="334"/>
      <c r="C16" s="335"/>
      <c r="D16" s="335"/>
      <c r="E16" s="336"/>
      <c r="F16" s="337"/>
      <c r="G16" s="338"/>
      <c r="H16" s="340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39"/>
      <c r="T16" s="339"/>
      <c r="X16" s="277"/>
    </row>
    <row r="17" spans="1:24">
      <c r="A17" s="333"/>
      <c r="B17" s="334"/>
      <c r="C17" s="335"/>
      <c r="D17" s="335"/>
      <c r="E17" s="336"/>
      <c r="F17" s="337"/>
      <c r="G17" s="338"/>
      <c r="H17" s="340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39"/>
      <c r="T17" s="339"/>
      <c r="X17" s="277"/>
    </row>
    <row r="18" spans="1:24">
      <c r="A18" s="333"/>
      <c r="B18" s="334"/>
      <c r="C18" s="335"/>
      <c r="D18" s="335"/>
      <c r="E18" s="336"/>
      <c r="F18" s="337"/>
      <c r="G18" s="338"/>
      <c r="H18" s="340"/>
      <c r="I18" s="339"/>
      <c r="J18" s="339"/>
      <c r="K18" s="339"/>
      <c r="L18" s="339"/>
      <c r="M18" s="339"/>
      <c r="N18" s="339"/>
      <c r="O18" s="339"/>
      <c r="P18" s="339"/>
      <c r="Q18" s="339"/>
      <c r="R18" s="339"/>
      <c r="S18" s="339"/>
      <c r="T18" s="339"/>
      <c r="X18" s="277"/>
    </row>
    <row r="19" spans="1:24">
      <c r="A19" s="341"/>
      <c r="B19" s="342"/>
      <c r="C19" s="335"/>
      <c r="D19" s="335"/>
      <c r="E19" s="336"/>
      <c r="F19" s="337"/>
      <c r="G19" s="338"/>
      <c r="H19" s="340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39"/>
      <c r="T19" s="339"/>
      <c r="X19" s="274"/>
    </row>
    <row r="20" spans="1:24">
      <c r="A20" s="341"/>
      <c r="B20" s="342"/>
      <c r="C20" s="335"/>
      <c r="D20" s="335"/>
      <c r="E20" s="336"/>
      <c r="F20" s="337"/>
      <c r="G20" s="338"/>
      <c r="H20" s="340"/>
      <c r="I20" s="339"/>
      <c r="J20" s="339"/>
      <c r="K20" s="339"/>
      <c r="L20" s="339"/>
      <c r="M20" s="339"/>
      <c r="N20" s="339"/>
      <c r="O20" s="339"/>
      <c r="P20" s="339"/>
      <c r="Q20" s="339"/>
      <c r="R20" s="339"/>
      <c r="S20" s="339"/>
      <c r="T20" s="339"/>
      <c r="X20" s="274"/>
    </row>
    <row r="21" spans="1:24">
      <c r="A21" s="341"/>
      <c r="B21" s="342"/>
      <c r="C21" s="335"/>
      <c r="D21" s="335"/>
      <c r="E21" s="336"/>
      <c r="F21" s="337"/>
      <c r="G21" s="338"/>
      <c r="H21" s="340"/>
      <c r="I21" s="339"/>
      <c r="J21" s="339"/>
      <c r="K21" s="339"/>
      <c r="L21" s="339"/>
      <c r="M21" s="339"/>
      <c r="N21" s="339"/>
      <c r="O21" s="339"/>
      <c r="P21" s="339"/>
      <c r="Q21" s="339"/>
      <c r="R21" s="339"/>
      <c r="S21" s="339"/>
      <c r="T21" s="339"/>
      <c r="X21" s="274"/>
    </row>
    <row r="22" spans="1:24">
      <c r="A22" s="341"/>
      <c r="B22" s="342"/>
      <c r="C22" s="335"/>
      <c r="D22" s="335"/>
      <c r="E22" s="336"/>
      <c r="F22" s="337"/>
      <c r="G22" s="338"/>
      <c r="H22" s="340"/>
      <c r="I22" s="339"/>
      <c r="J22" s="339"/>
      <c r="K22" s="339"/>
      <c r="L22" s="339"/>
      <c r="M22" s="339"/>
      <c r="N22" s="339"/>
      <c r="O22" s="339"/>
      <c r="P22" s="339"/>
      <c r="Q22" s="339"/>
      <c r="R22" s="339"/>
      <c r="S22" s="339"/>
      <c r="T22" s="339"/>
    </row>
    <row r="23" spans="1:24">
      <c r="A23" s="341"/>
      <c r="B23" s="342"/>
      <c r="C23" s="335"/>
      <c r="D23" s="335"/>
      <c r="E23" s="336"/>
      <c r="F23" s="337"/>
      <c r="G23" s="338"/>
      <c r="H23" s="340"/>
      <c r="I23" s="339"/>
      <c r="J23" s="339"/>
      <c r="K23" s="339"/>
      <c r="L23" s="339"/>
      <c r="M23" s="339"/>
      <c r="N23" s="339"/>
      <c r="O23" s="339"/>
      <c r="P23" s="339"/>
      <c r="Q23" s="339"/>
      <c r="R23" s="339"/>
      <c r="S23" s="339"/>
      <c r="T23" s="339"/>
    </row>
    <row r="24" spans="1:24">
      <c r="A24" s="341"/>
      <c r="B24" s="342"/>
      <c r="C24" s="335"/>
      <c r="D24" s="335"/>
      <c r="E24" s="336"/>
      <c r="F24" s="337"/>
      <c r="G24" s="338"/>
      <c r="H24" s="340"/>
      <c r="I24" s="339"/>
      <c r="J24" s="339"/>
      <c r="K24" s="339"/>
      <c r="L24" s="339"/>
      <c r="M24" s="339"/>
      <c r="N24" s="339"/>
      <c r="O24" s="339"/>
      <c r="P24" s="339"/>
      <c r="Q24" s="339"/>
      <c r="R24" s="339"/>
      <c r="S24" s="339"/>
      <c r="T24" s="339"/>
    </row>
    <row r="25" spans="1:24">
      <c r="A25" s="341"/>
      <c r="B25" s="342"/>
      <c r="C25" s="335"/>
      <c r="D25" s="335"/>
      <c r="E25" s="336"/>
      <c r="F25" s="337"/>
      <c r="G25" s="338"/>
      <c r="H25" s="340"/>
      <c r="I25" s="339"/>
      <c r="J25" s="339"/>
      <c r="K25" s="339"/>
      <c r="L25" s="339"/>
      <c r="M25" s="339"/>
      <c r="N25" s="339"/>
      <c r="O25" s="339"/>
      <c r="P25" s="339"/>
      <c r="Q25" s="339"/>
      <c r="R25" s="339"/>
      <c r="S25" s="339"/>
      <c r="T25" s="339"/>
    </row>
    <row r="26" spans="1:24">
      <c r="A26" s="288"/>
      <c r="B26" s="287"/>
      <c r="C26" s="286"/>
      <c r="D26" s="286">
        <f>SUM(D8:D25)</f>
        <v>10</v>
      </c>
      <c r="E26" s="285"/>
      <c r="F26" s="284"/>
      <c r="G26" s="283"/>
      <c r="H26" s="282">
        <f t="shared" ref="H26:O26" si="0">SUM(H8:H25)</f>
        <v>2</v>
      </c>
      <c r="I26" s="281">
        <f t="shared" si="0"/>
        <v>10</v>
      </c>
      <c r="J26" s="281">
        <f t="shared" si="0"/>
        <v>10</v>
      </c>
      <c r="K26" s="281">
        <f t="shared" si="0"/>
        <v>10</v>
      </c>
      <c r="L26" s="281">
        <f t="shared" si="0"/>
        <v>4</v>
      </c>
      <c r="M26" s="281">
        <f t="shared" si="0"/>
        <v>1</v>
      </c>
      <c r="N26" s="281">
        <f t="shared" si="0"/>
        <v>3</v>
      </c>
      <c r="O26" s="281">
        <f t="shared" si="0"/>
        <v>1</v>
      </c>
      <c r="P26" s="281">
        <f t="shared" ref="P26:S26" si="1">SUM(P8:P25)</f>
        <v>0</v>
      </c>
      <c r="Q26" s="281">
        <f t="shared" si="1"/>
        <v>0</v>
      </c>
      <c r="R26" s="281">
        <f t="shared" si="1"/>
        <v>0</v>
      </c>
      <c r="S26" s="281">
        <f t="shared" si="1"/>
        <v>0</v>
      </c>
      <c r="T26" s="281">
        <f t="shared" ref="T26" si="2">SUM(T8:T25)</f>
        <v>0</v>
      </c>
    </row>
    <row r="27" spans="1:24">
      <c r="D27" s="274"/>
      <c r="E27" s="274"/>
      <c r="F27" s="274"/>
      <c r="G27" s="274"/>
      <c r="H27" s="274"/>
      <c r="I27" s="274"/>
      <c r="J27" s="274"/>
      <c r="K27" s="274"/>
      <c r="O27" s="280"/>
    </row>
    <row r="28" spans="1:24">
      <c r="D28" s="278"/>
      <c r="E28" s="278"/>
      <c r="F28" s="278"/>
      <c r="G28" s="278"/>
      <c r="H28" s="278"/>
      <c r="I28" s="278"/>
      <c r="J28" s="278"/>
      <c r="K28" s="276"/>
    </row>
    <row r="29" spans="1:24">
      <c r="D29" s="278"/>
      <c r="E29" s="278"/>
      <c r="F29" s="278"/>
      <c r="G29" s="278"/>
      <c r="H29" s="278"/>
      <c r="I29" s="278"/>
      <c r="J29" s="278"/>
      <c r="K29" s="276"/>
    </row>
    <row r="30" spans="1:24">
      <c r="D30" s="278"/>
      <c r="E30" s="278"/>
      <c r="F30" s="278"/>
      <c r="G30" s="278"/>
      <c r="H30" s="278"/>
      <c r="I30" s="278"/>
      <c r="J30" s="278"/>
      <c r="K30" s="276"/>
    </row>
    <row r="31" spans="1:24">
      <c r="D31" s="278"/>
      <c r="E31" s="278"/>
      <c r="F31" s="278"/>
      <c r="G31" s="278"/>
      <c r="H31" s="278"/>
      <c r="I31" s="278"/>
      <c r="J31" s="278"/>
      <c r="K31" s="276"/>
    </row>
    <row r="32" spans="1:24">
      <c r="D32" s="278"/>
      <c r="E32" s="278"/>
      <c r="F32" s="278"/>
      <c r="G32" s="278"/>
      <c r="H32" s="278"/>
      <c r="I32" s="278"/>
      <c r="J32" s="278"/>
      <c r="K32" s="276"/>
    </row>
    <row r="33" spans="1:15">
      <c r="B33" s="279" t="s">
        <v>307</v>
      </c>
      <c r="C33" s="274"/>
      <c r="D33" s="278"/>
      <c r="E33" s="278"/>
      <c r="F33" s="278"/>
      <c r="G33" s="278"/>
      <c r="H33" s="278"/>
      <c r="I33" s="278"/>
      <c r="J33" s="278"/>
      <c r="K33" s="276"/>
    </row>
    <row r="34" spans="1:15">
      <c r="A34" s="277" t="str">
        <f t="shared" ref="A34:A52" si="3">A8</f>
        <v>F-01</v>
      </c>
      <c r="B34" s="278" t="s">
        <v>69</v>
      </c>
      <c r="C34" s="278"/>
      <c r="D34" s="278"/>
      <c r="E34" s="278"/>
      <c r="F34" s="278"/>
      <c r="G34" s="278"/>
      <c r="H34" s="278"/>
      <c r="I34" s="278"/>
      <c r="J34" s="278"/>
      <c r="K34" s="276"/>
    </row>
    <row r="35" spans="1:15">
      <c r="A35" s="277" t="str">
        <f t="shared" si="3"/>
        <v>F-02</v>
      </c>
      <c r="B35" s="278" t="s">
        <v>308</v>
      </c>
      <c r="C35" s="278"/>
      <c r="D35" s="278"/>
      <c r="E35" s="278"/>
      <c r="F35" s="278"/>
      <c r="G35" s="278"/>
      <c r="H35" s="278"/>
      <c r="I35" s="278"/>
      <c r="J35" s="278"/>
      <c r="K35" s="276"/>
    </row>
    <row r="36" spans="1:15">
      <c r="A36" s="277" t="str">
        <f t="shared" si="3"/>
        <v>F-03</v>
      </c>
      <c r="B36" s="278" t="s">
        <v>308</v>
      </c>
      <c r="C36" s="278"/>
      <c r="D36" s="278"/>
      <c r="E36" s="278"/>
      <c r="F36" s="278"/>
      <c r="G36" s="278"/>
      <c r="H36" s="278"/>
      <c r="I36" s="278"/>
      <c r="J36" s="278"/>
      <c r="K36" s="276"/>
    </row>
    <row r="37" spans="1:15">
      <c r="A37" s="277" t="str">
        <f t="shared" si="3"/>
        <v>FM-04</v>
      </c>
      <c r="B37" s="278" t="s">
        <v>75</v>
      </c>
      <c r="C37" s="278"/>
      <c r="D37" s="278"/>
      <c r="E37" s="278"/>
      <c r="F37" s="278"/>
      <c r="G37" s="278"/>
      <c r="H37" s="278"/>
      <c r="I37" s="278"/>
      <c r="J37" s="278"/>
      <c r="K37" s="276"/>
    </row>
    <row r="38" spans="1:15">
      <c r="A38" s="277" t="str">
        <f t="shared" si="3"/>
        <v>FM-05</v>
      </c>
      <c r="B38" s="278" t="s">
        <v>309</v>
      </c>
      <c r="C38" s="278"/>
      <c r="D38" s="278"/>
      <c r="E38" s="278"/>
      <c r="F38" s="278"/>
      <c r="G38" s="278"/>
      <c r="H38" s="278"/>
      <c r="I38" s="278"/>
      <c r="J38" s="278"/>
      <c r="K38" s="276"/>
    </row>
    <row r="39" spans="1:15">
      <c r="A39" s="277" t="str">
        <f t="shared" si="3"/>
        <v>FM-06</v>
      </c>
      <c r="B39" s="278" t="s">
        <v>310</v>
      </c>
      <c r="C39" s="278"/>
      <c r="D39" s="276"/>
      <c r="E39" s="276"/>
      <c r="F39" s="276"/>
      <c r="G39" s="276"/>
      <c r="H39" s="276"/>
      <c r="I39" s="276"/>
      <c r="J39" s="276"/>
      <c r="K39" s="276"/>
    </row>
    <row r="40" spans="1:15">
      <c r="A40" s="277" t="str">
        <f t="shared" si="3"/>
        <v>F-07</v>
      </c>
      <c r="B40" s="278" t="s">
        <v>82</v>
      </c>
      <c r="C40" s="278"/>
      <c r="D40" s="276"/>
      <c r="E40" s="276"/>
      <c r="F40" s="276"/>
      <c r="G40" s="276"/>
      <c r="H40" s="276"/>
      <c r="I40" s="276"/>
      <c r="J40" s="276"/>
      <c r="K40" s="276"/>
    </row>
    <row r="41" spans="1:15">
      <c r="A41" s="277">
        <f t="shared" si="3"/>
        <v>0</v>
      </c>
      <c r="B41" s="278"/>
      <c r="C41" s="278"/>
      <c r="D41" s="276"/>
      <c r="E41" s="276"/>
      <c r="F41" s="276"/>
      <c r="G41" s="276"/>
      <c r="H41" s="276"/>
      <c r="I41" s="276"/>
      <c r="J41" s="276"/>
      <c r="K41" s="276"/>
    </row>
    <row r="42" spans="1:15">
      <c r="A42" s="277">
        <f t="shared" si="3"/>
        <v>0</v>
      </c>
      <c r="B42" s="278"/>
      <c r="C42" s="278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</row>
    <row r="43" spans="1:15">
      <c r="A43" s="277">
        <f t="shared" si="3"/>
        <v>0</v>
      </c>
      <c r="B43" s="278"/>
      <c r="C43" s="278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</row>
    <row r="44" spans="1:15">
      <c r="A44" s="277">
        <f t="shared" si="3"/>
        <v>0</v>
      </c>
      <c r="B44" s="278"/>
      <c r="C44" s="278"/>
      <c r="D44" s="274"/>
      <c r="E44" s="274"/>
      <c r="F44" s="274"/>
      <c r="G44" s="274"/>
      <c r="H44" s="274"/>
      <c r="I44" s="274"/>
      <c r="J44" s="274"/>
      <c r="K44" s="274"/>
      <c r="L44" s="274"/>
      <c r="M44" s="274"/>
      <c r="N44" s="274"/>
      <c r="O44" s="274"/>
    </row>
    <row r="45" spans="1:15">
      <c r="A45" s="277">
        <f t="shared" si="3"/>
        <v>0</v>
      </c>
      <c r="B45" s="276"/>
      <c r="C45" s="276"/>
      <c r="D45" s="274"/>
      <c r="E45" s="274"/>
      <c r="F45" s="274"/>
      <c r="G45" s="274"/>
      <c r="H45" s="274"/>
      <c r="I45" s="274"/>
      <c r="J45" s="274"/>
      <c r="K45" s="274"/>
      <c r="L45" s="274"/>
      <c r="M45" s="274"/>
      <c r="N45" s="274"/>
      <c r="O45" s="274"/>
    </row>
    <row r="46" spans="1:15">
      <c r="A46" s="277">
        <f t="shared" si="3"/>
        <v>0</v>
      </c>
      <c r="B46" s="276"/>
      <c r="C46" s="276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4"/>
      <c r="O46" s="274"/>
    </row>
    <row r="47" spans="1:15">
      <c r="A47" s="277">
        <f t="shared" si="3"/>
        <v>0</v>
      </c>
      <c r="B47" s="276"/>
      <c r="C47" s="276"/>
      <c r="D47" s="274"/>
      <c r="E47" s="274"/>
      <c r="F47" s="274"/>
      <c r="G47" s="274"/>
      <c r="H47" s="274"/>
      <c r="I47" s="274"/>
      <c r="J47" s="274"/>
      <c r="K47" s="274"/>
      <c r="L47" s="274"/>
      <c r="M47" s="274"/>
      <c r="N47" s="274"/>
      <c r="O47" s="274"/>
    </row>
    <row r="48" spans="1:15">
      <c r="A48" s="277">
        <f t="shared" si="3"/>
        <v>0</v>
      </c>
      <c r="B48" s="276"/>
      <c r="C48" s="274"/>
      <c r="D48" s="277"/>
      <c r="E48" s="277"/>
      <c r="F48" s="277"/>
      <c r="G48" s="277"/>
      <c r="H48" s="277"/>
      <c r="I48" s="277"/>
      <c r="J48" s="277"/>
      <c r="K48" s="277"/>
      <c r="L48" s="274"/>
      <c r="M48" s="274"/>
      <c r="N48" s="274"/>
      <c r="O48" s="274"/>
    </row>
    <row r="49" spans="1:15">
      <c r="A49" s="277">
        <f t="shared" si="3"/>
        <v>0</v>
      </c>
      <c r="B49" s="276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</row>
    <row r="50" spans="1:15">
      <c r="A50" s="277">
        <f t="shared" si="3"/>
        <v>0</v>
      </c>
      <c r="B50" s="276"/>
      <c r="C50" s="274"/>
      <c r="D50" s="274"/>
      <c r="E50" s="274"/>
      <c r="F50" s="274"/>
      <c r="G50" s="274"/>
      <c r="H50" s="274"/>
      <c r="I50" s="274"/>
      <c r="J50" s="274"/>
      <c r="K50" s="274"/>
      <c r="L50" s="274"/>
      <c r="M50" s="274"/>
      <c r="N50" s="274"/>
      <c r="O50" s="274"/>
    </row>
    <row r="51" spans="1:15">
      <c r="A51" s="277">
        <f t="shared" si="3"/>
        <v>0</v>
      </c>
      <c r="B51" s="276"/>
      <c r="C51" s="274"/>
      <c r="D51" s="274"/>
      <c r="E51" s="274"/>
      <c r="F51" s="274"/>
      <c r="G51" s="274"/>
      <c r="H51" s="274"/>
      <c r="I51" s="274"/>
      <c r="J51" s="274"/>
      <c r="K51" s="274"/>
      <c r="L51" s="274"/>
      <c r="M51" s="274"/>
      <c r="N51" s="274"/>
      <c r="O51" s="274"/>
    </row>
    <row r="52" spans="1:15">
      <c r="A52" s="277">
        <f t="shared" si="3"/>
        <v>0</v>
      </c>
      <c r="B52" s="276"/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</row>
    <row r="53" spans="1:15">
      <c r="A53" s="274"/>
      <c r="B53" s="274"/>
      <c r="C53" s="274"/>
      <c r="D53" s="274"/>
      <c r="E53" s="274"/>
      <c r="F53" s="274"/>
      <c r="G53" s="274"/>
      <c r="H53" s="274"/>
      <c r="I53" s="274"/>
      <c r="J53" s="274"/>
      <c r="K53" s="274"/>
      <c r="L53" s="274"/>
      <c r="M53" s="274"/>
      <c r="N53" s="274"/>
      <c r="O53" s="274"/>
    </row>
    <row r="54" spans="1:15">
      <c r="A54" s="274"/>
      <c r="B54" s="274"/>
      <c r="C54" s="274"/>
      <c r="D54" s="274"/>
      <c r="E54" s="274"/>
      <c r="F54" s="274"/>
      <c r="G54" s="274"/>
      <c r="H54" s="274"/>
      <c r="I54" s="274"/>
      <c r="J54" s="274"/>
      <c r="K54" s="274"/>
      <c r="L54" s="274"/>
      <c r="M54" s="274"/>
      <c r="N54" s="274"/>
      <c r="O54" s="274"/>
    </row>
    <row r="55" spans="1:15">
      <c r="A55" s="274"/>
      <c r="B55" s="274"/>
      <c r="C55" s="274"/>
      <c r="D55" s="274"/>
      <c r="E55" s="274"/>
      <c r="F55" s="274"/>
      <c r="G55" s="274"/>
      <c r="H55" s="274"/>
      <c r="I55" s="274"/>
      <c r="J55" s="274"/>
      <c r="K55" s="274"/>
      <c r="L55" s="274"/>
      <c r="M55" s="274"/>
      <c r="N55" s="274"/>
      <c r="O55" s="274"/>
    </row>
    <row r="56" spans="1:15">
      <c r="A56" s="274"/>
      <c r="B56" s="274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274"/>
      <c r="N56" s="274"/>
      <c r="O56" s="274"/>
    </row>
    <row r="57" spans="1:15">
      <c r="A57" s="274"/>
      <c r="B57" s="274"/>
      <c r="C57" s="274"/>
      <c r="D57" s="274"/>
      <c r="E57" s="274"/>
      <c r="F57" s="274"/>
      <c r="G57" s="274"/>
      <c r="H57" s="274"/>
      <c r="I57" s="274"/>
      <c r="J57" s="274"/>
      <c r="K57" s="274"/>
      <c r="L57" s="274"/>
      <c r="M57" s="274"/>
      <c r="N57" s="274"/>
      <c r="O57" s="274"/>
    </row>
    <row r="58" spans="1:15">
      <c r="A58" s="274"/>
      <c r="B58" s="274"/>
      <c r="C58" s="274"/>
      <c r="D58" s="274"/>
      <c r="E58" s="274"/>
      <c r="F58" s="274"/>
      <c r="G58" s="274"/>
      <c r="H58" s="274"/>
      <c r="I58" s="274"/>
      <c r="J58" s="274"/>
      <c r="K58" s="274"/>
      <c r="L58" s="274"/>
      <c r="M58" s="274"/>
      <c r="N58" s="274"/>
      <c r="O58" s="274"/>
    </row>
    <row r="59" spans="1:15">
      <c r="A59" s="274"/>
      <c r="B59" s="274"/>
      <c r="C59" s="274"/>
      <c r="D59" s="274"/>
      <c r="E59" s="274"/>
      <c r="F59" s="274"/>
      <c r="G59" s="274"/>
      <c r="H59" s="274"/>
      <c r="I59" s="274"/>
      <c r="J59" s="274"/>
      <c r="K59" s="274"/>
      <c r="L59" s="274"/>
      <c r="M59" s="274"/>
      <c r="N59" s="274"/>
      <c r="O59" s="274"/>
    </row>
    <row r="60" spans="1:15">
      <c r="A60" s="274"/>
      <c r="B60" s="274"/>
      <c r="C60" s="274"/>
      <c r="D60" s="274"/>
      <c r="E60" s="274"/>
      <c r="F60" s="274"/>
      <c r="G60" s="274"/>
      <c r="H60" s="274"/>
      <c r="I60" s="274"/>
      <c r="J60" s="274"/>
      <c r="K60" s="274"/>
      <c r="L60" s="274"/>
      <c r="M60" s="274"/>
      <c r="N60" s="274"/>
      <c r="O60" s="274"/>
    </row>
    <row r="61" spans="1:15">
      <c r="A61" s="274"/>
      <c r="B61" s="274"/>
      <c r="C61" s="274"/>
      <c r="D61" s="274"/>
      <c r="E61" s="274"/>
      <c r="F61" s="274"/>
      <c r="G61" s="274"/>
      <c r="H61" s="274"/>
      <c r="I61" s="274"/>
      <c r="J61" s="274"/>
      <c r="K61" s="274"/>
      <c r="L61" s="274"/>
      <c r="M61" s="274"/>
      <c r="N61" s="274"/>
      <c r="O61" s="274"/>
    </row>
    <row r="62" spans="1:15">
      <c r="A62" s="274"/>
      <c r="B62" s="274"/>
      <c r="C62" s="274"/>
      <c r="D62" s="274"/>
      <c r="E62" s="274"/>
      <c r="F62" s="274"/>
      <c r="G62" s="274"/>
      <c r="H62" s="274"/>
      <c r="I62" s="274"/>
      <c r="J62" s="274"/>
      <c r="K62" s="274"/>
      <c r="L62" s="274"/>
      <c r="M62" s="274"/>
      <c r="N62" s="274"/>
      <c r="O62" s="274"/>
    </row>
    <row r="63" spans="1:15">
      <c r="A63" s="274"/>
      <c r="B63" s="274"/>
      <c r="C63" s="274"/>
      <c r="D63" s="274"/>
      <c r="E63" s="274"/>
      <c r="F63" s="274"/>
      <c r="G63" s="274"/>
      <c r="H63" s="274"/>
      <c r="I63" s="274"/>
      <c r="J63" s="274"/>
      <c r="K63" s="274"/>
      <c r="L63" s="274"/>
      <c r="M63" s="274"/>
      <c r="N63" s="274"/>
      <c r="O63" s="274"/>
    </row>
    <row r="64" spans="1:15">
      <c r="A64" s="274"/>
      <c r="B64" s="274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4"/>
      <c r="O64" s="274"/>
    </row>
    <row r="65" spans="1:18">
      <c r="A65" s="274"/>
      <c r="B65" s="274"/>
      <c r="C65" s="274"/>
      <c r="D65" s="274"/>
      <c r="E65" s="274"/>
      <c r="F65" s="274"/>
      <c r="G65" s="274"/>
      <c r="H65" s="274"/>
      <c r="I65" s="274"/>
      <c r="J65" s="274"/>
      <c r="K65" s="274"/>
      <c r="L65" s="274"/>
      <c r="M65" s="274"/>
      <c r="N65" s="274"/>
      <c r="O65" s="274"/>
    </row>
    <row r="66" spans="1:18">
      <c r="A66" s="274"/>
      <c r="B66" s="274"/>
      <c r="C66" s="274"/>
      <c r="D66" s="274"/>
      <c r="E66" s="274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5"/>
      <c r="R66" s="274"/>
    </row>
    <row r="67" spans="1:18">
      <c r="A67" s="274"/>
      <c r="B67" s="274"/>
      <c r="C67" s="274"/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5"/>
      <c r="R67" s="274"/>
    </row>
    <row r="68" spans="1:18">
      <c r="A68" s="274"/>
      <c r="B68" s="274"/>
      <c r="C68" s="274"/>
      <c r="D68" s="274"/>
      <c r="E68" s="274"/>
      <c r="F68" s="274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5"/>
      <c r="R68" s="274"/>
    </row>
    <row r="69" spans="1:18">
      <c r="A69" s="274"/>
      <c r="B69" s="274"/>
      <c r="C69" s="274"/>
      <c r="D69" s="274"/>
      <c r="E69" s="274"/>
      <c r="F69" s="27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5"/>
      <c r="R69" s="274"/>
    </row>
    <row r="70" spans="1:18">
      <c r="A70" s="274"/>
      <c r="B70" s="274"/>
      <c r="C70" s="274"/>
      <c r="D70" s="274"/>
      <c r="E70" s="274"/>
      <c r="F70" s="274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5"/>
      <c r="R70" s="274"/>
    </row>
    <row r="71" spans="1:18">
      <c r="A71" s="274"/>
      <c r="B71" s="274"/>
      <c r="C71" s="274"/>
      <c r="D71" s="274"/>
      <c r="E71" s="274"/>
      <c r="F71" s="274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5"/>
      <c r="R71" s="274"/>
    </row>
    <row r="72" spans="1:18">
      <c r="A72" s="274"/>
      <c r="B72" s="274"/>
      <c r="C72" s="274"/>
      <c r="D72" s="274"/>
      <c r="E72" s="274"/>
      <c r="F72" s="274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5"/>
      <c r="R72" s="274"/>
    </row>
    <row r="73" spans="1:18">
      <c r="A73" s="274"/>
      <c r="B73" s="274"/>
      <c r="C73" s="274"/>
      <c r="D73" s="274"/>
      <c r="E73" s="274"/>
      <c r="F73" s="274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5"/>
      <c r="R73" s="274"/>
    </row>
    <row r="74" spans="1:18">
      <c r="A74" s="274"/>
      <c r="B74" s="274"/>
      <c r="C74" s="274"/>
      <c r="D74" s="274"/>
      <c r="E74" s="274"/>
      <c r="F74" s="274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5"/>
      <c r="R74" s="274"/>
    </row>
    <row r="75" spans="1:18">
      <c r="A75" s="274"/>
      <c r="B75" s="274"/>
      <c r="C75" s="274"/>
      <c r="D75" s="274"/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5"/>
      <c r="R75" s="274"/>
    </row>
    <row r="76" spans="1:18">
      <c r="A76" s="274"/>
      <c r="B76" s="274"/>
      <c r="C76" s="274"/>
      <c r="D76" s="274"/>
      <c r="E76" s="274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5"/>
      <c r="R76" s="274"/>
    </row>
    <row r="77" spans="1:18">
      <c r="A77" s="274"/>
      <c r="B77" s="274"/>
      <c r="C77" s="274"/>
      <c r="D77" s="274"/>
      <c r="E77" s="274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5"/>
      <c r="R77" s="274"/>
    </row>
    <row r="78" spans="1:18">
      <c r="A78" s="274"/>
      <c r="B78" s="274"/>
      <c r="C78" s="274"/>
      <c r="D78" s="274"/>
      <c r="E78" s="274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5"/>
      <c r="R78" s="274"/>
    </row>
    <row r="79" spans="1:18">
      <c r="A79" s="274"/>
      <c r="B79" s="274"/>
      <c r="C79" s="274"/>
      <c r="D79" s="274"/>
      <c r="E79" s="274"/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5"/>
      <c r="R79" s="274"/>
    </row>
    <row r="80" spans="1:18">
      <c r="A80" s="274"/>
      <c r="B80" s="274"/>
      <c r="C80" s="274"/>
      <c r="D80" s="274"/>
      <c r="E80" s="274"/>
      <c r="F80" s="27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5"/>
      <c r="R80" s="274"/>
    </row>
    <row r="81" spans="1:18">
      <c r="A81" s="274"/>
      <c r="B81" s="274"/>
      <c r="C81" s="274"/>
      <c r="D81" s="274"/>
      <c r="E81" s="274"/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5"/>
      <c r="R81" s="274"/>
    </row>
    <row r="82" spans="1:18">
      <c r="A82" s="274"/>
      <c r="B82" s="274"/>
      <c r="C82" s="274"/>
      <c r="D82" s="274"/>
      <c r="E82" s="274"/>
      <c r="F82" s="274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5"/>
      <c r="R82" s="274"/>
    </row>
    <row r="83" spans="1:18">
      <c r="A83" s="274"/>
      <c r="B83" s="274"/>
      <c r="C83" s="274"/>
      <c r="D83" s="274"/>
      <c r="E83" s="274"/>
      <c r="F83" s="274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5"/>
      <c r="R83" s="274"/>
    </row>
    <row r="84" spans="1:18">
      <c r="A84" s="274"/>
      <c r="B84" s="274"/>
      <c r="C84" s="274"/>
      <c r="D84" s="274"/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5"/>
      <c r="R84" s="274"/>
    </row>
    <row r="85" spans="1:18">
      <c r="A85" s="274"/>
      <c r="B85" s="274"/>
      <c r="C85" s="274"/>
      <c r="D85" s="274"/>
      <c r="E85" s="274"/>
      <c r="F85" s="274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5"/>
      <c r="R85" s="274"/>
    </row>
    <row r="86" spans="1:18">
      <c r="A86" s="274"/>
      <c r="B86" s="274"/>
      <c r="C86" s="274"/>
      <c r="D86" s="274"/>
      <c r="E86" s="274"/>
      <c r="F86" s="274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5"/>
      <c r="R86" s="274"/>
    </row>
    <row r="87" spans="1:18">
      <c r="A87" s="274"/>
      <c r="B87" s="274"/>
      <c r="C87" s="274"/>
      <c r="D87" s="274"/>
      <c r="E87" s="274"/>
      <c r="F87" s="274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5"/>
      <c r="R87" s="274"/>
    </row>
    <row r="88" spans="1:18">
      <c r="A88" s="274"/>
      <c r="B88" s="274"/>
      <c r="C88" s="274"/>
      <c r="D88" s="274"/>
      <c r="E88" s="274"/>
      <c r="F88" s="274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5"/>
      <c r="R88" s="274"/>
    </row>
    <row r="89" spans="1:18">
      <c r="A89" s="274"/>
      <c r="B89" s="274"/>
      <c r="C89" s="274"/>
      <c r="D89" s="274"/>
      <c r="E89" s="274"/>
      <c r="F89" s="274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5"/>
      <c r="R89" s="274"/>
    </row>
    <row r="90" spans="1:18">
      <c r="A90" s="274"/>
      <c r="B90" s="274"/>
      <c r="C90" s="274"/>
      <c r="D90" s="274"/>
      <c r="E90" s="274"/>
      <c r="F90" s="274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5"/>
      <c r="R90" s="274"/>
    </row>
    <row r="91" spans="1:18">
      <c r="A91" s="274"/>
      <c r="B91" s="274"/>
      <c r="C91" s="274"/>
      <c r="D91" s="274"/>
      <c r="E91" s="274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5"/>
      <c r="R91" s="274"/>
    </row>
    <row r="92" spans="1:18">
      <c r="A92" s="274"/>
      <c r="B92" s="274"/>
      <c r="C92" s="274"/>
      <c r="D92" s="274"/>
      <c r="E92" s="274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5"/>
      <c r="R92" s="274"/>
    </row>
    <row r="93" spans="1:18">
      <c r="A93" s="274"/>
      <c r="B93" s="274"/>
      <c r="C93" s="274"/>
      <c r="D93" s="274"/>
      <c r="E93" s="274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5"/>
      <c r="R93" s="274"/>
    </row>
    <row r="94" spans="1:18">
      <c r="A94" s="274"/>
      <c r="B94" s="274"/>
      <c r="C94" s="274"/>
      <c r="D94" s="274"/>
      <c r="E94" s="274"/>
      <c r="F94" s="274"/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5"/>
      <c r="R94" s="274"/>
    </row>
    <row r="95" spans="1:18">
      <c r="A95" s="274"/>
      <c r="B95" s="274"/>
      <c r="C95" s="274"/>
      <c r="D95" s="274"/>
      <c r="E95" s="274"/>
      <c r="F95" s="27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5"/>
      <c r="R95" s="274"/>
    </row>
    <row r="96" spans="1:18">
      <c r="A96" s="274"/>
      <c r="B96" s="274"/>
      <c r="C96" s="274"/>
      <c r="D96" s="274"/>
      <c r="E96" s="274"/>
      <c r="F96" s="274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5"/>
      <c r="R96" s="274"/>
    </row>
    <row r="97" spans="1:18">
      <c r="A97" s="274"/>
      <c r="B97" s="274"/>
      <c r="C97" s="274"/>
      <c r="D97" s="274"/>
      <c r="E97" s="274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5"/>
      <c r="R97" s="274"/>
    </row>
    <row r="98" spans="1:18">
      <c r="A98" s="274"/>
      <c r="B98" s="274"/>
      <c r="C98" s="274"/>
      <c r="D98" s="274"/>
      <c r="E98" s="274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5"/>
      <c r="R98" s="274"/>
    </row>
    <row r="99" spans="1:18">
      <c r="A99" s="274"/>
      <c r="B99" s="274"/>
      <c r="C99" s="274"/>
      <c r="D99" s="274"/>
      <c r="E99" s="274"/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5"/>
      <c r="R99" s="274"/>
    </row>
    <row r="100" spans="1:18">
      <c r="A100" s="274"/>
      <c r="B100" s="274"/>
      <c r="C100" s="274"/>
      <c r="D100" s="274"/>
      <c r="E100" s="274"/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5"/>
      <c r="R100" s="274"/>
    </row>
    <row r="101" spans="1:18">
      <c r="A101" s="274"/>
      <c r="B101" s="274"/>
      <c r="C101" s="274"/>
      <c r="D101" s="274"/>
      <c r="E101" s="274"/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5"/>
      <c r="R101" s="274"/>
    </row>
    <row r="102" spans="1:18">
      <c r="A102" s="274"/>
      <c r="B102" s="274"/>
      <c r="C102" s="274"/>
      <c r="D102" s="274"/>
      <c r="E102" s="274"/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5"/>
      <c r="R102" s="274"/>
    </row>
    <row r="103" spans="1:18">
      <c r="A103" s="274"/>
      <c r="B103" s="274"/>
      <c r="C103" s="274"/>
      <c r="D103" s="274"/>
      <c r="E103" s="274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5"/>
      <c r="R103" s="274"/>
    </row>
    <row r="104" spans="1:18">
      <c r="A104" s="274"/>
      <c r="B104" s="274"/>
      <c r="C104" s="274"/>
      <c r="D104" s="274"/>
      <c r="E104" s="274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5"/>
      <c r="R104" s="274"/>
    </row>
    <row r="105" spans="1:18">
      <c r="A105" s="274"/>
      <c r="B105" s="274"/>
      <c r="C105" s="274"/>
      <c r="D105" s="274"/>
      <c r="E105" s="274"/>
      <c r="F105" s="274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5"/>
      <c r="R105" s="274"/>
    </row>
    <row r="106" spans="1:18">
      <c r="A106" s="274"/>
      <c r="B106" s="274"/>
      <c r="C106" s="274"/>
      <c r="D106" s="274"/>
      <c r="E106" s="274"/>
      <c r="F106" s="274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5"/>
      <c r="R106" s="274"/>
    </row>
    <row r="107" spans="1:18">
      <c r="A107" s="274"/>
      <c r="B107" s="274"/>
      <c r="C107" s="274"/>
      <c r="D107" s="274"/>
      <c r="E107" s="274"/>
      <c r="F107" s="274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5"/>
      <c r="R107" s="274"/>
    </row>
    <row r="108" spans="1:18">
      <c r="A108" s="274"/>
      <c r="B108" s="274"/>
      <c r="C108" s="274"/>
      <c r="D108" s="274"/>
      <c r="E108" s="274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5"/>
      <c r="R108" s="274"/>
    </row>
    <row r="109" spans="1:18">
      <c r="A109" s="274"/>
      <c r="B109" s="274"/>
      <c r="C109" s="274"/>
      <c r="D109" s="274"/>
      <c r="E109" s="274"/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5"/>
      <c r="R109" s="274"/>
    </row>
    <row r="110" spans="1:18">
      <c r="A110" s="274"/>
      <c r="B110" s="274"/>
      <c r="C110" s="274"/>
      <c r="D110" s="274"/>
      <c r="E110" s="274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5"/>
      <c r="R110" s="274"/>
    </row>
    <row r="111" spans="1:18">
      <c r="A111" s="274"/>
      <c r="B111" s="274"/>
      <c r="C111" s="274"/>
      <c r="D111" s="274"/>
      <c r="E111" s="274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5"/>
      <c r="R111" s="274"/>
    </row>
    <row r="112" spans="1:18">
      <c r="A112" s="274"/>
      <c r="B112" s="274"/>
      <c r="C112" s="274"/>
      <c r="D112" s="274"/>
      <c r="E112" s="274"/>
      <c r="F112" s="274"/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5"/>
      <c r="R112" s="274"/>
    </row>
    <row r="113" spans="1:18">
      <c r="A113" s="274"/>
      <c r="B113" s="274"/>
      <c r="C113" s="274"/>
      <c r="D113" s="274"/>
      <c r="E113" s="274"/>
      <c r="F113" s="274"/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5"/>
      <c r="R113" s="274"/>
    </row>
    <row r="114" spans="1:18">
      <c r="A114" s="274"/>
      <c r="B114" s="274"/>
      <c r="C114" s="274"/>
      <c r="D114" s="274"/>
      <c r="E114" s="274"/>
      <c r="F114" s="274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5"/>
      <c r="R114" s="274"/>
    </row>
    <row r="115" spans="1:18">
      <c r="A115" s="274"/>
      <c r="B115" s="274"/>
      <c r="C115" s="274"/>
      <c r="D115" s="274"/>
      <c r="E115" s="274"/>
      <c r="F115" s="274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5"/>
      <c r="R115" s="274"/>
    </row>
    <row r="116" spans="1:18">
      <c r="A116" s="274"/>
      <c r="B116" s="274"/>
      <c r="C116" s="274"/>
      <c r="D116" s="274"/>
      <c r="E116" s="274"/>
      <c r="F116" s="274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5"/>
      <c r="R116" s="274"/>
    </row>
    <row r="117" spans="1:18">
      <c r="A117" s="274"/>
      <c r="B117" s="274"/>
      <c r="C117" s="274"/>
      <c r="D117" s="274"/>
      <c r="E117" s="274"/>
      <c r="F117" s="274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5"/>
      <c r="R117" s="274"/>
    </row>
    <row r="118" spans="1:18">
      <c r="A118" s="274"/>
      <c r="B118" s="274"/>
      <c r="C118" s="274"/>
      <c r="D118" s="274"/>
      <c r="E118" s="274"/>
      <c r="F118" s="274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5"/>
      <c r="R118" s="274"/>
    </row>
    <row r="119" spans="1:18">
      <c r="A119" s="274"/>
      <c r="B119" s="274"/>
      <c r="C119" s="274"/>
      <c r="D119" s="274"/>
      <c r="E119" s="274"/>
      <c r="F119" s="274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5"/>
      <c r="R119" s="274"/>
    </row>
    <row r="120" spans="1:18">
      <c r="A120" s="274"/>
      <c r="B120" s="274"/>
      <c r="C120" s="274"/>
      <c r="D120" s="274"/>
      <c r="E120" s="274"/>
      <c r="F120" s="274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5"/>
      <c r="R120" s="274"/>
    </row>
    <row r="121" spans="1:18">
      <c r="A121" s="274"/>
      <c r="B121" s="274"/>
      <c r="C121" s="274"/>
      <c r="D121" s="274"/>
      <c r="E121" s="274"/>
      <c r="F121" s="274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5"/>
      <c r="R121" s="274"/>
    </row>
    <row r="122" spans="1:18">
      <c r="A122" s="274"/>
      <c r="B122" s="274"/>
      <c r="C122" s="274"/>
      <c r="D122" s="274"/>
      <c r="E122" s="274"/>
      <c r="F122" s="274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5"/>
      <c r="R122" s="274"/>
    </row>
    <row r="123" spans="1:18">
      <c r="A123" s="274"/>
      <c r="B123" s="274"/>
      <c r="C123" s="274"/>
      <c r="D123" s="274"/>
      <c r="E123" s="274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5"/>
      <c r="R123" s="274"/>
    </row>
    <row r="124" spans="1:18">
      <c r="A124" s="274"/>
      <c r="B124" s="274"/>
      <c r="C124" s="274"/>
      <c r="D124" s="274"/>
      <c r="E124" s="274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5"/>
      <c r="R124" s="274"/>
    </row>
    <row r="125" spans="1:18">
      <c r="A125" s="274"/>
      <c r="B125" s="274"/>
      <c r="C125" s="274"/>
      <c r="D125" s="274"/>
      <c r="E125" s="274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5"/>
      <c r="R125" s="274"/>
    </row>
    <row r="126" spans="1:18">
      <c r="A126" s="274"/>
      <c r="B126" s="274"/>
      <c r="C126" s="274"/>
      <c r="D126" s="274"/>
      <c r="E126" s="274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5"/>
      <c r="R126" s="274"/>
    </row>
    <row r="127" spans="1:18">
      <c r="A127" s="274"/>
      <c r="B127" s="274"/>
      <c r="C127" s="274"/>
      <c r="D127" s="274"/>
      <c r="E127" s="274"/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5"/>
      <c r="R127" s="274"/>
    </row>
    <row r="128" spans="1:18">
      <c r="A128" s="274"/>
      <c r="B128" s="274"/>
      <c r="C128" s="274"/>
      <c r="D128" s="274"/>
      <c r="E128" s="274"/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5"/>
      <c r="R128" s="274"/>
    </row>
    <row r="129" spans="1:18">
      <c r="A129" s="274"/>
      <c r="B129" s="274"/>
      <c r="C129" s="274"/>
      <c r="D129" s="274"/>
      <c r="E129" s="274"/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5"/>
      <c r="R129" s="274"/>
    </row>
    <row r="130" spans="1:18">
      <c r="A130" s="274"/>
      <c r="B130" s="274"/>
      <c r="C130" s="274"/>
      <c r="D130" s="274"/>
      <c r="E130" s="274"/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5"/>
      <c r="R130" s="274"/>
    </row>
    <row r="131" spans="1:18">
      <c r="A131" s="274"/>
      <c r="B131" s="274"/>
      <c r="C131" s="274"/>
      <c r="D131" s="274"/>
      <c r="E131" s="274"/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5"/>
      <c r="R131" s="274"/>
    </row>
    <row r="132" spans="1:18">
      <c r="A132" s="274"/>
      <c r="B132" s="274"/>
      <c r="C132" s="274"/>
      <c r="D132" s="274"/>
      <c r="E132" s="274"/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5"/>
      <c r="R132" s="274"/>
    </row>
    <row r="133" spans="1:18">
      <c r="A133" s="274"/>
      <c r="B133" s="274"/>
      <c r="C133" s="274"/>
      <c r="D133" s="274"/>
      <c r="E133" s="274"/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5"/>
      <c r="R133" s="274"/>
    </row>
    <row r="134" spans="1:18">
      <c r="A134" s="274"/>
      <c r="B134" s="274"/>
      <c r="C134" s="274"/>
      <c r="D134" s="274"/>
      <c r="E134" s="274"/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5"/>
      <c r="R134" s="274"/>
    </row>
    <row r="135" spans="1:18">
      <c r="A135" s="274"/>
      <c r="B135" s="274"/>
      <c r="C135" s="274"/>
      <c r="D135" s="274"/>
      <c r="E135" s="274"/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5"/>
      <c r="R135" s="274"/>
    </row>
    <row r="136" spans="1:18">
      <c r="A136" s="274"/>
      <c r="B136" s="274"/>
      <c r="C136" s="274"/>
      <c r="D136" s="274"/>
      <c r="E136" s="274"/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5"/>
      <c r="R136" s="274"/>
    </row>
    <row r="137" spans="1:18">
      <c r="A137" s="274"/>
      <c r="B137" s="274"/>
      <c r="C137" s="274"/>
      <c r="D137" s="274"/>
      <c r="E137" s="274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5"/>
      <c r="R137" s="274"/>
    </row>
    <row r="138" spans="1:18">
      <c r="A138" s="274"/>
      <c r="B138" s="274"/>
      <c r="C138" s="274"/>
      <c r="D138" s="274"/>
      <c r="E138" s="274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5"/>
      <c r="R138" s="274"/>
    </row>
    <row r="139" spans="1:18">
      <c r="A139" s="274"/>
      <c r="B139" s="274"/>
      <c r="C139" s="274"/>
      <c r="D139" s="274"/>
      <c r="E139" s="274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5"/>
      <c r="R139" s="274"/>
    </row>
    <row r="140" spans="1:18">
      <c r="A140" s="274"/>
      <c r="B140" s="274"/>
      <c r="C140" s="274"/>
      <c r="D140" s="274"/>
      <c r="E140" s="274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5"/>
      <c r="R140" s="274"/>
    </row>
    <row r="141" spans="1:18">
      <c r="A141" s="274"/>
      <c r="B141" s="274"/>
      <c r="C141" s="274"/>
      <c r="D141" s="274"/>
      <c r="E141" s="274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5"/>
      <c r="R141" s="274"/>
    </row>
    <row r="142" spans="1:18">
      <c r="A142" s="274"/>
      <c r="B142" s="274"/>
      <c r="C142" s="274"/>
      <c r="D142" s="274"/>
      <c r="E142" s="274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5"/>
      <c r="R142" s="274"/>
    </row>
    <row r="143" spans="1:18">
      <c r="A143" s="274"/>
      <c r="B143" s="274"/>
      <c r="C143" s="274"/>
      <c r="D143" s="274"/>
      <c r="E143" s="274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5"/>
      <c r="R143" s="274"/>
    </row>
    <row r="144" spans="1:18">
      <c r="A144" s="274"/>
      <c r="B144" s="274"/>
      <c r="C144" s="274"/>
      <c r="D144" s="274"/>
      <c r="E144" s="274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5"/>
      <c r="R144" s="274"/>
    </row>
    <row r="145" spans="1:18">
      <c r="A145" s="274"/>
      <c r="B145" s="274"/>
      <c r="C145" s="274"/>
      <c r="D145" s="274"/>
      <c r="E145" s="274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5"/>
      <c r="R145" s="274"/>
    </row>
    <row r="146" spans="1:18">
      <c r="A146" s="274"/>
      <c r="B146" s="274"/>
      <c r="C146" s="274"/>
      <c r="D146" s="274"/>
      <c r="E146" s="274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5"/>
      <c r="R146" s="274"/>
    </row>
    <row r="147" spans="1:18">
      <c r="A147" s="274"/>
      <c r="B147" s="274"/>
      <c r="C147" s="274"/>
      <c r="D147" s="274"/>
      <c r="E147" s="274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5"/>
      <c r="R147" s="274"/>
    </row>
    <row r="148" spans="1:18">
      <c r="A148" s="274"/>
      <c r="B148" s="274"/>
      <c r="C148" s="274"/>
      <c r="D148" s="274"/>
      <c r="E148" s="274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5"/>
      <c r="R148" s="274"/>
    </row>
    <row r="149" spans="1:18">
      <c r="A149" s="274"/>
      <c r="B149" s="274"/>
      <c r="C149" s="274"/>
      <c r="D149" s="274"/>
      <c r="E149" s="274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5"/>
      <c r="R149" s="274"/>
    </row>
    <row r="150" spans="1:18">
      <c r="A150" s="274"/>
      <c r="B150" s="274"/>
      <c r="C150" s="274"/>
      <c r="D150" s="274"/>
      <c r="E150" s="274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5"/>
      <c r="R150" s="274"/>
    </row>
    <row r="151" spans="1:18">
      <c r="A151" s="274"/>
      <c r="B151" s="274"/>
      <c r="C151" s="274"/>
      <c r="D151" s="274"/>
      <c r="E151" s="274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5"/>
      <c r="R151" s="274"/>
    </row>
    <row r="152" spans="1:18">
      <c r="A152" s="274"/>
      <c r="B152" s="274"/>
      <c r="C152" s="274"/>
      <c r="D152" s="274"/>
      <c r="E152" s="274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5"/>
      <c r="R152" s="274"/>
    </row>
    <row r="153" spans="1:18">
      <c r="A153" s="274"/>
      <c r="B153" s="274"/>
      <c r="C153" s="274"/>
      <c r="D153" s="274"/>
      <c r="E153" s="274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5"/>
      <c r="R153" s="274"/>
    </row>
    <row r="154" spans="1:18">
      <c r="A154" s="274"/>
      <c r="B154" s="274"/>
      <c r="C154" s="274"/>
      <c r="D154" s="274"/>
      <c r="E154" s="274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5"/>
      <c r="R154" s="274"/>
    </row>
    <row r="155" spans="1:18">
      <c r="A155" s="274"/>
      <c r="B155" s="274"/>
      <c r="C155" s="274"/>
      <c r="D155" s="274"/>
      <c r="E155" s="274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5"/>
      <c r="R155" s="274"/>
    </row>
    <row r="156" spans="1:18">
      <c r="A156" s="274"/>
      <c r="B156" s="274"/>
      <c r="C156" s="274"/>
      <c r="D156" s="274"/>
      <c r="E156" s="274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5"/>
      <c r="R156" s="274"/>
    </row>
    <row r="157" spans="1:18">
      <c r="A157" s="274"/>
      <c r="B157" s="274"/>
      <c r="C157" s="274"/>
      <c r="D157" s="274"/>
      <c r="E157" s="274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5"/>
      <c r="R157" s="274"/>
    </row>
    <row r="158" spans="1:18">
      <c r="A158" s="274"/>
      <c r="B158" s="274"/>
      <c r="C158" s="274"/>
      <c r="D158" s="274"/>
      <c r="E158" s="274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5"/>
      <c r="R158" s="274"/>
    </row>
    <row r="159" spans="1:18">
      <c r="A159" s="274"/>
      <c r="B159" s="274"/>
      <c r="C159" s="274"/>
      <c r="D159" s="274"/>
      <c r="E159" s="274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5"/>
      <c r="R159" s="274"/>
    </row>
    <row r="160" spans="1:18">
      <c r="A160" s="274"/>
      <c r="B160" s="274"/>
      <c r="C160" s="274"/>
      <c r="D160" s="274"/>
      <c r="E160" s="274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5"/>
      <c r="R160" s="274"/>
    </row>
    <row r="161" spans="1:18">
      <c r="A161" s="274"/>
      <c r="B161" s="274"/>
      <c r="C161" s="274"/>
      <c r="D161" s="274"/>
      <c r="E161" s="274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5"/>
      <c r="R161" s="274"/>
    </row>
    <row r="162" spans="1:18">
      <c r="A162" s="274"/>
      <c r="B162" s="274"/>
      <c r="C162" s="274"/>
      <c r="D162" s="274"/>
      <c r="E162" s="274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5"/>
      <c r="R162" s="274"/>
    </row>
    <row r="163" spans="1:18">
      <c r="A163" s="274"/>
      <c r="B163" s="274"/>
      <c r="C163" s="274"/>
      <c r="D163" s="274"/>
      <c r="E163" s="274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5"/>
      <c r="R163" s="274"/>
    </row>
    <row r="164" spans="1:18">
      <c r="A164" s="274"/>
      <c r="B164" s="274"/>
      <c r="C164" s="274"/>
      <c r="D164" s="274"/>
      <c r="E164" s="274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5"/>
      <c r="R164" s="274"/>
    </row>
    <row r="165" spans="1:18">
      <c r="A165" s="274"/>
      <c r="B165" s="274"/>
      <c r="C165" s="274"/>
      <c r="D165" s="274"/>
      <c r="E165" s="274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5"/>
      <c r="R165" s="274"/>
    </row>
    <row r="166" spans="1:18">
      <c r="A166" s="274"/>
      <c r="B166" s="274"/>
      <c r="C166" s="274"/>
      <c r="D166" s="274"/>
      <c r="E166" s="274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5"/>
      <c r="R166" s="274"/>
    </row>
    <row r="167" spans="1:18">
      <c r="A167" s="274"/>
      <c r="B167" s="274"/>
      <c r="C167" s="274"/>
      <c r="D167" s="274"/>
      <c r="E167" s="274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5"/>
      <c r="R167" s="274"/>
    </row>
    <row r="168" spans="1:18">
      <c r="A168" s="274"/>
      <c r="B168" s="274"/>
      <c r="C168" s="274"/>
      <c r="D168" s="274"/>
      <c r="E168" s="274"/>
      <c r="F168" s="274"/>
      <c r="G168" s="274"/>
      <c r="H168" s="274"/>
      <c r="I168" s="274"/>
      <c r="J168" s="274"/>
      <c r="K168" s="274"/>
    </row>
  </sheetData>
  <sheetProtection sheet="1" scenarios="1" formatCells="0" selectLockedCells="1"/>
  <mergeCells count="1">
    <mergeCell ref="C6:G6"/>
  </mergeCells>
  <phoneticPr fontId="7" type="noConversion"/>
  <dataValidations count="3">
    <dataValidation type="list" allowBlank="1" showInputMessage="1" showErrorMessage="1" sqref="D19:D25 E8:G25" xr:uid="{AE6C6CCD-E970-48C6-8527-278A1965BC16}">
      <formula1>prof_des_échantillons</formula1>
    </dataValidation>
    <dataValidation type="list" allowBlank="1" showInputMessage="1" showErrorMessage="1" sqref="A19:A25 B8:B18" xr:uid="{2F6C0647-D54F-4209-B1A2-ADCB42A59FD4}">
      <formula1>TYPE</formula1>
    </dataValidation>
    <dataValidation type="list" allowBlank="1" showInputMessage="1" showErrorMessage="1" sqref="B34:B52" xr:uid="{AE526FA7-88ED-480B-B8F1-15785DED113F}">
      <formula1>risque_environnementaux</formula1>
    </dataValidation>
  </dataValidations>
  <pageMargins left="0.25" right="0.25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958E8-8490-451F-933E-0F85169FF15F}">
  <sheetPr>
    <tabColor rgb="FFFFC000"/>
  </sheetPr>
  <dimension ref="A1:L25"/>
  <sheetViews>
    <sheetView workbookViewId="0">
      <selection activeCell="D8" sqref="D8"/>
    </sheetView>
  </sheetViews>
  <sheetFormatPr baseColWidth="10" defaultColWidth="10" defaultRowHeight="15"/>
  <cols>
    <col min="1" max="1" width="20.125" style="262" customWidth="1"/>
    <col min="2" max="2" width="13.25" style="262" customWidth="1"/>
    <col min="3" max="3" width="6.25" style="262" customWidth="1"/>
    <col min="4" max="4" width="5" style="262" customWidth="1"/>
    <col min="5" max="7" width="9.375" style="262" customWidth="1"/>
    <col min="8" max="8" width="15.125" style="262" customWidth="1"/>
    <col min="9" max="16384" width="10" style="262"/>
  </cols>
  <sheetData>
    <row r="1" spans="1:12" ht="18.75">
      <c r="A1" s="321" t="s">
        <v>311</v>
      </c>
    </row>
    <row r="3" spans="1:12">
      <c r="A3" s="262" t="str">
        <f>'Plan d''échantillonage'!A3</f>
        <v>CHANTIER;</v>
      </c>
      <c r="B3" s="262">
        <f>'Prog - analytique'!D5</f>
        <v>0</v>
      </c>
      <c r="H3" s="320" t="s">
        <v>294</v>
      </c>
      <c r="I3" s="318">
        <f>'Prog - analytique'!E24</f>
        <v>2</v>
      </c>
    </row>
    <row r="4" spans="1:12">
      <c r="A4" s="262" t="str">
        <f>'Plan d''échantillonage'!A4</f>
        <v>ADRESSE;</v>
      </c>
      <c r="B4" s="262" t="str">
        <f>'Prog - analytique'!D6</f>
        <v>1422 rue Le BER, Sherbrooke</v>
      </c>
      <c r="H4" s="319" t="s">
        <v>51</v>
      </c>
      <c r="I4" s="318" t="e">
        <f>'Prog - analytique'!E25</f>
        <v>#REF!</v>
      </c>
    </row>
    <row r="5" spans="1:12" ht="15.75" thickBot="1"/>
    <row r="6" spans="1:12" ht="27" customHeight="1" thickBot="1">
      <c r="A6" s="317" t="str" cm="1">
        <f t="array" ref="A6:G25">programme</f>
        <v>Nom</v>
      </c>
      <c r="B6" s="316" t="str">
        <v>Type</v>
      </c>
      <c r="C6" s="316" t="str">
        <v>Prof.</v>
      </c>
      <c r="D6" s="316" t="str">
        <v>QTE</v>
      </c>
      <c r="E6" s="316" t="str">
        <v>A</v>
      </c>
      <c r="F6" s="316" t="str">
        <v>B</v>
      </c>
      <c r="G6" s="315" t="str">
        <v>C</v>
      </c>
      <c r="H6" s="314" t="str" cm="1">
        <f t="array" ref="H6:H25">risque_liste</f>
        <v>Risque environnementaux vérifier</v>
      </c>
      <c r="I6" s="313"/>
      <c r="J6" s="313"/>
      <c r="K6" s="313"/>
      <c r="L6" s="312"/>
    </row>
    <row r="7" spans="1:12" ht="20.100000000000001" customHeight="1">
      <c r="A7" s="311" t="str">
        <v>F-01</v>
      </c>
      <c r="B7" s="310" t="str">
        <v>FOREUSE</v>
      </c>
      <c r="C7" s="310">
        <v>12</v>
      </c>
      <c r="D7" s="328">
        <v>2</v>
      </c>
      <c r="E7" s="327" t="str">
        <v>2'-5'</v>
      </c>
      <c r="F7" s="367" t="str">
        <v>der 6''</v>
      </c>
      <c r="G7" s="329">
        <v>0</v>
      </c>
      <c r="H7" s="307" t="str">
        <v>Présence de matière potentiellement contaminé sur le site</v>
      </c>
      <c r="I7" s="306"/>
      <c r="J7" s="306"/>
      <c r="K7" s="306"/>
      <c r="L7" s="305"/>
    </row>
    <row r="8" spans="1:12" ht="20.100000000000001" customHeight="1">
      <c r="A8" s="311" t="str">
        <v>F-02</v>
      </c>
      <c r="B8" s="310" t="str">
        <v>FOREUSE</v>
      </c>
      <c r="C8" s="310">
        <v>12</v>
      </c>
      <c r="D8" s="328">
        <v>2</v>
      </c>
      <c r="E8" s="328" t="str">
        <v>2'-5'</v>
      </c>
      <c r="F8" s="367" t="str">
        <v>der 6''</v>
      </c>
      <c r="G8" s="329">
        <v>0</v>
      </c>
      <c r="H8" s="307" t="str">
        <v>Présence de remblais de source inconnu</v>
      </c>
      <c r="I8" s="306"/>
      <c r="J8" s="306"/>
      <c r="K8" s="306"/>
      <c r="L8" s="305"/>
    </row>
    <row r="9" spans="1:12" ht="20.100000000000001" customHeight="1">
      <c r="A9" s="311" t="str">
        <v>F-03</v>
      </c>
      <c r="B9" s="310" t="str">
        <v>FOREUSE</v>
      </c>
      <c r="C9" s="310">
        <v>12</v>
      </c>
      <c r="D9" s="328">
        <v>2</v>
      </c>
      <c r="E9" s="327" t="str">
        <v>2'-5'</v>
      </c>
      <c r="F9" s="367" t="str">
        <v>der 6''</v>
      </c>
      <c r="G9" s="329">
        <v>0</v>
      </c>
      <c r="H9" s="307" t="str">
        <v>Présence de remblais de source inconnu</v>
      </c>
      <c r="I9" s="306"/>
      <c r="J9" s="306"/>
      <c r="K9" s="306"/>
      <c r="L9" s="305"/>
    </row>
    <row r="10" spans="1:12" ht="20.100000000000001" customHeight="1">
      <c r="A10" s="311" t="str">
        <v>FM-04</v>
      </c>
      <c r="B10" s="310" t="str">
        <v>MANUEL</v>
      </c>
      <c r="C10" s="310">
        <v>4</v>
      </c>
      <c r="D10" s="328">
        <v>1</v>
      </c>
      <c r="E10" s="328" t="str">
        <v>1'-4'</v>
      </c>
      <c r="F10" s="328">
        <v>0</v>
      </c>
      <c r="G10" s="329">
        <v>0</v>
      </c>
      <c r="H10" s="307" t="str">
        <v>Présence d'une cheminé de chauffage</v>
      </c>
      <c r="I10" s="306"/>
      <c r="J10" s="306"/>
      <c r="K10" s="306"/>
      <c r="L10" s="305"/>
    </row>
    <row r="11" spans="1:12" ht="20.100000000000001" customHeight="1">
      <c r="A11" s="311" t="str">
        <v>FM-05</v>
      </c>
      <c r="B11" s="310" t="str">
        <v>MANUEL</v>
      </c>
      <c r="C11" s="310">
        <v>4</v>
      </c>
      <c r="D11" s="328">
        <v>1</v>
      </c>
      <c r="E11" s="367" t="str">
        <v>1'-4'</v>
      </c>
      <c r="F11" s="328">
        <v>0</v>
      </c>
      <c r="G11" s="329">
        <v>0</v>
      </c>
      <c r="H11" s="307" t="str">
        <v>Acivité d'imprimerie sur le site</v>
      </c>
      <c r="I11" s="306"/>
      <c r="J11" s="306"/>
      <c r="K11" s="306"/>
      <c r="L11" s="305"/>
    </row>
    <row r="12" spans="1:12" ht="20.100000000000001" customHeight="1">
      <c r="A12" s="311" t="str">
        <v>FM-06</v>
      </c>
      <c r="B12" s="310" t="str">
        <v>MANUEL</v>
      </c>
      <c r="C12" s="310">
        <v>4</v>
      </c>
      <c r="D12" s="328">
        <v>1</v>
      </c>
      <c r="E12" s="328" t="str">
        <v>1'-4'</v>
      </c>
      <c r="F12" s="328">
        <v>0</v>
      </c>
      <c r="G12" s="329">
        <v>0</v>
      </c>
      <c r="H12" s="307" t="str">
        <v>Activité d'usinage sur le site</v>
      </c>
      <c r="I12" s="306"/>
      <c r="J12" s="306"/>
      <c r="K12" s="306"/>
      <c r="L12" s="305"/>
    </row>
    <row r="13" spans="1:12" ht="20.100000000000001" customHeight="1">
      <c r="A13" s="311" t="str">
        <v>F-07</v>
      </c>
      <c r="B13" s="310" t="str">
        <v>FOREUSE</v>
      </c>
      <c r="C13" s="310">
        <v>4</v>
      </c>
      <c r="D13" s="328">
        <v>1</v>
      </c>
      <c r="E13" s="328" t="str">
        <v>1'-4'</v>
      </c>
      <c r="F13" s="328">
        <v>0</v>
      </c>
      <c r="G13" s="329">
        <v>0</v>
      </c>
      <c r="H13" s="307" t="str">
        <v>Batiment incendier sur le site</v>
      </c>
      <c r="I13" s="306"/>
      <c r="J13" s="306"/>
      <c r="K13" s="306"/>
      <c r="L13" s="305"/>
    </row>
    <row r="14" spans="1:12" ht="20.100000000000001" customHeight="1">
      <c r="A14" s="311">
        <v>0</v>
      </c>
      <c r="B14" s="310">
        <v>0</v>
      </c>
      <c r="C14" s="310">
        <v>0</v>
      </c>
      <c r="D14" s="328">
        <v>0</v>
      </c>
      <c r="E14" s="328">
        <v>0</v>
      </c>
      <c r="F14" s="330">
        <v>0</v>
      </c>
      <c r="G14" s="329">
        <v>0</v>
      </c>
      <c r="H14" s="307">
        <v>0</v>
      </c>
      <c r="I14" s="306"/>
      <c r="J14" s="306"/>
      <c r="K14" s="306"/>
      <c r="L14" s="305"/>
    </row>
    <row r="15" spans="1:12" ht="20.100000000000001" customHeight="1">
      <c r="A15" s="311">
        <v>0</v>
      </c>
      <c r="B15" s="310">
        <v>0</v>
      </c>
      <c r="C15" s="310">
        <v>0</v>
      </c>
      <c r="D15" s="328">
        <v>0</v>
      </c>
      <c r="E15" s="328">
        <v>0</v>
      </c>
      <c r="F15" s="330">
        <v>0</v>
      </c>
      <c r="G15" s="329">
        <v>0</v>
      </c>
      <c r="H15" s="307">
        <v>0</v>
      </c>
      <c r="I15" s="306"/>
      <c r="J15" s="306"/>
      <c r="K15" s="306"/>
      <c r="L15" s="305"/>
    </row>
    <row r="16" spans="1:12" ht="20.100000000000001" customHeight="1">
      <c r="A16" s="311">
        <v>0</v>
      </c>
      <c r="B16" s="310">
        <v>0</v>
      </c>
      <c r="C16" s="310">
        <v>0</v>
      </c>
      <c r="D16" s="328">
        <v>0</v>
      </c>
      <c r="E16" s="328">
        <v>0</v>
      </c>
      <c r="F16" s="330">
        <v>0</v>
      </c>
      <c r="G16" s="329">
        <v>0</v>
      </c>
      <c r="H16" s="307">
        <v>0</v>
      </c>
      <c r="I16" s="306"/>
      <c r="J16" s="306"/>
      <c r="K16" s="306"/>
      <c r="L16" s="305"/>
    </row>
    <row r="17" spans="1:12" ht="20.100000000000001" customHeight="1">
      <c r="A17" s="311">
        <v>0</v>
      </c>
      <c r="B17" s="310">
        <v>0</v>
      </c>
      <c r="C17" s="310">
        <v>0</v>
      </c>
      <c r="D17" s="328">
        <v>0</v>
      </c>
      <c r="E17" s="328">
        <v>0</v>
      </c>
      <c r="F17" s="330">
        <v>0</v>
      </c>
      <c r="G17" s="329">
        <v>0</v>
      </c>
      <c r="H17" s="307">
        <v>0</v>
      </c>
      <c r="I17" s="306"/>
      <c r="J17" s="306"/>
      <c r="K17" s="306"/>
      <c r="L17" s="305"/>
    </row>
    <row r="18" spans="1:12" ht="20.100000000000001" customHeight="1">
      <c r="A18" s="311">
        <v>0</v>
      </c>
      <c r="B18" s="310">
        <v>0</v>
      </c>
      <c r="C18" s="310">
        <v>0</v>
      </c>
      <c r="D18" s="328">
        <v>0</v>
      </c>
      <c r="E18" s="328">
        <v>0</v>
      </c>
      <c r="F18" s="328">
        <v>0</v>
      </c>
      <c r="G18" s="329">
        <v>0</v>
      </c>
      <c r="H18" s="307">
        <v>0</v>
      </c>
      <c r="I18" s="306"/>
      <c r="J18" s="306"/>
      <c r="K18" s="306"/>
      <c r="L18" s="305"/>
    </row>
    <row r="19" spans="1:12" ht="20.100000000000001" customHeight="1">
      <c r="A19" s="311">
        <v>0</v>
      </c>
      <c r="B19" s="310">
        <v>0</v>
      </c>
      <c r="C19" s="310">
        <v>0</v>
      </c>
      <c r="D19" s="328">
        <v>0</v>
      </c>
      <c r="E19" s="328">
        <v>0</v>
      </c>
      <c r="F19" s="328">
        <v>0</v>
      </c>
      <c r="G19" s="329">
        <v>0</v>
      </c>
      <c r="H19" s="307">
        <v>0</v>
      </c>
      <c r="I19" s="306"/>
      <c r="J19" s="306"/>
      <c r="K19" s="306"/>
      <c r="L19" s="305"/>
    </row>
    <row r="20" spans="1:12" ht="20.100000000000001" customHeight="1">
      <c r="A20" s="311">
        <v>0</v>
      </c>
      <c r="B20" s="310">
        <v>0</v>
      </c>
      <c r="C20" s="310">
        <v>0</v>
      </c>
      <c r="D20" s="328">
        <v>0</v>
      </c>
      <c r="E20" s="328">
        <v>0</v>
      </c>
      <c r="F20" s="328">
        <v>0</v>
      </c>
      <c r="G20" s="329">
        <v>0</v>
      </c>
      <c r="H20" s="307">
        <v>0</v>
      </c>
      <c r="I20" s="306"/>
      <c r="J20" s="306"/>
      <c r="K20" s="306"/>
      <c r="L20" s="305"/>
    </row>
    <row r="21" spans="1:12" ht="20.100000000000001" customHeight="1">
      <c r="A21" s="311">
        <v>0</v>
      </c>
      <c r="B21" s="310">
        <v>0</v>
      </c>
      <c r="C21" s="310">
        <v>0</v>
      </c>
      <c r="D21" s="328">
        <v>0</v>
      </c>
      <c r="E21" s="328">
        <v>0</v>
      </c>
      <c r="F21" s="328">
        <v>0</v>
      </c>
      <c r="G21" s="329">
        <v>0</v>
      </c>
      <c r="H21" s="307">
        <v>0</v>
      </c>
      <c r="I21" s="306"/>
      <c r="J21" s="306"/>
      <c r="K21" s="306"/>
      <c r="L21" s="305"/>
    </row>
    <row r="22" spans="1:12" ht="20.100000000000001" customHeight="1">
      <c r="A22" s="311">
        <v>0</v>
      </c>
      <c r="B22" s="310">
        <v>0</v>
      </c>
      <c r="C22" s="310">
        <v>0</v>
      </c>
      <c r="D22" s="328">
        <v>0</v>
      </c>
      <c r="E22" s="328">
        <v>0</v>
      </c>
      <c r="F22" s="328">
        <v>0</v>
      </c>
      <c r="G22" s="329">
        <v>0</v>
      </c>
      <c r="H22" s="307">
        <v>0</v>
      </c>
      <c r="I22" s="306"/>
      <c r="J22" s="306"/>
      <c r="K22" s="306"/>
      <c r="L22" s="305"/>
    </row>
    <row r="23" spans="1:12" ht="20.100000000000001" customHeight="1">
      <c r="A23" s="311">
        <v>0</v>
      </c>
      <c r="B23" s="310">
        <v>0</v>
      </c>
      <c r="C23" s="310">
        <v>0</v>
      </c>
      <c r="D23" s="328">
        <v>0</v>
      </c>
      <c r="E23" s="328">
        <v>0</v>
      </c>
      <c r="F23" s="328">
        <v>0</v>
      </c>
      <c r="G23" s="329">
        <v>0</v>
      </c>
      <c r="H23" s="307">
        <v>0</v>
      </c>
      <c r="I23" s="306"/>
      <c r="J23" s="306"/>
      <c r="K23" s="306"/>
      <c r="L23" s="305"/>
    </row>
    <row r="24" spans="1:12" ht="20.100000000000001" customHeight="1" thickBot="1">
      <c r="A24" s="309">
        <v>0</v>
      </c>
      <c r="B24" s="308">
        <v>0</v>
      </c>
      <c r="C24" s="308">
        <v>0</v>
      </c>
      <c r="D24" s="331">
        <v>0</v>
      </c>
      <c r="E24" s="331">
        <v>0</v>
      </c>
      <c r="F24" s="331">
        <v>0</v>
      </c>
      <c r="G24" s="332">
        <v>0</v>
      </c>
      <c r="H24" s="307">
        <v>0</v>
      </c>
      <c r="I24" s="306"/>
      <c r="J24" s="306"/>
      <c r="K24" s="306"/>
      <c r="L24" s="305"/>
    </row>
    <row r="25" spans="1:12" ht="20.100000000000001" customHeight="1" thickBot="1">
      <c r="A25" s="304">
        <v>0</v>
      </c>
      <c r="B25" s="303">
        <v>0</v>
      </c>
      <c r="C25" s="303">
        <v>0</v>
      </c>
      <c r="D25" s="303">
        <v>10</v>
      </c>
      <c r="E25" s="303">
        <v>0</v>
      </c>
      <c r="F25" s="303">
        <v>0</v>
      </c>
      <c r="G25" s="302">
        <v>0</v>
      </c>
      <c r="H25" s="301">
        <v>0</v>
      </c>
      <c r="I25" s="300"/>
      <c r="J25" s="300"/>
      <c r="K25" s="300"/>
      <c r="L25" s="299"/>
    </row>
  </sheetData>
  <sheetProtection sheet="1" scenarios="1" formatCells="0" selectLockedCells="1"/>
  <pageMargins left="0.25" right="0.25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085DA-92B2-4140-AB11-837CC8892CA6}">
  <sheetPr>
    <tabColor rgb="FFFF0000"/>
  </sheetPr>
  <dimension ref="A1:AW166"/>
  <sheetViews>
    <sheetView workbookViewId="0"/>
  </sheetViews>
  <sheetFormatPr baseColWidth="10" defaultColWidth="11" defaultRowHeight="15.75"/>
  <cols>
    <col min="1" max="1" width="23.375" style="2" customWidth="1"/>
    <col min="2" max="2" width="4" style="2" customWidth="1"/>
    <col min="3" max="3" width="8.25" style="17" customWidth="1"/>
    <col min="4" max="4" width="2.875" style="2" customWidth="1"/>
    <col min="5" max="5" width="10.375" style="17" customWidth="1"/>
    <col min="6" max="6" width="3.75" style="2" customWidth="1"/>
    <col min="7" max="7" width="11" style="17"/>
    <col min="8" max="8" width="11" style="2"/>
    <col min="9" max="9" width="21.25" style="2" customWidth="1"/>
    <col min="10" max="10" width="4" style="2" customWidth="1"/>
    <col min="11" max="11" width="8.625" style="17" customWidth="1"/>
    <col min="12" max="12" width="3.25" style="2" customWidth="1"/>
    <col min="13" max="13" width="9.375" style="17" customWidth="1"/>
    <col min="14" max="14" width="4.25" style="2" customWidth="1"/>
    <col min="15" max="15" width="11" style="17"/>
    <col min="16" max="16" width="11" style="2"/>
  </cols>
  <sheetData>
    <row r="1" spans="1:49" ht="9.9499999999999993" customHeight="1">
      <c r="A1" s="199" t="str" cm="1">
        <f t="array" ref="A1:E138">res_2</f>
        <v>Forage</v>
      </c>
      <c r="B1" s="199">
        <v>0</v>
      </c>
      <c r="C1" s="200">
        <v>0</v>
      </c>
      <c r="D1" s="199">
        <v>0</v>
      </c>
      <c r="E1" s="200">
        <v>0</v>
      </c>
      <c r="F1" s="227"/>
      <c r="G1" s="228"/>
      <c r="H1" s="229"/>
      <c r="I1" s="199" t="str" cm="1">
        <f t="array" ref="I1:M70">res_3</f>
        <v>Rapport et gestion</v>
      </c>
      <c r="J1" s="199">
        <v>0</v>
      </c>
      <c r="K1" s="200">
        <v>0</v>
      </c>
      <c r="L1" s="199">
        <v>0</v>
      </c>
      <c r="M1" s="200">
        <v>0</v>
      </c>
      <c r="N1" s="227"/>
      <c r="O1" s="228"/>
      <c r="P1" s="229"/>
    </row>
    <row r="2" spans="1:49" ht="9.9499999999999993" customHeight="1">
      <c r="A2" s="202" t="str">
        <v>Maind'œuvre forage</v>
      </c>
      <c r="B2" s="202" t="str">
        <v>Qte</v>
      </c>
      <c r="C2" s="203" t="str">
        <v>$/unitaire</v>
      </c>
      <c r="D2" s="202" t="str">
        <v>.</v>
      </c>
      <c r="E2" s="203" t="str">
        <v>TOTAL</v>
      </c>
      <c r="F2" s="202" t="s">
        <v>178</v>
      </c>
      <c r="G2" s="203" t="s">
        <v>32</v>
      </c>
      <c r="H2" s="204"/>
      <c r="I2" s="202" t="str">
        <v>ITEM</v>
      </c>
      <c r="J2" s="202" t="str">
        <v>Qte</v>
      </c>
      <c r="K2" s="203" t="str">
        <v>Prix / unitaire</v>
      </c>
      <c r="L2" s="202">
        <v>0</v>
      </c>
      <c r="M2" s="203" t="str">
        <v>TOTAL</v>
      </c>
      <c r="N2" s="202" t="s">
        <v>178</v>
      </c>
      <c r="O2" s="203" t="s">
        <v>32</v>
      </c>
      <c r="P2" s="204"/>
    </row>
    <row r="3" spans="1:49" ht="9.9499999999999993" customHeight="1">
      <c r="A3" s="208" t="str">
        <v>Mobilisation main d'œuvre (50KM)</v>
      </c>
      <c r="B3" s="208">
        <v>0</v>
      </c>
      <c r="C3" s="209">
        <v>150</v>
      </c>
      <c r="D3" s="208" t="str">
        <v>Km</v>
      </c>
      <c r="E3" s="209">
        <v>0</v>
      </c>
      <c r="F3" s="208"/>
      <c r="G3" s="209">
        <f>C3*F3</f>
        <v>0</v>
      </c>
      <c r="H3" s="210"/>
      <c r="I3" s="2" t="str">
        <v>Rapport PHASE  1</v>
      </c>
      <c r="J3" s="2">
        <v>0</v>
      </c>
      <c r="K3" s="206">
        <v>1895.2280000000001</v>
      </c>
      <c r="L3" s="2" t="str">
        <v>Ch</v>
      </c>
      <c r="M3" s="206">
        <v>0</v>
      </c>
      <c r="O3" s="206">
        <f>K3*N3</f>
        <v>0</v>
      </c>
      <c r="P3" s="207"/>
    </row>
    <row r="4" spans="1:49" ht="9.9499999999999993" customHeight="1">
      <c r="A4" s="208" t="str">
        <v>kilométrage</v>
      </c>
      <c r="B4" s="208">
        <v>0</v>
      </c>
      <c r="C4" s="209">
        <v>0.89999999999999991</v>
      </c>
      <c r="D4" s="208" t="str">
        <v>Ch</v>
      </c>
      <c r="E4" s="209">
        <v>0</v>
      </c>
      <c r="F4" s="208"/>
      <c r="G4" s="209">
        <f t="shared" ref="G4:G67" si="0">C4*F4</f>
        <v>0</v>
      </c>
      <c r="H4" s="210"/>
      <c r="I4" s="51" t="str">
        <v>Rapport PHASE  1 (prix commercial)</v>
      </c>
      <c r="J4" s="51">
        <v>0</v>
      </c>
      <c r="K4" s="219">
        <v>1775.442</v>
      </c>
      <c r="L4" s="51" t="str">
        <v>Ch</v>
      </c>
      <c r="M4" s="219">
        <v>0</v>
      </c>
      <c r="N4" s="51"/>
      <c r="O4" s="219">
        <f t="shared" ref="O4:O67" si="1">K4*N4</f>
        <v>0</v>
      </c>
      <c r="P4" s="220"/>
    </row>
    <row r="5" spans="1:49" ht="9.9499999999999993" customHeight="1">
      <c r="A5" s="2" t="str">
        <v>Temps technicien</v>
      </c>
      <c r="B5" s="2">
        <v>0</v>
      </c>
      <c r="C5" s="206">
        <v>121.5</v>
      </c>
      <c r="D5" s="2" t="str">
        <v>Hr</v>
      </c>
      <c r="E5" s="206">
        <v>0</v>
      </c>
      <c r="G5" s="206">
        <f t="shared" si="0"/>
        <v>0</v>
      </c>
      <c r="H5" s="207"/>
      <c r="I5" s="2" t="str">
        <v>Mise a jour phase 1 envirosol</v>
      </c>
      <c r="J5" s="2">
        <v>0</v>
      </c>
      <c r="K5" s="206">
        <v>1674.5</v>
      </c>
      <c r="L5" s="2" t="str">
        <v>Ch</v>
      </c>
      <c r="M5" s="206">
        <v>0</v>
      </c>
      <c r="O5" s="206">
        <f t="shared" si="1"/>
        <v>0</v>
      </c>
      <c r="P5" s="207"/>
    </row>
    <row r="6" spans="1:49" s="222" customFormat="1" ht="9.9499999999999993" customHeight="1">
      <c r="A6" s="51" t="str">
        <v>Temps tech prélèvement des puits</v>
      </c>
      <c r="B6" s="51">
        <v>0</v>
      </c>
      <c r="C6" s="219">
        <v>165</v>
      </c>
      <c r="D6" s="51" t="str">
        <v>Hr</v>
      </c>
      <c r="E6" s="219">
        <v>0</v>
      </c>
      <c r="F6" s="51"/>
      <c r="G6" s="219">
        <f t="shared" si="0"/>
        <v>0</v>
      </c>
      <c r="H6" s="220"/>
      <c r="I6" s="51" t="str">
        <v>Mise a jour phase 1 compétition</v>
      </c>
      <c r="J6" s="51">
        <v>0</v>
      </c>
      <c r="K6" s="219">
        <v>1773.8000000000002</v>
      </c>
      <c r="L6" s="51" t="str">
        <v>Ch</v>
      </c>
      <c r="M6" s="219">
        <v>0</v>
      </c>
      <c r="N6" s="51"/>
      <c r="O6" s="219">
        <f t="shared" si="1"/>
        <v>0</v>
      </c>
      <c r="P6" s="220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spans="1:49" ht="9.9499999999999993" customHeight="1">
      <c r="A7" s="2" t="str">
        <v>Chargé de projet</v>
      </c>
      <c r="B7" s="2">
        <v>0</v>
      </c>
      <c r="C7" s="206">
        <v>195</v>
      </c>
      <c r="D7" s="2" t="str">
        <v>Hr</v>
      </c>
      <c r="E7" s="206">
        <v>0</v>
      </c>
      <c r="G7" s="206">
        <f t="shared" si="0"/>
        <v>0</v>
      </c>
      <c r="H7" s="207"/>
      <c r="I7" s="2" t="str">
        <v>Rapport PHASE II et III</v>
      </c>
      <c r="J7" s="2">
        <v>1</v>
      </c>
      <c r="K7" s="206">
        <v>1200.73</v>
      </c>
      <c r="L7" s="2" t="str">
        <v>Ch</v>
      </c>
      <c r="M7" s="206">
        <v>1200.73</v>
      </c>
      <c r="O7" s="206">
        <f t="shared" si="1"/>
        <v>0</v>
      </c>
      <c r="P7" s="207"/>
    </row>
    <row r="8" spans="1:49" ht="9.9499999999999993" customHeight="1">
      <c r="A8" s="202" t="str">
        <v>Machinerie de forage</v>
      </c>
      <c r="B8" s="202">
        <v>0</v>
      </c>
      <c r="C8" s="203" t="str">
        <v>.</v>
      </c>
      <c r="D8" s="202" t="str">
        <v>.</v>
      </c>
      <c r="E8" s="203" t="str">
        <v>.</v>
      </c>
      <c r="F8" s="202"/>
      <c r="G8" s="203"/>
      <c r="H8" s="204"/>
      <c r="I8" s="202" t="str">
        <v>Rapport Réhabilitation</v>
      </c>
      <c r="J8" s="202">
        <v>0</v>
      </c>
      <c r="K8" s="203">
        <v>2000.6599999999999</v>
      </c>
      <c r="L8" s="202" t="str">
        <v>Ch</v>
      </c>
      <c r="M8" s="203">
        <v>0</v>
      </c>
      <c r="N8" s="202"/>
      <c r="O8" s="203"/>
      <c r="P8" s="204"/>
    </row>
    <row r="9" spans="1:49" ht="9.9499999999999993" customHeight="1">
      <c r="A9" s="208" t="str">
        <v>Mobilisation (50KM)</v>
      </c>
      <c r="B9" s="208">
        <v>1</v>
      </c>
      <c r="C9" s="209">
        <v>375</v>
      </c>
      <c r="D9" s="208" t="str">
        <v>Ch</v>
      </c>
      <c r="E9" s="209">
        <v>375</v>
      </c>
      <c r="F9" s="208"/>
      <c r="G9" s="209">
        <f t="shared" si="0"/>
        <v>0</v>
      </c>
      <c r="H9" s="210"/>
      <c r="I9" s="202" t="str">
        <v>Rédaction Lettre</v>
      </c>
      <c r="J9" s="202">
        <v>0</v>
      </c>
      <c r="K9" s="203">
        <v>400</v>
      </c>
      <c r="L9" s="202" t="str">
        <v>Ch</v>
      </c>
      <c r="M9" s="203">
        <v>0</v>
      </c>
      <c r="N9" s="202"/>
      <c r="O9" s="203"/>
      <c r="P9" s="204"/>
    </row>
    <row r="10" spans="1:49" ht="9.9499999999999993" customHeight="1">
      <c r="A10" s="208" t="str">
        <v xml:space="preserve">Kilometre supplémentaire </v>
      </c>
      <c r="B10" s="208">
        <v>0</v>
      </c>
      <c r="C10" s="209">
        <v>4</v>
      </c>
      <c r="D10" s="208" t="str">
        <v>Km</v>
      </c>
      <c r="E10" s="209">
        <v>0</v>
      </c>
      <c r="F10" s="208"/>
      <c r="G10" s="209">
        <f t="shared" si="0"/>
        <v>0</v>
      </c>
      <c r="H10" s="210"/>
      <c r="I10" s="51" t="str">
        <v>Analyse de résultat d'échantillons</v>
      </c>
      <c r="J10" s="51">
        <v>0</v>
      </c>
      <c r="K10" s="219">
        <v>87.5</v>
      </c>
      <c r="L10" s="51" t="str">
        <v>Ch</v>
      </c>
      <c r="M10" s="219">
        <v>0</v>
      </c>
      <c r="N10" s="51"/>
      <c r="O10" s="219">
        <f t="shared" si="1"/>
        <v>0</v>
      </c>
      <c r="P10" s="220"/>
    </row>
    <row r="11" spans="1:49" ht="9.9499999999999993" customHeight="1">
      <c r="A11" s="2" t="str">
        <v>Foreuse Manuel (dewalt)</v>
      </c>
      <c r="B11" s="2">
        <v>0</v>
      </c>
      <c r="C11" s="206">
        <v>166.75</v>
      </c>
      <c r="D11" s="2" t="str">
        <v>Hr</v>
      </c>
      <c r="E11" s="206">
        <v>0</v>
      </c>
      <c r="G11" s="206">
        <f t="shared" si="0"/>
        <v>0</v>
      </c>
      <c r="H11" s="207"/>
      <c r="I11" s="2" t="str">
        <v>Plan</v>
      </c>
      <c r="J11" s="2">
        <v>1</v>
      </c>
      <c r="K11" s="206">
        <v>130</v>
      </c>
      <c r="L11" s="2" t="str">
        <v>Ch</v>
      </c>
      <c r="M11" s="206">
        <v>130</v>
      </c>
      <c r="O11" s="206">
        <f t="shared" si="1"/>
        <v>0</v>
      </c>
      <c r="P11" s="207"/>
    </row>
    <row r="12" spans="1:49" ht="9.9499999999999993" customHeight="1">
      <c r="A12" s="51" t="str">
        <v>Foreuse 540 (ENVIROSOL)</v>
      </c>
      <c r="B12" s="51">
        <v>0</v>
      </c>
      <c r="C12" s="219">
        <v>224.25</v>
      </c>
      <c r="D12" s="51" t="str">
        <v>Hr</v>
      </c>
      <c r="E12" s="219">
        <v>0</v>
      </c>
      <c r="F12" s="51"/>
      <c r="G12" s="219">
        <f t="shared" si="0"/>
        <v>0</v>
      </c>
      <c r="H12" s="220"/>
      <c r="I12" s="51" t="str">
        <v>Temps / Biologiste</v>
      </c>
      <c r="J12" s="51">
        <v>0</v>
      </c>
      <c r="K12" s="219">
        <v>180</v>
      </c>
      <c r="L12" s="51" t="str">
        <v>Hr</v>
      </c>
      <c r="M12" s="219">
        <v>0</v>
      </c>
      <c r="N12" s="51"/>
      <c r="O12" s="219">
        <f t="shared" si="1"/>
        <v>0</v>
      </c>
      <c r="P12" s="220"/>
    </row>
    <row r="13" spans="1:49" ht="9.9499999999999993" customHeight="1">
      <c r="A13" s="2" t="str">
        <v>Foreuse GT8</v>
      </c>
      <c r="B13" s="2">
        <v>0</v>
      </c>
      <c r="C13" s="206">
        <v>304.75</v>
      </c>
      <c r="D13" s="2" t="str">
        <v>Hr</v>
      </c>
      <c r="E13" s="206">
        <v>0</v>
      </c>
      <c r="G13" s="206">
        <f t="shared" si="0"/>
        <v>0</v>
      </c>
      <c r="H13" s="207"/>
      <c r="I13" s="2" t="str">
        <v>Temps / administration</v>
      </c>
      <c r="J13" s="2">
        <v>0</v>
      </c>
      <c r="K13" s="206">
        <v>100</v>
      </c>
      <c r="L13" s="2" t="str">
        <v>Hr</v>
      </c>
      <c r="M13" s="206">
        <v>0</v>
      </c>
      <c r="O13" s="206">
        <f t="shared" si="1"/>
        <v>0</v>
      </c>
      <c r="P13" s="207"/>
    </row>
    <row r="14" spans="1:49" ht="9.9499999999999993" customHeight="1">
      <c r="A14" s="51" t="str">
        <v>Foreuse GT8 (hiver)</v>
      </c>
      <c r="B14" s="51">
        <v>0</v>
      </c>
      <c r="C14" s="219">
        <v>339.25</v>
      </c>
      <c r="D14" s="51" t="str">
        <v>Hr</v>
      </c>
      <c r="E14" s="219">
        <v>0</v>
      </c>
      <c r="F14" s="51"/>
      <c r="G14" s="219">
        <f t="shared" si="0"/>
        <v>0</v>
      </c>
      <c r="H14" s="220"/>
      <c r="I14" s="202">
        <v>0</v>
      </c>
      <c r="J14" s="202">
        <v>0</v>
      </c>
      <c r="K14" s="203">
        <v>0</v>
      </c>
      <c r="L14" s="202">
        <v>0</v>
      </c>
      <c r="M14" s="203">
        <v>0</v>
      </c>
      <c r="N14" s="202"/>
      <c r="O14" s="203"/>
      <c r="P14" s="204"/>
    </row>
    <row r="15" spans="1:49" ht="9.9499999999999993" customHeight="1">
      <c r="A15" s="2" t="str">
        <v>Foreuse CME55</v>
      </c>
      <c r="B15" s="2">
        <v>0</v>
      </c>
      <c r="C15" s="206">
        <v>304.75</v>
      </c>
      <c r="D15" s="2" t="str">
        <v>Hr</v>
      </c>
      <c r="E15" s="206">
        <v>0</v>
      </c>
      <c r="G15" s="206">
        <f t="shared" si="0"/>
        <v>0</v>
      </c>
      <c r="H15" s="207"/>
      <c r="I15" s="2">
        <v>0</v>
      </c>
      <c r="J15" s="2">
        <v>0</v>
      </c>
      <c r="K15" s="206">
        <v>0</v>
      </c>
      <c r="L15" s="2">
        <v>0</v>
      </c>
      <c r="M15" s="206">
        <v>0</v>
      </c>
      <c r="O15" s="206">
        <f t="shared" si="1"/>
        <v>0</v>
      </c>
      <c r="P15" s="207"/>
    </row>
    <row r="16" spans="1:49" s="222" customFormat="1" ht="9.9499999999999993" customHeight="1">
      <c r="A16" s="51" t="str">
        <v>Foreuse CME55 (hiver)</v>
      </c>
      <c r="B16" s="51">
        <v>0</v>
      </c>
      <c r="C16" s="219">
        <v>339.25</v>
      </c>
      <c r="D16" s="51" t="str">
        <v>Hr</v>
      </c>
      <c r="E16" s="219">
        <v>0</v>
      </c>
      <c r="F16" s="51"/>
      <c r="G16" s="219">
        <f t="shared" si="0"/>
        <v>0</v>
      </c>
      <c r="H16" s="220"/>
      <c r="I16" s="51" t="str">
        <v>Assurance</v>
      </c>
      <c r="J16" s="51">
        <v>1</v>
      </c>
      <c r="K16" s="219">
        <v>200</v>
      </c>
      <c r="L16" s="51" t="str">
        <v>Hr</v>
      </c>
      <c r="M16" s="219">
        <v>200</v>
      </c>
      <c r="N16" s="51"/>
      <c r="O16" s="219">
        <f t="shared" si="1"/>
        <v>0</v>
      </c>
      <c r="P16" s="220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</row>
    <row r="17" spans="1:49" ht="9.9499999999999993" customHeight="1">
      <c r="A17" s="2" t="str">
        <v>Foreuse GEO 7822</v>
      </c>
      <c r="B17" s="2">
        <v>0</v>
      </c>
      <c r="C17" s="206">
        <v>287.5</v>
      </c>
      <c r="D17" s="2" t="str">
        <v>Hr</v>
      </c>
      <c r="E17" s="206">
        <v>0</v>
      </c>
      <c r="G17" s="206">
        <f t="shared" si="0"/>
        <v>0</v>
      </c>
      <c r="H17" s="207"/>
      <c r="I17" s="2">
        <v>0</v>
      </c>
      <c r="J17" s="2">
        <v>0</v>
      </c>
      <c r="K17" s="206">
        <v>0</v>
      </c>
      <c r="L17" s="2" t="str">
        <v>Km</v>
      </c>
      <c r="M17" s="206">
        <v>0</v>
      </c>
      <c r="O17" s="206">
        <f t="shared" si="1"/>
        <v>0</v>
      </c>
      <c r="P17" s="207"/>
    </row>
    <row r="18" spans="1:49" s="222" customFormat="1" ht="9.9499999999999993" customHeight="1">
      <c r="A18" s="51" t="str">
        <v>Foreuse GEO 7822 (hiver)</v>
      </c>
      <c r="B18" s="51">
        <v>0</v>
      </c>
      <c r="C18" s="219">
        <v>322</v>
      </c>
      <c r="D18" s="51" t="str">
        <v>Hr</v>
      </c>
      <c r="E18" s="219">
        <v>0</v>
      </c>
      <c r="F18" s="51"/>
      <c r="G18" s="219">
        <f t="shared" si="0"/>
        <v>0</v>
      </c>
      <c r="H18" s="220"/>
      <c r="I18" s="51">
        <v>0</v>
      </c>
      <c r="J18" s="51">
        <v>0</v>
      </c>
      <c r="K18" s="219">
        <v>0</v>
      </c>
      <c r="L18" s="51" t="str">
        <v>Ch</v>
      </c>
      <c r="M18" s="219">
        <v>0</v>
      </c>
      <c r="N18" s="51"/>
      <c r="O18" s="219">
        <f t="shared" si="1"/>
        <v>0</v>
      </c>
      <c r="P18" s="220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</row>
    <row r="19" spans="1:49" ht="9.9499999999999993" customHeight="1">
      <c r="A19" s="202" t="str">
        <v>Options de travaux de forage</v>
      </c>
      <c r="B19" s="202">
        <v>0</v>
      </c>
      <c r="C19" s="203" t="str">
        <v>.</v>
      </c>
      <c r="D19" s="202" t="str">
        <v>.</v>
      </c>
      <c r="E19" s="203" t="str">
        <v>.</v>
      </c>
      <c r="F19" s="202"/>
      <c r="G19" s="203"/>
      <c r="H19" s="204"/>
      <c r="I19" s="2">
        <v>0</v>
      </c>
      <c r="J19" s="2">
        <v>0</v>
      </c>
      <c r="K19" s="206">
        <v>0</v>
      </c>
      <c r="L19" s="2" t="str">
        <v>Ch</v>
      </c>
      <c r="M19" s="206">
        <v>0</v>
      </c>
      <c r="O19" s="206">
        <f t="shared" si="1"/>
        <v>0</v>
      </c>
      <c r="P19" s="207"/>
    </row>
    <row r="20" spans="1:49" s="222" customFormat="1" ht="9.9499999999999993" customHeight="1">
      <c r="A20" s="51" t="str">
        <v>Frais hivernal</v>
      </c>
      <c r="B20" s="51">
        <v>0</v>
      </c>
      <c r="C20" s="219">
        <v>19.5</v>
      </c>
      <c r="D20" s="51" t="str">
        <v>Hr</v>
      </c>
      <c r="E20" s="219">
        <v>0</v>
      </c>
      <c r="F20" s="51"/>
      <c r="G20" s="219">
        <f t="shared" si="0"/>
        <v>0</v>
      </c>
      <c r="H20" s="220"/>
      <c r="I20" s="51">
        <v>0</v>
      </c>
      <c r="J20" s="51">
        <v>0</v>
      </c>
      <c r="K20" s="219">
        <v>0</v>
      </c>
      <c r="L20" s="51">
        <v>0</v>
      </c>
      <c r="M20" s="219">
        <v>0</v>
      </c>
      <c r="N20" s="51"/>
      <c r="O20" s="219">
        <f t="shared" si="1"/>
        <v>0</v>
      </c>
      <c r="P20" s="2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</row>
    <row r="21" spans="1:49" ht="9.9499999999999993" customHeight="1">
      <c r="A21" s="2" t="str">
        <v>Liner Géoprobe ( 1 pour 4 pieds)</v>
      </c>
      <c r="B21" s="2">
        <v>0</v>
      </c>
      <c r="C21" s="206">
        <v>16.675000000000001</v>
      </c>
      <c r="D21" s="2" t="str">
        <v>Ch</v>
      </c>
      <c r="E21" s="206">
        <v>0</v>
      </c>
      <c r="G21" s="206">
        <f t="shared" si="0"/>
        <v>0</v>
      </c>
      <c r="H21" s="207"/>
      <c r="I21" s="2">
        <v>0</v>
      </c>
      <c r="J21" s="2">
        <v>0</v>
      </c>
      <c r="K21" s="206">
        <v>0</v>
      </c>
      <c r="L21" s="2">
        <v>0</v>
      </c>
      <c r="M21" s="206">
        <v>1530.73</v>
      </c>
      <c r="O21" s="206">
        <f t="shared" si="1"/>
        <v>0</v>
      </c>
      <c r="P21" s="207"/>
    </row>
    <row r="22" spans="1:49" s="222" customFormat="1" ht="9.9499999999999993" customHeight="1">
      <c r="A22" s="51" t="str">
        <v>Sable fin (sac)</v>
      </c>
      <c r="B22" s="51">
        <v>5</v>
      </c>
      <c r="C22" s="219">
        <v>16.100000000000001</v>
      </c>
      <c r="D22" s="51" t="str">
        <v>Ch</v>
      </c>
      <c r="E22" s="219">
        <v>80.5</v>
      </c>
      <c r="F22" s="51"/>
      <c r="G22" s="219">
        <f t="shared" si="0"/>
        <v>0</v>
      </c>
      <c r="H22" s="220"/>
      <c r="I22" s="202" t="str">
        <v>Résumé des couts</v>
      </c>
      <c r="J22" s="216">
        <v>0</v>
      </c>
      <c r="K22" s="217">
        <v>0</v>
      </c>
      <c r="L22" s="216">
        <v>0</v>
      </c>
      <c r="M22" s="217">
        <v>0</v>
      </c>
      <c r="N22" s="216"/>
      <c r="O22" s="217">
        <f t="shared" si="1"/>
        <v>0</v>
      </c>
      <c r="P22" s="218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</row>
    <row r="23" spans="1:49" ht="9.9499999999999993" customHeight="1">
      <c r="A23" s="2" t="str">
        <v>Sable (sac)</v>
      </c>
      <c r="B23" s="2">
        <v>0</v>
      </c>
      <c r="C23" s="206">
        <v>23</v>
      </c>
      <c r="D23" s="2" t="str">
        <v>Ch</v>
      </c>
      <c r="E23" s="206">
        <v>0</v>
      </c>
      <c r="G23" s="206">
        <f t="shared" si="0"/>
        <v>0</v>
      </c>
      <c r="H23" s="207"/>
      <c r="I23" s="2">
        <v>0</v>
      </c>
      <c r="J23" s="2">
        <v>0</v>
      </c>
      <c r="K23" s="206">
        <v>0</v>
      </c>
      <c r="L23" s="2">
        <v>0</v>
      </c>
      <c r="M23" s="206">
        <v>0</v>
      </c>
      <c r="O23" s="206">
        <f t="shared" si="1"/>
        <v>0</v>
      </c>
      <c r="P23" s="207"/>
    </row>
    <row r="24" spans="1:49" s="222" customFormat="1" ht="9.9499999999999993" customHeight="1">
      <c r="A24" s="51" t="str">
        <v>Alsphate froide (sac)</v>
      </c>
      <c r="B24" s="51">
        <v>0</v>
      </c>
      <c r="C24" s="219">
        <v>32.200000000000003</v>
      </c>
      <c r="D24" s="51" t="str">
        <v>Ch</v>
      </c>
      <c r="E24" s="219">
        <v>0</v>
      </c>
      <c r="F24" s="51"/>
      <c r="G24" s="219">
        <f t="shared" si="0"/>
        <v>0</v>
      </c>
      <c r="H24" s="220"/>
      <c r="I24" s="51" t="str">
        <v>Excavation</v>
      </c>
      <c r="J24" s="51">
        <v>0</v>
      </c>
      <c r="K24" s="219">
        <v>0</v>
      </c>
      <c r="L24" s="51">
        <v>0</v>
      </c>
      <c r="M24" s="219">
        <v>0</v>
      </c>
      <c r="N24" s="51"/>
      <c r="O24" s="219">
        <f t="shared" si="1"/>
        <v>0</v>
      </c>
      <c r="P24" s="220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</row>
    <row r="25" spans="1:49" ht="9.9499999999999993" customHeight="1">
      <c r="A25" s="2" t="str">
        <v>Silice (2 sacs au mêtre)</v>
      </c>
      <c r="B25" s="2">
        <v>0</v>
      </c>
      <c r="C25" s="206">
        <v>17.25</v>
      </c>
      <c r="D25" s="2" t="str">
        <v>Ch</v>
      </c>
      <c r="E25" s="206">
        <v>0</v>
      </c>
      <c r="G25" s="206">
        <f t="shared" si="0"/>
        <v>0</v>
      </c>
      <c r="H25" s="207"/>
      <c r="I25" s="2" t="str">
        <v>Transport et gestion des sols</v>
      </c>
      <c r="J25" s="2">
        <v>0</v>
      </c>
      <c r="K25" s="206">
        <v>0</v>
      </c>
      <c r="L25" s="2">
        <v>0</v>
      </c>
      <c r="M25" s="206">
        <v>0</v>
      </c>
      <c r="O25" s="206">
        <f t="shared" si="1"/>
        <v>0</v>
      </c>
      <c r="P25" s="207"/>
    </row>
    <row r="26" spans="1:49" s="222" customFormat="1" ht="9.9499999999999993" customHeight="1">
      <c r="A26" s="51" t="str">
        <v>Béton (sac)</v>
      </c>
      <c r="B26" s="51">
        <v>2</v>
      </c>
      <c r="C26" s="219">
        <v>28.75</v>
      </c>
      <c r="D26" s="51" t="str">
        <v>Ch</v>
      </c>
      <c r="E26" s="219">
        <v>57.5</v>
      </c>
      <c r="F26" s="51"/>
      <c r="G26" s="219">
        <f t="shared" si="0"/>
        <v>0</v>
      </c>
      <c r="H26" s="220"/>
      <c r="I26" s="51" t="str">
        <v>Remblais</v>
      </c>
      <c r="J26" s="51">
        <v>0</v>
      </c>
      <c r="K26" s="219">
        <v>0</v>
      </c>
      <c r="L26" s="51">
        <v>0</v>
      </c>
      <c r="M26" s="219">
        <v>0</v>
      </c>
      <c r="N26" s="51"/>
      <c r="O26" s="219">
        <f t="shared" si="1"/>
        <v>0</v>
      </c>
      <c r="P26" s="220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</row>
    <row r="27" spans="1:49" ht="9.9499999999999993" customHeight="1">
      <c r="A27" s="2" t="str">
        <v>Carottage de béton</v>
      </c>
      <c r="B27" s="2">
        <v>3</v>
      </c>
      <c r="C27" s="206">
        <v>63.25</v>
      </c>
      <c r="D27" s="2" t="str">
        <v>Ch</v>
      </c>
      <c r="E27" s="206">
        <v>189.75</v>
      </c>
      <c r="G27" s="206">
        <f t="shared" si="0"/>
        <v>0</v>
      </c>
      <c r="H27" s="207"/>
      <c r="I27" s="2" t="str">
        <v>Forage</v>
      </c>
      <c r="J27" s="2">
        <v>0</v>
      </c>
      <c r="K27" s="206">
        <v>0</v>
      </c>
      <c r="L27" s="2">
        <v>0</v>
      </c>
      <c r="M27" s="206">
        <v>702.75</v>
      </c>
      <c r="O27" s="206">
        <f t="shared" si="1"/>
        <v>0</v>
      </c>
      <c r="P27" s="207"/>
    </row>
    <row r="28" spans="1:49" s="222" customFormat="1" ht="9.9499999999999993" customHeight="1">
      <c r="A28" s="51">
        <v>0</v>
      </c>
      <c r="B28" s="51">
        <v>0</v>
      </c>
      <c r="C28" s="219">
        <v>0</v>
      </c>
      <c r="D28" s="51" t="str">
        <v>Ch</v>
      </c>
      <c r="E28" s="219">
        <v>0</v>
      </c>
      <c r="F28" s="51"/>
      <c r="G28" s="219">
        <f t="shared" si="0"/>
        <v>0</v>
      </c>
      <c r="H28" s="220"/>
      <c r="I28" s="51" t="str">
        <v>Analyse chimique des échantillons</v>
      </c>
      <c r="J28" s="51">
        <v>0</v>
      </c>
      <c r="K28" s="219">
        <v>0</v>
      </c>
      <c r="L28" s="51">
        <v>0</v>
      </c>
      <c r="M28" s="219">
        <v>1618.6599999999999</v>
      </c>
      <c r="N28" s="51"/>
      <c r="O28" s="219">
        <f t="shared" si="1"/>
        <v>0</v>
      </c>
      <c r="P28" s="220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</row>
    <row r="29" spans="1:49" ht="9.9499999999999993" customHeight="1">
      <c r="A29" s="2" t="str">
        <v>excavatrice</v>
      </c>
      <c r="B29" s="2">
        <v>0</v>
      </c>
      <c r="C29" s="206">
        <v>155.25</v>
      </c>
      <c r="D29" s="2" t="str">
        <v>Ch</v>
      </c>
      <c r="E29" s="206">
        <v>0</v>
      </c>
      <c r="G29" s="206">
        <f t="shared" si="0"/>
        <v>0</v>
      </c>
      <c r="H29" s="207"/>
      <c r="I29" s="2" t="str">
        <v>Frais de gestion et rapport</v>
      </c>
      <c r="J29" s="2">
        <v>0</v>
      </c>
      <c r="K29" s="206">
        <v>0</v>
      </c>
      <c r="L29" s="2">
        <v>0</v>
      </c>
      <c r="M29" s="206">
        <v>1530.73</v>
      </c>
      <c r="O29" s="206">
        <f t="shared" si="1"/>
        <v>0</v>
      </c>
      <c r="P29" s="207"/>
    </row>
    <row r="30" spans="1:49" s="222" customFormat="1" ht="9.9499999999999993" customHeight="1">
      <c r="A30" s="51">
        <v>0</v>
      </c>
      <c r="B30" s="51">
        <v>0</v>
      </c>
      <c r="C30" s="219">
        <v>0</v>
      </c>
      <c r="D30" s="51" t="str">
        <v>Ch</v>
      </c>
      <c r="E30" s="219">
        <v>0</v>
      </c>
      <c r="F30" s="51"/>
      <c r="G30" s="219">
        <f t="shared" si="0"/>
        <v>0</v>
      </c>
      <c r="H30" s="220"/>
      <c r="I30" s="51">
        <v>0</v>
      </c>
      <c r="J30" s="51">
        <v>0</v>
      </c>
      <c r="K30" s="219">
        <v>0</v>
      </c>
      <c r="L30" s="51">
        <v>0</v>
      </c>
      <c r="M30" s="247">
        <v>3852.14</v>
      </c>
      <c r="N30" s="51"/>
      <c r="O30" s="215">
        <f t="shared" si="1"/>
        <v>0</v>
      </c>
      <c r="P30" s="22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</row>
    <row r="31" spans="1:49" ht="9.9499999999999993" customHeight="1">
      <c r="A31" s="2">
        <v>0</v>
      </c>
      <c r="B31" s="2">
        <v>0</v>
      </c>
      <c r="C31" s="206">
        <v>0</v>
      </c>
      <c r="D31" s="2" t="str">
        <v>Ch</v>
      </c>
      <c r="E31" s="206">
        <v>0</v>
      </c>
      <c r="G31" s="206">
        <f t="shared" si="0"/>
        <v>0</v>
      </c>
      <c r="H31" s="207"/>
      <c r="I31" s="2">
        <v>0</v>
      </c>
      <c r="J31" s="2">
        <v>0</v>
      </c>
      <c r="K31" s="206">
        <v>0</v>
      </c>
      <c r="L31" s="2">
        <v>0</v>
      </c>
      <c r="M31" s="206">
        <v>0</v>
      </c>
      <c r="O31" s="206">
        <f t="shared" si="1"/>
        <v>0</v>
      </c>
      <c r="P31" s="207"/>
    </row>
    <row r="32" spans="1:49" s="222" customFormat="1" ht="9.9499999999999993" customHeight="1">
      <c r="A32" s="51">
        <v>0</v>
      </c>
      <c r="B32" s="51">
        <v>0</v>
      </c>
      <c r="C32" s="219">
        <v>0</v>
      </c>
      <c r="D32" s="51" t="str">
        <v>Ch</v>
      </c>
      <c r="E32" s="219">
        <v>0</v>
      </c>
      <c r="F32" s="51"/>
      <c r="G32" s="219">
        <f t="shared" si="0"/>
        <v>0</v>
      </c>
      <c r="H32" s="220"/>
      <c r="I32" s="51">
        <v>0</v>
      </c>
      <c r="J32" s="51">
        <v>0</v>
      </c>
      <c r="K32" s="219">
        <v>0</v>
      </c>
      <c r="L32" s="51">
        <v>0</v>
      </c>
      <c r="M32" s="219">
        <v>0</v>
      </c>
      <c r="N32" s="51"/>
      <c r="O32" s="219">
        <f t="shared" si="1"/>
        <v>0</v>
      </c>
      <c r="P32" s="220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</row>
    <row r="33" spans="1:49" ht="9.9499999999999993" customHeight="1">
      <c r="A33" s="2" t="str">
        <v>Puit d'observation</v>
      </c>
      <c r="B33" s="2">
        <v>0</v>
      </c>
      <c r="C33" s="206">
        <v>0</v>
      </c>
      <c r="D33" s="2">
        <v>0</v>
      </c>
      <c r="E33" s="206">
        <v>0</v>
      </c>
      <c r="G33" s="206">
        <f t="shared" si="0"/>
        <v>0</v>
      </c>
      <c r="H33" s="207"/>
      <c r="I33" s="2">
        <v>0</v>
      </c>
      <c r="J33" s="2">
        <v>0</v>
      </c>
      <c r="K33" s="3">
        <v>0</v>
      </c>
      <c r="L33" s="2">
        <v>0</v>
      </c>
      <c r="M33" s="3">
        <v>0</v>
      </c>
      <c r="O33" s="3">
        <f t="shared" si="1"/>
        <v>0</v>
      </c>
      <c r="P33" s="207"/>
    </row>
    <row r="34" spans="1:49" s="222" customFormat="1" ht="9.9499999999999993" customHeight="1">
      <c r="A34" s="51" t="str">
        <v>Liner</v>
      </c>
      <c r="B34" s="51">
        <v>0</v>
      </c>
      <c r="C34" s="219">
        <v>20.7</v>
      </c>
      <c r="D34" s="51" t="str">
        <v>Ch</v>
      </c>
      <c r="E34" s="219">
        <v>0</v>
      </c>
      <c r="F34" s="51"/>
      <c r="G34" s="219">
        <f t="shared" si="0"/>
        <v>0</v>
      </c>
      <c r="H34" s="220"/>
      <c r="I34" s="2">
        <v>0</v>
      </c>
      <c r="J34" s="2">
        <v>0</v>
      </c>
      <c r="K34" s="3">
        <v>0</v>
      </c>
      <c r="L34" s="2">
        <v>0</v>
      </c>
      <c r="M34" s="3">
        <v>0</v>
      </c>
      <c r="N34" s="2"/>
      <c r="O34" s="3">
        <f t="shared" si="1"/>
        <v>0</v>
      </c>
      <c r="P34" s="207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</row>
    <row r="35" spans="1:49" ht="9.9499999999999993" customHeight="1">
      <c r="A35" s="2" t="str">
        <v>Crepine 1 ''</v>
      </c>
      <c r="B35" s="2">
        <v>0</v>
      </c>
      <c r="C35" s="206">
        <v>2.875</v>
      </c>
      <c r="D35" s="2" t="str">
        <v>Ch</v>
      </c>
      <c r="E35" s="206">
        <v>0</v>
      </c>
      <c r="G35" s="206">
        <f t="shared" si="0"/>
        <v>0</v>
      </c>
      <c r="H35" s="207"/>
      <c r="I35" s="2">
        <v>0</v>
      </c>
      <c r="J35" s="2">
        <v>0</v>
      </c>
      <c r="K35" s="3">
        <v>0</v>
      </c>
      <c r="L35" s="2">
        <v>0</v>
      </c>
      <c r="M35" s="3">
        <v>0</v>
      </c>
      <c r="O35" s="3">
        <f t="shared" si="1"/>
        <v>0</v>
      </c>
      <c r="P35" s="207"/>
    </row>
    <row r="36" spans="1:49" s="222" customFormat="1" ht="9.9499999999999993" customHeight="1">
      <c r="A36" s="51" t="str">
        <v>Crepine 2" (pieds linéaire)</v>
      </c>
      <c r="B36" s="51">
        <v>0</v>
      </c>
      <c r="C36" s="219">
        <v>7.59</v>
      </c>
      <c r="D36" s="51" t="str">
        <v>Ch</v>
      </c>
      <c r="E36" s="219">
        <v>0</v>
      </c>
      <c r="F36" s="51"/>
      <c r="G36" s="219">
        <f t="shared" si="0"/>
        <v>0</v>
      </c>
      <c r="H36" s="220"/>
      <c r="I36" s="2">
        <v>0</v>
      </c>
      <c r="J36" s="2">
        <v>0</v>
      </c>
      <c r="K36" s="3">
        <v>0</v>
      </c>
      <c r="L36" s="2">
        <v>0</v>
      </c>
      <c r="M36" s="3">
        <v>0</v>
      </c>
      <c r="N36" s="2"/>
      <c r="O36" s="3">
        <f t="shared" si="1"/>
        <v>0</v>
      </c>
      <c r="P36" s="207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</row>
    <row r="37" spans="1:49" ht="9.9499999999999993" customHeight="1">
      <c r="A37" s="2" t="str">
        <v>PVC 1" (pieds linéaire)</v>
      </c>
      <c r="B37" s="2">
        <v>0</v>
      </c>
      <c r="C37" s="206">
        <v>3.45</v>
      </c>
      <c r="D37" s="2" t="str">
        <v>Ch</v>
      </c>
      <c r="E37" s="206">
        <v>0</v>
      </c>
      <c r="G37" s="206">
        <f t="shared" si="0"/>
        <v>0</v>
      </c>
      <c r="H37" s="207"/>
      <c r="I37" s="2">
        <v>0</v>
      </c>
      <c r="J37" s="2">
        <v>0</v>
      </c>
      <c r="K37" s="3">
        <v>0</v>
      </c>
      <c r="L37" s="2">
        <v>0</v>
      </c>
      <c r="M37" s="3">
        <v>0</v>
      </c>
      <c r="O37" s="3">
        <f t="shared" si="1"/>
        <v>0</v>
      </c>
      <c r="P37" s="207"/>
    </row>
    <row r="38" spans="1:49" ht="9.9499999999999993" customHeight="1">
      <c r="A38" s="51" t="str">
        <v>PVC 2" (pieds linéaire)</v>
      </c>
      <c r="B38" s="51">
        <v>0</v>
      </c>
      <c r="C38" s="219">
        <v>6.2100000000000009</v>
      </c>
      <c r="D38" s="51" t="str">
        <v>Ch</v>
      </c>
      <c r="E38" s="219">
        <v>0</v>
      </c>
      <c r="F38" s="51"/>
      <c r="G38" s="219">
        <f t="shared" si="0"/>
        <v>0</v>
      </c>
      <c r="H38" s="220"/>
      <c r="I38" s="2">
        <v>0</v>
      </c>
      <c r="J38" s="2">
        <v>0</v>
      </c>
      <c r="K38" s="3">
        <v>0</v>
      </c>
      <c r="L38" s="2">
        <v>0</v>
      </c>
      <c r="M38" s="3">
        <v>0</v>
      </c>
      <c r="O38" s="3">
        <f t="shared" si="1"/>
        <v>0</v>
      </c>
      <c r="P38" s="207"/>
    </row>
    <row r="39" spans="1:49" ht="9.9499999999999993" customHeight="1">
      <c r="A39" s="2" t="str">
        <v>Bouchon Liner</v>
      </c>
      <c r="B39" s="2">
        <v>0</v>
      </c>
      <c r="C39" s="206">
        <v>4.0250000000000004</v>
      </c>
      <c r="D39" s="2" t="str">
        <v>Ch</v>
      </c>
      <c r="E39" s="206">
        <v>0</v>
      </c>
      <c r="G39" s="206">
        <f t="shared" si="0"/>
        <v>0</v>
      </c>
      <c r="H39" s="207"/>
      <c r="I39" s="2">
        <v>0</v>
      </c>
      <c r="J39" s="2">
        <v>0</v>
      </c>
      <c r="K39" s="3">
        <v>0</v>
      </c>
      <c r="L39" s="2">
        <v>0</v>
      </c>
      <c r="M39" s="3">
        <v>0</v>
      </c>
      <c r="O39" s="3">
        <f t="shared" si="1"/>
        <v>0</v>
      </c>
      <c r="P39" s="207"/>
    </row>
    <row r="40" spans="1:49" s="222" customFormat="1" ht="9.9499999999999993" customHeight="1">
      <c r="A40" s="51" t="str">
        <v>Bouchon de fond visé</v>
      </c>
      <c r="B40" s="51">
        <v>0</v>
      </c>
      <c r="C40" s="219">
        <v>17.25</v>
      </c>
      <c r="D40" s="51" t="str">
        <v>Ch</v>
      </c>
      <c r="E40" s="219">
        <v>0</v>
      </c>
      <c r="F40" s="51"/>
      <c r="G40" s="219">
        <f t="shared" si="0"/>
        <v>0</v>
      </c>
      <c r="H40" s="220"/>
      <c r="I40" s="2">
        <v>0</v>
      </c>
      <c r="J40" s="2">
        <v>0</v>
      </c>
      <c r="K40" s="3">
        <v>0</v>
      </c>
      <c r="L40" s="2">
        <v>0</v>
      </c>
      <c r="M40" s="3">
        <v>0</v>
      </c>
      <c r="N40" s="2"/>
      <c r="O40" s="3">
        <f t="shared" si="1"/>
        <v>0</v>
      </c>
      <c r="P40" s="207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</row>
    <row r="41" spans="1:49" ht="9.9499999999999993" customHeight="1">
      <c r="A41" s="2" t="str">
        <v>Bouchon cadnassable 2"</v>
      </c>
      <c r="B41" s="2">
        <v>0</v>
      </c>
      <c r="C41" s="206">
        <v>32.200000000000003</v>
      </c>
      <c r="D41" s="2" t="str">
        <v>Ch</v>
      </c>
      <c r="E41" s="206">
        <v>0</v>
      </c>
      <c r="G41" s="206">
        <f t="shared" si="0"/>
        <v>0</v>
      </c>
      <c r="H41" s="207"/>
      <c r="I41" s="2">
        <v>0</v>
      </c>
      <c r="J41" s="2">
        <v>0</v>
      </c>
      <c r="K41" s="3">
        <v>0</v>
      </c>
      <c r="L41" s="2">
        <v>0</v>
      </c>
      <c r="M41" s="3">
        <v>0</v>
      </c>
      <c r="O41" s="3">
        <f t="shared" si="1"/>
        <v>0</v>
      </c>
      <c r="P41" s="207"/>
    </row>
    <row r="42" spans="1:49" s="222" customFormat="1" ht="9.9499999999999993" customHeight="1" thickBot="1">
      <c r="A42" s="51" t="str">
        <v>Bentonite</v>
      </c>
      <c r="B42" s="51">
        <v>0</v>
      </c>
      <c r="C42" s="219">
        <v>34.5</v>
      </c>
      <c r="D42" s="51" t="str">
        <v>Ch</v>
      </c>
      <c r="E42" s="219">
        <v>0</v>
      </c>
      <c r="F42" s="51"/>
      <c r="G42" s="219">
        <f t="shared" si="0"/>
        <v>0</v>
      </c>
      <c r="H42" s="220"/>
      <c r="I42" s="248">
        <v>0</v>
      </c>
      <c r="J42" s="248">
        <v>0</v>
      </c>
      <c r="K42" s="249">
        <v>0</v>
      </c>
      <c r="L42" s="248">
        <v>0</v>
      </c>
      <c r="M42" s="250">
        <v>0</v>
      </c>
      <c r="N42" s="248"/>
      <c r="O42" s="250">
        <f>SUM(O3:O41)</f>
        <v>0</v>
      </c>
      <c r="P42" s="251">
        <f>M42-O42</f>
        <v>0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</row>
    <row r="43" spans="1:49" ht="9.9499999999999993" customHeight="1">
      <c r="A43" s="2" t="str">
        <v>Boite service 6''</v>
      </c>
      <c r="B43" s="2">
        <v>0</v>
      </c>
      <c r="C43" s="206">
        <v>155.25</v>
      </c>
      <c r="D43" s="2" t="str">
        <v>Ch</v>
      </c>
      <c r="E43" s="206">
        <v>0</v>
      </c>
      <c r="G43" s="206">
        <f t="shared" si="0"/>
        <v>0</v>
      </c>
      <c r="H43" s="207"/>
      <c r="I43" s="2">
        <v>0</v>
      </c>
      <c r="J43" s="2">
        <v>0</v>
      </c>
      <c r="K43" s="53">
        <v>0</v>
      </c>
      <c r="L43" s="2">
        <v>0</v>
      </c>
      <c r="M43" s="53">
        <v>0</v>
      </c>
      <c r="O43" s="53">
        <f t="shared" si="1"/>
        <v>0</v>
      </c>
    </row>
    <row r="44" spans="1:49" s="222" customFormat="1" ht="9.9499999999999993" customHeight="1">
      <c r="A44" s="51" t="str">
        <v>Carottage de béton</v>
      </c>
      <c r="B44" s="51">
        <v>0</v>
      </c>
      <c r="C44" s="219">
        <v>16.100000000000001</v>
      </c>
      <c r="D44" s="51" t="str">
        <v>Ch</v>
      </c>
      <c r="E44" s="219">
        <v>0</v>
      </c>
      <c r="F44" s="51"/>
      <c r="G44" s="219">
        <f t="shared" si="0"/>
        <v>0</v>
      </c>
      <c r="H44" s="220"/>
      <c r="I44" s="2">
        <v>0</v>
      </c>
      <c r="J44" s="2">
        <v>0</v>
      </c>
      <c r="K44" s="53">
        <v>0</v>
      </c>
      <c r="L44" s="2">
        <v>0</v>
      </c>
      <c r="M44" s="53">
        <v>0</v>
      </c>
      <c r="N44" s="2"/>
      <c r="O44" s="53">
        <f t="shared" si="1"/>
        <v>0</v>
      </c>
      <c r="P44" s="2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</row>
    <row r="45" spans="1:49" ht="9.9499999999999993" customHeight="1">
      <c r="A45" s="2" t="str">
        <v>Sable fin (sac)</v>
      </c>
      <c r="B45" s="2">
        <v>0</v>
      </c>
      <c r="C45" s="206">
        <v>23</v>
      </c>
      <c r="D45" s="2" t="str">
        <v>Ch</v>
      </c>
      <c r="E45" s="206">
        <v>0</v>
      </c>
      <c r="G45" s="206">
        <f t="shared" si="0"/>
        <v>0</v>
      </c>
      <c r="H45" s="207"/>
      <c r="I45" s="2">
        <v>0</v>
      </c>
      <c r="J45" s="2">
        <v>0</v>
      </c>
      <c r="K45" s="53">
        <v>0</v>
      </c>
      <c r="L45" s="2">
        <v>0</v>
      </c>
      <c r="M45" s="53">
        <v>0</v>
      </c>
      <c r="O45" s="53">
        <f t="shared" si="1"/>
        <v>0</v>
      </c>
    </row>
    <row r="46" spans="1:49" s="222" customFormat="1" ht="9.9499999999999993" customHeight="1">
      <c r="A46" s="51" t="str">
        <v>Sable (sac)</v>
      </c>
      <c r="B46" s="51">
        <v>0</v>
      </c>
      <c r="C46" s="219">
        <v>32.200000000000003</v>
      </c>
      <c r="D46" s="51" t="str">
        <v>Ch</v>
      </c>
      <c r="E46" s="219">
        <v>0</v>
      </c>
      <c r="F46" s="51"/>
      <c r="G46" s="219">
        <f t="shared" si="0"/>
        <v>0</v>
      </c>
      <c r="H46" s="220"/>
      <c r="I46" s="2">
        <v>0</v>
      </c>
      <c r="J46" s="2">
        <v>0</v>
      </c>
      <c r="K46" s="53">
        <v>0</v>
      </c>
      <c r="L46" s="2">
        <v>0</v>
      </c>
      <c r="M46" s="53">
        <v>0</v>
      </c>
      <c r="N46" s="2"/>
      <c r="O46" s="53">
        <f t="shared" si="1"/>
        <v>0</v>
      </c>
      <c r="P46" s="2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</row>
    <row r="47" spans="1:49" ht="9.9499999999999993" customHeight="1">
      <c r="A47" s="2" t="str">
        <v>Alsphate froide (sac)</v>
      </c>
      <c r="B47" s="2">
        <v>0</v>
      </c>
      <c r="C47" s="206">
        <v>17.25</v>
      </c>
      <c r="D47" s="2" t="str">
        <v>Ch</v>
      </c>
      <c r="E47" s="206">
        <v>0</v>
      </c>
      <c r="G47" s="206">
        <f t="shared" si="0"/>
        <v>0</v>
      </c>
      <c r="H47" s="207"/>
      <c r="I47" s="2">
        <v>0</v>
      </c>
      <c r="J47" s="2">
        <v>0</v>
      </c>
      <c r="K47" s="53">
        <v>0</v>
      </c>
      <c r="L47" s="2">
        <v>0</v>
      </c>
      <c r="M47" s="53">
        <v>0</v>
      </c>
      <c r="O47" s="53">
        <f t="shared" si="1"/>
        <v>0</v>
      </c>
    </row>
    <row r="48" spans="1:49" s="222" customFormat="1" ht="9.9499999999999993" customHeight="1">
      <c r="A48" s="51" t="str">
        <v>Silice (2 sacs au mêtre)</v>
      </c>
      <c r="B48" s="51">
        <v>0</v>
      </c>
      <c r="C48" s="219">
        <v>28.75</v>
      </c>
      <c r="D48" s="51" t="str">
        <v>Ch</v>
      </c>
      <c r="E48" s="219">
        <v>0</v>
      </c>
      <c r="F48" s="51"/>
      <c r="G48" s="219">
        <f t="shared" si="0"/>
        <v>0</v>
      </c>
      <c r="H48" s="220"/>
      <c r="I48" s="2">
        <v>0</v>
      </c>
      <c r="J48" s="2">
        <v>0</v>
      </c>
      <c r="K48" s="53">
        <v>0</v>
      </c>
      <c r="L48" s="2">
        <v>0</v>
      </c>
      <c r="M48" s="53">
        <v>0</v>
      </c>
      <c r="N48" s="2"/>
      <c r="O48" s="53">
        <f t="shared" si="1"/>
        <v>0</v>
      </c>
      <c r="P48" s="2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</row>
    <row r="49" spans="1:49" ht="9.9499999999999993" customHeight="1">
      <c r="A49" s="2" t="str">
        <v>Béton (sac)</v>
      </c>
      <c r="B49" s="2">
        <v>0</v>
      </c>
      <c r="C49" s="206">
        <v>31.05</v>
      </c>
      <c r="D49" s="2" t="str">
        <v>Ch</v>
      </c>
      <c r="E49" s="206">
        <v>0</v>
      </c>
      <c r="G49" s="206">
        <f t="shared" si="0"/>
        <v>0</v>
      </c>
      <c r="H49" s="207"/>
      <c r="I49" s="2">
        <v>0</v>
      </c>
      <c r="J49" s="2">
        <v>0</v>
      </c>
      <c r="K49" s="53">
        <v>0</v>
      </c>
      <c r="L49" s="2">
        <v>0</v>
      </c>
      <c r="M49" s="53">
        <v>0</v>
      </c>
      <c r="O49" s="53">
        <f t="shared" si="1"/>
        <v>0</v>
      </c>
    </row>
    <row r="50" spans="1:49" s="222" customFormat="1" ht="9.9499999999999993" customHeight="1">
      <c r="A50" s="51" t="str">
        <v>Garde hors sol</v>
      </c>
      <c r="B50" s="51">
        <v>0</v>
      </c>
      <c r="C50" s="219">
        <v>188.6</v>
      </c>
      <c r="D50" s="51" t="str">
        <v>Ch</v>
      </c>
      <c r="E50" s="219">
        <v>0</v>
      </c>
      <c r="F50" s="51"/>
      <c r="G50" s="219">
        <f t="shared" si="0"/>
        <v>0</v>
      </c>
      <c r="H50" s="220"/>
      <c r="I50" s="2">
        <v>0</v>
      </c>
      <c r="J50" s="2">
        <v>0</v>
      </c>
      <c r="K50" s="53">
        <v>0</v>
      </c>
      <c r="L50" s="2">
        <v>0</v>
      </c>
      <c r="M50" s="53">
        <v>0</v>
      </c>
      <c r="N50" s="2"/>
      <c r="O50" s="53">
        <f t="shared" si="1"/>
        <v>0</v>
      </c>
      <c r="P50" s="2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</row>
    <row r="51" spans="1:49" ht="9.9499999999999993" customHeight="1">
      <c r="A51" s="2" t="str">
        <v>Mélangeur a ciment</v>
      </c>
      <c r="B51" s="2">
        <v>0</v>
      </c>
      <c r="C51" s="206">
        <v>57.5</v>
      </c>
      <c r="D51" s="2" t="str">
        <v>Jr</v>
      </c>
      <c r="E51" s="206">
        <v>0</v>
      </c>
      <c r="G51" s="206">
        <f t="shared" si="0"/>
        <v>0</v>
      </c>
      <c r="H51" s="207"/>
      <c r="I51" s="2">
        <v>0</v>
      </c>
      <c r="J51" s="2">
        <v>0</v>
      </c>
      <c r="K51" s="53">
        <v>0</v>
      </c>
      <c r="L51" s="2">
        <v>0</v>
      </c>
      <c r="M51" s="53">
        <v>0</v>
      </c>
      <c r="O51" s="53">
        <f t="shared" si="1"/>
        <v>0</v>
      </c>
    </row>
    <row r="52" spans="1:49" s="222" customFormat="1" ht="9.9499999999999993" customHeight="1">
      <c r="A52" s="51">
        <v>0</v>
      </c>
      <c r="B52" s="51">
        <v>0</v>
      </c>
      <c r="C52" s="219">
        <v>0</v>
      </c>
      <c r="D52" s="51" t="str">
        <v>Ch</v>
      </c>
      <c r="E52" s="219">
        <v>0</v>
      </c>
      <c r="F52" s="51"/>
      <c r="G52" s="219">
        <f t="shared" si="0"/>
        <v>0</v>
      </c>
      <c r="H52" s="220"/>
      <c r="I52" s="2">
        <v>0</v>
      </c>
      <c r="J52" s="2">
        <v>0</v>
      </c>
      <c r="K52" s="53">
        <v>0</v>
      </c>
      <c r="L52" s="2">
        <v>0</v>
      </c>
      <c r="M52" s="53">
        <v>0</v>
      </c>
      <c r="N52" s="2"/>
      <c r="O52" s="53">
        <f t="shared" si="1"/>
        <v>0</v>
      </c>
      <c r="P52" s="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</row>
    <row r="53" spans="1:49" ht="9.9499999999999993" customHeight="1">
      <c r="A53" s="2">
        <v>0</v>
      </c>
      <c r="B53" s="2">
        <v>0</v>
      </c>
      <c r="C53" s="206">
        <v>0</v>
      </c>
      <c r="D53" s="2" t="str">
        <v>.</v>
      </c>
      <c r="E53" s="206">
        <v>0</v>
      </c>
      <c r="G53" s="206">
        <f t="shared" si="0"/>
        <v>0</v>
      </c>
      <c r="H53" s="207"/>
      <c r="I53" s="2">
        <v>0</v>
      </c>
      <c r="J53" s="2">
        <v>0</v>
      </c>
      <c r="K53" s="53">
        <v>0</v>
      </c>
      <c r="L53" s="2">
        <v>0</v>
      </c>
      <c r="M53" s="53">
        <v>0</v>
      </c>
      <c r="O53" s="53">
        <f t="shared" si="1"/>
        <v>0</v>
      </c>
    </row>
    <row r="54" spans="1:49" s="222" customFormat="1" ht="9.9499999999999993" customHeight="1">
      <c r="A54" s="51">
        <v>0</v>
      </c>
      <c r="B54" s="51">
        <v>0</v>
      </c>
      <c r="C54" s="219">
        <v>0</v>
      </c>
      <c r="D54" s="51" t="str">
        <v>.</v>
      </c>
      <c r="E54" s="219">
        <v>0</v>
      </c>
      <c r="F54" s="51"/>
      <c r="G54" s="219">
        <f t="shared" si="0"/>
        <v>0</v>
      </c>
      <c r="H54" s="220"/>
      <c r="I54" s="2">
        <v>0</v>
      </c>
      <c r="J54" s="2">
        <v>0</v>
      </c>
      <c r="K54" s="53">
        <v>0</v>
      </c>
      <c r="L54" s="2">
        <v>0</v>
      </c>
      <c r="M54" s="53">
        <v>0</v>
      </c>
      <c r="N54" s="2"/>
      <c r="O54" s="53">
        <f t="shared" si="1"/>
        <v>0</v>
      </c>
      <c r="P54" s="2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</row>
    <row r="55" spans="1:49" ht="9.9499999999999993" customHeight="1">
      <c r="A55" s="2">
        <v>0</v>
      </c>
      <c r="B55" s="2">
        <v>0</v>
      </c>
      <c r="C55" s="206">
        <v>0</v>
      </c>
      <c r="D55" s="2" t="str">
        <v>.</v>
      </c>
      <c r="E55" s="211">
        <v>0</v>
      </c>
      <c r="G55" s="212">
        <f>SUM(G3:G54)</f>
        <v>0</v>
      </c>
      <c r="H55" s="213">
        <f>E55-G55</f>
        <v>0</v>
      </c>
      <c r="I55" s="2">
        <v>0</v>
      </c>
      <c r="J55" s="2">
        <v>0</v>
      </c>
      <c r="K55" s="53">
        <v>0</v>
      </c>
      <c r="L55" s="2">
        <v>0</v>
      </c>
      <c r="M55" s="53">
        <v>0</v>
      </c>
      <c r="O55" s="53">
        <f t="shared" si="1"/>
        <v>0</v>
      </c>
    </row>
    <row r="56" spans="1:49" s="222" customFormat="1" ht="9.9499999999999993" customHeight="1" thickBot="1">
      <c r="A56" s="223">
        <v>0</v>
      </c>
      <c r="B56" s="223">
        <v>0</v>
      </c>
      <c r="C56" s="224">
        <v>0</v>
      </c>
      <c r="D56" s="223" t="str">
        <v>.</v>
      </c>
      <c r="E56" s="224">
        <v>0</v>
      </c>
      <c r="F56" s="223"/>
      <c r="G56" s="224">
        <f t="shared" si="0"/>
        <v>0</v>
      </c>
      <c r="H56" s="225"/>
      <c r="I56" s="2">
        <v>0</v>
      </c>
      <c r="J56" s="2">
        <v>0</v>
      </c>
      <c r="K56" s="53">
        <v>0</v>
      </c>
      <c r="L56" s="2">
        <v>0</v>
      </c>
      <c r="M56" s="53">
        <v>0</v>
      </c>
      <c r="N56" s="2"/>
      <c r="O56" s="53">
        <f t="shared" si="1"/>
        <v>0</v>
      </c>
      <c r="P56" s="2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</row>
    <row r="57" spans="1:49" ht="9.9499999999999993" customHeight="1">
      <c r="A57" s="198" t="str">
        <v>Analyse chimique des échantillons</v>
      </c>
      <c r="B57" s="199">
        <v>0</v>
      </c>
      <c r="C57" s="200">
        <v>0</v>
      </c>
      <c r="D57" s="199">
        <v>0</v>
      </c>
      <c r="E57" s="200">
        <v>702.75</v>
      </c>
      <c r="F57" s="227"/>
      <c r="G57" s="228">
        <f t="shared" si="0"/>
        <v>0</v>
      </c>
      <c r="H57" s="229"/>
      <c r="I57" s="2">
        <v>0</v>
      </c>
      <c r="J57" s="2">
        <v>0</v>
      </c>
      <c r="K57" s="53">
        <v>0</v>
      </c>
      <c r="L57" s="2">
        <v>0</v>
      </c>
      <c r="M57" s="53">
        <v>0</v>
      </c>
      <c r="O57" s="53">
        <f t="shared" si="1"/>
        <v>0</v>
      </c>
    </row>
    <row r="58" spans="1:49" ht="9.9499999999999993" customHeight="1">
      <c r="A58" s="201" t="str">
        <v>Métaux</v>
      </c>
      <c r="B58" s="202">
        <v>7</v>
      </c>
      <c r="C58" s="203">
        <v>46</v>
      </c>
      <c r="D58" s="202">
        <v>0</v>
      </c>
      <c r="E58" s="203">
        <v>322</v>
      </c>
      <c r="F58" s="216"/>
      <c r="G58" s="217"/>
      <c r="H58" s="218"/>
      <c r="I58" s="2">
        <v>0</v>
      </c>
      <c r="J58" s="2">
        <v>0</v>
      </c>
      <c r="K58" s="53">
        <v>0</v>
      </c>
      <c r="L58" s="2">
        <v>0</v>
      </c>
      <c r="M58" s="53">
        <v>0</v>
      </c>
      <c r="O58" s="53">
        <f t="shared" si="1"/>
        <v>0</v>
      </c>
    </row>
    <row r="59" spans="1:49" ht="9.9499999999999993" customHeight="1">
      <c r="A59" s="201" t="str">
        <v>C10C50</v>
      </c>
      <c r="B59" s="216">
        <v>7</v>
      </c>
      <c r="C59" s="217">
        <v>51.18</v>
      </c>
      <c r="D59" s="216" t="str">
        <v>Ch</v>
      </c>
      <c r="E59" s="217">
        <v>358.26</v>
      </c>
      <c r="F59" s="216"/>
      <c r="G59" s="217">
        <f t="shared" si="0"/>
        <v>0</v>
      </c>
      <c r="H59" s="218"/>
      <c r="I59" s="2">
        <v>0</v>
      </c>
      <c r="J59" s="2">
        <v>0</v>
      </c>
      <c r="K59" s="53">
        <v>0</v>
      </c>
      <c r="L59" s="2">
        <v>0</v>
      </c>
      <c r="M59" s="53">
        <v>0</v>
      </c>
      <c r="O59" s="53">
        <f t="shared" si="1"/>
        <v>0</v>
      </c>
    </row>
    <row r="60" spans="1:49" s="222" customFormat="1" ht="9.9499999999999993" customHeight="1">
      <c r="A60" s="221" t="str">
        <v>HAP</v>
      </c>
      <c r="B60" s="51">
        <v>7</v>
      </c>
      <c r="C60" s="219">
        <v>78.2</v>
      </c>
      <c r="D60" s="51" t="str">
        <v>Ch</v>
      </c>
      <c r="E60" s="219">
        <v>547.4</v>
      </c>
      <c r="F60" s="51"/>
      <c r="G60" s="219">
        <f t="shared" si="0"/>
        <v>0</v>
      </c>
      <c r="H60" s="220"/>
      <c r="I60" s="2">
        <v>0</v>
      </c>
      <c r="J60" s="2">
        <v>0</v>
      </c>
      <c r="K60" s="53">
        <v>0</v>
      </c>
      <c r="L60" s="2">
        <v>0</v>
      </c>
      <c r="M60" s="53">
        <v>0</v>
      </c>
      <c r="N60" s="2"/>
      <c r="O60" s="53">
        <f t="shared" si="1"/>
        <v>0</v>
      </c>
      <c r="P60" s="2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</row>
    <row r="61" spans="1:49" ht="9.9499999999999993" customHeight="1">
      <c r="A61" s="205" t="str">
        <v>COV-HAM-HAC</v>
      </c>
      <c r="B61" s="2">
        <v>5</v>
      </c>
      <c r="C61" s="206">
        <v>78.2</v>
      </c>
      <c r="D61" s="2" t="str">
        <v>Ch</v>
      </c>
      <c r="E61" s="206">
        <v>391</v>
      </c>
      <c r="G61" s="206">
        <f t="shared" si="0"/>
        <v>0</v>
      </c>
      <c r="H61" s="207"/>
      <c r="I61" s="2">
        <v>0</v>
      </c>
      <c r="J61" s="2">
        <v>0</v>
      </c>
      <c r="K61" s="53">
        <v>0</v>
      </c>
      <c r="L61" s="2">
        <v>0</v>
      </c>
      <c r="M61" s="53">
        <v>0</v>
      </c>
      <c r="O61" s="53">
        <f t="shared" si="1"/>
        <v>0</v>
      </c>
    </row>
    <row r="62" spans="1:49" s="222" customFormat="1" ht="9.9499999999999993" customHeight="1">
      <c r="A62" s="221" t="str">
        <v>C-Phélonique</v>
      </c>
      <c r="B62" s="51">
        <v>0</v>
      </c>
      <c r="C62" s="219">
        <v>95.45</v>
      </c>
      <c r="D62" s="51" t="str">
        <v>Ch</v>
      </c>
      <c r="E62" s="219">
        <v>0</v>
      </c>
      <c r="F62" s="51"/>
      <c r="G62" s="219">
        <f t="shared" si="0"/>
        <v>0</v>
      </c>
      <c r="H62" s="220"/>
      <c r="I62" s="2">
        <v>0</v>
      </c>
      <c r="J62" s="2">
        <v>0</v>
      </c>
      <c r="K62" s="53">
        <v>0</v>
      </c>
      <c r="L62" s="2">
        <v>0</v>
      </c>
      <c r="M62" s="53">
        <v>0</v>
      </c>
      <c r="N62" s="2"/>
      <c r="O62" s="53">
        <f t="shared" si="1"/>
        <v>0</v>
      </c>
      <c r="P62" s="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</row>
    <row r="63" spans="1:49" ht="9.9499999999999993" customHeight="1">
      <c r="A63" s="205" t="str">
        <v>Coli-phéco</v>
      </c>
      <c r="B63" s="2">
        <v>0</v>
      </c>
      <c r="C63" s="206">
        <v>24.73</v>
      </c>
      <c r="D63" s="2" t="str">
        <v>Ch</v>
      </c>
      <c r="E63" s="206">
        <v>0</v>
      </c>
      <c r="G63" s="206">
        <f t="shared" si="0"/>
        <v>0</v>
      </c>
      <c r="H63" s="207"/>
      <c r="I63" s="2">
        <v>0</v>
      </c>
      <c r="J63" s="2">
        <v>0</v>
      </c>
      <c r="K63" s="53">
        <v>0</v>
      </c>
      <c r="L63" s="2">
        <v>0</v>
      </c>
      <c r="M63" s="53">
        <v>0</v>
      </c>
      <c r="O63" s="53">
        <f t="shared" si="1"/>
        <v>0</v>
      </c>
    </row>
    <row r="64" spans="1:49" s="222" customFormat="1" ht="9.9499999999999993" customHeight="1">
      <c r="A64" s="221" t="str">
        <v>Entérocoques</v>
      </c>
      <c r="B64" s="51">
        <v>0</v>
      </c>
      <c r="C64" s="219">
        <v>16.68</v>
      </c>
      <c r="D64" s="51" t="str">
        <v>Ch</v>
      </c>
      <c r="E64" s="219">
        <v>0</v>
      </c>
      <c r="F64" s="51"/>
      <c r="G64" s="219">
        <f t="shared" si="0"/>
        <v>0</v>
      </c>
      <c r="H64" s="220"/>
      <c r="I64" s="2">
        <v>0</v>
      </c>
      <c r="J64" s="2">
        <v>0</v>
      </c>
      <c r="K64" s="53">
        <v>0</v>
      </c>
      <c r="L64" s="2">
        <v>0</v>
      </c>
      <c r="M64" s="53">
        <v>0</v>
      </c>
      <c r="N64" s="2"/>
      <c r="O64" s="53">
        <f t="shared" si="1"/>
        <v>0</v>
      </c>
      <c r="P64" s="2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</row>
    <row r="65" spans="1:49" ht="9.9499999999999993" customHeight="1">
      <c r="A65" s="205" t="str">
        <v>bromur-chlorure-fluorure-nitrate-sulfate eau</v>
      </c>
      <c r="B65" s="2">
        <v>0</v>
      </c>
      <c r="C65" s="206">
        <v>31.63</v>
      </c>
      <c r="D65" s="2" t="str">
        <v>Ch</v>
      </c>
      <c r="E65" s="206">
        <v>0</v>
      </c>
      <c r="G65" s="206">
        <f t="shared" si="0"/>
        <v>0</v>
      </c>
      <c r="H65" s="207"/>
      <c r="I65" s="2">
        <v>0</v>
      </c>
      <c r="J65" s="2">
        <v>0</v>
      </c>
      <c r="K65" s="53">
        <v>0</v>
      </c>
      <c r="L65" s="2">
        <v>0</v>
      </c>
      <c r="M65" s="53">
        <v>0</v>
      </c>
      <c r="O65" s="53">
        <f t="shared" si="1"/>
        <v>0</v>
      </c>
    </row>
    <row r="66" spans="1:49" s="222" customFormat="1" ht="9.9499999999999993" customHeight="1">
      <c r="A66" s="221" t="str">
        <v>bromur-chlorure-fluorure-nitrate-sulfate</v>
      </c>
      <c r="B66" s="51">
        <v>0</v>
      </c>
      <c r="C66" s="219">
        <v>37.950000000000003</v>
      </c>
      <c r="D66" s="51" t="str">
        <v>Ch</v>
      </c>
      <c r="E66" s="219">
        <v>0</v>
      </c>
      <c r="F66" s="51"/>
      <c r="G66" s="219">
        <f t="shared" si="0"/>
        <v>0</v>
      </c>
      <c r="H66" s="220"/>
      <c r="I66" s="2">
        <v>0</v>
      </c>
      <c r="J66" s="2">
        <v>0</v>
      </c>
      <c r="K66" s="53">
        <v>0</v>
      </c>
      <c r="L66" s="2">
        <v>0</v>
      </c>
      <c r="M66" s="53">
        <v>0</v>
      </c>
      <c r="N66" s="2"/>
      <c r="O66" s="53">
        <f t="shared" si="1"/>
        <v>0</v>
      </c>
      <c r="P66" s="2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</row>
    <row r="67" spans="1:49" ht="9.9499999999999993" customHeight="1">
      <c r="A67" s="201" t="str">
        <v>Azote ammoniacal</v>
      </c>
      <c r="B67" s="202">
        <v>0</v>
      </c>
      <c r="C67" s="203">
        <v>41.98</v>
      </c>
      <c r="D67" s="202" t="str">
        <v>Ch</v>
      </c>
      <c r="E67" s="203">
        <v>0</v>
      </c>
      <c r="F67" s="202"/>
      <c r="G67" s="203">
        <f t="shared" si="0"/>
        <v>0</v>
      </c>
      <c r="H67" s="204"/>
      <c r="I67" s="2">
        <v>0</v>
      </c>
      <c r="J67" s="2">
        <v>0</v>
      </c>
      <c r="K67" s="53">
        <v>0</v>
      </c>
      <c r="L67" s="2">
        <v>0</v>
      </c>
      <c r="M67" s="53">
        <v>0</v>
      </c>
      <c r="O67" s="53">
        <f t="shared" si="1"/>
        <v>0</v>
      </c>
    </row>
    <row r="68" spans="1:49" s="222" customFormat="1" ht="9.9499999999999993" customHeight="1">
      <c r="A68" s="221" t="str">
        <v>Azote ammoniacal eau</v>
      </c>
      <c r="B68" s="51">
        <v>0</v>
      </c>
      <c r="C68" s="219">
        <v>23</v>
      </c>
      <c r="D68" s="51" t="str">
        <v>Ch</v>
      </c>
      <c r="E68" s="219">
        <v>0</v>
      </c>
      <c r="F68" s="51"/>
      <c r="G68" s="219">
        <f t="shared" ref="G68:G131" si="2">C68*F68</f>
        <v>0</v>
      </c>
      <c r="H68" s="220"/>
      <c r="I68" s="2">
        <v>0</v>
      </c>
      <c r="J68" s="2">
        <v>0</v>
      </c>
      <c r="K68" s="53">
        <v>0</v>
      </c>
      <c r="L68" s="2">
        <v>0</v>
      </c>
      <c r="M68" s="53">
        <v>0</v>
      </c>
      <c r="N68" s="2"/>
      <c r="O68" s="53">
        <f t="shared" ref="O68:O89" si="3">K68*N68</f>
        <v>0</v>
      </c>
      <c r="P68" s="2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</row>
    <row r="69" spans="1:49" ht="9.9499999999999993" customHeight="1">
      <c r="A69" s="205" t="str">
        <v>Azote Kjeldahl</v>
      </c>
      <c r="B69" s="2">
        <v>0</v>
      </c>
      <c r="C69" s="206">
        <v>29.33</v>
      </c>
      <c r="D69" s="2" t="str">
        <v>Ch</v>
      </c>
      <c r="E69" s="206">
        <v>0</v>
      </c>
      <c r="G69" s="206">
        <f t="shared" si="2"/>
        <v>0</v>
      </c>
      <c r="H69" s="207"/>
      <c r="I69" s="2">
        <v>0</v>
      </c>
      <c r="J69" s="2">
        <v>0</v>
      </c>
      <c r="K69" s="53">
        <v>0</v>
      </c>
      <c r="L69" s="2">
        <v>0</v>
      </c>
      <c r="M69" s="53">
        <v>0</v>
      </c>
      <c r="O69" s="53">
        <f t="shared" si="3"/>
        <v>0</v>
      </c>
    </row>
    <row r="70" spans="1:49" s="222" customFormat="1" ht="9.9499999999999993" customHeight="1" thickBot="1">
      <c r="A70" s="221" t="str">
        <v>Azote Kjeldahl eau</v>
      </c>
      <c r="B70" s="51">
        <v>0</v>
      </c>
      <c r="C70" s="219">
        <v>24.73</v>
      </c>
      <c r="D70" s="51" t="str">
        <v>Ch</v>
      </c>
      <c r="E70" s="219">
        <v>0</v>
      </c>
      <c r="F70" s="51"/>
      <c r="G70" s="219">
        <f t="shared" si="2"/>
        <v>0</v>
      </c>
      <c r="H70" s="220"/>
      <c r="I70" s="2">
        <v>0</v>
      </c>
      <c r="J70" s="2">
        <v>0</v>
      </c>
      <c r="K70" s="53">
        <v>0</v>
      </c>
      <c r="L70" s="2">
        <v>0</v>
      </c>
      <c r="M70" s="53">
        <v>0</v>
      </c>
      <c r="N70" s="2"/>
      <c r="O70" s="53">
        <f t="shared" si="3"/>
        <v>0</v>
      </c>
      <c r="P70" s="2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</row>
    <row r="71" spans="1:49" ht="9.9499999999999993" customHeight="1">
      <c r="A71" s="205" t="str">
        <v>dureté eau</v>
      </c>
      <c r="B71" s="2">
        <v>0</v>
      </c>
      <c r="C71" s="206">
        <v>33.35</v>
      </c>
      <c r="D71" s="2" t="str">
        <v>Ch</v>
      </c>
      <c r="E71" s="206">
        <v>0</v>
      </c>
      <c r="G71" s="206">
        <f t="shared" si="2"/>
        <v>0</v>
      </c>
      <c r="H71" s="207"/>
      <c r="I71" s="252"/>
      <c r="J71" s="253"/>
      <c r="K71" s="254"/>
      <c r="L71" s="253"/>
      <c r="M71" s="254"/>
      <c r="N71" s="253"/>
      <c r="O71" s="254">
        <f t="shared" si="3"/>
        <v>0</v>
      </c>
      <c r="P71" s="255"/>
    </row>
    <row r="72" spans="1:49" ht="9.9499999999999993" customHeight="1">
      <c r="A72" s="221" t="str">
        <v>Conductivité</v>
      </c>
      <c r="B72" s="51">
        <v>0</v>
      </c>
      <c r="C72" s="219">
        <v>24.73</v>
      </c>
      <c r="D72" s="51" t="str">
        <v>Ch</v>
      </c>
      <c r="E72" s="219">
        <v>0</v>
      </c>
      <c r="F72" s="51"/>
      <c r="G72" s="219">
        <f t="shared" si="2"/>
        <v>0</v>
      </c>
      <c r="H72" s="220"/>
      <c r="I72" s="256"/>
      <c r="J72" s="257"/>
      <c r="K72" s="258"/>
      <c r="L72" s="257"/>
      <c r="M72" s="258"/>
      <c r="N72" s="257"/>
      <c r="O72" s="258"/>
      <c r="P72" s="259"/>
    </row>
    <row r="73" spans="1:49" ht="9.9499999999999993" customHeight="1">
      <c r="A73" s="205" t="str">
        <v>Cyanures totaux</v>
      </c>
      <c r="B73" s="2">
        <v>0</v>
      </c>
      <c r="C73" s="206">
        <v>33.35</v>
      </c>
      <c r="D73" s="2" t="str">
        <v>Ch</v>
      </c>
      <c r="E73" s="206">
        <v>0</v>
      </c>
      <c r="G73" s="206">
        <f t="shared" si="2"/>
        <v>0</v>
      </c>
      <c r="H73" s="207"/>
      <c r="I73" s="205"/>
      <c r="K73" s="3"/>
      <c r="M73" s="3"/>
      <c r="O73" s="3">
        <f t="shared" si="3"/>
        <v>0</v>
      </c>
      <c r="P73" s="207"/>
    </row>
    <row r="74" spans="1:49" s="222" customFormat="1" ht="9.9499999999999993" customHeight="1">
      <c r="A74" s="221" t="str">
        <v>Fluorures disponibles</v>
      </c>
      <c r="B74" s="51">
        <v>0</v>
      </c>
      <c r="C74" s="219">
        <v>21.85</v>
      </c>
      <c r="D74" s="51" t="str">
        <v>Ch</v>
      </c>
      <c r="E74" s="219">
        <v>0</v>
      </c>
      <c r="F74" s="51"/>
      <c r="G74" s="219">
        <f t="shared" si="2"/>
        <v>0</v>
      </c>
      <c r="H74" s="220"/>
      <c r="I74" s="205"/>
      <c r="J74" s="2"/>
      <c r="K74" s="3"/>
      <c r="L74" s="2"/>
      <c r="M74" s="3"/>
      <c r="N74" s="2"/>
      <c r="O74" s="3">
        <f t="shared" si="3"/>
        <v>0</v>
      </c>
      <c r="P74" s="207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</row>
    <row r="75" spans="1:49" ht="9.9499999999999993" customHeight="1">
      <c r="A75" s="205" t="str">
        <v>Matières en suspension (MES) eau</v>
      </c>
      <c r="B75" s="2">
        <v>0</v>
      </c>
      <c r="C75" s="206">
        <v>21.85</v>
      </c>
      <c r="D75" s="2" t="str">
        <v>Ch</v>
      </c>
      <c r="E75" s="206">
        <v>0</v>
      </c>
      <c r="G75" s="206">
        <f t="shared" si="2"/>
        <v>0</v>
      </c>
      <c r="H75" s="207"/>
      <c r="I75" s="205"/>
      <c r="K75" s="3"/>
      <c r="M75" s="3"/>
      <c r="O75" s="3">
        <f t="shared" si="3"/>
        <v>0</v>
      </c>
      <c r="P75" s="207"/>
    </row>
    <row r="76" spans="1:49" s="222" customFormat="1" ht="9.9499999999999993" customHeight="1">
      <c r="A76" s="221" t="str">
        <v>PH</v>
      </c>
      <c r="B76" s="51">
        <v>0</v>
      </c>
      <c r="C76" s="219">
        <v>17.25</v>
      </c>
      <c r="D76" s="51" t="str">
        <v>Ch</v>
      </c>
      <c r="E76" s="219">
        <v>0</v>
      </c>
      <c r="F76" s="51"/>
      <c r="G76" s="219">
        <f t="shared" si="2"/>
        <v>0</v>
      </c>
      <c r="H76" s="220"/>
      <c r="I76" s="205"/>
      <c r="J76" s="2"/>
      <c r="K76" s="3"/>
      <c r="L76" s="2"/>
      <c r="M76" s="3"/>
      <c r="N76" s="2"/>
      <c r="O76" s="3">
        <f t="shared" si="3"/>
        <v>0</v>
      </c>
      <c r="P76" s="207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</row>
    <row r="77" spans="1:49" ht="9.9499999999999993" customHeight="1">
      <c r="A77" s="205" t="str">
        <v>Phosphore Total Trace eau</v>
      </c>
      <c r="B77" s="2">
        <v>0</v>
      </c>
      <c r="C77" s="206">
        <v>26.45</v>
      </c>
      <c r="D77" s="2" t="str">
        <v>Ch</v>
      </c>
      <c r="E77" s="206">
        <v>0</v>
      </c>
      <c r="G77" s="206">
        <f t="shared" si="2"/>
        <v>0</v>
      </c>
      <c r="H77" s="207"/>
      <c r="I77" s="205"/>
      <c r="K77" s="3"/>
      <c r="M77" s="3"/>
      <c r="O77" s="3">
        <f t="shared" si="3"/>
        <v>0</v>
      </c>
      <c r="P77" s="207"/>
    </row>
    <row r="78" spans="1:49" s="222" customFormat="1" ht="9.9499999999999993" customHeight="1">
      <c r="A78" s="221" t="str">
        <v>Phosphores totaux eau</v>
      </c>
      <c r="B78" s="51">
        <v>0</v>
      </c>
      <c r="C78" s="219">
        <v>24.73</v>
      </c>
      <c r="D78" s="51" t="str">
        <v>Ch</v>
      </c>
      <c r="E78" s="219">
        <v>0</v>
      </c>
      <c r="F78" s="51"/>
      <c r="G78" s="219">
        <f t="shared" si="2"/>
        <v>0</v>
      </c>
      <c r="H78" s="220"/>
      <c r="I78" s="205"/>
      <c r="J78" s="2"/>
      <c r="K78" s="3"/>
      <c r="L78" s="2"/>
      <c r="M78" s="3"/>
      <c r="N78" s="2"/>
      <c r="O78" s="3">
        <f t="shared" si="3"/>
        <v>0</v>
      </c>
      <c r="P78" s="207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</row>
    <row r="79" spans="1:49" ht="9.9499999999999993" customHeight="1">
      <c r="A79" s="205" t="str">
        <v>Phtalate eau</v>
      </c>
      <c r="B79" s="2">
        <v>0</v>
      </c>
      <c r="C79" s="206">
        <v>28.75</v>
      </c>
      <c r="D79" s="2" t="str">
        <v>Ch</v>
      </c>
      <c r="E79" s="206">
        <v>0</v>
      </c>
      <c r="G79" s="206">
        <f t="shared" si="2"/>
        <v>0</v>
      </c>
      <c r="H79" s="207"/>
      <c r="I79" s="205"/>
      <c r="K79" s="3"/>
      <c r="M79" s="3"/>
      <c r="O79" s="3">
        <f t="shared" si="3"/>
        <v>0</v>
      </c>
      <c r="P79" s="207"/>
    </row>
    <row r="80" spans="1:49" ht="9.9499999999999993" customHeight="1">
      <c r="A80" s="221" t="str">
        <v>Phtalate</v>
      </c>
      <c r="B80" s="51">
        <v>0</v>
      </c>
      <c r="C80" s="219">
        <v>16.68</v>
      </c>
      <c r="D80" s="51" t="str">
        <v>Ch</v>
      </c>
      <c r="E80" s="219">
        <v>0</v>
      </c>
      <c r="F80" s="51"/>
      <c r="G80" s="219">
        <f t="shared" si="2"/>
        <v>0</v>
      </c>
      <c r="H80" s="220"/>
      <c r="I80" s="205"/>
      <c r="K80" s="3"/>
      <c r="M80" s="3"/>
      <c r="O80" s="3">
        <f t="shared" si="3"/>
        <v>0</v>
      </c>
      <c r="P80" s="207"/>
    </row>
    <row r="81" spans="1:49" ht="9.9499999999999993" customHeight="1">
      <c r="A81" s="205" t="str">
        <v>Soufre</v>
      </c>
      <c r="B81" s="2">
        <v>0</v>
      </c>
      <c r="C81" s="206">
        <v>12.65</v>
      </c>
      <c r="D81" s="2" t="str">
        <v>Ch</v>
      </c>
      <c r="E81" s="206">
        <v>0</v>
      </c>
      <c r="G81" s="206">
        <f t="shared" si="2"/>
        <v>0</v>
      </c>
      <c r="H81" s="207"/>
      <c r="I81" s="205"/>
      <c r="K81" s="3"/>
      <c r="M81" s="3"/>
      <c r="O81" s="3">
        <f t="shared" si="3"/>
        <v>0</v>
      </c>
      <c r="P81" s="207"/>
    </row>
    <row r="82" spans="1:49" s="222" customFormat="1" ht="9.9499999999999993" customHeight="1">
      <c r="A82" s="221" t="str">
        <v>Sulfures eau</v>
      </c>
      <c r="B82" s="51">
        <v>0</v>
      </c>
      <c r="C82" s="219">
        <v>46.58</v>
      </c>
      <c r="D82" s="51" t="str">
        <v>Ch</v>
      </c>
      <c r="E82" s="219">
        <v>0</v>
      </c>
      <c r="F82" s="51"/>
      <c r="G82" s="219">
        <f t="shared" si="2"/>
        <v>0</v>
      </c>
      <c r="H82" s="220"/>
      <c r="I82" s="205"/>
      <c r="J82" s="2"/>
      <c r="K82" s="3"/>
      <c r="L82" s="2"/>
      <c r="M82" s="3"/>
      <c r="N82" s="2"/>
      <c r="O82" s="3">
        <f t="shared" si="3"/>
        <v>0</v>
      </c>
      <c r="P82" s="207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</row>
    <row r="83" spans="1:49" ht="9.9499999999999993" customHeight="1">
      <c r="A83" s="205" t="str">
        <v>C10C50 eau</v>
      </c>
      <c r="B83" s="2">
        <v>0</v>
      </c>
      <c r="C83" s="206">
        <v>33.35</v>
      </c>
      <c r="D83" s="2" t="str">
        <v>Ch</v>
      </c>
      <c r="E83" s="206">
        <v>0</v>
      </c>
      <c r="G83" s="206">
        <f t="shared" si="2"/>
        <v>0</v>
      </c>
      <c r="H83" s="207"/>
      <c r="I83" s="205"/>
      <c r="K83" s="3"/>
      <c r="M83" s="3"/>
      <c r="O83" s="3">
        <f t="shared" si="3"/>
        <v>0</v>
      </c>
      <c r="P83" s="207"/>
    </row>
    <row r="84" spans="1:49" s="222" customFormat="1" ht="9.9499999999999993" customHeight="1">
      <c r="A84" s="221" t="str">
        <v>HAP eau</v>
      </c>
      <c r="B84" s="51">
        <v>0</v>
      </c>
      <c r="C84" s="219">
        <v>277.04000000000002</v>
      </c>
      <c r="D84" s="51" t="str">
        <v>Ch</v>
      </c>
      <c r="E84" s="219">
        <v>0</v>
      </c>
      <c r="F84" s="51"/>
      <c r="G84" s="219">
        <f t="shared" si="2"/>
        <v>0</v>
      </c>
      <c r="H84" s="220"/>
      <c r="I84" s="205"/>
      <c r="J84" s="2"/>
      <c r="K84" s="3"/>
      <c r="L84" s="2"/>
      <c r="M84" s="3"/>
      <c r="N84" s="2"/>
      <c r="O84" s="3">
        <f t="shared" si="3"/>
        <v>0</v>
      </c>
      <c r="P84" s="207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</row>
    <row r="85" spans="1:49" ht="9.9499999999999993" customHeight="1">
      <c r="A85" s="205" t="str">
        <v>BTEX</v>
      </c>
      <c r="B85" s="2">
        <v>0</v>
      </c>
      <c r="C85" s="206">
        <v>0</v>
      </c>
      <c r="D85" s="2" t="str">
        <v>Ch</v>
      </c>
      <c r="E85" s="206">
        <v>0</v>
      </c>
      <c r="G85" s="206">
        <f t="shared" si="2"/>
        <v>0</v>
      </c>
      <c r="H85" s="207"/>
      <c r="I85" s="205"/>
      <c r="K85" s="3"/>
      <c r="M85" s="3"/>
      <c r="O85" s="3">
        <f t="shared" si="3"/>
        <v>0</v>
      </c>
      <c r="P85" s="207"/>
    </row>
    <row r="86" spans="1:49" s="222" customFormat="1" ht="9.9499999999999993" customHeight="1">
      <c r="A86" s="221" t="str">
        <v>HAM</v>
      </c>
      <c r="B86" s="51">
        <v>0</v>
      </c>
      <c r="C86" s="219">
        <v>26.45</v>
      </c>
      <c r="D86" s="51" t="str">
        <v>Ch</v>
      </c>
      <c r="E86" s="219">
        <v>0</v>
      </c>
      <c r="F86" s="51"/>
      <c r="G86" s="219">
        <f t="shared" si="2"/>
        <v>0</v>
      </c>
      <c r="H86" s="220"/>
      <c r="I86" s="205"/>
      <c r="J86" s="2"/>
      <c r="K86" s="3"/>
      <c r="L86" s="2"/>
      <c r="M86" s="3"/>
      <c r="N86" s="2"/>
      <c r="O86" s="3">
        <f t="shared" si="3"/>
        <v>0</v>
      </c>
      <c r="P86" s="207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</row>
    <row r="87" spans="1:49" ht="9.9499999999999993" customHeight="1">
      <c r="A87" s="205" t="str">
        <v>BPC</v>
      </c>
      <c r="B87" s="2">
        <v>0</v>
      </c>
      <c r="C87" s="206">
        <v>51.18</v>
      </c>
      <c r="D87" s="2" t="str">
        <v>Ch</v>
      </c>
      <c r="E87" s="206">
        <v>0</v>
      </c>
      <c r="G87" s="206">
        <f t="shared" si="2"/>
        <v>0</v>
      </c>
      <c r="H87" s="207"/>
      <c r="I87" s="205"/>
      <c r="K87" s="3"/>
      <c r="M87" s="3"/>
      <c r="O87" s="3">
        <f t="shared" si="3"/>
        <v>0</v>
      </c>
      <c r="P87" s="207"/>
    </row>
    <row r="88" spans="1:49" s="222" customFormat="1" ht="9.9499999999999993" customHeight="1">
      <c r="A88" s="221" t="str">
        <v>BPC aroclor</v>
      </c>
      <c r="B88" s="51">
        <v>0</v>
      </c>
      <c r="C88" s="219">
        <v>30.48</v>
      </c>
      <c r="D88" s="51" t="str">
        <v>Ch</v>
      </c>
      <c r="E88" s="219">
        <v>0</v>
      </c>
      <c r="F88" s="51"/>
      <c r="G88" s="219">
        <f t="shared" si="2"/>
        <v>0</v>
      </c>
      <c r="H88" s="220"/>
      <c r="I88" s="205"/>
      <c r="J88" s="2"/>
      <c r="K88" s="3"/>
      <c r="L88" s="2"/>
      <c r="M88" s="3"/>
      <c r="N88" s="2"/>
      <c r="O88" s="3">
        <f t="shared" si="3"/>
        <v>0</v>
      </c>
      <c r="P88" s="207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</row>
    <row r="89" spans="1:49" ht="9.9499999999999993" customHeight="1">
      <c r="A89" s="205" t="str">
        <v>Dioxine-furane</v>
      </c>
      <c r="B89" s="2">
        <v>0</v>
      </c>
      <c r="C89" s="206">
        <v>60.38</v>
      </c>
      <c r="D89" s="2" t="str">
        <v>Ch</v>
      </c>
      <c r="E89" s="206">
        <v>0</v>
      </c>
      <c r="G89" s="206">
        <f t="shared" si="2"/>
        <v>0</v>
      </c>
      <c r="H89" s="207"/>
      <c r="I89" s="205"/>
      <c r="K89" s="3"/>
      <c r="M89" s="3"/>
      <c r="O89" s="3">
        <f t="shared" si="3"/>
        <v>0</v>
      </c>
      <c r="P89" s="207"/>
    </row>
    <row r="90" spans="1:49" s="222" customFormat="1" ht="9.9499999999999993" customHeight="1">
      <c r="A90" s="221" t="str">
        <v>Oxygène dissous</v>
      </c>
      <c r="B90" s="51">
        <v>0</v>
      </c>
      <c r="C90" s="219">
        <v>24.15</v>
      </c>
      <c r="D90" s="51" t="str">
        <v>Ch</v>
      </c>
      <c r="E90" s="219">
        <v>0</v>
      </c>
      <c r="F90" s="51"/>
      <c r="G90" s="219">
        <f t="shared" si="2"/>
        <v>0</v>
      </c>
      <c r="H90" s="220"/>
      <c r="I90" s="205"/>
      <c r="J90" s="2"/>
      <c r="K90" s="3"/>
      <c r="L90" s="2"/>
      <c r="M90" s="3"/>
      <c r="N90" s="2"/>
      <c r="O90" s="3"/>
      <c r="P90" s="207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</row>
    <row r="91" spans="1:49" ht="9.9499999999999993" customHeight="1">
      <c r="A91" s="205" t="str">
        <v>Chlore total</v>
      </c>
      <c r="B91" s="2">
        <v>0</v>
      </c>
      <c r="C91" s="206">
        <v>89.13</v>
      </c>
      <c r="D91" s="2" t="str">
        <v>Ch</v>
      </c>
      <c r="E91" s="206">
        <v>0</v>
      </c>
      <c r="G91" s="206">
        <f t="shared" si="2"/>
        <v>0</v>
      </c>
      <c r="H91" s="207"/>
      <c r="I91" s="205"/>
      <c r="K91" s="3"/>
      <c r="M91" s="258"/>
      <c r="O91" s="258">
        <f>SUM(O73:O90)</f>
        <v>0</v>
      </c>
      <c r="P91" s="213">
        <f>M91-O91</f>
        <v>0</v>
      </c>
    </row>
    <row r="92" spans="1:49" s="222" customFormat="1" ht="9.9499999999999993" customHeight="1">
      <c r="A92" s="221" t="str">
        <v>Toxicité des truites concentration multiple eau</v>
      </c>
      <c r="B92" s="51">
        <v>0</v>
      </c>
      <c r="C92" s="219">
        <v>60.38</v>
      </c>
      <c r="D92" s="51" t="str">
        <v>Ch</v>
      </c>
      <c r="E92" s="219">
        <v>0</v>
      </c>
      <c r="F92" s="51"/>
      <c r="G92" s="219">
        <f t="shared" si="2"/>
        <v>0</v>
      </c>
      <c r="H92" s="220"/>
      <c r="I92" s="256"/>
      <c r="J92" s="2"/>
      <c r="K92" s="3"/>
      <c r="L92" s="2"/>
      <c r="M92" s="3"/>
      <c r="N92" s="2"/>
      <c r="O92" s="3"/>
      <c r="P92" s="207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</row>
    <row r="93" spans="1:49" ht="9.9499999999999993" customHeight="1">
      <c r="A93" s="205" t="str">
        <v>Toxicité des daphnies eau</v>
      </c>
      <c r="B93" s="2">
        <v>0</v>
      </c>
      <c r="C93" s="206">
        <v>60.38</v>
      </c>
      <c r="D93" s="2" t="str">
        <v>Ch</v>
      </c>
      <c r="E93" s="206">
        <v>0</v>
      </c>
      <c r="G93" s="206">
        <f t="shared" si="2"/>
        <v>0</v>
      </c>
      <c r="H93" s="207"/>
      <c r="I93" s="205"/>
      <c r="K93" s="3"/>
      <c r="M93" s="3"/>
      <c r="O93" s="3"/>
      <c r="P93" s="207"/>
    </row>
    <row r="94" spans="1:49" s="222" customFormat="1" ht="9.9499999999999993" customHeight="1">
      <c r="A94" s="221" t="str">
        <v>Pesticides glyphosates</v>
      </c>
      <c r="B94" s="51">
        <v>0</v>
      </c>
      <c r="C94" s="219">
        <v>142.72</v>
      </c>
      <c r="D94" s="51" t="str">
        <v>Ch</v>
      </c>
      <c r="E94" s="219">
        <v>0</v>
      </c>
      <c r="F94" s="51"/>
      <c r="G94" s="219">
        <f t="shared" si="2"/>
        <v>0</v>
      </c>
      <c r="H94" s="220"/>
      <c r="I94" s="205"/>
      <c r="J94" s="2"/>
      <c r="K94" s="3"/>
      <c r="L94" s="2"/>
      <c r="M94" s="3"/>
      <c r="N94" s="2"/>
      <c r="O94" s="3" t="e">
        <f>#REF!</f>
        <v>#REF!</v>
      </c>
      <c r="P94" s="207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</row>
    <row r="95" spans="1:49" ht="9.9499999999999993" customHeight="1">
      <c r="A95" s="205" t="str">
        <v>HAC</v>
      </c>
      <c r="B95" s="2">
        <v>0</v>
      </c>
      <c r="C95" s="206">
        <v>94.19</v>
      </c>
      <c r="D95" s="2" t="str">
        <v>Ch</v>
      </c>
      <c r="E95" s="206">
        <v>0</v>
      </c>
      <c r="G95" s="206">
        <f t="shared" si="2"/>
        <v>0</v>
      </c>
      <c r="H95" s="207"/>
      <c r="I95" s="205"/>
      <c r="K95" s="3"/>
      <c r="M95" s="3"/>
      <c r="O95" s="3">
        <f>O42</f>
        <v>0</v>
      </c>
      <c r="P95" s="207"/>
    </row>
    <row r="96" spans="1:49" s="222" customFormat="1" ht="9.9499999999999993" customHeight="1">
      <c r="A96" s="221" t="str">
        <v>Glycols</v>
      </c>
      <c r="B96" s="51">
        <v>0</v>
      </c>
      <c r="C96" s="219">
        <v>1324.8</v>
      </c>
      <c r="D96" s="51" t="str">
        <v>Ch</v>
      </c>
      <c r="E96" s="219">
        <v>0</v>
      </c>
      <c r="F96" s="51"/>
      <c r="G96" s="219">
        <f t="shared" si="2"/>
        <v>0</v>
      </c>
      <c r="H96" s="220"/>
      <c r="I96" s="205"/>
      <c r="J96" s="2"/>
      <c r="K96" s="3"/>
      <c r="L96" s="2"/>
      <c r="M96" s="3"/>
      <c r="N96" s="2"/>
      <c r="O96" s="3" t="e">
        <f>#REF!</f>
        <v>#REF!</v>
      </c>
      <c r="P96" s="207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</row>
    <row r="97" spans="1:49" ht="9.9499999999999993" customHeight="1">
      <c r="A97" s="205" t="str">
        <v>Chrome hexavalent</v>
      </c>
      <c r="B97" s="2">
        <v>0</v>
      </c>
      <c r="C97" s="206">
        <v>18.98</v>
      </c>
      <c r="D97" s="2" t="str">
        <v>Ch</v>
      </c>
      <c r="E97" s="206">
        <v>0</v>
      </c>
      <c r="G97" s="206">
        <f t="shared" si="2"/>
        <v>0</v>
      </c>
      <c r="H97" s="207"/>
      <c r="I97" s="205"/>
      <c r="K97" s="3"/>
      <c r="M97" s="3"/>
      <c r="O97" s="3">
        <f>G55</f>
        <v>0</v>
      </c>
      <c r="P97" s="207"/>
    </row>
    <row r="98" spans="1:49" ht="9.9499999999999993" customHeight="1">
      <c r="A98" s="221" t="str">
        <v>Chrome hexavalent eau</v>
      </c>
      <c r="B98" s="51">
        <v>0</v>
      </c>
      <c r="C98" s="219">
        <v>14.38</v>
      </c>
      <c r="D98" s="51" t="str">
        <v>Ch</v>
      </c>
      <c r="E98" s="219">
        <v>0</v>
      </c>
      <c r="F98" s="51"/>
      <c r="G98" s="219">
        <f t="shared" si="2"/>
        <v>0</v>
      </c>
      <c r="H98" s="220"/>
      <c r="I98" s="205"/>
      <c r="K98" s="3"/>
      <c r="M98" s="3"/>
      <c r="O98" s="3">
        <f>G137</f>
        <v>0</v>
      </c>
      <c r="P98" s="207"/>
    </row>
    <row r="99" spans="1:49" ht="9.9499999999999993" customHeight="1">
      <c r="A99" s="205" t="str">
        <v> Cyanures totaux eau</v>
      </c>
      <c r="B99" s="2">
        <v>0</v>
      </c>
      <c r="C99" s="206">
        <v>546.25</v>
      </c>
      <c r="D99" s="2" t="str">
        <v>Ch</v>
      </c>
      <c r="E99" s="206">
        <v>0</v>
      </c>
      <c r="G99" s="206">
        <f t="shared" si="2"/>
        <v>0</v>
      </c>
      <c r="H99" s="207"/>
      <c r="I99" s="205"/>
      <c r="K99" s="3"/>
      <c r="M99" s="3"/>
      <c r="O99" s="3">
        <f>O91</f>
        <v>0</v>
      </c>
      <c r="P99" s="207"/>
    </row>
    <row r="100" spans="1:49" s="222" customFormat="1" ht="9.9499999999999993" customHeight="1">
      <c r="A100" s="221" t="str">
        <v>Phénol</v>
      </c>
      <c r="B100" s="51">
        <v>0</v>
      </c>
      <c r="C100" s="219">
        <v>316.25</v>
      </c>
      <c r="D100" s="51" t="str">
        <v>Ch</v>
      </c>
      <c r="E100" s="219">
        <v>0</v>
      </c>
      <c r="F100" s="51"/>
      <c r="G100" s="219">
        <f t="shared" si="2"/>
        <v>0</v>
      </c>
      <c r="H100" s="220"/>
      <c r="I100" s="205"/>
      <c r="J100" s="2"/>
      <c r="K100" s="3"/>
      <c r="L100" s="2"/>
      <c r="M100" s="258"/>
      <c r="N100" s="2"/>
      <c r="O100" s="258" t="e">
        <f>SUM(O94:O99)</f>
        <v>#REF!</v>
      </c>
      <c r="P100" s="213" t="e">
        <f>M100-O100</f>
        <v>#REF!</v>
      </c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</row>
    <row r="101" spans="1:49" ht="9.9499999999999993" customHeight="1" thickBot="1">
      <c r="A101" s="205" t="str">
        <v>Phosphore</v>
      </c>
      <c r="B101" s="2">
        <v>0</v>
      </c>
      <c r="C101" s="206">
        <v>199.53</v>
      </c>
      <c r="D101" s="2" t="str">
        <v>Ch</v>
      </c>
      <c r="E101" s="206">
        <v>0</v>
      </c>
      <c r="G101" s="206">
        <f t="shared" si="2"/>
        <v>0</v>
      </c>
      <c r="H101" s="207"/>
      <c r="I101" s="260"/>
      <c r="J101" s="248"/>
      <c r="K101" s="249"/>
      <c r="L101" s="248"/>
      <c r="M101" s="249"/>
      <c r="N101" s="248"/>
      <c r="O101" s="249"/>
      <c r="P101" s="261"/>
    </row>
    <row r="102" spans="1:49" s="222" customFormat="1" ht="9.9499999999999993" customHeight="1">
      <c r="A102" s="221" t="str">
        <v>Lixiviation TLCP 1312</v>
      </c>
      <c r="B102" s="51">
        <v>0</v>
      </c>
      <c r="C102" s="219">
        <v>71.3</v>
      </c>
      <c r="D102" s="51" t="str">
        <v>Ch</v>
      </c>
      <c r="E102" s="219">
        <v>0</v>
      </c>
      <c r="F102" s="51"/>
      <c r="G102" s="219">
        <f t="shared" si="2"/>
        <v>0</v>
      </c>
      <c r="H102" s="220"/>
      <c r="I102" s="2"/>
      <c r="J102" s="2"/>
      <c r="K102" s="53"/>
      <c r="L102" s="2"/>
      <c r="M102" s="53"/>
      <c r="N102" s="2"/>
      <c r="O102" s="53"/>
      <c r="P102" s="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</row>
    <row r="103" spans="1:49" ht="9.9499999999999993" customHeight="1">
      <c r="A103" s="205" t="str">
        <v>RMD- Lixiviation + analyse</v>
      </c>
      <c r="B103" s="2">
        <v>0</v>
      </c>
      <c r="C103" s="206">
        <v>126.5</v>
      </c>
      <c r="D103" s="2" t="str">
        <v>Ch</v>
      </c>
      <c r="E103" s="206">
        <v>0</v>
      </c>
      <c r="G103" s="206">
        <f t="shared" si="2"/>
        <v>0</v>
      </c>
      <c r="H103" s="207"/>
      <c r="K103" s="53"/>
      <c r="M103" s="53"/>
      <c r="O103" s="53"/>
    </row>
    <row r="104" spans="1:49" s="222" customFormat="1" ht="9.9499999999999993" customHeight="1">
      <c r="A104" s="221" t="str">
        <v>Amiante</v>
      </c>
      <c r="B104" s="51">
        <v>0</v>
      </c>
      <c r="C104" s="219">
        <v>59.23</v>
      </c>
      <c r="D104" s="51" t="str">
        <v>Ch</v>
      </c>
      <c r="E104" s="219">
        <v>0</v>
      </c>
      <c r="F104" s="51"/>
      <c r="G104" s="219">
        <f t="shared" si="2"/>
        <v>0</v>
      </c>
      <c r="H104" s="220"/>
      <c r="I104" s="2"/>
      <c r="J104" s="2"/>
      <c r="K104" s="53"/>
      <c r="L104" s="2"/>
      <c r="M104" s="53"/>
      <c r="N104" s="2"/>
      <c r="O104" s="53"/>
      <c r="P104" s="2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</row>
    <row r="105" spans="1:49" ht="9.9499999999999993" customHeight="1">
      <c r="A105" s="205" t="str">
        <v>Amiante (granulométrie et MLP-IRSST-244)</v>
      </c>
      <c r="B105" s="2">
        <v>0</v>
      </c>
      <c r="C105" s="206">
        <v>79.930000000000007</v>
      </c>
      <c r="D105" s="2" t="str">
        <v>Ch</v>
      </c>
      <c r="E105" s="206">
        <v>0</v>
      </c>
      <c r="G105" s="206">
        <f t="shared" si="2"/>
        <v>0</v>
      </c>
      <c r="H105" s="207"/>
      <c r="K105" s="53"/>
      <c r="M105" s="53"/>
      <c r="O105" s="53"/>
    </row>
    <row r="106" spans="1:49" s="222" customFormat="1" ht="9.9499999999999993" customHeight="1">
      <c r="A106" s="221" t="str">
        <v>1 métal</v>
      </c>
      <c r="B106" s="51">
        <v>0</v>
      </c>
      <c r="C106" s="219">
        <v>31.63</v>
      </c>
      <c r="D106" s="51" t="str">
        <v>Ch</v>
      </c>
      <c r="E106" s="219">
        <v>0</v>
      </c>
      <c r="F106" s="51"/>
      <c r="G106" s="219">
        <f t="shared" si="2"/>
        <v>0</v>
      </c>
      <c r="H106" s="220"/>
      <c r="I106" s="2"/>
      <c r="J106" s="2"/>
      <c r="K106" s="53"/>
      <c r="L106" s="2"/>
      <c r="M106" s="53"/>
      <c r="N106" s="2"/>
      <c r="O106" s="53"/>
      <c r="P106" s="2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</row>
    <row r="107" spans="1:49" ht="9.9499999999999993" customHeight="1">
      <c r="A107" s="205" t="str">
        <v>2 à 3 métaux</v>
      </c>
      <c r="B107" s="2">
        <v>0</v>
      </c>
      <c r="C107" s="206">
        <v>37.950000000000003</v>
      </c>
      <c r="D107" s="2" t="str">
        <v>Ch</v>
      </c>
      <c r="E107" s="206">
        <v>0</v>
      </c>
      <c r="G107" s="206">
        <f t="shared" si="2"/>
        <v>0</v>
      </c>
      <c r="H107" s="207"/>
      <c r="K107" s="53"/>
      <c r="M107" s="53"/>
      <c r="O107" s="53"/>
    </row>
    <row r="108" spans="1:49" s="222" customFormat="1" ht="9.9499999999999993" customHeight="1">
      <c r="A108" s="221" t="str">
        <v>4 à 8 métaux</v>
      </c>
      <c r="B108" s="51">
        <v>0</v>
      </c>
      <c r="C108" s="219">
        <v>41.98</v>
      </c>
      <c r="D108" s="51" t="str">
        <v>Ch</v>
      </c>
      <c r="E108" s="219">
        <v>0</v>
      </c>
      <c r="F108" s="51"/>
      <c r="G108" s="219">
        <f t="shared" si="2"/>
        <v>0</v>
      </c>
      <c r="H108" s="220"/>
      <c r="I108" s="2"/>
      <c r="J108" s="2"/>
      <c r="K108" s="53"/>
      <c r="L108" s="2"/>
      <c r="M108" s="53"/>
      <c r="N108" s="2"/>
      <c r="O108" s="53"/>
      <c r="P108" s="2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</row>
    <row r="109" spans="1:49" ht="9.9499999999999993" customHeight="1">
      <c r="A109" s="205" t="str">
        <v>Broyage standard</v>
      </c>
      <c r="B109" s="2">
        <v>0</v>
      </c>
      <c r="C109" s="206">
        <v>70.73</v>
      </c>
      <c r="D109" s="2" t="str">
        <v>Ch</v>
      </c>
      <c r="E109" s="206">
        <v>0</v>
      </c>
      <c r="G109" s="206">
        <f t="shared" si="2"/>
        <v>0</v>
      </c>
      <c r="H109" s="207"/>
      <c r="K109" s="53"/>
      <c r="M109" s="53"/>
      <c r="O109" s="53"/>
    </row>
    <row r="110" spans="1:49" s="222" customFormat="1" ht="9.9499999999999993" customHeight="1">
      <c r="A110" s="221" t="str">
        <v>Pulvérisation</v>
      </c>
      <c r="B110" s="51">
        <v>0</v>
      </c>
      <c r="C110" s="219">
        <v>65.55</v>
      </c>
      <c r="D110" s="51" t="str">
        <v>Ch</v>
      </c>
      <c r="E110" s="219">
        <v>0</v>
      </c>
      <c r="F110" s="51"/>
      <c r="G110" s="219">
        <f t="shared" si="2"/>
        <v>0</v>
      </c>
      <c r="H110" s="220"/>
      <c r="I110" s="2"/>
      <c r="J110" s="2"/>
      <c r="K110" s="53"/>
      <c r="L110" s="2"/>
      <c r="M110" s="53"/>
      <c r="N110" s="2"/>
      <c r="O110" s="53"/>
      <c r="P110" s="2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</row>
    <row r="111" spans="1:49" ht="9.9499999999999993" customHeight="1">
      <c r="A111" s="205" t="str">
        <v>Kit d'échantillonage des COV + seringue</v>
      </c>
      <c r="B111" s="2">
        <v>0</v>
      </c>
      <c r="C111" s="206">
        <v>7.48</v>
      </c>
      <c r="D111" s="2" t="str">
        <v>Ch</v>
      </c>
      <c r="E111" s="206">
        <v>0</v>
      </c>
      <c r="G111" s="206">
        <f t="shared" si="2"/>
        <v>0</v>
      </c>
      <c r="H111" s="207"/>
      <c r="K111" s="53"/>
      <c r="M111" s="53"/>
      <c r="O111" s="53"/>
    </row>
    <row r="112" spans="1:49" s="222" customFormat="1" ht="9.9499999999999993" customHeight="1">
      <c r="A112" s="221" t="str">
        <v>Congélation d'échantillon</v>
      </c>
      <c r="B112" s="51">
        <v>0</v>
      </c>
      <c r="C112" s="219">
        <v>14.95</v>
      </c>
      <c r="D112" s="51" t="str">
        <v>Ch</v>
      </c>
      <c r="E112" s="219">
        <v>0</v>
      </c>
      <c r="F112" s="51"/>
      <c r="G112" s="219">
        <f t="shared" si="2"/>
        <v>0</v>
      </c>
      <c r="H112" s="220"/>
      <c r="I112" s="2"/>
      <c r="J112" s="2"/>
      <c r="K112" s="53"/>
      <c r="L112" s="2"/>
      <c r="M112" s="53"/>
      <c r="N112" s="2"/>
      <c r="O112" s="53"/>
      <c r="P112" s="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</row>
    <row r="113" spans="1:49" ht="9.9499999999999993" customHeight="1">
      <c r="A113" s="205" t="str">
        <v>Test d'eau Micro Bio, pour vente immobilliere</v>
      </c>
      <c r="B113" s="2">
        <v>0</v>
      </c>
      <c r="C113" s="206">
        <v>69</v>
      </c>
      <c r="D113" s="2" t="str">
        <v>Ch</v>
      </c>
      <c r="E113" s="206">
        <v>0</v>
      </c>
      <c r="G113" s="206">
        <f t="shared" si="2"/>
        <v>0</v>
      </c>
      <c r="H113" s="207"/>
      <c r="K113" s="53"/>
      <c r="M113" s="53"/>
      <c r="O113" s="53"/>
    </row>
    <row r="114" spans="1:49" s="222" customFormat="1" ht="9.9499999999999993" customHeight="1">
      <c r="A114" s="221" t="str">
        <v>Arsenic</v>
      </c>
      <c r="B114" s="51">
        <v>0</v>
      </c>
      <c r="C114" s="219">
        <v>34.5</v>
      </c>
      <c r="D114" s="51" t="str">
        <v>Ch</v>
      </c>
      <c r="E114" s="219">
        <v>0</v>
      </c>
      <c r="F114" s="51"/>
      <c r="G114" s="219">
        <f t="shared" si="2"/>
        <v>0</v>
      </c>
      <c r="H114" s="220"/>
      <c r="I114" s="2"/>
      <c r="J114" s="2"/>
      <c r="K114" s="53"/>
      <c r="L114" s="2"/>
      <c r="M114" s="53"/>
      <c r="N114" s="2"/>
      <c r="O114" s="53"/>
      <c r="P114" s="2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</row>
    <row r="115" spans="1:49" ht="9.9499999999999993" customHeight="1">
      <c r="A115" s="205" t="str">
        <v>Solides dissous</v>
      </c>
      <c r="B115" s="2">
        <v>0</v>
      </c>
      <c r="C115" s="206">
        <v>26.45</v>
      </c>
      <c r="D115" s="2" t="str">
        <v>Ch</v>
      </c>
      <c r="E115" s="206">
        <v>0</v>
      </c>
      <c r="G115" s="206">
        <f t="shared" si="2"/>
        <v>0</v>
      </c>
      <c r="H115" s="207"/>
      <c r="K115" s="53"/>
      <c r="M115" s="53"/>
      <c r="O115" s="53"/>
    </row>
    <row r="116" spans="1:49" s="222" customFormat="1" ht="9.9499999999999993" customHeight="1">
      <c r="A116" s="221" t="str">
        <v>DUPLICATA</v>
      </c>
      <c r="B116" s="51">
        <v>0</v>
      </c>
      <c r="C116" s="219">
        <v>175.38</v>
      </c>
      <c r="D116" s="51" t="str">
        <v>Ch</v>
      </c>
      <c r="E116" s="219">
        <v>0</v>
      </c>
      <c r="F116" s="51"/>
      <c r="G116" s="219">
        <f t="shared" si="2"/>
        <v>0</v>
      </c>
      <c r="H116" s="220"/>
      <c r="I116" s="2"/>
      <c r="J116" s="2"/>
      <c r="K116" s="53"/>
      <c r="L116" s="2"/>
      <c r="M116" s="53"/>
      <c r="N116" s="2"/>
      <c r="O116" s="53"/>
      <c r="P116" s="2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</row>
    <row r="117" spans="1:49" ht="9.9499999999999993" customHeight="1">
      <c r="A117" s="205">
        <v>0</v>
      </c>
      <c r="B117" s="2">
        <v>0</v>
      </c>
      <c r="C117" s="206">
        <v>0</v>
      </c>
      <c r="D117" s="2" t="str">
        <v>Ch</v>
      </c>
      <c r="E117" s="206">
        <v>0</v>
      </c>
      <c r="G117" s="206">
        <f t="shared" si="2"/>
        <v>0</v>
      </c>
      <c r="H117" s="207"/>
      <c r="K117" s="53"/>
      <c r="M117" s="53"/>
      <c r="O117" s="53"/>
    </row>
    <row r="118" spans="1:49" s="222" customFormat="1" ht="9.9499999999999993" customHeight="1">
      <c r="A118" s="221">
        <v>0</v>
      </c>
      <c r="B118" s="51">
        <v>0</v>
      </c>
      <c r="C118" s="219">
        <v>0</v>
      </c>
      <c r="D118" s="51" t="str">
        <v>Ch</v>
      </c>
      <c r="E118" s="219">
        <v>0</v>
      </c>
      <c r="F118" s="51"/>
      <c r="G118" s="219">
        <f t="shared" si="2"/>
        <v>0</v>
      </c>
      <c r="H118" s="220"/>
      <c r="I118" s="2"/>
      <c r="J118" s="2"/>
      <c r="K118" s="53"/>
      <c r="L118" s="2"/>
      <c r="M118" s="53"/>
      <c r="N118" s="2"/>
      <c r="O118" s="53"/>
      <c r="P118" s="2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</row>
    <row r="119" spans="1:49" ht="9.9499999999999993" customHeight="1">
      <c r="A119" s="205">
        <v>0</v>
      </c>
      <c r="B119" s="2">
        <v>0</v>
      </c>
      <c r="C119" s="206">
        <v>0</v>
      </c>
      <c r="D119" s="2" t="str">
        <v>Ch</v>
      </c>
      <c r="E119" s="206">
        <v>0</v>
      </c>
      <c r="G119" s="206">
        <f t="shared" si="2"/>
        <v>0</v>
      </c>
      <c r="H119" s="207"/>
      <c r="K119" s="53"/>
      <c r="M119" s="53"/>
      <c r="O119" s="53"/>
    </row>
    <row r="120" spans="1:49" s="222" customFormat="1" ht="9.9499999999999993" customHeight="1">
      <c r="A120" s="221">
        <v>0</v>
      </c>
      <c r="B120" s="51">
        <v>0</v>
      </c>
      <c r="C120" s="219">
        <v>0</v>
      </c>
      <c r="D120" s="51" t="str">
        <v>Ch</v>
      </c>
      <c r="E120" s="219">
        <v>0</v>
      </c>
      <c r="F120" s="51"/>
      <c r="G120" s="219">
        <f t="shared" si="2"/>
        <v>0</v>
      </c>
      <c r="H120" s="220"/>
      <c r="I120" s="2"/>
      <c r="J120" s="2"/>
      <c r="K120" s="53"/>
      <c r="L120" s="2"/>
      <c r="M120" s="53"/>
      <c r="N120" s="2"/>
      <c r="O120" s="53"/>
      <c r="P120" s="2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</row>
    <row r="121" spans="1:49" ht="9.9499999999999993" customHeight="1">
      <c r="A121" s="205">
        <v>0</v>
      </c>
      <c r="B121" s="2">
        <v>0</v>
      </c>
      <c r="C121" s="206">
        <v>0</v>
      </c>
      <c r="D121" s="2" t="str">
        <v>Ch</v>
      </c>
      <c r="E121" s="206">
        <v>0</v>
      </c>
      <c r="G121" s="206">
        <f t="shared" si="2"/>
        <v>0</v>
      </c>
      <c r="H121" s="207"/>
      <c r="K121" s="53"/>
      <c r="M121" s="53"/>
      <c r="O121" s="53"/>
    </row>
    <row r="122" spans="1:49" s="222" customFormat="1" ht="9.9499999999999993" customHeight="1">
      <c r="A122" s="221">
        <v>0</v>
      </c>
      <c r="B122" s="51">
        <v>0</v>
      </c>
      <c r="C122" s="219">
        <v>0</v>
      </c>
      <c r="D122" s="51" t="str">
        <v>Ch</v>
      </c>
      <c r="E122" s="219">
        <v>0</v>
      </c>
      <c r="F122" s="51"/>
      <c r="G122" s="219">
        <f t="shared" si="2"/>
        <v>0</v>
      </c>
      <c r="H122" s="220"/>
      <c r="I122" s="2"/>
      <c r="J122" s="2"/>
      <c r="K122" s="53"/>
      <c r="L122" s="2"/>
      <c r="M122" s="53"/>
      <c r="N122" s="2"/>
      <c r="O122" s="53"/>
      <c r="P122" s="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</row>
    <row r="123" spans="1:49" ht="9.9499999999999993" customHeight="1">
      <c r="A123" s="205">
        <v>0</v>
      </c>
      <c r="B123" s="2">
        <v>0</v>
      </c>
      <c r="C123" s="206">
        <v>0</v>
      </c>
      <c r="D123" s="2" t="str">
        <v>Ch</v>
      </c>
      <c r="E123" s="206">
        <v>0</v>
      </c>
      <c r="G123" s="206">
        <f t="shared" si="2"/>
        <v>0</v>
      </c>
      <c r="H123" s="207"/>
      <c r="K123" s="53"/>
      <c r="M123" s="53"/>
      <c r="O123" s="53"/>
    </row>
    <row r="124" spans="1:49" s="222" customFormat="1" ht="9.9499999999999993" customHeight="1">
      <c r="A124" s="221">
        <v>0</v>
      </c>
      <c r="B124" s="51">
        <v>0</v>
      </c>
      <c r="C124" s="219">
        <v>0</v>
      </c>
      <c r="D124" s="51" t="str">
        <v>Ch</v>
      </c>
      <c r="E124" s="219">
        <v>0</v>
      </c>
      <c r="F124" s="51"/>
      <c r="G124" s="219">
        <f t="shared" si="2"/>
        <v>0</v>
      </c>
      <c r="H124" s="220"/>
      <c r="I124" s="2"/>
      <c r="J124" s="2"/>
      <c r="K124" s="53"/>
      <c r="L124" s="2"/>
      <c r="M124" s="53"/>
      <c r="N124" s="2"/>
      <c r="O124" s="53"/>
      <c r="P124" s="2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</row>
    <row r="125" spans="1:49" ht="9.9499999999999993" customHeight="1">
      <c r="A125" s="205">
        <v>0</v>
      </c>
      <c r="B125" s="2">
        <v>0</v>
      </c>
      <c r="C125" s="206">
        <v>0</v>
      </c>
      <c r="D125" s="2" t="str">
        <v>Ch</v>
      </c>
      <c r="E125" s="206">
        <v>0</v>
      </c>
      <c r="G125" s="206">
        <f t="shared" si="2"/>
        <v>0</v>
      </c>
      <c r="H125" s="207"/>
      <c r="K125" s="53"/>
      <c r="M125" s="53"/>
      <c r="O125" s="53"/>
    </row>
    <row r="126" spans="1:49" s="222" customFormat="1" ht="9.9499999999999993" customHeight="1">
      <c r="A126" s="221">
        <v>0</v>
      </c>
      <c r="B126" s="51">
        <v>0</v>
      </c>
      <c r="C126" s="219">
        <v>0</v>
      </c>
      <c r="D126" s="51" t="str">
        <v>Ch</v>
      </c>
      <c r="E126" s="219">
        <v>0</v>
      </c>
      <c r="F126" s="51"/>
      <c r="G126" s="219">
        <f t="shared" si="2"/>
        <v>0</v>
      </c>
      <c r="H126" s="220"/>
      <c r="I126" s="2"/>
      <c r="J126" s="2"/>
      <c r="K126" s="53"/>
      <c r="L126" s="2"/>
      <c r="M126" s="53"/>
      <c r="N126" s="2"/>
      <c r="O126" s="53"/>
      <c r="P126" s="2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</row>
    <row r="127" spans="1:49" ht="9.9499999999999993" customHeight="1">
      <c r="A127" s="205">
        <v>0</v>
      </c>
      <c r="B127" s="2">
        <v>0</v>
      </c>
      <c r="C127" s="206">
        <v>0</v>
      </c>
      <c r="D127" s="2" t="str">
        <v>Ch</v>
      </c>
      <c r="E127" s="206">
        <v>0</v>
      </c>
      <c r="G127" s="206">
        <f t="shared" si="2"/>
        <v>0</v>
      </c>
      <c r="H127" s="207"/>
      <c r="K127" s="53"/>
      <c r="M127" s="53"/>
      <c r="O127" s="53"/>
    </row>
    <row r="128" spans="1:49" s="222" customFormat="1" ht="9.9499999999999993" customHeight="1">
      <c r="A128" s="221">
        <v>0</v>
      </c>
      <c r="B128" s="51">
        <v>0</v>
      </c>
      <c r="C128" s="219">
        <v>0</v>
      </c>
      <c r="D128" s="51" t="str">
        <v>Ch</v>
      </c>
      <c r="E128" s="219">
        <v>0</v>
      </c>
      <c r="F128" s="51"/>
      <c r="G128" s="219">
        <f t="shared" si="2"/>
        <v>0</v>
      </c>
      <c r="H128" s="220"/>
      <c r="I128" s="2"/>
      <c r="J128" s="2"/>
      <c r="K128" s="53"/>
      <c r="L128" s="2"/>
      <c r="M128" s="53"/>
      <c r="N128" s="2"/>
      <c r="O128" s="53"/>
      <c r="P128" s="2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</row>
    <row r="129" spans="1:49" ht="9.9499999999999993" customHeight="1">
      <c r="A129" s="205">
        <v>0</v>
      </c>
      <c r="B129" s="2">
        <v>0</v>
      </c>
      <c r="C129" s="206">
        <v>0</v>
      </c>
      <c r="D129" s="2" t="str">
        <v>Ch</v>
      </c>
      <c r="E129" s="206">
        <v>0</v>
      </c>
      <c r="G129" s="206">
        <f t="shared" si="2"/>
        <v>0</v>
      </c>
      <c r="H129" s="207"/>
      <c r="K129" s="53"/>
      <c r="M129" s="53"/>
      <c r="O129" s="53"/>
    </row>
    <row r="130" spans="1:49" s="222" customFormat="1" ht="9.9499999999999993" customHeight="1">
      <c r="A130" s="221">
        <v>0</v>
      </c>
      <c r="B130" s="51">
        <v>0</v>
      </c>
      <c r="C130" s="219">
        <v>0</v>
      </c>
      <c r="D130" s="51" t="str">
        <v>Ch</v>
      </c>
      <c r="E130" s="219">
        <v>0</v>
      </c>
      <c r="F130" s="51"/>
      <c r="G130" s="219">
        <f t="shared" si="2"/>
        <v>0</v>
      </c>
      <c r="H130" s="220"/>
      <c r="I130" s="2"/>
      <c r="J130" s="2"/>
      <c r="K130" s="53"/>
      <c r="L130" s="2"/>
      <c r="M130" s="53"/>
      <c r="N130" s="2"/>
      <c r="O130" s="53"/>
      <c r="P130" s="2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</row>
    <row r="131" spans="1:49" ht="9.9499999999999993" customHeight="1">
      <c r="A131" s="205">
        <v>0</v>
      </c>
      <c r="B131" s="2">
        <v>0</v>
      </c>
      <c r="C131" s="206">
        <v>0</v>
      </c>
      <c r="D131" s="2" t="str">
        <v>Ch</v>
      </c>
      <c r="E131" s="206">
        <v>0</v>
      </c>
      <c r="G131" s="206">
        <f t="shared" si="2"/>
        <v>0</v>
      </c>
      <c r="H131" s="207"/>
      <c r="K131" s="53"/>
      <c r="M131" s="53"/>
      <c r="O131" s="53"/>
    </row>
    <row r="132" spans="1:49" s="222" customFormat="1" ht="9.9499999999999993" customHeight="1">
      <c r="A132" s="221">
        <v>0</v>
      </c>
      <c r="B132" s="51">
        <v>0</v>
      </c>
      <c r="C132" s="219">
        <v>0</v>
      </c>
      <c r="D132" s="51" t="str">
        <v>Ch</v>
      </c>
      <c r="E132" s="219">
        <v>0</v>
      </c>
      <c r="F132" s="51"/>
      <c r="G132" s="219">
        <f t="shared" ref="G132:G138" si="4">C132*F132</f>
        <v>0</v>
      </c>
      <c r="H132" s="220"/>
      <c r="I132" s="2"/>
      <c r="J132" s="2"/>
      <c r="K132" s="53"/>
      <c r="L132" s="2"/>
      <c r="M132" s="53"/>
      <c r="N132" s="2"/>
      <c r="O132" s="53"/>
      <c r="P132" s="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</row>
    <row r="133" spans="1:49" ht="9.9499999999999993" customHeight="1">
      <c r="A133" s="205">
        <v>0</v>
      </c>
      <c r="B133" s="2">
        <v>0</v>
      </c>
      <c r="C133" s="206">
        <v>0</v>
      </c>
      <c r="D133" s="2" t="str">
        <v>Ch</v>
      </c>
      <c r="E133" s="206">
        <v>0</v>
      </c>
      <c r="G133" s="206">
        <f t="shared" si="4"/>
        <v>0</v>
      </c>
      <c r="H133" s="207"/>
      <c r="K133" s="53"/>
      <c r="M133" s="53"/>
      <c r="O133" s="53"/>
    </row>
    <row r="134" spans="1:49" s="222" customFormat="1" ht="9.9499999999999993" customHeight="1">
      <c r="A134" s="221">
        <v>0</v>
      </c>
      <c r="B134" s="51">
        <v>0</v>
      </c>
      <c r="C134" s="219">
        <v>0</v>
      </c>
      <c r="D134" s="51" t="str">
        <v>Ch</v>
      </c>
      <c r="E134" s="219">
        <v>0</v>
      </c>
      <c r="F134" s="51"/>
      <c r="G134" s="219">
        <f t="shared" si="4"/>
        <v>0</v>
      </c>
      <c r="H134" s="220"/>
      <c r="I134" s="2"/>
      <c r="J134" s="2"/>
      <c r="K134" s="53"/>
      <c r="L134" s="2"/>
      <c r="M134" s="53"/>
      <c r="N134" s="2"/>
      <c r="O134" s="53"/>
      <c r="P134" s="2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</row>
    <row r="135" spans="1:49" ht="9.9499999999999993" customHeight="1">
      <c r="A135" s="205">
        <v>0</v>
      </c>
      <c r="B135" s="2">
        <v>0</v>
      </c>
      <c r="C135" s="206">
        <v>0</v>
      </c>
      <c r="D135" s="2" t="str">
        <v>Ch</v>
      </c>
      <c r="E135" s="206">
        <v>0</v>
      </c>
      <c r="G135" s="206">
        <f t="shared" si="4"/>
        <v>0</v>
      </c>
      <c r="H135" s="207"/>
      <c r="K135" s="53"/>
      <c r="M135" s="53"/>
      <c r="O135" s="53"/>
    </row>
    <row r="136" spans="1:49" s="222" customFormat="1" ht="9.9499999999999993" customHeight="1">
      <c r="A136" s="221">
        <v>0</v>
      </c>
      <c r="B136" s="51">
        <v>0</v>
      </c>
      <c r="C136" s="219">
        <v>0</v>
      </c>
      <c r="D136" s="51" t="str">
        <v>Ch</v>
      </c>
      <c r="E136" s="219">
        <v>0</v>
      </c>
      <c r="F136" s="51"/>
      <c r="G136" s="219">
        <f t="shared" si="4"/>
        <v>0</v>
      </c>
      <c r="H136" s="220"/>
      <c r="I136" s="2"/>
      <c r="J136" s="2"/>
      <c r="K136" s="53"/>
      <c r="L136" s="2"/>
      <c r="M136" s="53"/>
      <c r="N136" s="2"/>
      <c r="O136" s="53"/>
      <c r="P136" s="2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</row>
    <row r="137" spans="1:49" ht="9.9499999999999993" customHeight="1">
      <c r="A137" s="205">
        <v>0</v>
      </c>
      <c r="B137" s="2">
        <v>0</v>
      </c>
      <c r="C137" s="206">
        <v>0</v>
      </c>
      <c r="D137" s="2">
        <v>0</v>
      </c>
      <c r="E137" s="214">
        <v>0</v>
      </c>
      <c r="G137" s="212">
        <f>SUM(G60:G136)</f>
        <v>0</v>
      </c>
      <c r="H137" s="213">
        <f>E137-G137</f>
        <v>0</v>
      </c>
      <c r="K137" s="53"/>
      <c r="M137" s="53"/>
      <c r="O137" s="53"/>
    </row>
    <row r="138" spans="1:49" s="222" customFormat="1" ht="9.9499999999999993" customHeight="1" thickBot="1">
      <c r="A138" s="226">
        <v>0</v>
      </c>
      <c r="B138" s="223">
        <v>0</v>
      </c>
      <c r="C138" s="224">
        <v>0</v>
      </c>
      <c r="D138" s="223">
        <v>0</v>
      </c>
      <c r="E138" s="224">
        <v>0</v>
      </c>
      <c r="F138" s="223"/>
      <c r="G138" s="224">
        <f t="shared" si="4"/>
        <v>0</v>
      </c>
      <c r="H138" s="225"/>
      <c r="I138" s="2"/>
      <c r="J138" s="2"/>
      <c r="K138" s="53"/>
      <c r="L138" s="2"/>
      <c r="M138" s="53"/>
      <c r="N138" s="2"/>
      <c r="O138" s="53"/>
      <c r="P138" s="2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</row>
    <row r="139" spans="1:49" ht="11.1" customHeight="1"/>
    <row r="140" spans="1:49" ht="11.1" customHeight="1"/>
    <row r="141" spans="1:49" ht="11.1" customHeight="1"/>
    <row r="142" spans="1:49" ht="11.1" customHeight="1"/>
    <row r="143" spans="1:49" ht="11.1" customHeight="1"/>
    <row r="144" spans="1:49" ht="11.1" customHeight="1"/>
    <row r="145" ht="11.1" customHeight="1"/>
    <row r="146" ht="11.1" customHeight="1"/>
    <row r="147" ht="11.1" customHeight="1"/>
    <row r="148" ht="11.1" customHeight="1"/>
    <row r="149" ht="11.1" customHeight="1"/>
    <row r="150" ht="11.1" customHeight="1"/>
    <row r="151" ht="11.1" customHeight="1"/>
    <row r="152" ht="11.1" customHeight="1"/>
    <row r="153" ht="11.1" customHeight="1"/>
    <row r="154" ht="11.1" customHeight="1"/>
    <row r="155" ht="11.1" customHeight="1"/>
    <row r="156" ht="11.1" customHeight="1"/>
    <row r="157" ht="11.1" customHeight="1"/>
    <row r="158" ht="11.1" customHeight="1"/>
    <row r="159" ht="11.1" customHeight="1"/>
    <row r="160" ht="11.1" customHeight="1"/>
    <row r="161" ht="11.1" customHeight="1"/>
    <row r="162" ht="11.1" customHeight="1"/>
    <row r="163" ht="11.1" customHeight="1"/>
    <row r="164" ht="11.1" customHeight="1"/>
    <row r="165" ht="11.1" customHeight="1"/>
    <row r="166" ht="11.1" customHeight="1"/>
  </sheetData>
  <sheetProtection sheet="1" objects="1" scenarios="1"/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9DB30-E498-4F18-9B66-FEE5FFD8FD25}">
  <dimension ref="A1:AC60"/>
  <sheetViews>
    <sheetView workbookViewId="0">
      <pane ySplit="1" topLeftCell="A2" activePane="bottomLeft" state="frozen"/>
      <selection pane="bottomLeft" activeCell="B1" sqref="B1"/>
    </sheetView>
  </sheetViews>
  <sheetFormatPr baseColWidth="10" defaultColWidth="11" defaultRowHeight="12.75"/>
  <cols>
    <col min="1" max="1" width="2.625" style="427" customWidth="1"/>
    <col min="2" max="2" width="24.25" style="427" bestFit="1" customWidth="1"/>
    <col min="3" max="3" width="2.625" style="427" customWidth="1"/>
    <col min="4" max="4" width="17.75" style="428" bestFit="1" customWidth="1"/>
    <col min="5" max="5" width="2.625" style="427" customWidth="1"/>
    <col min="6" max="6" width="10" style="428" customWidth="1"/>
    <col min="7" max="7" width="2.625" style="427" customWidth="1"/>
    <col min="8" max="8" width="19" style="427" customWidth="1"/>
    <col min="9" max="9" width="2.625" style="427" customWidth="1"/>
    <col min="10" max="10" width="16.625" style="429" bestFit="1" customWidth="1"/>
    <col min="11" max="11" width="2.625" style="427" customWidth="1"/>
    <col min="12" max="12" width="11" style="427"/>
    <col min="13" max="13" width="2.625" style="427" customWidth="1"/>
    <col min="14" max="14" width="16.5" style="427" bestFit="1" customWidth="1"/>
    <col min="15" max="15" width="2.625" style="427" customWidth="1"/>
    <col min="16" max="16" width="15" style="427" customWidth="1"/>
    <col min="17" max="17" width="2.625" style="427" customWidth="1"/>
    <col min="18" max="18" width="17.5" style="427" bestFit="1" customWidth="1"/>
    <col min="19" max="19" width="2.625" style="427" customWidth="1"/>
    <col min="20" max="20" width="18.25" style="427" customWidth="1"/>
    <col min="21" max="21" width="2.625" style="427" customWidth="1"/>
    <col min="22" max="22" width="19.25" style="427" customWidth="1"/>
    <col min="23" max="23" width="2.625" style="427" customWidth="1"/>
    <col min="24" max="16384" width="11" style="427"/>
  </cols>
  <sheetData>
    <row r="1" spans="1:29" s="422" customFormat="1" ht="38.25" customHeight="1">
      <c r="B1" s="422" t="s">
        <v>312</v>
      </c>
      <c r="D1" s="422" t="s">
        <v>313</v>
      </c>
      <c r="F1" s="422" t="s">
        <v>314</v>
      </c>
      <c r="H1" s="422" t="s">
        <v>315</v>
      </c>
      <c r="J1" s="422" t="s">
        <v>316</v>
      </c>
      <c r="L1" s="422" t="s">
        <v>317</v>
      </c>
      <c r="N1" s="422" t="s">
        <v>318</v>
      </c>
      <c r="P1" s="443" t="s">
        <v>319</v>
      </c>
      <c r="Q1" s="423"/>
      <c r="R1" s="418" t="s">
        <v>430</v>
      </c>
      <c r="S1" s="423"/>
      <c r="T1" s="418" t="s">
        <v>476</v>
      </c>
      <c r="U1" s="423"/>
      <c r="V1" s="418" t="s">
        <v>431</v>
      </c>
      <c r="W1" s="423"/>
      <c r="X1" s="418" t="s">
        <v>444</v>
      </c>
      <c r="Y1" s="424"/>
      <c r="Z1" s="439" t="s">
        <v>325</v>
      </c>
      <c r="AA1" s="439"/>
      <c r="AB1" s="439"/>
      <c r="AC1" s="439"/>
    </row>
    <row r="2" spans="1:29">
      <c r="A2" s="426"/>
      <c r="B2" s="427" t="s">
        <v>320</v>
      </c>
      <c r="C2" s="426"/>
      <c r="D2" s="427" t="s">
        <v>321</v>
      </c>
      <c r="E2" s="426"/>
      <c r="F2" s="428" t="s">
        <v>322</v>
      </c>
      <c r="G2" s="426"/>
      <c r="H2" s="428">
        <v>15</v>
      </c>
      <c r="I2" s="426"/>
      <c r="J2" s="427" t="s">
        <v>323</v>
      </c>
      <c r="K2" s="426"/>
      <c r="L2" s="429" t="s">
        <v>291</v>
      </c>
      <c r="M2" s="426"/>
      <c r="N2" s="430" t="s">
        <v>302</v>
      </c>
      <c r="O2" s="426"/>
      <c r="P2" s="442" t="s">
        <v>324</v>
      </c>
      <c r="Q2" s="401"/>
      <c r="R2" s="389" t="s">
        <v>422</v>
      </c>
      <c r="S2" s="401"/>
      <c r="T2" s="389" t="s">
        <v>432</v>
      </c>
      <c r="U2" s="401"/>
      <c r="V2" s="389" t="s">
        <v>195</v>
      </c>
      <c r="W2" s="401"/>
      <c r="X2" s="390" t="s">
        <v>448</v>
      </c>
      <c r="Y2" s="430"/>
      <c r="Z2" s="432">
        <f>Forage!H57+T_ECHANTILLONS[[#Totals],[S/Total]]+'Rapport et gestion'!D17</f>
        <v>2427</v>
      </c>
      <c r="AA2" s="432">
        <f>(AB2-Z2)</f>
        <v>1425.1399999999999</v>
      </c>
      <c r="AB2" s="432">
        <f>'Info client'!B54</f>
        <v>3852.14</v>
      </c>
      <c r="AC2" s="425"/>
    </row>
    <row r="3" spans="1:29">
      <c r="A3" s="426"/>
      <c r="B3" s="427" t="s">
        <v>2</v>
      </c>
      <c r="C3" s="426"/>
      <c r="D3" s="427" t="s">
        <v>326</v>
      </c>
      <c r="E3" s="426"/>
      <c r="F3" s="428" t="s">
        <v>327</v>
      </c>
      <c r="G3" s="426"/>
      <c r="H3" s="428">
        <v>18</v>
      </c>
      <c r="I3" s="426"/>
      <c r="J3" s="427" t="s">
        <v>40</v>
      </c>
      <c r="K3" s="426"/>
      <c r="L3" s="429" t="s">
        <v>328</v>
      </c>
      <c r="M3" s="426"/>
      <c r="N3" s="430" t="s">
        <v>329</v>
      </c>
      <c r="O3" s="426"/>
      <c r="P3" s="442" t="s">
        <v>330</v>
      </c>
      <c r="Q3" s="401"/>
      <c r="R3" s="389" t="s">
        <v>423</v>
      </c>
      <c r="S3" s="401"/>
      <c r="T3" s="389" t="s">
        <v>362</v>
      </c>
      <c r="U3" s="401"/>
      <c r="V3" s="389" t="s">
        <v>196</v>
      </c>
      <c r="W3" s="401"/>
      <c r="X3" s="390" t="s">
        <v>449</v>
      </c>
      <c r="Y3" s="430"/>
      <c r="Z3" s="433" t="s">
        <v>335</v>
      </c>
      <c r="AA3" s="434">
        <f>(AB2-Z2)/AB2</f>
        <v>0.36996059333253722</v>
      </c>
      <c r="AB3" s="425"/>
      <c r="AC3" s="425"/>
    </row>
    <row r="4" spans="1:29">
      <c r="A4" s="426"/>
      <c r="B4" s="427" t="s">
        <v>331</v>
      </c>
      <c r="C4" s="426"/>
      <c r="D4" s="427" t="s">
        <v>332</v>
      </c>
      <c r="E4" s="426"/>
      <c r="F4" s="428" t="s">
        <v>333</v>
      </c>
      <c r="G4" s="426"/>
      <c r="H4" s="428">
        <v>25</v>
      </c>
      <c r="I4" s="426"/>
      <c r="J4" s="427" t="s">
        <v>133</v>
      </c>
      <c r="K4" s="426"/>
      <c r="L4" s="429" t="s">
        <v>292</v>
      </c>
      <c r="M4" s="426"/>
      <c r="N4" s="430" t="s">
        <v>296</v>
      </c>
      <c r="O4" s="426"/>
      <c r="P4" s="442" t="s">
        <v>334</v>
      </c>
      <c r="Q4" s="401"/>
      <c r="R4" s="389" t="s">
        <v>433</v>
      </c>
      <c r="S4" s="401"/>
      <c r="T4" s="389" t="s">
        <v>434</v>
      </c>
      <c r="U4" s="401"/>
      <c r="V4" s="389" t="s">
        <v>197</v>
      </c>
      <c r="W4" s="401"/>
      <c r="X4" s="390" t="s">
        <v>450</v>
      </c>
      <c r="Y4" s="430"/>
      <c r="Z4" s="425"/>
      <c r="AA4" s="425"/>
      <c r="AB4" s="425"/>
      <c r="AC4" s="425"/>
    </row>
    <row r="5" spans="1:29">
      <c r="A5" s="426"/>
      <c r="B5" s="427" t="s">
        <v>336</v>
      </c>
      <c r="C5" s="426"/>
      <c r="D5" s="427"/>
      <c r="E5" s="426"/>
      <c r="F5" s="428" t="s">
        <v>337</v>
      </c>
      <c r="G5" s="426"/>
      <c r="H5" s="428">
        <v>30</v>
      </c>
      <c r="I5" s="426"/>
      <c r="J5" s="427" t="s">
        <v>338</v>
      </c>
      <c r="K5" s="426"/>
      <c r="L5" s="429" t="s">
        <v>339</v>
      </c>
      <c r="M5" s="426"/>
      <c r="N5" s="430" t="s">
        <v>340</v>
      </c>
      <c r="O5" s="426"/>
      <c r="P5" s="442" t="s">
        <v>303</v>
      </c>
      <c r="Q5" s="401"/>
      <c r="R5" s="389" t="s">
        <v>213</v>
      </c>
      <c r="S5" s="401"/>
      <c r="T5" s="389" t="s">
        <v>435</v>
      </c>
      <c r="U5" s="401"/>
      <c r="V5" s="389" t="s">
        <v>199</v>
      </c>
      <c r="W5" s="401"/>
      <c r="X5" s="390" t="s">
        <v>451</v>
      </c>
      <c r="Y5" s="430"/>
      <c r="Z5" s="425"/>
      <c r="AA5" s="425"/>
      <c r="AB5" s="425"/>
      <c r="AC5" s="425"/>
    </row>
    <row r="6" spans="1:29">
      <c r="A6" s="426"/>
      <c r="B6" s="427" t="s">
        <v>341</v>
      </c>
      <c r="C6" s="426"/>
      <c r="D6" s="427"/>
      <c r="E6" s="426"/>
      <c r="G6" s="426"/>
      <c r="H6" s="428"/>
      <c r="I6" s="426"/>
      <c r="J6" s="427" t="s">
        <v>243</v>
      </c>
      <c r="K6" s="426"/>
      <c r="L6" s="429" t="s">
        <v>293</v>
      </c>
      <c r="M6" s="426"/>
      <c r="N6" s="430" t="s">
        <v>342</v>
      </c>
      <c r="O6" s="426"/>
      <c r="P6" s="442" t="s">
        <v>297</v>
      </c>
      <c r="Q6" s="401"/>
      <c r="R6" s="389"/>
      <c r="S6" s="401"/>
      <c r="T6" s="389" t="s">
        <v>437</v>
      </c>
      <c r="U6" s="401"/>
      <c r="V6" s="389" t="s">
        <v>201</v>
      </c>
      <c r="W6" s="401"/>
      <c r="X6" s="390" t="s">
        <v>452</v>
      </c>
      <c r="Y6" s="430"/>
    </row>
    <row r="7" spans="1:29">
      <c r="A7" s="426"/>
      <c r="B7" s="427" t="s">
        <v>343</v>
      </c>
      <c r="C7" s="426"/>
      <c r="D7" s="427"/>
      <c r="E7" s="426"/>
      <c r="G7" s="426"/>
      <c r="H7" s="428"/>
      <c r="I7" s="426"/>
      <c r="J7" s="427" t="s">
        <v>344</v>
      </c>
      <c r="K7" s="426"/>
      <c r="L7" s="429" t="s">
        <v>345</v>
      </c>
      <c r="M7" s="426"/>
      <c r="N7" s="430" t="s">
        <v>346</v>
      </c>
      <c r="O7" s="426"/>
      <c r="P7" s="442" t="s">
        <v>347</v>
      </c>
      <c r="Q7" s="401"/>
      <c r="R7" s="389"/>
      <c r="S7" s="401"/>
      <c r="T7" s="389"/>
      <c r="U7" s="401"/>
      <c r="V7" s="389" t="s">
        <v>439</v>
      </c>
      <c r="W7" s="401"/>
      <c r="X7" s="390" t="s">
        <v>453</v>
      </c>
      <c r="Y7" s="430"/>
    </row>
    <row r="8" spans="1:29">
      <c r="A8" s="426"/>
      <c r="B8" s="427" t="s">
        <v>348</v>
      </c>
      <c r="C8" s="426"/>
      <c r="D8" s="427"/>
      <c r="E8" s="426"/>
      <c r="G8" s="426"/>
      <c r="H8" s="428"/>
      <c r="I8" s="426"/>
      <c r="J8" s="427" t="s">
        <v>349</v>
      </c>
      <c r="K8" s="426"/>
      <c r="L8" s="435" t="s">
        <v>350</v>
      </c>
      <c r="M8" s="426"/>
      <c r="N8" s="430" t="s">
        <v>340</v>
      </c>
      <c r="O8" s="426"/>
      <c r="P8" s="442" t="s">
        <v>298</v>
      </c>
      <c r="Q8" s="401"/>
      <c r="R8" s="389"/>
      <c r="S8" s="401"/>
      <c r="T8" s="389"/>
      <c r="U8" s="401"/>
      <c r="V8" s="389"/>
      <c r="W8" s="401"/>
      <c r="X8" s="390" t="s">
        <v>454</v>
      </c>
      <c r="Y8" s="430"/>
    </row>
    <row r="9" spans="1:29">
      <c r="A9" s="426"/>
      <c r="B9" s="427" t="s">
        <v>351</v>
      </c>
      <c r="C9" s="426"/>
      <c r="D9" s="427"/>
      <c r="E9" s="426"/>
      <c r="G9" s="426"/>
      <c r="H9" s="428"/>
      <c r="I9" s="426"/>
      <c r="J9" s="427" t="s">
        <v>352</v>
      </c>
      <c r="K9" s="426"/>
      <c r="L9" s="429" t="s">
        <v>353</v>
      </c>
      <c r="M9" s="426"/>
      <c r="N9" s="430" t="s">
        <v>354</v>
      </c>
      <c r="O9" s="426"/>
      <c r="P9" s="442" t="s">
        <v>355</v>
      </c>
      <c r="Q9" s="401"/>
      <c r="R9" s="389"/>
      <c r="S9" s="401"/>
      <c r="T9" s="389"/>
      <c r="U9" s="401"/>
      <c r="V9" s="389"/>
      <c r="W9" s="401"/>
      <c r="X9" s="390" t="s">
        <v>455</v>
      </c>
      <c r="Y9" s="430"/>
    </row>
    <row r="10" spans="1:29">
      <c r="A10" s="426"/>
      <c r="B10" s="427" t="s">
        <v>257</v>
      </c>
      <c r="C10" s="426"/>
      <c r="D10" s="427"/>
      <c r="E10" s="426"/>
      <c r="G10" s="426"/>
      <c r="H10" s="428"/>
      <c r="I10" s="426"/>
      <c r="J10" s="427" t="s">
        <v>356</v>
      </c>
      <c r="K10" s="426"/>
      <c r="L10" s="429" t="s">
        <v>357</v>
      </c>
      <c r="M10" s="426"/>
      <c r="N10" s="430" t="s">
        <v>358</v>
      </c>
      <c r="O10" s="426"/>
      <c r="P10" s="442" t="s">
        <v>359</v>
      </c>
      <c r="Q10" s="401"/>
      <c r="R10" s="389"/>
      <c r="S10" s="401"/>
      <c r="T10" s="389"/>
      <c r="U10" s="401"/>
      <c r="V10" s="389"/>
      <c r="W10" s="401"/>
      <c r="X10" s="390"/>
      <c r="Y10" s="430"/>
    </row>
    <row r="11" spans="1:29">
      <c r="A11" s="426"/>
      <c r="B11" s="427" t="s">
        <v>360</v>
      </c>
      <c r="C11" s="426"/>
      <c r="D11" s="427"/>
      <c r="E11" s="426"/>
      <c r="G11" s="426"/>
      <c r="H11" s="428"/>
      <c r="I11" s="426"/>
      <c r="J11" s="427" t="s">
        <v>361</v>
      </c>
      <c r="K11" s="426"/>
      <c r="L11" s="429" t="s">
        <v>362</v>
      </c>
      <c r="M11" s="426"/>
      <c r="N11" s="430" t="s">
        <v>363</v>
      </c>
      <c r="O11" s="426"/>
      <c r="P11" s="442" t="s">
        <v>364</v>
      </c>
      <c r="Q11" s="401"/>
      <c r="S11" s="401"/>
      <c r="U11" s="401"/>
      <c r="W11" s="401"/>
      <c r="Y11" s="430"/>
    </row>
    <row r="12" spans="1:29">
      <c r="A12" s="426"/>
      <c r="B12" s="427" t="s">
        <v>365</v>
      </c>
      <c r="C12" s="426"/>
      <c r="D12" s="427"/>
      <c r="E12" s="426"/>
      <c r="G12" s="426"/>
      <c r="H12" s="428"/>
      <c r="I12" s="426"/>
      <c r="J12" s="427" t="s">
        <v>366</v>
      </c>
      <c r="K12" s="426"/>
      <c r="L12" s="429"/>
      <c r="M12" s="426"/>
      <c r="N12" s="430" t="s">
        <v>367</v>
      </c>
      <c r="O12" s="426"/>
      <c r="P12" s="442" t="s">
        <v>368</v>
      </c>
      <c r="Q12" s="401"/>
      <c r="S12" s="401"/>
      <c r="U12" s="401"/>
      <c r="W12" s="401"/>
      <c r="Y12" s="430"/>
    </row>
    <row r="13" spans="1:29">
      <c r="A13" s="426"/>
      <c r="B13" s="427" t="s">
        <v>369</v>
      </c>
      <c r="C13" s="426"/>
      <c r="D13" s="427"/>
      <c r="E13" s="426"/>
      <c r="G13" s="426"/>
      <c r="H13" s="428"/>
      <c r="I13" s="426"/>
      <c r="J13" s="427" t="s">
        <v>370</v>
      </c>
      <c r="K13" s="426"/>
      <c r="L13" s="429"/>
      <c r="M13" s="426"/>
      <c r="N13" s="430" t="s">
        <v>371</v>
      </c>
      <c r="O13" s="426"/>
      <c r="P13" s="442" t="s">
        <v>372</v>
      </c>
      <c r="Q13" s="401"/>
      <c r="S13" s="401"/>
      <c r="U13" s="401"/>
      <c r="W13" s="401"/>
      <c r="Y13" s="430"/>
    </row>
    <row r="14" spans="1:29">
      <c r="A14" s="426"/>
      <c r="B14" s="427" t="s">
        <v>373</v>
      </c>
      <c r="C14" s="426"/>
      <c r="D14" s="427"/>
      <c r="E14" s="426"/>
      <c r="G14" s="426"/>
      <c r="H14" s="428"/>
      <c r="I14" s="426"/>
      <c r="J14" s="427" t="s">
        <v>374</v>
      </c>
      <c r="K14" s="426"/>
      <c r="L14" s="429"/>
      <c r="M14" s="426"/>
      <c r="N14" s="430" t="s">
        <v>342</v>
      </c>
      <c r="O14" s="426"/>
      <c r="P14" s="442" t="s">
        <v>375</v>
      </c>
      <c r="Q14" s="401"/>
      <c r="S14" s="401"/>
      <c r="U14" s="401"/>
      <c r="W14" s="401"/>
      <c r="Y14" s="430"/>
    </row>
    <row r="15" spans="1:29">
      <c r="A15" s="426"/>
      <c r="B15" s="427" t="s">
        <v>376</v>
      </c>
      <c r="C15" s="426"/>
      <c r="D15" s="427"/>
      <c r="E15" s="426"/>
      <c r="G15" s="426"/>
      <c r="H15" s="428"/>
      <c r="I15" s="426"/>
      <c r="J15" s="427" t="s">
        <v>377</v>
      </c>
      <c r="K15" s="426"/>
      <c r="L15" s="429"/>
      <c r="M15" s="426"/>
      <c r="N15" s="430"/>
      <c r="O15" s="426"/>
      <c r="P15" s="442" t="s">
        <v>378</v>
      </c>
      <c r="Q15" s="401"/>
      <c r="S15" s="401"/>
      <c r="U15" s="401"/>
      <c r="W15" s="401"/>
      <c r="Y15" s="430"/>
    </row>
    <row r="16" spans="1:29">
      <c r="A16" s="426"/>
      <c r="B16" s="427" t="s">
        <v>379</v>
      </c>
      <c r="C16" s="426"/>
      <c r="D16" s="427"/>
      <c r="E16" s="426"/>
      <c r="G16" s="426"/>
      <c r="H16" s="428"/>
      <c r="I16" s="426"/>
      <c r="J16" s="427" t="s">
        <v>380</v>
      </c>
      <c r="K16" s="426"/>
      <c r="L16" s="429"/>
      <c r="M16" s="426"/>
      <c r="N16" s="430"/>
      <c r="O16" s="426"/>
      <c r="P16" s="431"/>
      <c r="Q16" s="401"/>
      <c r="S16" s="401"/>
      <c r="U16" s="401"/>
      <c r="W16" s="401"/>
      <c r="Y16" s="430"/>
    </row>
    <row r="17" spans="1:25">
      <c r="A17" s="426"/>
      <c r="C17" s="426"/>
      <c r="D17" s="427"/>
      <c r="E17" s="426"/>
      <c r="G17" s="426"/>
      <c r="H17" s="428"/>
      <c r="I17" s="426"/>
      <c r="J17" s="427" t="s">
        <v>381</v>
      </c>
      <c r="K17" s="426"/>
      <c r="L17" s="429"/>
      <c r="M17" s="426"/>
      <c r="N17" s="430"/>
      <c r="O17" s="426"/>
      <c r="P17" s="431"/>
      <c r="Q17" s="401"/>
      <c r="S17" s="401"/>
      <c r="U17" s="401"/>
      <c r="W17" s="401"/>
      <c r="Y17" s="430"/>
    </row>
    <row r="18" spans="1:25">
      <c r="A18" s="426"/>
      <c r="C18" s="426"/>
      <c r="D18" s="427"/>
      <c r="E18" s="426"/>
      <c r="G18" s="426"/>
      <c r="H18" s="428"/>
      <c r="I18" s="426"/>
      <c r="J18" s="427"/>
      <c r="K18" s="426"/>
      <c r="L18" s="429"/>
      <c r="M18" s="426"/>
      <c r="N18" s="430"/>
      <c r="O18" s="426"/>
      <c r="P18" s="431"/>
      <c r="Q18" s="401"/>
      <c r="S18" s="401"/>
      <c r="U18" s="401"/>
      <c r="W18" s="401"/>
      <c r="Y18" s="430"/>
    </row>
    <row r="19" spans="1:25">
      <c r="A19" s="426"/>
      <c r="C19" s="426"/>
      <c r="D19" s="427"/>
      <c r="E19" s="426"/>
      <c r="G19" s="426"/>
      <c r="H19" s="428"/>
      <c r="I19" s="426"/>
      <c r="J19" s="427"/>
      <c r="K19" s="426"/>
      <c r="L19" s="429"/>
      <c r="M19" s="426"/>
      <c r="N19" s="430"/>
      <c r="O19" s="426"/>
      <c r="P19" s="431"/>
      <c r="Q19" s="401"/>
      <c r="S19" s="401"/>
      <c r="U19" s="401"/>
      <c r="W19" s="401"/>
      <c r="Y19" s="430"/>
    </row>
    <row r="20" spans="1:25">
      <c r="A20" s="426"/>
      <c r="C20" s="426"/>
      <c r="D20" s="427"/>
      <c r="E20" s="426"/>
      <c r="G20" s="426"/>
      <c r="H20" s="428"/>
      <c r="I20" s="426"/>
      <c r="J20" s="427"/>
      <c r="K20" s="426"/>
      <c r="L20" s="429"/>
      <c r="M20" s="426"/>
      <c r="N20" s="430"/>
      <c r="O20" s="426"/>
      <c r="P20" s="430"/>
      <c r="Q20" s="401"/>
      <c r="S20" s="401"/>
      <c r="U20" s="401"/>
      <c r="W20" s="401"/>
      <c r="Y20" s="430"/>
    </row>
    <row r="21" spans="1:25">
      <c r="A21" s="426"/>
      <c r="C21" s="426"/>
      <c r="D21" s="427"/>
      <c r="E21" s="426"/>
      <c r="G21" s="426"/>
      <c r="H21" s="428"/>
      <c r="I21" s="426"/>
      <c r="J21" s="427"/>
      <c r="K21" s="426"/>
      <c r="L21" s="429"/>
      <c r="M21" s="426"/>
      <c r="N21" s="430"/>
      <c r="O21" s="426"/>
      <c r="P21" s="430"/>
      <c r="Q21" s="401"/>
      <c r="S21" s="401"/>
      <c r="U21" s="401"/>
      <c r="W21" s="401"/>
      <c r="Y21" s="430"/>
    </row>
    <row r="22" spans="1:25">
      <c r="A22" s="426"/>
      <c r="C22" s="426"/>
      <c r="D22" s="427"/>
      <c r="E22" s="426"/>
      <c r="G22" s="426"/>
      <c r="H22" s="428"/>
      <c r="I22" s="426"/>
      <c r="J22" s="427"/>
      <c r="K22" s="426"/>
      <c r="L22" s="429"/>
      <c r="M22" s="426"/>
      <c r="N22" s="430"/>
      <c r="O22" s="426"/>
      <c r="P22" s="430"/>
      <c r="Q22" s="401"/>
      <c r="S22" s="401"/>
      <c r="U22" s="401"/>
      <c r="W22" s="401"/>
      <c r="Y22" s="430"/>
    </row>
    <row r="23" spans="1:25">
      <c r="A23" s="426"/>
      <c r="C23" s="426"/>
      <c r="D23" s="427"/>
      <c r="E23" s="426"/>
      <c r="G23" s="426"/>
      <c r="H23" s="428"/>
      <c r="I23" s="426"/>
      <c r="J23" s="427"/>
      <c r="K23" s="426"/>
      <c r="L23" s="429"/>
      <c r="M23" s="426"/>
      <c r="N23" s="430"/>
      <c r="O23" s="426"/>
      <c r="P23" s="430"/>
      <c r="Q23" s="401"/>
      <c r="S23" s="401"/>
      <c r="U23" s="401"/>
      <c r="W23" s="401"/>
      <c r="Y23" s="430"/>
    </row>
    <row r="24" spans="1:25">
      <c r="A24" s="426"/>
      <c r="C24" s="426"/>
      <c r="D24" s="427"/>
      <c r="E24" s="426"/>
      <c r="G24" s="426"/>
      <c r="H24" s="428"/>
      <c r="I24" s="426"/>
      <c r="J24" s="427"/>
      <c r="K24" s="426"/>
      <c r="L24" s="429"/>
      <c r="M24" s="426"/>
      <c r="N24" s="430"/>
      <c r="O24" s="426"/>
      <c r="P24" s="430"/>
      <c r="Q24" s="401"/>
      <c r="S24" s="401"/>
      <c r="U24" s="401"/>
      <c r="W24" s="401"/>
      <c r="Y24" s="430"/>
    </row>
    <row r="25" spans="1:25">
      <c r="A25" s="426"/>
      <c r="C25" s="426"/>
      <c r="D25" s="427"/>
      <c r="E25" s="426"/>
      <c r="G25" s="426"/>
      <c r="H25" s="428"/>
      <c r="I25" s="426"/>
      <c r="J25" s="427"/>
      <c r="K25" s="426"/>
      <c r="L25" s="429"/>
      <c r="M25" s="426"/>
      <c r="N25" s="430"/>
      <c r="O25" s="426"/>
      <c r="P25" s="430"/>
      <c r="Q25" s="401"/>
      <c r="S25" s="401"/>
      <c r="U25" s="401"/>
      <c r="W25" s="401"/>
      <c r="Y25" s="430"/>
    </row>
    <row r="26" spans="1:25">
      <c r="A26" s="426"/>
      <c r="C26" s="426"/>
      <c r="D26" s="427"/>
      <c r="E26" s="426"/>
      <c r="G26" s="426"/>
      <c r="H26" s="428"/>
      <c r="I26" s="426"/>
      <c r="J26" s="427"/>
      <c r="K26" s="426"/>
      <c r="L26" s="429"/>
      <c r="M26" s="426"/>
      <c r="N26" s="430"/>
      <c r="O26" s="426"/>
      <c r="P26" s="430"/>
      <c r="Q26" s="401"/>
      <c r="S26" s="401"/>
      <c r="U26" s="401"/>
      <c r="W26" s="401"/>
      <c r="Y26" s="430"/>
    </row>
    <row r="27" spans="1:25">
      <c r="A27" s="426"/>
      <c r="C27" s="426"/>
      <c r="D27" s="427"/>
      <c r="E27" s="426"/>
      <c r="G27" s="426"/>
      <c r="H27" s="428"/>
      <c r="I27" s="426"/>
      <c r="J27" s="427"/>
      <c r="K27" s="426"/>
      <c r="L27" s="429"/>
      <c r="M27" s="426"/>
      <c r="N27" s="430"/>
      <c r="O27" s="426"/>
      <c r="P27" s="430"/>
      <c r="Q27" s="401"/>
      <c r="S27" s="401"/>
      <c r="U27" s="401"/>
      <c r="W27" s="401"/>
      <c r="Y27" s="430"/>
    </row>
    <row r="28" spans="1:25">
      <c r="A28" s="426"/>
      <c r="C28" s="426"/>
      <c r="D28" s="427"/>
      <c r="E28" s="426"/>
      <c r="G28" s="426"/>
      <c r="H28" s="428"/>
      <c r="I28" s="426"/>
      <c r="J28" s="427"/>
      <c r="K28" s="426"/>
      <c r="L28" s="429"/>
      <c r="M28" s="426"/>
      <c r="N28" s="430"/>
      <c r="O28" s="426"/>
      <c r="P28" s="430"/>
      <c r="Q28" s="401"/>
      <c r="S28" s="401"/>
      <c r="U28" s="401"/>
      <c r="W28" s="401"/>
      <c r="Y28" s="430"/>
    </row>
    <row r="29" spans="1:25">
      <c r="A29" s="426"/>
      <c r="C29" s="426"/>
      <c r="D29" s="427"/>
      <c r="E29" s="426"/>
      <c r="G29" s="426"/>
      <c r="H29" s="428"/>
      <c r="I29" s="426"/>
      <c r="J29" s="427"/>
      <c r="K29" s="426"/>
      <c r="L29" s="429"/>
      <c r="M29" s="426"/>
      <c r="N29" s="430"/>
      <c r="O29" s="426"/>
      <c r="P29" s="430"/>
      <c r="Q29" s="401"/>
      <c r="S29" s="401"/>
      <c r="U29" s="401"/>
      <c r="W29" s="401"/>
      <c r="Y29" s="430"/>
    </row>
    <row r="30" spans="1:25">
      <c r="A30" s="426"/>
      <c r="C30" s="426"/>
      <c r="D30" s="427"/>
      <c r="E30" s="426"/>
      <c r="G30" s="426"/>
      <c r="H30" s="428"/>
      <c r="I30" s="426"/>
      <c r="J30" s="427"/>
      <c r="K30" s="426"/>
      <c r="L30" s="429"/>
      <c r="M30" s="426"/>
      <c r="N30" s="430"/>
      <c r="O30" s="426"/>
      <c r="P30" s="430"/>
      <c r="Q30" s="401"/>
      <c r="S30" s="401"/>
      <c r="U30" s="401"/>
      <c r="W30" s="401"/>
      <c r="Y30" s="430"/>
    </row>
    <row r="31" spans="1:25">
      <c r="A31" s="426"/>
      <c r="C31" s="426"/>
      <c r="D31" s="427"/>
      <c r="E31" s="426"/>
      <c r="G31" s="426"/>
      <c r="H31" s="428"/>
      <c r="I31" s="426"/>
      <c r="J31" s="427"/>
      <c r="K31" s="426"/>
      <c r="L31" s="429"/>
      <c r="M31" s="426"/>
      <c r="N31" s="430"/>
      <c r="O31" s="426"/>
      <c r="P31" s="430"/>
      <c r="Q31" s="401"/>
      <c r="S31" s="401"/>
      <c r="U31" s="401"/>
      <c r="W31" s="401"/>
      <c r="Y31" s="430"/>
    </row>
    <row r="32" spans="1:25">
      <c r="A32" s="426"/>
      <c r="C32" s="426"/>
      <c r="D32" s="427"/>
      <c r="E32" s="426"/>
      <c r="G32" s="426"/>
      <c r="H32" s="428"/>
      <c r="I32" s="426"/>
      <c r="J32" s="427"/>
      <c r="K32" s="426"/>
      <c r="L32" s="429"/>
      <c r="M32" s="426"/>
      <c r="N32" s="430"/>
      <c r="O32" s="426"/>
      <c r="P32" s="430"/>
      <c r="Q32" s="401"/>
      <c r="S32" s="401"/>
      <c r="U32" s="401"/>
      <c r="W32" s="401"/>
      <c r="Y32" s="430"/>
    </row>
    <row r="33" spans="1:25">
      <c r="A33" s="426"/>
      <c r="C33" s="426"/>
      <c r="D33" s="427"/>
      <c r="E33" s="426"/>
      <c r="G33" s="426"/>
      <c r="H33" s="428"/>
      <c r="I33" s="426"/>
      <c r="J33" s="427"/>
      <c r="K33" s="426"/>
      <c r="L33" s="429"/>
      <c r="M33" s="426"/>
      <c r="N33" s="430"/>
      <c r="O33" s="426"/>
      <c r="P33" s="430"/>
      <c r="Q33" s="401"/>
      <c r="S33" s="401"/>
      <c r="U33" s="401"/>
      <c r="W33" s="401"/>
      <c r="Y33" s="430"/>
    </row>
    <row r="34" spans="1:25">
      <c r="A34" s="426"/>
      <c r="C34" s="426"/>
      <c r="D34" s="427"/>
      <c r="E34" s="426"/>
      <c r="G34" s="426"/>
      <c r="H34" s="428"/>
      <c r="I34" s="426"/>
      <c r="J34" s="427"/>
      <c r="K34" s="426"/>
      <c r="L34" s="429"/>
      <c r="M34" s="426"/>
      <c r="N34" s="430"/>
      <c r="O34" s="426"/>
      <c r="P34" s="430"/>
      <c r="Q34" s="401"/>
      <c r="S34" s="401"/>
      <c r="U34" s="401"/>
      <c r="W34" s="401"/>
      <c r="Y34" s="430"/>
    </row>
    <row r="35" spans="1:25">
      <c r="A35" s="426"/>
      <c r="C35" s="426"/>
      <c r="D35" s="427"/>
      <c r="E35" s="426"/>
      <c r="G35" s="426"/>
      <c r="H35" s="428"/>
      <c r="I35" s="426"/>
      <c r="J35" s="427"/>
      <c r="K35" s="426"/>
      <c r="L35" s="429"/>
      <c r="M35" s="426"/>
      <c r="N35" s="430"/>
      <c r="O35" s="426"/>
      <c r="P35" s="430"/>
      <c r="Q35" s="401"/>
      <c r="S35" s="401"/>
      <c r="U35" s="401"/>
      <c r="W35" s="401"/>
      <c r="Y35" s="430"/>
    </row>
    <row r="36" spans="1:25">
      <c r="A36" s="426"/>
      <c r="C36" s="426"/>
      <c r="D36" s="427"/>
      <c r="E36" s="426"/>
      <c r="G36" s="426"/>
      <c r="H36" s="428"/>
      <c r="I36" s="426"/>
      <c r="J36" s="427"/>
      <c r="K36" s="426"/>
      <c r="L36" s="429"/>
      <c r="M36" s="426"/>
      <c r="N36" s="430"/>
      <c r="O36" s="426"/>
      <c r="P36" s="430"/>
      <c r="Q36" s="401"/>
      <c r="S36" s="401"/>
      <c r="U36" s="401"/>
      <c r="W36" s="401"/>
      <c r="Y36" s="430"/>
    </row>
    <row r="37" spans="1:25">
      <c r="A37" s="426"/>
      <c r="C37" s="426"/>
      <c r="D37" s="427"/>
      <c r="E37" s="426"/>
      <c r="G37" s="426"/>
      <c r="H37" s="428"/>
      <c r="I37" s="426"/>
      <c r="J37" s="427"/>
      <c r="K37" s="426"/>
      <c r="L37" s="429"/>
      <c r="M37" s="426"/>
      <c r="N37" s="430"/>
      <c r="O37" s="426"/>
      <c r="P37" s="430"/>
      <c r="Q37" s="401"/>
      <c r="S37" s="401"/>
      <c r="U37" s="401"/>
      <c r="W37" s="401"/>
      <c r="Y37" s="430"/>
    </row>
    <row r="38" spans="1:25">
      <c r="A38" s="426"/>
      <c r="C38" s="426"/>
      <c r="D38" s="427"/>
      <c r="E38" s="426"/>
      <c r="G38" s="426"/>
      <c r="H38" s="428"/>
      <c r="I38" s="426"/>
      <c r="J38" s="427"/>
      <c r="K38" s="426"/>
      <c r="L38" s="429"/>
      <c r="M38" s="426"/>
      <c r="N38" s="430"/>
      <c r="O38" s="426"/>
      <c r="P38" s="430"/>
      <c r="Q38" s="401"/>
      <c r="S38" s="401"/>
      <c r="U38" s="401"/>
      <c r="W38" s="401"/>
      <c r="Y38" s="430"/>
    </row>
    <row r="39" spans="1:25">
      <c r="A39" s="426"/>
      <c r="C39" s="426"/>
      <c r="D39" s="427"/>
      <c r="E39" s="426"/>
      <c r="G39" s="426"/>
      <c r="H39" s="428"/>
      <c r="I39" s="426"/>
      <c r="J39" s="427"/>
      <c r="K39" s="426"/>
      <c r="L39" s="429"/>
      <c r="M39" s="426"/>
      <c r="N39" s="430"/>
      <c r="O39" s="426"/>
      <c r="P39" s="430"/>
      <c r="Q39" s="401"/>
      <c r="S39" s="401"/>
      <c r="U39" s="401"/>
      <c r="W39" s="401"/>
      <c r="Y39" s="430"/>
    </row>
    <row r="40" spans="1:25">
      <c r="A40" s="426"/>
      <c r="C40" s="426"/>
      <c r="D40" s="427"/>
      <c r="E40" s="426"/>
      <c r="G40" s="426"/>
      <c r="H40" s="428"/>
      <c r="I40" s="426"/>
      <c r="J40" s="427"/>
      <c r="K40" s="426"/>
      <c r="L40" s="429"/>
      <c r="M40" s="426"/>
      <c r="N40" s="430"/>
      <c r="O40" s="426"/>
      <c r="P40" s="430"/>
      <c r="Q40" s="401"/>
      <c r="S40" s="401"/>
      <c r="U40" s="401"/>
      <c r="W40" s="401"/>
      <c r="Y40" s="430"/>
    </row>
    <row r="41" spans="1:25">
      <c r="A41" s="426"/>
      <c r="C41" s="426"/>
      <c r="D41" s="427"/>
      <c r="E41" s="426"/>
      <c r="G41" s="426"/>
      <c r="H41" s="428"/>
      <c r="I41" s="426"/>
      <c r="J41" s="427"/>
      <c r="K41" s="426"/>
      <c r="L41" s="429"/>
      <c r="M41" s="426"/>
      <c r="N41" s="430"/>
      <c r="O41" s="426"/>
      <c r="P41" s="430"/>
      <c r="Q41" s="401"/>
      <c r="S41" s="401"/>
      <c r="U41" s="401"/>
      <c r="W41" s="401"/>
      <c r="Y41" s="430"/>
    </row>
    <row r="42" spans="1:25">
      <c r="A42" s="426"/>
      <c r="C42" s="426"/>
      <c r="D42" s="427"/>
      <c r="E42" s="426"/>
      <c r="G42" s="426"/>
      <c r="H42" s="428"/>
      <c r="I42" s="426"/>
      <c r="J42" s="427"/>
      <c r="K42" s="426"/>
      <c r="L42" s="429"/>
      <c r="M42" s="426"/>
      <c r="N42" s="430"/>
      <c r="O42" s="426"/>
      <c r="P42" s="430"/>
      <c r="Q42" s="401"/>
      <c r="S42" s="401"/>
      <c r="U42" s="401"/>
      <c r="W42" s="401"/>
      <c r="Y42" s="430"/>
    </row>
    <row r="43" spans="1:25">
      <c r="A43" s="426"/>
      <c r="C43" s="426"/>
      <c r="D43" s="427"/>
      <c r="E43" s="426"/>
      <c r="G43" s="426"/>
      <c r="H43" s="428"/>
      <c r="I43" s="426"/>
      <c r="J43" s="427"/>
      <c r="K43" s="426"/>
      <c r="L43" s="429"/>
      <c r="M43" s="426"/>
      <c r="N43" s="430"/>
      <c r="O43" s="426"/>
      <c r="P43" s="430"/>
      <c r="Q43" s="401"/>
      <c r="S43" s="401"/>
      <c r="U43" s="401"/>
      <c r="W43" s="401"/>
    </row>
    <row r="44" spans="1:25">
      <c r="A44" s="426"/>
      <c r="C44" s="426"/>
      <c r="D44" s="427"/>
      <c r="E44" s="426"/>
      <c r="G44" s="426"/>
      <c r="H44" s="428"/>
      <c r="I44" s="426"/>
      <c r="J44" s="427"/>
      <c r="K44" s="426"/>
      <c r="L44" s="429"/>
      <c r="M44" s="426"/>
      <c r="O44" s="426"/>
      <c r="Q44" s="401"/>
      <c r="S44" s="401"/>
      <c r="U44" s="401"/>
      <c r="W44" s="401"/>
    </row>
    <row r="45" spans="1:25">
      <c r="A45" s="426"/>
      <c r="C45" s="426"/>
      <c r="D45" s="427"/>
      <c r="E45" s="426"/>
      <c r="G45" s="426"/>
      <c r="H45" s="428"/>
      <c r="I45" s="426"/>
      <c r="J45" s="427"/>
      <c r="K45" s="426"/>
      <c r="L45" s="429"/>
      <c r="M45" s="426"/>
      <c r="O45" s="426"/>
      <c r="Q45" s="401"/>
      <c r="S45" s="401"/>
      <c r="U45" s="401"/>
      <c r="W45" s="401"/>
    </row>
    <row r="46" spans="1:25">
      <c r="A46" s="426"/>
      <c r="C46" s="426"/>
      <c r="D46" s="427"/>
      <c r="E46" s="426"/>
      <c r="G46" s="426"/>
      <c r="H46" s="428"/>
      <c r="I46" s="426"/>
      <c r="J46" s="427"/>
      <c r="K46" s="426"/>
      <c r="L46" s="429"/>
      <c r="M46" s="426"/>
      <c r="O46" s="426"/>
      <c r="Q46" s="401"/>
      <c r="S46" s="401"/>
      <c r="U46" s="401"/>
      <c r="W46" s="401"/>
    </row>
    <row r="47" spans="1:25">
      <c r="A47" s="426"/>
      <c r="C47" s="426"/>
      <c r="D47" s="427"/>
      <c r="E47" s="426"/>
      <c r="G47" s="426"/>
      <c r="H47" s="428"/>
      <c r="I47" s="426"/>
      <c r="J47" s="427"/>
      <c r="K47" s="426"/>
      <c r="L47" s="429"/>
      <c r="M47" s="426"/>
      <c r="O47" s="426"/>
      <c r="Q47" s="401"/>
      <c r="S47" s="401"/>
      <c r="U47" s="401"/>
      <c r="W47" s="401"/>
    </row>
    <row r="48" spans="1:25">
      <c r="A48" s="426"/>
      <c r="C48" s="426"/>
      <c r="D48" s="427"/>
      <c r="E48" s="426"/>
      <c r="G48" s="426"/>
      <c r="H48" s="428"/>
      <c r="I48" s="426"/>
      <c r="J48" s="427"/>
      <c r="K48" s="426"/>
      <c r="L48" s="429"/>
      <c r="M48" s="426"/>
      <c r="O48" s="426"/>
      <c r="Q48" s="401"/>
      <c r="S48" s="401"/>
      <c r="U48" s="401"/>
      <c r="W48" s="401"/>
    </row>
    <row r="49" spans="1:23">
      <c r="A49" s="426"/>
      <c r="C49" s="426"/>
      <c r="D49" s="427"/>
      <c r="E49" s="426"/>
      <c r="G49" s="426"/>
      <c r="H49" s="428"/>
      <c r="I49" s="426"/>
      <c r="J49" s="427"/>
      <c r="K49" s="426"/>
      <c r="L49" s="429"/>
      <c r="M49" s="426"/>
      <c r="O49" s="426"/>
      <c r="Q49" s="401"/>
      <c r="S49" s="401"/>
      <c r="U49" s="401"/>
      <c r="W49" s="401"/>
    </row>
    <row r="50" spans="1:23">
      <c r="A50" s="436"/>
      <c r="C50" s="436"/>
      <c r="D50" s="427"/>
      <c r="E50" s="436"/>
      <c r="G50" s="436"/>
      <c r="H50" s="428"/>
      <c r="I50" s="436"/>
      <c r="J50" s="427"/>
      <c r="K50" s="436"/>
      <c r="L50" s="429"/>
      <c r="M50" s="436"/>
      <c r="O50" s="436"/>
      <c r="Q50" s="436"/>
      <c r="S50" s="436"/>
      <c r="U50" s="436"/>
      <c r="W50" s="436"/>
    </row>
    <row r="51" spans="1:23">
      <c r="A51" s="436"/>
      <c r="C51" s="436"/>
      <c r="D51" s="427"/>
      <c r="E51" s="436"/>
      <c r="G51" s="436"/>
      <c r="H51" s="428"/>
      <c r="I51" s="436"/>
      <c r="J51" s="427"/>
      <c r="K51" s="436"/>
      <c r="L51" s="429"/>
      <c r="M51" s="436"/>
      <c r="O51" s="436"/>
      <c r="Q51" s="436"/>
      <c r="S51" s="436"/>
      <c r="U51" s="436"/>
      <c r="W51" s="436"/>
    </row>
    <row r="52" spans="1:23">
      <c r="A52" s="436"/>
      <c r="C52" s="436"/>
      <c r="D52" s="427"/>
      <c r="E52" s="436"/>
      <c r="G52" s="436"/>
      <c r="H52" s="428"/>
      <c r="I52" s="436"/>
      <c r="J52" s="427"/>
      <c r="K52" s="436"/>
      <c r="L52" s="429"/>
      <c r="M52" s="436"/>
      <c r="O52" s="436"/>
      <c r="Q52" s="436"/>
      <c r="S52" s="436"/>
      <c r="U52" s="436"/>
      <c r="W52" s="436"/>
    </row>
    <row r="53" spans="1:23">
      <c r="A53" s="437"/>
      <c r="C53" s="437"/>
      <c r="D53" s="427"/>
      <c r="E53" s="437"/>
      <c r="G53" s="437"/>
      <c r="H53" s="428"/>
      <c r="I53" s="437"/>
      <c r="J53" s="427"/>
      <c r="K53" s="437"/>
      <c r="L53" s="429"/>
      <c r="M53" s="437"/>
      <c r="O53" s="437"/>
      <c r="Q53" s="437"/>
      <c r="S53" s="437"/>
      <c r="U53" s="437"/>
      <c r="W53" s="437"/>
    </row>
    <row r="54" spans="1:23">
      <c r="A54" s="437"/>
      <c r="C54" s="437"/>
      <c r="D54" s="427"/>
      <c r="E54" s="437"/>
      <c r="G54" s="437"/>
      <c r="H54" s="428"/>
      <c r="I54" s="437"/>
      <c r="J54" s="427"/>
      <c r="K54" s="437"/>
      <c r="L54" s="429"/>
      <c r="M54" s="437"/>
      <c r="O54" s="437"/>
      <c r="Q54" s="437"/>
      <c r="S54" s="437"/>
      <c r="U54" s="437"/>
      <c r="W54" s="437"/>
    </row>
    <row r="55" spans="1:23">
      <c r="A55" s="437"/>
      <c r="C55" s="437"/>
      <c r="D55" s="427"/>
      <c r="E55" s="437"/>
      <c r="G55" s="437"/>
      <c r="H55" s="428"/>
      <c r="I55" s="437"/>
      <c r="J55" s="427"/>
      <c r="K55" s="437"/>
      <c r="L55" s="429"/>
      <c r="M55" s="437"/>
      <c r="O55" s="437"/>
      <c r="Q55" s="437"/>
      <c r="S55" s="437"/>
      <c r="U55" s="437"/>
      <c r="W55" s="437"/>
    </row>
    <row r="56" spans="1:23">
      <c r="A56" s="437"/>
      <c r="C56" s="437"/>
      <c r="D56" s="427"/>
      <c r="E56" s="437"/>
      <c r="G56" s="437"/>
      <c r="H56" s="428"/>
      <c r="I56" s="437"/>
      <c r="J56" s="427"/>
      <c r="K56" s="437"/>
      <c r="L56" s="429"/>
      <c r="M56" s="437"/>
      <c r="O56" s="437"/>
      <c r="Q56" s="437"/>
      <c r="S56" s="437"/>
      <c r="U56" s="437"/>
      <c r="W56" s="437"/>
    </row>
    <row r="57" spans="1:23">
      <c r="A57" s="437"/>
      <c r="C57" s="437"/>
      <c r="D57" s="427"/>
      <c r="E57" s="437"/>
      <c r="G57" s="437"/>
      <c r="H57" s="428"/>
      <c r="I57" s="437"/>
      <c r="J57" s="427"/>
      <c r="K57" s="437"/>
      <c r="L57" s="429"/>
      <c r="M57" s="437"/>
      <c r="O57" s="437"/>
      <c r="Q57" s="437"/>
      <c r="S57" s="437"/>
      <c r="U57" s="437"/>
      <c r="W57" s="437"/>
    </row>
    <row r="58" spans="1:23">
      <c r="A58" s="437"/>
      <c r="C58" s="437"/>
      <c r="D58" s="427"/>
      <c r="E58" s="437"/>
      <c r="G58" s="437"/>
      <c r="H58" s="428"/>
      <c r="I58" s="437"/>
      <c r="J58" s="427"/>
      <c r="K58" s="437"/>
      <c r="L58" s="429"/>
      <c r="M58" s="437"/>
      <c r="O58" s="437"/>
      <c r="Q58" s="437"/>
      <c r="S58" s="437"/>
      <c r="U58" s="437"/>
      <c r="W58" s="437"/>
    </row>
    <row r="59" spans="1:23">
      <c r="A59" s="436"/>
      <c r="C59" s="436"/>
      <c r="D59" s="427"/>
      <c r="E59" s="436"/>
      <c r="G59" s="436"/>
      <c r="H59" s="428"/>
      <c r="I59" s="436"/>
      <c r="J59" s="427"/>
      <c r="K59" s="436"/>
      <c r="L59" s="429"/>
      <c r="M59" s="436"/>
      <c r="O59" s="436"/>
      <c r="Q59" s="436"/>
      <c r="S59" s="436"/>
      <c r="U59" s="436"/>
      <c r="W59" s="436"/>
    </row>
    <row r="60" spans="1:23">
      <c r="A60" s="438"/>
      <c r="C60" s="438"/>
      <c r="E60" s="438"/>
      <c r="G60" s="438"/>
      <c r="I60" s="438"/>
      <c r="K60" s="438"/>
      <c r="M60" s="438"/>
      <c r="O60" s="438"/>
      <c r="Q60" s="438"/>
      <c r="S60" s="438"/>
      <c r="U60" s="438"/>
      <c r="W60" s="438"/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588BD-F021-4F41-9BB3-0C8C92BDDEFC}">
  <dimension ref="A1:K39"/>
  <sheetViews>
    <sheetView showGridLines="0" workbookViewId="0">
      <selection activeCell="I3" sqref="I3"/>
    </sheetView>
  </sheetViews>
  <sheetFormatPr baseColWidth="10" defaultColWidth="11" defaultRowHeight="15.75"/>
  <cols>
    <col min="1" max="1" width="42.75" customWidth="1"/>
    <col min="2" max="2" width="14.375" customWidth="1"/>
    <col min="3" max="3" width="4.125" customWidth="1"/>
    <col min="4" max="4" width="17.5" customWidth="1"/>
    <col min="5" max="5" width="14.5" customWidth="1"/>
    <col min="6" max="6" width="13.25" customWidth="1"/>
    <col min="8" max="8" width="38.875" customWidth="1"/>
    <col min="9" max="9" width="63.75" customWidth="1"/>
    <col min="10" max="10" width="12.75" style="94" customWidth="1"/>
  </cols>
  <sheetData>
    <row r="1" spans="1:11">
      <c r="A1" s="486" t="s">
        <v>382</v>
      </c>
      <c r="B1" s="487"/>
      <c r="C1" s="487"/>
      <c r="D1" s="487"/>
      <c r="E1" s="164" t="s">
        <v>383</v>
      </c>
      <c r="F1" s="165"/>
      <c r="G1" s="164" t="s">
        <v>384</v>
      </c>
      <c r="H1" s="172"/>
      <c r="I1" s="479" t="s">
        <v>385</v>
      </c>
      <c r="J1" s="480"/>
      <c r="K1" s="163"/>
    </row>
    <row r="2" spans="1:11">
      <c r="A2" s="146" t="s">
        <v>386</v>
      </c>
      <c r="B2" s="148"/>
      <c r="C2" s="148"/>
      <c r="D2" s="166" t="s">
        <v>387</v>
      </c>
      <c r="H2" s="173"/>
      <c r="I2" s="175" t="s">
        <v>388</v>
      </c>
      <c r="J2" s="176" t="s">
        <v>389</v>
      </c>
      <c r="K2" s="163"/>
    </row>
    <row r="3" spans="1:11">
      <c r="A3" s="147" t="s">
        <v>390</v>
      </c>
      <c r="B3" s="149"/>
      <c r="C3" s="149"/>
      <c r="D3" s="149"/>
      <c r="E3" s="164" t="s">
        <v>391</v>
      </c>
      <c r="F3" s="167"/>
      <c r="G3" s="167"/>
      <c r="H3" s="174"/>
      <c r="I3" s="168" t="e" cm="1">
        <f t="array" ref="I3">_xlfn._xlws.FILTER(Échantillon!#REF!,Échantillon!#REF!)</f>
        <v>#REF!</v>
      </c>
      <c r="J3" s="179"/>
      <c r="K3" s="163"/>
    </row>
    <row r="4" spans="1:11">
      <c r="A4" s="155" t="s">
        <v>392</v>
      </c>
      <c r="B4" s="151"/>
      <c r="C4" s="154"/>
      <c r="D4" s="481">
        <f>Résumé!E56</f>
        <v>0</v>
      </c>
      <c r="E4" s="164" t="s">
        <v>393</v>
      </c>
      <c r="F4" s="167"/>
      <c r="G4" s="167"/>
      <c r="H4" s="167"/>
      <c r="I4" s="168"/>
      <c r="J4" s="179"/>
      <c r="K4" s="163"/>
    </row>
    <row r="5" spans="1:11">
      <c r="A5" s="155" t="s">
        <v>394</v>
      </c>
      <c r="B5" s="151"/>
      <c r="C5" s="154"/>
      <c r="D5" s="482"/>
      <c r="E5" s="164" t="s">
        <v>395</v>
      </c>
      <c r="F5" s="167"/>
      <c r="G5" s="167"/>
      <c r="H5" s="167"/>
      <c r="I5" s="168"/>
      <c r="J5" s="179"/>
      <c r="K5" s="163"/>
    </row>
    <row r="6" spans="1:11">
      <c r="A6" s="156" t="s">
        <v>396</v>
      </c>
      <c r="B6" s="152"/>
      <c r="C6" s="153"/>
      <c r="D6" s="482"/>
      <c r="E6" s="163"/>
      <c r="F6" s="163"/>
      <c r="G6" s="163"/>
      <c r="H6" s="163"/>
      <c r="I6" s="168"/>
      <c r="J6" s="179"/>
      <c r="K6" s="163"/>
    </row>
    <row r="7" spans="1:11">
      <c r="A7" s="150" t="s">
        <v>397</v>
      </c>
      <c r="B7" s="157">
        <f>SUM(Forage!F11:F18)</f>
        <v>0</v>
      </c>
      <c r="C7" s="154" t="s">
        <v>189</v>
      </c>
      <c r="D7" s="482"/>
      <c r="E7" s="163"/>
      <c r="F7" s="163"/>
      <c r="G7" s="163"/>
      <c r="H7" s="163"/>
      <c r="I7" s="168"/>
      <c r="J7" s="179"/>
      <c r="K7" s="163"/>
    </row>
    <row r="8" spans="1:11">
      <c r="A8" s="483" t="s">
        <v>244</v>
      </c>
      <c r="B8" s="484"/>
      <c r="C8" s="484"/>
      <c r="D8" s="485"/>
      <c r="E8" s="163"/>
      <c r="F8" s="163"/>
      <c r="G8" s="163"/>
      <c r="H8" s="163"/>
      <c r="I8" s="168"/>
      <c r="J8" s="179"/>
      <c r="K8" s="163"/>
    </row>
    <row r="9" spans="1:11">
      <c r="A9" s="155" t="s">
        <v>398</v>
      </c>
      <c r="B9" s="151"/>
      <c r="C9" s="154"/>
      <c r="D9" s="161">
        <f>Résumé!J21</f>
        <v>1530.73</v>
      </c>
      <c r="E9" s="163"/>
      <c r="F9" s="163"/>
      <c r="G9" s="163"/>
      <c r="H9" s="163"/>
      <c r="I9" s="168"/>
      <c r="J9" s="179"/>
      <c r="K9" s="163"/>
    </row>
    <row r="10" spans="1:11" ht="16.5" thickBot="1">
      <c r="A10" s="13" t="s">
        <v>32</v>
      </c>
      <c r="B10" s="160"/>
      <c r="C10" s="160"/>
      <c r="D10" s="162">
        <f>Résumé!J30</f>
        <v>3852.14</v>
      </c>
      <c r="E10" s="163"/>
      <c r="F10" s="163"/>
      <c r="G10" s="163"/>
      <c r="H10" s="163"/>
      <c r="I10" s="168"/>
      <c r="J10" s="179"/>
      <c r="K10" s="163"/>
    </row>
    <row r="11" spans="1:11">
      <c r="A11" s="159" t="s">
        <v>399</v>
      </c>
      <c r="B11" s="159">
        <f>B7</f>
        <v>0</v>
      </c>
      <c r="C11" s="159" t="str">
        <f>C7</f>
        <v>Hr</v>
      </c>
      <c r="D11" s="159"/>
      <c r="E11" s="163"/>
      <c r="F11" s="163"/>
      <c r="G11" s="163"/>
      <c r="H11" s="163"/>
      <c r="I11" s="168"/>
      <c r="J11" s="179"/>
      <c r="K11" s="163"/>
    </row>
    <row r="12" spans="1:11">
      <c r="A12" s="159" t="s">
        <v>400</v>
      </c>
      <c r="B12" s="159"/>
      <c r="C12" s="159"/>
      <c r="D12" s="159"/>
      <c r="E12" s="163"/>
      <c r="F12" s="163"/>
      <c r="G12" s="163"/>
      <c r="H12" s="163"/>
      <c r="I12" s="177"/>
      <c r="J12" s="178"/>
      <c r="K12" s="163"/>
    </row>
    <row r="13" spans="1:11" ht="16.5" thickBot="1">
      <c r="A13" s="159"/>
      <c r="B13" s="159"/>
      <c r="C13" s="159"/>
      <c r="D13" s="159"/>
      <c r="E13" s="163"/>
      <c r="F13" s="163"/>
      <c r="G13" s="163"/>
      <c r="H13" s="163"/>
      <c r="I13" s="169"/>
      <c r="J13" s="180"/>
      <c r="K13" s="163"/>
    </row>
    <row r="14" spans="1:11">
      <c r="A14" s="159"/>
      <c r="B14" s="159"/>
      <c r="C14" s="159"/>
      <c r="D14" s="159"/>
      <c r="E14" s="163"/>
      <c r="F14" s="163"/>
      <c r="G14" s="163"/>
      <c r="H14" s="163"/>
      <c r="I14" s="163"/>
      <c r="J14" s="170"/>
      <c r="K14" s="163"/>
    </row>
    <row r="15" spans="1:11">
      <c r="A15" s="159"/>
      <c r="B15" s="159"/>
      <c r="C15" s="159"/>
      <c r="D15" s="159"/>
      <c r="I15" s="158"/>
      <c r="J15" s="171"/>
    </row>
    <row r="16" spans="1:11">
      <c r="A16" s="159"/>
      <c r="B16" s="159"/>
      <c r="C16" s="159"/>
      <c r="D16" s="159"/>
      <c r="I16" s="158"/>
      <c r="J16" s="171"/>
    </row>
    <row r="17" spans="1:10">
      <c r="A17" s="159"/>
      <c r="B17" s="159"/>
      <c r="C17" s="159"/>
      <c r="D17" s="159"/>
      <c r="I17" s="158"/>
      <c r="J17" s="171"/>
    </row>
    <row r="18" spans="1:10">
      <c r="A18" s="159"/>
      <c r="B18" s="159"/>
      <c r="C18" s="159"/>
      <c r="D18" s="159"/>
      <c r="I18" s="158"/>
      <c r="J18" s="171"/>
    </row>
    <row r="19" spans="1:10">
      <c r="A19" s="159"/>
      <c r="B19" s="159"/>
      <c r="C19" s="159"/>
      <c r="D19" s="159"/>
      <c r="I19" s="158"/>
      <c r="J19" s="171"/>
    </row>
    <row r="20" spans="1:10">
      <c r="A20" s="159"/>
      <c r="B20" s="159"/>
      <c r="C20" s="159"/>
      <c r="D20" s="159"/>
      <c r="I20" s="158"/>
      <c r="J20" s="171"/>
    </row>
    <row r="21" spans="1:10">
      <c r="A21" s="159"/>
      <c r="B21" s="159"/>
      <c r="C21" s="159"/>
      <c r="D21" s="159"/>
      <c r="I21" s="158"/>
      <c r="J21" s="171"/>
    </row>
    <row r="22" spans="1:10">
      <c r="A22" s="159"/>
      <c r="B22" s="159"/>
      <c r="C22" s="159"/>
      <c r="D22" s="159"/>
      <c r="I22" s="158"/>
      <c r="J22" s="171"/>
    </row>
    <row r="23" spans="1:10">
      <c r="A23" s="159"/>
      <c r="B23" s="159"/>
      <c r="C23" s="159"/>
      <c r="D23" s="159"/>
      <c r="I23" s="158"/>
      <c r="J23" s="171"/>
    </row>
    <row r="24" spans="1:10">
      <c r="A24" s="159"/>
      <c r="B24" s="159"/>
      <c r="C24" s="159"/>
      <c r="D24" s="159"/>
      <c r="I24" s="158"/>
      <c r="J24" s="171"/>
    </row>
    <row r="25" spans="1:10">
      <c r="A25" s="159"/>
      <c r="B25" s="159"/>
      <c r="C25" s="159"/>
      <c r="D25" s="159"/>
      <c r="I25" s="158"/>
      <c r="J25" s="171"/>
    </row>
    <row r="26" spans="1:10">
      <c r="A26" s="159"/>
      <c r="B26" s="159"/>
      <c r="C26" s="159"/>
      <c r="D26" s="159"/>
      <c r="I26" s="158"/>
      <c r="J26" s="171"/>
    </row>
    <row r="27" spans="1:10">
      <c r="A27" s="159"/>
      <c r="B27" s="159"/>
      <c r="C27" s="159"/>
      <c r="D27" s="159"/>
      <c r="I27" s="158"/>
      <c r="J27" s="171"/>
    </row>
    <row r="28" spans="1:10">
      <c r="A28" s="159"/>
      <c r="B28" s="159"/>
      <c r="C28" s="159"/>
      <c r="D28" s="159"/>
      <c r="I28" s="158"/>
      <c r="J28" s="171"/>
    </row>
    <row r="29" spans="1:10">
      <c r="A29" s="159"/>
      <c r="B29" s="159"/>
      <c r="C29" s="159"/>
      <c r="D29" s="159"/>
      <c r="I29" s="158"/>
      <c r="J29" s="171"/>
    </row>
    <row r="30" spans="1:10">
      <c r="A30" s="159"/>
      <c r="B30" s="159"/>
      <c r="C30" s="159"/>
      <c r="D30" s="159"/>
      <c r="I30" s="158"/>
      <c r="J30" s="171"/>
    </row>
    <row r="31" spans="1:10">
      <c r="A31" s="159"/>
      <c r="B31" s="159"/>
      <c r="C31" s="159"/>
      <c r="D31" s="159"/>
      <c r="I31" s="158"/>
      <c r="J31" s="171"/>
    </row>
    <row r="32" spans="1:10">
      <c r="A32" s="159"/>
      <c r="B32" s="159"/>
      <c r="C32" s="159"/>
      <c r="D32" s="159"/>
      <c r="I32" s="158"/>
      <c r="J32" s="171"/>
    </row>
    <row r="33" spans="1:10">
      <c r="A33" s="159"/>
      <c r="B33" s="159"/>
      <c r="C33" s="159"/>
      <c r="D33" s="159"/>
      <c r="I33" s="158"/>
      <c r="J33" s="171"/>
    </row>
    <row r="34" spans="1:10">
      <c r="A34" s="159"/>
      <c r="B34" s="159"/>
      <c r="C34" s="159"/>
      <c r="D34" s="159"/>
      <c r="I34" s="158"/>
      <c r="J34" s="171"/>
    </row>
    <row r="35" spans="1:10">
      <c r="A35" s="159"/>
      <c r="B35" s="159"/>
      <c r="C35" s="159"/>
      <c r="D35" s="159"/>
      <c r="I35" s="158"/>
      <c r="J35" s="171"/>
    </row>
    <row r="36" spans="1:10">
      <c r="I36" s="158"/>
      <c r="J36" s="171"/>
    </row>
    <row r="37" spans="1:10">
      <c r="I37" s="158"/>
      <c r="J37" s="171"/>
    </row>
    <row r="38" spans="1:10">
      <c r="I38" s="158"/>
      <c r="J38" s="171"/>
    </row>
    <row r="39" spans="1:10">
      <c r="I39" s="158"/>
      <c r="J39" s="171"/>
    </row>
  </sheetData>
  <sheetProtection sheet="1" objects="1" scenarios="1"/>
  <mergeCells count="4">
    <mergeCell ref="I1:J1"/>
    <mergeCell ref="D4:D7"/>
    <mergeCell ref="A8:D8"/>
    <mergeCell ref="A1:D1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C5A20-E172-4FDD-9520-F6B7010D7991}">
  <dimension ref="A1:F1"/>
  <sheetViews>
    <sheetView workbookViewId="0">
      <selection activeCell="A2" sqref="A2"/>
    </sheetView>
  </sheetViews>
  <sheetFormatPr baseColWidth="10" defaultColWidth="11" defaultRowHeight="15.75"/>
  <cols>
    <col min="5" max="5" width="16.5" customWidth="1"/>
  </cols>
  <sheetData>
    <row r="1" spans="1:6">
      <c r="A1" t="s">
        <v>5</v>
      </c>
      <c r="B1" t="s">
        <v>6</v>
      </c>
      <c r="C1" t="s">
        <v>8</v>
      </c>
      <c r="D1" t="s">
        <v>9</v>
      </c>
      <c r="E1" t="s">
        <v>14</v>
      </c>
      <c r="F1" t="s">
        <v>22</v>
      </c>
    </row>
  </sheetData>
  <sheetProtection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8ABB29932B04180286BF6BAA02649" ma:contentTypeVersion="17" ma:contentTypeDescription="Crée un document." ma:contentTypeScope="" ma:versionID="5cdc3a010bef42523bbcddd3411e5e9e">
  <xsd:schema xmlns:xsd="http://www.w3.org/2001/XMLSchema" xmlns:xs="http://www.w3.org/2001/XMLSchema" xmlns:p="http://schemas.microsoft.com/office/2006/metadata/properties" xmlns:ns2="30b77db8-5030-498c-9647-76fac3254d96" xmlns:ns3="95658666-b938-4588-8976-4bb7d9d319f5" targetNamespace="http://schemas.microsoft.com/office/2006/metadata/properties" ma:root="true" ma:fieldsID="749504c2bec56a2015b2e97e3e06d310" ns2:_="" ns3:_="">
    <xsd:import namespace="30b77db8-5030-498c-9647-76fac3254d96"/>
    <xsd:import namespace="95658666-b938-4588-8976-4bb7d9d319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Cilent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77db8-5030-498c-9647-76fac3254d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914de512-57c7-45f1-aef9-c19488d4cf0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Cilent" ma:index="21" nillable="true" ma:displayName="Nom client / dossier envirosol" ma:description="Nom du Client ou le dossier envirosol" ma:format="Dropdown" ma:internalName="Cilent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58666-b938-4588-8976-4bb7d9d319f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48c314-567b-4ac8-a3c8-a48ca683db5a}" ma:internalName="TaxCatchAll" ma:showField="CatchAllData" ma:web="95658666-b938-4588-8976-4bb7d9d319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ilent xmlns="30b77db8-5030-498c-9647-76fac3254d96">Envirosol</Cilent>
    <lcf76f155ced4ddcb4097134ff3c332f xmlns="30b77db8-5030-498c-9647-76fac3254d96">
      <Terms xmlns="http://schemas.microsoft.com/office/infopath/2007/PartnerControls"/>
    </lcf76f155ced4ddcb4097134ff3c332f>
    <TaxCatchAll xmlns="95658666-b938-4588-8976-4bb7d9d319f5" xsi:nil="true"/>
    <SharedWithUsers xmlns="95658666-b938-4588-8976-4bb7d9d319f5">
      <UserInfo>
        <DisplayName>Martin Jetté</DisplayName>
        <AccountId>16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DC938F-6074-499A-8A15-86C2D53BEE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b77db8-5030-498c-9647-76fac3254d96"/>
    <ds:schemaRef ds:uri="95658666-b938-4588-8976-4bb7d9d319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968E2D-FDDF-4773-9503-F0B24B4D1C9F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95658666-b938-4588-8976-4bb7d9d319f5"/>
    <ds:schemaRef ds:uri="http://schemas.microsoft.com/office/infopath/2007/PartnerControls"/>
    <ds:schemaRef ds:uri="http://purl.org/dc/terms/"/>
    <ds:schemaRef ds:uri="30b77db8-5030-498c-9647-76fac3254d96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A33C812-856D-4C07-967B-2AC88509FF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32</vt:i4>
      </vt:variant>
    </vt:vector>
  </HeadingPairs>
  <TitlesOfParts>
    <vt:vector size="48" baseType="lpstr">
      <vt:lpstr>Travaux</vt:lpstr>
      <vt:lpstr>Échantillon</vt:lpstr>
      <vt:lpstr>Calculs</vt:lpstr>
      <vt:lpstr>Feuil1</vt:lpstr>
      <vt:lpstr>Risque</vt:lpstr>
      <vt:lpstr>Info client</vt:lpstr>
      <vt:lpstr>Forage</vt:lpstr>
      <vt:lpstr>Rapport et gestion</vt:lpstr>
      <vt:lpstr>Résumé</vt:lpstr>
      <vt:lpstr>Prog - analytique</vt:lpstr>
      <vt:lpstr>Plan d'échantillonage</vt:lpstr>
      <vt:lpstr>Prog de forage</vt:lpstr>
      <vt:lpstr>Rapport</vt:lpstr>
      <vt:lpstr>Données</vt:lpstr>
      <vt:lpstr>Tableau d'entente</vt:lpstr>
      <vt:lpstr>merge info</vt:lpstr>
      <vt:lpstr>camion_tonnage</vt:lpstr>
      <vt:lpstr>catégorie</vt:lpstr>
      <vt:lpstr>contaminant_des_sites</vt:lpstr>
      <vt:lpstr>ech</vt:lpstr>
      <vt:lpstr>echprix</vt:lpstr>
      <vt:lpstr>echQte</vt:lpstr>
      <vt:lpstr>echtotal</vt:lpstr>
      <vt:lpstr>for</vt:lpstr>
      <vt:lpstr>forhr</vt:lpstr>
      <vt:lpstr>forprix</vt:lpstr>
      <vt:lpstr>forQTE</vt:lpstr>
      <vt:lpstr>forTOTAL</vt:lpstr>
      <vt:lpstr>LST_MACHINERIES</vt:lpstr>
      <vt:lpstr>LST_PROFONDEURS</vt:lpstr>
      <vt:lpstr>LST_REF_TRAVAUX</vt:lpstr>
      <vt:lpstr>LST_RISQUES</vt:lpstr>
      <vt:lpstr>LST_RVMNT_FORAGE</vt:lpstr>
      <vt:lpstr>LST_TYPES_FORAGE</vt:lpstr>
      <vt:lpstr>prof_des_échantillons</vt:lpstr>
      <vt:lpstr>programme</vt:lpstr>
      <vt:lpstr>rap</vt:lpstr>
      <vt:lpstr>rapprix</vt:lpstr>
      <vt:lpstr>rapQTE</vt:lpstr>
      <vt:lpstr>raptotal</vt:lpstr>
      <vt:lpstr>res_2</vt:lpstr>
      <vt:lpstr>res_3</vt:lpstr>
      <vt:lpstr>résumé_des_couts</vt:lpstr>
      <vt:lpstr>résumé_des_coutstotal</vt:lpstr>
      <vt:lpstr>risque_liste</vt:lpstr>
      <vt:lpstr>site_de_gestion_des_sols</vt:lpstr>
      <vt:lpstr>TYPE</vt:lpstr>
      <vt:lpstr>type_de_chantier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Jette</dc:creator>
  <cp:keywords/>
  <dc:description/>
  <cp:lastModifiedBy>Y C</cp:lastModifiedBy>
  <cp:revision/>
  <cp:lastPrinted>2025-01-07T19:27:43Z</cp:lastPrinted>
  <dcterms:created xsi:type="dcterms:W3CDTF">2020-03-12T11:48:32Z</dcterms:created>
  <dcterms:modified xsi:type="dcterms:W3CDTF">2025-01-12T14:48:07Z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0x01010074E8ABB29932B04180286BF6BAA02649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ilent">
    <vt:lpwstr>Envirosol</vt:lpwstr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xd_Signature">
    <vt:bool>false</vt:bool>
  </property>
  <property fmtid="{D5CDD505-2E9C-101B-9397-08002B2CF9AE}" pid="11" name="Order">
    <vt:r8>2200</vt:r8>
  </property>
</Properties>
</file>