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33748\Desktop\"/>
    </mc:Choice>
  </mc:AlternateContent>
  <xr:revisionPtr revIDLastSave="0" documentId="13_ncr:1_{35BA6737-FB9C-41FF-996A-C2847509ABF5}" xr6:coauthVersionLast="47" xr6:coauthVersionMax="47" xr10:uidLastSave="{00000000-0000-0000-0000-000000000000}"/>
  <bookViews>
    <workbookView xWindow="-110" yWindow="-110" windowWidth="19420" windowHeight="11020" activeTab="2" xr2:uid="{00000000-000D-0000-FFFF-FFFF00000000}"/>
  </bookViews>
  <sheets>
    <sheet name="DATA" sheetId="5" r:id="rId1"/>
    <sheet name="CAPEX" sheetId="6" r:id="rId2"/>
    <sheet name="PROJET " sheetId="1" r:id="rId3"/>
    <sheet name="DA CDE  " sheetId="2" r:id="rId4"/>
  </sheets>
  <definedNames>
    <definedName name="_xlnm._FilterDatabase" localSheetId="3" hidden="1">'DA CDE  '!$B$2:$Y$2</definedName>
    <definedName name="ANNEE">DATA!$G$2:$G$11</definedName>
    <definedName name="DEPENSES">DATA!$I$2:$I$5</definedName>
    <definedName name="N°CAPEX">DATA!$D$2:$D$32</definedName>
    <definedName name="N°PROJET">DATA!$B$2:$B$32</definedName>
    <definedName name="sTATUT">DATA!$H$2:$H$4</definedName>
    <definedName name="Statuut">DATA!$F$2:$F$6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79" i="1" l="1" a="1"/>
  <c r="T79" i="1" s="1"/>
  <c r="T78" i="1" a="1"/>
  <c r="T78" i="1" s="1"/>
  <c r="T75" i="1" a="1"/>
  <c r="T75" i="1" s="1"/>
  <c r="T74" i="1" a="1"/>
  <c r="T74" i="1" s="1"/>
  <c r="T71" i="1" a="1"/>
  <c r="T71" i="1" s="1"/>
  <c r="T70" i="1" a="1"/>
  <c r="T70" i="1" s="1"/>
  <c r="T67" i="1" a="1"/>
  <c r="T67" i="1" s="1"/>
  <c r="T66" i="1" a="1"/>
  <c r="T66" i="1" s="1"/>
  <c r="T63" i="1" a="1"/>
  <c r="T63" i="1" s="1"/>
  <c r="T62" i="1" a="1"/>
  <c r="T62" i="1" s="1"/>
  <c r="T59" i="1" a="1"/>
  <c r="T59" i="1" s="1"/>
  <c r="T58" i="1" a="1"/>
  <c r="T58" i="1" s="1"/>
  <c r="T55" i="1" a="1"/>
  <c r="T55" i="1" s="1"/>
  <c r="T54" i="1" a="1"/>
  <c r="T54" i="1" s="1"/>
  <c r="T51" i="1" a="1"/>
  <c r="T51" i="1" s="1"/>
  <c r="T50" i="1" a="1"/>
  <c r="T50" i="1" s="1"/>
  <c r="T47" i="1" a="1"/>
  <c r="T47" i="1" s="1"/>
  <c r="T46" i="1" a="1"/>
  <c r="T46" i="1" s="1"/>
  <c r="T43" i="1" a="1"/>
  <c r="T43" i="1" s="1"/>
  <c r="T42" i="1" a="1"/>
  <c r="T42" i="1" s="1"/>
  <c r="T39" i="1" a="1"/>
  <c r="T39" i="1" s="1"/>
  <c r="T38" i="1" a="1"/>
  <c r="T38" i="1" s="1"/>
  <c r="T35" i="1" a="1"/>
  <c r="T35" i="1" s="1"/>
  <c r="T34" i="1" a="1"/>
  <c r="T34" i="1" s="1"/>
  <c r="T31" i="1" a="1"/>
  <c r="T31" i="1" s="1"/>
  <c r="T30" i="1" a="1"/>
  <c r="T30" i="1" s="1"/>
  <c r="T27" i="1" a="1"/>
  <c r="T27" i="1" s="1"/>
  <c r="T26" i="1" a="1"/>
  <c r="T26" i="1" s="1"/>
  <c r="T23" i="1" a="1"/>
  <c r="T23" i="1" s="1"/>
  <c r="T22" i="1" a="1"/>
  <c r="T22" i="1" s="1"/>
  <c r="T19" i="1" a="1"/>
  <c r="T19" i="1" s="1"/>
  <c r="T18" i="1" a="1"/>
  <c r="T18" i="1" s="1"/>
  <c r="T15" i="1" a="1"/>
  <c r="T15" i="1" s="1"/>
  <c r="T14" i="1" a="1"/>
  <c r="T14" i="1" s="1"/>
  <c r="T7" i="1" a="1"/>
  <c r="T7" i="1" s="1"/>
  <c r="T11" i="1" a="1"/>
  <c r="T11" i="1" s="1"/>
  <c r="T10" i="1" a="1"/>
  <c r="T10" i="1" s="1"/>
  <c r="T6" i="1" a="1"/>
  <c r="T6" i="1" s="1"/>
  <c r="O60" i="2"/>
  <c r="N60" i="2"/>
  <c r="Q25" i="2"/>
  <c r="Q23" i="2"/>
  <c r="Q21" i="2"/>
  <c r="Q19" i="2"/>
  <c r="V17" i="2"/>
  <c r="V15" i="2"/>
  <c r="R14" i="2"/>
  <c r="V12" i="2"/>
  <c r="R11" i="2"/>
  <c r="D72" i="2"/>
  <c r="D73" i="2"/>
  <c r="D74" i="2"/>
  <c r="D75" i="2"/>
  <c r="D76" i="2"/>
  <c r="D77" i="2"/>
  <c r="D78" i="2"/>
  <c r="D79" i="2"/>
  <c r="F72" i="2"/>
  <c r="F73" i="2"/>
  <c r="F74" i="2"/>
  <c r="F75" i="2"/>
  <c r="F76" i="2"/>
  <c r="F77" i="2"/>
  <c r="F78" i="2"/>
  <c r="F79" i="2"/>
  <c r="Z72" i="2"/>
  <c r="Z73" i="2"/>
  <c r="Z74" i="2"/>
  <c r="Z75" i="2"/>
  <c r="Z76" i="2"/>
  <c r="Z77" i="2"/>
  <c r="Z78" i="2"/>
  <c r="Z79" i="2"/>
  <c r="AM72" i="2"/>
  <c r="AM73" i="2"/>
  <c r="AM74" i="2"/>
  <c r="AM75" i="2"/>
  <c r="AN75" i="2" s="1"/>
  <c r="AM76" i="2"/>
  <c r="AM77" i="2"/>
  <c r="AM78" i="2"/>
  <c r="AM79" i="2"/>
  <c r="AN79" i="2" s="1"/>
  <c r="AN72" i="2"/>
  <c r="AN73" i="2"/>
  <c r="AN74" i="2"/>
  <c r="AN76" i="2"/>
  <c r="AN77" i="2"/>
  <c r="AN78" i="2"/>
  <c r="Z4" i="2" l="1"/>
  <c r="Z5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S5" i="1"/>
  <c r="S79" i="1"/>
  <c r="S78" i="1"/>
  <c r="S77" i="1"/>
  <c r="S75" i="1"/>
  <c r="S74" i="1"/>
  <c r="S73" i="1"/>
  <c r="S71" i="1"/>
  <c r="S70" i="1"/>
  <c r="S69" i="1"/>
  <c r="S67" i="1"/>
  <c r="S66" i="1"/>
  <c r="S65" i="1"/>
  <c r="S63" i="1"/>
  <c r="S62" i="1"/>
  <c r="S61" i="1"/>
  <c r="S59" i="1"/>
  <c r="S58" i="1"/>
  <c r="S57" i="1"/>
  <c r="S55" i="1"/>
  <c r="S54" i="1"/>
  <c r="S53" i="1"/>
  <c r="S51" i="1"/>
  <c r="S50" i="1"/>
  <c r="S49" i="1"/>
  <c r="S47" i="1"/>
  <c r="S46" i="1"/>
  <c r="S45" i="1"/>
  <c r="S43" i="1"/>
  <c r="S42" i="1"/>
  <c r="S41" i="1"/>
  <c r="S39" i="1"/>
  <c r="S38" i="1"/>
  <c r="S37" i="1"/>
  <c r="S35" i="1"/>
  <c r="S34" i="1"/>
  <c r="S33" i="1"/>
  <c r="S31" i="1"/>
  <c r="S30" i="1"/>
  <c r="S29" i="1"/>
  <c r="S27" i="1"/>
  <c r="S25" i="1"/>
  <c r="S23" i="1"/>
  <c r="S22" i="1"/>
  <c r="S21" i="1"/>
  <c r="S19" i="1"/>
  <c r="S18" i="1"/>
  <c r="S17" i="1"/>
  <c r="S15" i="1"/>
  <c r="S14" i="1"/>
  <c r="S13" i="1"/>
  <c r="S11" i="1"/>
  <c r="S10" i="1"/>
  <c r="S9" i="1"/>
  <c r="S7" i="1"/>
  <c r="AM71" i="2" l="1"/>
  <c r="AN71" i="2" s="1"/>
  <c r="F71" i="2"/>
  <c r="D71" i="2"/>
  <c r="AM70" i="2"/>
  <c r="AN70" i="2" s="1"/>
  <c r="F70" i="2"/>
  <c r="D70" i="2"/>
  <c r="AM69" i="2"/>
  <c r="AN69" i="2" s="1"/>
  <c r="F69" i="2"/>
  <c r="D69" i="2"/>
  <c r="AM68" i="2"/>
  <c r="AN68" i="2" s="1"/>
  <c r="F68" i="2"/>
  <c r="D68" i="2"/>
  <c r="AM67" i="2"/>
  <c r="AN67" i="2" s="1"/>
  <c r="F67" i="2"/>
  <c r="D67" i="2"/>
  <c r="AM66" i="2"/>
  <c r="AN66" i="2" s="1"/>
  <c r="F66" i="2"/>
  <c r="D66" i="2"/>
  <c r="AM65" i="2"/>
  <c r="AN65" i="2" s="1"/>
  <c r="F65" i="2"/>
  <c r="D65" i="2"/>
  <c r="AM64" i="2"/>
  <c r="AN64" i="2" s="1"/>
  <c r="F64" i="2"/>
  <c r="D64" i="2"/>
  <c r="AM63" i="2"/>
  <c r="AN63" i="2" s="1"/>
  <c r="F63" i="2"/>
  <c r="D63" i="2"/>
  <c r="AM62" i="2"/>
  <c r="AN62" i="2" s="1"/>
  <c r="F62" i="2"/>
  <c r="D62" i="2"/>
  <c r="AM61" i="2"/>
  <c r="AN61" i="2" s="1"/>
  <c r="F61" i="2"/>
  <c r="D61" i="2"/>
  <c r="AM60" i="2"/>
  <c r="AN60" i="2" s="1"/>
  <c r="F60" i="2"/>
  <c r="D60" i="2"/>
  <c r="AM59" i="2"/>
  <c r="AN59" i="2" s="1"/>
  <c r="F59" i="2"/>
  <c r="D59" i="2"/>
  <c r="AM58" i="2"/>
  <c r="AN58" i="2" s="1"/>
  <c r="F58" i="2"/>
  <c r="D58" i="2"/>
  <c r="AM57" i="2"/>
  <c r="AN57" i="2" s="1"/>
  <c r="F57" i="2"/>
  <c r="D57" i="2"/>
  <c r="AM56" i="2"/>
  <c r="AN56" i="2" s="1"/>
  <c r="F56" i="2"/>
  <c r="D56" i="2"/>
  <c r="AM55" i="2"/>
  <c r="AN55" i="2" s="1"/>
  <c r="F55" i="2"/>
  <c r="D55" i="2"/>
  <c r="AM54" i="2"/>
  <c r="AN54" i="2" s="1"/>
  <c r="F54" i="2"/>
  <c r="D54" i="2"/>
  <c r="AM53" i="2"/>
  <c r="AN53" i="2" s="1"/>
  <c r="F53" i="2"/>
  <c r="D53" i="2"/>
  <c r="AM52" i="2"/>
  <c r="AN52" i="2" s="1"/>
  <c r="F52" i="2"/>
  <c r="D52" i="2"/>
  <c r="AM51" i="2"/>
  <c r="AN51" i="2" s="1"/>
  <c r="F51" i="2"/>
  <c r="D51" i="2"/>
  <c r="AM50" i="2"/>
  <c r="AN50" i="2" s="1"/>
  <c r="F50" i="2"/>
  <c r="D50" i="2"/>
  <c r="AM49" i="2"/>
  <c r="AN49" i="2" s="1"/>
  <c r="F49" i="2"/>
  <c r="D49" i="2"/>
  <c r="AM48" i="2"/>
  <c r="AN48" i="2" s="1"/>
  <c r="F48" i="2"/>
  <c r="D48" i="2"/>
  <c r="AM47" i="2"/>
  <c r="AN47" i="2" s="1"/>
  <c r="F47" i="2"/>
  <c r="D47" i="2"/>
  <c r="AM46" i="2"/>
  <c r="AN46" i="2" s="1"/>
  <c r="F46" i="2"/>
  <c r="D46" i="2"/>
  <c r="AM45" i="2"/>
  <c r="AN45" i="2" s="1"/>
  <c r="F45" i="2"/>
  <c r="D45" i="2"/>
  <c r="AM44" i="2"/>
  <c r="AN44" i="2" s="1"/>
  <c r="F44" i="2"/>
  <c r="D44" i="2"/>
  <c r="AM43" i="2"/>
  <c r="AN43" i="2" s="1"/>
  <c r="F43" i="2"/>
  <c r="D43" i="2"/>
  <c r="AM42" i="2"/>
  <c r="AN42" i="2" s="1"/>
  <c r="F42" i="2"/>
  <c r="D42" i="2"/>
  <c r="AM41" i="2"/>
  <c r="AN41" i="2" s="1"/>
  <c r="F41" i="2"/>
  <c r="D41" i="2"/>
  <c r="AM40" i="2"/>
  <c r="AN40" i="2" s="1"/>
  <c r="F40" i="2"/>
  <c r="D40" i="2"/>
  <c r="AM39" i="2"/>
  <c r="AN39" i="2" s="1"/>
  <c r="F39" i="2"/>
  <c r="D39" i="2"/>
  <c r="AM38" i="2"/>
  <c r="AN38" i="2" s="1"/>
  <c r="F38" i="2"/>
  <c r="D38" i="2"/>
  <c r="AM37" i="2"/>
  <c r="AN37" i="2" s="1"/>
  <c r="F37" i="2"/>
  <c r="D37" i="2"/>
  <c r="AM36" i="2"/>
  <c r="AN36" i="2" s="1"/>
  <c r="F36" i="2"/>
  <c r="D36" i="2"/>
  <c r="AM35" i="2"/>
  <c r="AN35" i="2" s="1"/>
  <c r="F35" i="2"/>
  <c r="D35" i="2"/>
  <c r="AM34" i="2"/>
  <c r="AN34" i="2" s="1"/>
  <c r="F34" i="2"/>
  <c r="D34" i="2"/>
  <c r="AM33" i="2"/>
  <c r="AN33" i="2" s="1"/>
  <c r="F33" i="2"/>
  <c r="D33" i="2"/>
  <c r="AM32" i="2"/>
  <c r="AN32" i="2" s="1"/>
  <c r="F32" i="2"/>
  <c r="D32" i="2"/>
  <c r="AM31" i="2"/>
  <c r="AN31" i="2" s="1"/>
  <c r="F31" i="2"/>
  <c r="D31" i="2"/>
  <c r="AM30" i="2"/>
  <c r="AN30" i="2" s="1"/>
  <c r="F30" i="2"/>
  <c r="D30" i="2"/>
  <c r="AM29" i="2"/>
  <c r="AN29" i="2" s="1"/>
  <c r="F29" i="2"/>
  <c r="D29" i="2"/>
  <c r="AM28" i="2"/>
  <c r="AN28" i="2" s="1"/>
  <c r="F28" i="2"/>
  <c r="D28" i="2"/>
  <c r="AM27" i="2"/>
  <c r="AN27" i="2" s="1"/>
  <c r="F27" i="2"/>
  <c r="D27" i="2"/>
  <c r="AM26" i="2"/>
  <c r="AN26" i="2" s="1"/>
  <c r="F26" i="2"/>
  <c r="D26" i="2"/>
  <c r="AM25" i="2"/>
  <c r="AN25" i="2" s="1"/>
  <c r="F25" i="2"/>
  <c r="D25" i="2"/>
  <c r="AM24" i="2"/>
  <c r="AN24" i="2" s="1"/>
  <c r="F24" i="2"/>
  <c r="D24" i="2"/>
  <c r="AM23" i="2"/>
  <c r="AN23" i="2" s="1"/>
  <c r="F23" i="2"/>
  <c r="D23" i="2"/>
  <c r="AM22" i="2"/>
  <c r="AN22" i="2" s="1"/>
  <c r="F22" i="2"/>
  <c r="D22" i="2"/>
  <c r="AM21" i="2"/>
  <c r="AN21" i="2" s="1"/>
  <c r="F21" i="2"/>
  <c r="D21" i="2"/>
  <c r="AM20" i="2"/>
  <c r="AN20" i="2" s="1"/>
  <c r="F20" i="2"/>
  <c r="D20" i="2"/>
  <c r="AM19" i="2"/>
  <c r="AN19" i="2" s="1"/>
  <c r="F19" i="2"/>
  <c r="D19" i="2"/>
  <c r="AM18" i="2"/>
  <c r="AN18" i="2" s="1"/>
  <c r="F18" i="2"/>
  <c r="D18" i="2"/>
  <c r="AM17" i="2"/>
  <c r="AN17" i="2" s="1"/>
  <c r="F17" i="2"/>
  <c r="D17" i="2"/>
  <c r="AM16" i="2"/>
  <c r="AN16" i="2" s="1"/>
  <c r="F16" i="2"/>
  <c r="D16" i="2"/>
  <c r="AM15" i="2"/>
  <c r="AN15" i="2" s="1"/>
  <c r="F15" i="2"/>
  <c r="D15" i="2"/>
  <c r="AM14" i="2"/>
  <c r="AN14" i="2" s="1"/>
  <c r="F14" i="2"/>
  <c r="D14" i="2"/>
  <c r="AM13" i="2"/>
  <c r="AN13" i="2" s="1"/>
  <c r="F13" i="2"/>
  <c r="D13" i="2"/>
  <c r="AM12" i="2"/>
  <c r="AN12" i="2" s="1"/>
  <c r="F12" i="2"/>
  <c r="D12" i="2"/>
  <c r="AM11" i="2"/>
  <c r="AN11" i="2" s="1"/>
  <c r="F11" i="2"/>
  <c r="D11" i="2"/>
  <c r="AM10" i="2"/>
  <c r="AN10" i="2" s="1"/>
  <c r="F10" i="2"/>
  <c r="D10" i="2"/>
  <c r="AM9" i="2"/>
  <c r="AN9" i="2" s="1"/>
  <c r="F9" i="2"/>
  <c r="D9" i="2"/>
  <c r="AM8" i="2"/>
  <c r="AN8" i="2" s="1"/>
  <c r="F8" i="2"/>
  <c r="D8" i="2"/>
  <c r="AM7" i="2"/>
  <c r="AN7" i="2" s="1"/>
  <c r="F7" i="2"/>
  <c r="D7" i="2"/>
  <c r="AM6" i="2"/>
  <c r="AN6" i="2" s="1"/>
  <c r="F6" i="2"/>
  <c r="D6" i="2"/>
  <c r="AM5" i="2"/>
  <c r="AN5" i="2" s="1"/>
  <c r="F5" i="2"/>
  <c r="D5" i="2"/>
  <c r="AM4" i="2"/>
  <c r="AN4" i="2" s="1"/>
  <c r="F4" i="2"/>
  <c r="D4" i="2"/>
  <c r="AM3" i="2"/>
  <c r="AN3" i="2" s="1"/>
  <c r="Z3" i="2"/>
  <c r="F3" i="2"/>
  <c r="D3" i="2"/>
  <c r="N77" i="1"/>
  <c r="M77" i="1"/>
  <c r="L77" i="1"/>
  <c r="B77" i="1"/>
  <c r="N73" i="1"/>
  <c r="M73" i="1"/>
  <c r="L73" i="1"/>
  <c r="B73" i="1"/>
  <c r="N69" i="1"/>
  <c r="M69" i="1"/>
  <c r="L69" i="1"/>
  <c r="D69" i="1"/>
  <c r="B69" i="1"/>
  <c r="N65" i="1"/>
  <c r="M65" i="1"/>
  <c r="L65" i="1"/>
  <c r="D65" i="1"/>
  <c r="B65" i="1"/>
  <c r="N61" i="1"/>
  <c r="M61" i="1"/>
  <c r="L61" i="1"/>
  <c r="D61" i="1"/>
  <c r="B61" i="1"/>
  <c r="N57" i="1"/>
  <c r="M57" i="1"/>
  <c r="L57" i="1"/>
  <c r="D57" i="1"/>
  <c r="B57" i="1"/>
  <c r="N53" i="1"/>
  <c r="M53" i="1"/>
  <c r="L53" i="1"/>
  <c r="D53" i="1"/>
  <c r="B53" i="1"/>
  <c r="N49" i="1"/>
  <c r="M49" i="1"/>
  <c r="L49" i="1"/>
  <c r="D49" i="1"/>
  <c r="B49" i="1"/>
  <c r="N45" i="1"/>
  <c r="M45" i="1"/>
  <c r="L45" i="1"/>
  <c r="D45" i="1"/>
  <c r="B45" i="1"/>
  <c r="N41" i="1"/>
  <c r="M41" i="1"/>
  <c r="L41" i="1"/>
  <c r="D41" i="1"/>
  <c r="B41" i="1"/>
  <c r="N37" i="1"/>
  <c r="M37" i="1"/>
  <c r="L37" i="1"/>
  <c r="D37" i="1"/>
  <c r="B37" i="1"/>
  <c r="N33" i="1"/>
  <c r="M33" i="1"/>
  <c r="L33" i="1"/>
  <c r="D33" i="1"/>
  <c r="B33" i="1"/>
  <c r="N29" i="1"/>
  <c r="M29" i="1"/>
  <c r="L29" i="1"/>
  <c r="D29" i="1"/>
  <c r="B29" i="1"/>
  <c r="N25" i="1"/>
  <c r="M25" i="1"/>
  <c r="D25" i="1"/>
  <c r="B25" i="1"/>
  <c r="N21" i="1"/>
  <c r="M21" i="1"/>
  <c r="L21" i="1"/>
  <c r="D21" i="1"/>
  <c r="B21" i="1"/>
  <c r="N17" i="1"/>
  <c r="M17" i="1"/>
  <c r="L17" i="1"/>
  <c r="D17" i="1"/>
  <c r="B17" i="1"/>
  <c r="N13" i="1"/>
  <c r="M13" i="1"/>
  <c r="L13" i="1"/>
  <c r="D13" i="1"/>
  <c r="B13" i="1"/>
  <c r="N9" i="1"/>
  <c r="M9" i="1"/>
  <c r="L9" i="1"/>
  <c r="D9" i="1"/>
  <c r="B9" i="1"/>
  <c r="AS7" i="1"/>
  <c r="AF7" i="1"/>
  <c r="AS6" i="1"/>
  <c r="N5" i="1" s="1"/>
  <c r="AF6" i="1"/>
  <c r="M5" i="1" s="1"/>
  <c r="AS5" i="1"/>
  <c r="AF5" i="1"/>
  <c r="D5" i="1"/>
  <c r="B5" i="1"/>
  <c r="T45" i="6"/>
  <c r="S45" i="6"/>
  <c r="R45" i="6"/>
  <c r="Q45" i="6"/>
  <c r="L45" i="6"/>
  <c r="K45" i="6"/>
  <c r="T41" i="6"/>
  <c r="S41" i="6"/>
  <c r="R41" i="6"/>
  <c r="Q41" i="6"/>
  <c r="L41" i="6"/>
  <c r="K41" i="6"/>
  <c r="T37" i="6"/>
  <c r="S37" i="6"/>
  <c r="R37" i="6"/>
  <c r="Q37" i="6"/>
  <c r="L37" i="6"/>
  <c r="K37" i="6"/>
  <c r="T33" i="6"/>
  <c r="S33" i="6"/>
  <c r="R33" i="6"/>
  <c r="Q33" i="6"/>
  <c r="L33" i="6"/>
  <c r="K33" i="6"/>
  <c r="T29" i="6"/>
  <c r="S29" i="6"/>
  <c r="R29" i="6"/>
  <c r="Q29" i="6"/>
  <c r="L29" i="6"/>
  <c r="K29" i="6"/>
  <c r="T25" i="6"/>
  <c r="S25" i="6"/>
  <c r="R25" i="6"/>
  <c r="Q25" i="6"/>
  <c r="L25" i="6"/>
  <c r="K25" i="6"/>
  <c r="T21" i="6"/>
  <c r="S21" i="6"/>
  <c r="R21" i="6"/>
  <c r="Q21" i="6"/>
  <c r="L21" i="6"/>
  <c r="K21" i="6"/>
  <c r="T17" i="6"/>
  <c r="S17" i="6"/>
  <c r="R17" i="6"/>
  <c r="Q17" i="6"/>
  <c r="L17" i="6"/>
  <c r="K17" i="6"/>
  <c r="T13" i="6"/>
  <c r="S13" i="6"/>
  <c r="R13" i="6"/>
  <c r="Q13" i="6"/>
  <c r="L13" i="6"/>
  <c r="K13" i="6"/>
  <c r="T9" i="6"/>
  <c r="S9" i="6"/>
  <c r="R9" i="6"/>
  <c r="Q9" i="6"/>
  <c r="L9" i="6"/>
  <c r="K9" i="6"/>
  <c r="T5" i="6"/>
  <c r="S5" i="6"/>
  <c r="R5" i="6"/>
  <c r="Q5" i="6"/>
  <c r="M5" i="6"/>
  <c r="L5" i="6"/>
  <c r="K5" i="6"/>
  <c r="S6" i="1" l="1"/>
  <c r="L5" i="1" s="1"/>
  <c r="S26" i="1"/>
  <c r="L2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VITAL, Vincent</author>
  </authors>
  <commentList>
    <comment ref="J58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VITAL, Vincent:</t>
        </r>
        <r>
          <rPr>
            <sz val="9"/>
            <color indexed="81"/>
            <rFont val="Tahoma"/>
            <family val="2"/>
          </rPr>
          <t xml:space="preserve">
Montant: 22058€
OTP: 1F-DVS/00.PN012.
Emetteur : N1008
Recepteur: N1008
Nature comptable:6032006159.</t>
        </r>
      </text>
    </comment>
    <comment ref="N61" authorId="0" shapeId="0" xr:uid="{DA82C70D-5395-471B-A4D4-054A1BBADF5C}">
      <text>
        <r>
          <rPr>
            <b/>
            <sz val="9"/>
            <color indexed="81"/>
            <rFont val="Tahoma"/>
            <family val="2"/>
          </rPr>
          <t>VITAL, Vincent:</t>
        </r>
        <r>
          <rPr>
            <sz val="9"/>
            <color indexed="81"/>
            <rFont val="Tahoma"/>
            <family val="2"/>
          </rPr>
          <t xml:space="preserve">
15 jours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<sst xmlns="http://schemas.openxmlformats.org/spreadsheetml/2006/main" count="561" uniqueCount="170">
  <si>
    <t xml:space="preserve">n° CAPEX </t>
  </si>
  <si>
    <t>N° Projet</t>
  </si>
  <si>
    <t>Désignation Projet</t>
  </si>
  <si>
    <t>Acheteur</t>
  </si>
  <si>
    <t>x</t>
  </si>
  <si>
    <t>Nom CAPEX</t>
  </si>
  <si>
    <t>DEMANDEUR</t>
  </si>
  <si>
    <t xml:space="preserve">N°CHRONO </t>
  </si>
  <si>
    <t xml:space="preserve">DESIGNATION PROJET </t>
  </si>
  <si>
    <t>COMMENTAIRES</t>
  </si>
  <si>
    <t>N°DA</t>
  </si>
  <si>
    <t xml:space="preserve">N°COMMANDE </t>
  </si>
  <si>
    <t>DESIGNATION DA</t>
  </si>
  <si>
    <t xml:space="preserve">FOURNISSEURS </t>
  </si>
  <si>
    <t xml:space="preserve">STATUT  </t>
  </si>
  <si>
    <t xml:space="preserve">N°CAPEX  </t>
  </si>
  <si>
    <t xml:space="preserve">EM faites </t>
  </si>
  <si>
    <t xml:space="preserve">Engagé+planifié </t>
  </si>
  <si>
    <t>Total 2025</t>
  </si>
  <si>
    <t xml:space="preserve">Informations </t>
  </si>
  <si>
    <t>Total 2023</t>
  </si>
  <si>
    <t>Total 2024</t>
  </si>
  <si>
    <t>obj. debut d'année</t>
  </si>
  <si>
    <t xml:space="preserve">CAPEX </t>
  </si>
  <si>
    <t xml:space="preserve">PROJET </t>
  </si>
  <si>
    <t xml:space="preserve">Budget Projet </t>
  </si>
  <si>
    <t>Cmde OK</t>
  </si>
  <si>
    <t xml:space="preserve">Commande à faire </t>
  </si>
  <si>
    <t xml:space="preserve">DEPENSES </t>
  </si>
  <si>
    <t>INZ-2039-2-2023</t>
  </si>
  <si>
    <t>2022-VVI-B-89</t>
  </si>
  <si>
    <t>2022-VVI-C-129</t>
  </si>
  <si>
    <t>2023-VVI-x-xx</t>
  </si>
  <si>
    <t>2022-VVI-B-139</t>
  </si>
  <si>
    <t>2022-FBL-C-66</t>
  </si>
  <si>
    <t>2022-FBL-B-42</t>
  </si>
  <si>
    <t>2022-FBL-C-43</t>
  </si>
  <si>
    <t>TBD</t>
  </si>
  <si>
    <t>CAPEX 1725 (Four X) ou new CAPEX ?</t>
  </si>
  <si>
    <t>2022-VVI-B-126</t>
  </si>
  <si>
    <t>2022-VVI-A-73</t>
  </si>
  <si>
    <t>2022-VVI-A-105</t>
  </si>
  <si>
    <t>2022-FBL-A-38</t>
  </si>
  <si>
    <t>2022-FBL-B-48</t>
  </si>
  <si>
    <t>INZ-1676-2-2022</t>
  </si>
  <si>
    <t>2022-FBL-B-53</t>
  </si>
  <si>
    <t>INZ-1725-2-2022-A</t>
  </si>
  <si>
    <t>2021-FBL-C-62</t>
  </si>
  <si>
    <t>INZ-1489-2-2022-A</t>
  </si>
  <si>
    <t>2021-FBL-B-60</t>
  </si>
  <si>
    <t>INZ-0645-2-2018-A</t>
  </si>
  <si>
    <t>2022-VVI-B-88</t>
  </si>
  <si>
    <t xml:space="preserve">EM OK </t>
  </si>
  <si>
    <t>2021-FBL-D-72</t>
  </si>
  <si>
    <t xml:space="preserve">DA EN COURS </t>
  </si>
  <si>
    <t>2022-FBL-A-44</t>
  </si>
  <si>
    <t xml:space="preserve">DA A FAIRE </t>
  </si>
  <si>
    <t>2021-FBL-A-71</t>
  </si>
  <si>
    <t xml:space="preserve">N° CAPEX </t>
  </si>
  <si>
    <t xml:space="preserve">N°PROJET </t>
  </si>
  <si>
    <t>INZ-2041-2-2023</t>
  </si>
  <si>
    <t>Màj</t>
  </si>
  <si>
    <t>ANNEE</t>
  </si>
  <si>
    <t>1F-DVS/00.PN012</t>
  </si>
  <si>
    <t>PINV</t>
  </si>
  <si>
    <t xml:space="preserve">PILOTAGE OPEX </t>
  </si>
  <si>
    <t>HSSE</t>
  </si>
  <si>
    <t>PILOTAGE</t>
  </si>
  <si>
    <t xml:space="preserve">Petit investissement </t>
  </si>
  <si>
    <t xml:space="preserve">Suivi des EM sur les prestations diverses </t>
  </si>
  <si>
    <t>5500185428 </t>
  </si>
  <si>
    <t>5500186390 </t>
  </si>
  <si>
    <t>5500189295</t>
  </si>
  <si>
    <t>/</t>
  </si>
  <si>
    <t>issu d'une résa</t>
  </si>
  <si>
    <t>768880 </t>
  </si>
  <si>
    <t>EM OK</t>
  </si>
  <si>
    <t xml:space="preserve">Cmde OK </t>
  </si>
  <si>
    <t>DA A FAIRE</t>
  </si>
  <si>
    <r>
      <t xml:space="preserve">Ouveture
</t>
    </r>
    <r>
      <rPr>
        <i/>
        <sz val="9"/>
        <color theme="0"/>
        <rFont val="Arial"/>
        <family val="2"/>
      </rPr>
      <t>oui/non</t>
    </r>
  </si>
  <si>
    <t>Solde</t>
  </si>
  <si>
    <t>Cadré / Hors cadrage</t>
  </si>
  <si>
    <t xml:space="preserve">MONTANT  à planifier </t>
  </si>
  <si>
    <t>OPEX / CAPEX / PINV / HSSE</t>
  </si>
  <si>
    <t>Attente chiffrage Acb pour définir nouveau besoin budgétaire</t>
  </si>
  <si>
    <t>Commentaires</t>
  </si>
  <si>
    <r>
      <t xml:space="preserve">Ouveture
</t>
    </r>
    <r>
      <rPr>
        <i/>
        <sz val="11"/>
        <color theme="1"/>
        <rFont val="Arial"/>
        <family val="2"/>
      </rPr>
      <t>Oui/Non</t>
    </r>
  </si>
  <si>
    <t xml:space="preserve">EN COURS </t>
  </si>
  <si>
    <t>OUVERTURE</t>
  </si>
  <si>
    <t xml:space="preserve">OUI </t>
  </si>
  <si>
    <t xml:space="preserve">NON </t>
  </si>
  <si>
    <t>OPEX</t>
  </si>
  <si>
    <t>DEPENSES</t>
  </si>
  <si>
    <t xml:space="preserve">Budget Global </t>
  </si>
  <si>
    <t>Objectif</t>
  </si>
  <si>
    <r>
      <rPr>
        <strike/>
        <sz val="12"/>
        <color theme="1"/>
        <rFont val="Arial"/>
        <family val="2"/>
      </rPr>
      <t>750864</t>
    </r>
    <r>
      <rPr>
        <sz val="12"/>
        <color theme="1"/>
        <rFont val="Arial"/>
        <family val="2"/>
      </rPr>
      <t xml:space="preserve">
756571</t>
    </r>
  </si>
  <si>
    <t>janv-23</t>
  </si>
  <si>
    <t>févr-23</t>
  </si>
  <si>
    <t>mars-23</t>
  </si>
  <si>
    <t>avr-23</t>
  </si>
  <si>
    <t>mai-23</t>
  </si>
  <si>
    <t>juin-23</t>
  </si>
  <si>
    <t>juil-23</t>
  </si>
  <si>
    <t>août-23</t>
  </si>
  <si>
    <t>sept-23</t>
  </si>
  <si>
    <t>oct-23</t>
  </si>
  <si>
    <t>nov-23</t>
  </si>
  <si>
    <t>déc-23</t>
  </si>
  <si>
    <t>janv-24</t>
  </si>
  <si>
    <t>févr-24</t>
  </si>
  <si>
    <t>mars-24</t>
  </si>
  <si>
    <t>avr-24</t>
  </si>
  <si>
    <t>mai-24</t>
  </si>
  <si>
    <t>juin-24</t>
  </si>
  <si>
    <t>juil-24</t>
  </si>
  <si>
    <t>août-24</t>
  </si>
  <si>
    <t>sept-24</t>
  </si>
  <si>
    <t>oct-24</t>
  </si>
  <si>
    <t>nov-24</t>
  </si>
  <si>
    <t>déc-24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</si>
  <si>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</si>
  <si>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</si>
  <si>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</si>
  <si>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</si>
  <si>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</si>
  <si>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</si>
  <si>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</si>
  <si>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</si>
  <si>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</si>
  <si>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</si>
  <si>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</si>
  <si>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</si>
  <si>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</si>
  <si>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</si>
  <si>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</si>
  <si>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</si>
  <si>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</si>
  <si>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</si>
  <si>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</si>
  <si>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</si>
  <si>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</si>
  <si>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</si>
  <si>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</si>
  <si>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</si>
  <si>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</si>
  <si>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</si>
  <si>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 xml:space="preserve">FONDATION </t>
  </si>
  <si>
    <t>NEW KITCHEN</t>
  </si>
  <si>
    <t>TOITURE</t>
  </si>
  <si>
    <t>&gt;&gt;</t>
  </si>
  <si>
    <t>&gt;&gt;&gt;</t>
  </si>
  <si>
    <t>-</t>
  </si>
  <si>
    <t>&lt;</t>
  </si>
  <si>
    <t>&gt;</t>
  </si>
  <si>
    <t xml:space="preserve">TOITURE  </t>
  </si>
  <si>
    <t>Koffi</t>
  </si>
  <si>
    <t xml:space="preserve">Abou </t>
  </si>
  <si>
    <t>Atse</t>
  </si>
  <si>
    <t>Sopie</t>
  </si>
  <si>
    <t>atse</t>
  </si>
  <si>
    <t xml:space="preserve">yao </t>
  </si>
  <si>
    <t xml:space="preserve">moussa </t>
  </si>
  <si>
    <t xml:space="preserve">Diallo </t>
  </si>
  <si>
    <t xml:space="preserve">asseu </t>
  </si>
  <si>
    <t xml:space="preserve">yekin </t>
  </si>
  <si>
    <t xml:space="preserve">craft </t>
  </si>
  <si>
    <t>Aya</t>
  </si>
  <si>
    <t xml:space="preserve">Arafat </t>
  </si>
  <si>
    <t>M&amp;K</t>
  </si>
  <si>
    <t xml:space="preserve">Mathématique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</si>
</sst>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_-* #,##0.00\ _€_-;\-* #,##0.00\ _€_-;_-* &quot;-&quot;??\ _€_-;_-@_-"/>
    <numFmt numFmtId="166" formatCode="_-* #,##0\ _€_-;\-* #,##0\ _€_-;_-* &quot;-&quot;??\ _€_-;_-@_-"/>
    <numFmt numFmtId="167" formatCode="[$-40C]d\-mmm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1"/>
      <color theme="8" tint="-0.499984740745262"/>
      <name val="Arial"/>
      <family val="2"/>
    </font>
    <font>
      <b/>
      <sz val="11"/>
      <color theme="0"/>
      <name val="Arial"/>
      <family val="2"/>
    </font>
    <font>
      <b/>
      <sz val="11"/>
      <color theme="4" tint="-0.499984740745262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9"/>
      <color theme="0"/>
      <name val="Arial"/>
      <family val="2"/>
    </font>
    <font>
      <b/>
      <sz val="11"/>
      <color theme="2"/>
      <name val="Calibri"/>
      <family val="2"/>
      <scheme val="minor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strike/>
      <sz val="12"/>
      <color theme="1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</fonts>
  <fills count="1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0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166" fontId="0" fillId="8" borderId="18" xfId="1" applyNumberFormat="1" applyFont="1" applyFill="1" applyBorder="1" applyAlignment="1" applyProtection="1">
      <alignment horizontal="center" vertical="center"/>
    </xf>
    <xf numFmtId="166" fontId="0" fillId="8" borderId="6" xfId="1" applyNumberFormat="1" applyFont="1" applyFill="1" applyBorder="1" applyAlignment="1" applyProtection="1">
      <alignment horizontal="center" vertical="center"/>
    </xf>
    <xf numFmtId="166" fontId="0" fillId="8" borderId="7" xfId="1" applyNumberFormat="1" applyFont="1" applyFill="1" applyBorder="1" applyAlignment="1" applyProtection="1">
      <alignment horizontal="center" vertical="center"/>
    </xf>
    <xf numFmtId="166" fontId="0" fillId="0" borderId="14" xfId="1" applyNumberFormat="1" applyFont="1" applyFill="1" applyBorder="1" applyAlignment="1" applyProtection="1">
      <alignment horizontal="center" vertical="center"/>
    </xf>
    <xf numFmtId="166" fontId="0" fillId="0" borderId="16" xfId="1" applyNumberFormat="1" applyFont="1" applyFill="1" applyBorder="1" applyAlignment="1" applyProtection="1">
      <alignment horizontal="center" vertical="center"/>
    </xf>
    <xf numFmtId="166" fontId="0" fillId="0" borderId="0" xfId="1" applyNumberFormat="1" applyFont="1" applyFill="1" applyBorder="1" applyAlignment="1" applyProtection="1">
      <alignment horizontal="center" vertical="center"/>
    </xf>
    <xf numFmtId="166" fontId="0" fillId="0" borderId="8" xfId="1" applyNumberFormat="1" applyFont="1" applyFill="1" applyBorder="1" applyAlignment="1" applyProtection="1">
      <alignment horizontal="center" vertical="center"/>
    </xf>
    <xf numFmtId="166" fontId="0" fillId="0" borderId="15" xfId="1" applyNumberFormat="1" applyFont="1" applyFill="1" applyBorder="1" applyAlignment="1" applyProtection="1">
      <alignment horizontal="center" vertical="center"/>
    </xf>
    <xf numFmtId="166" fontId="0" fillId="8" borderId="13" xfId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166" fontId="0" fillId="4" borderId="0" xfId="1" applyNumberFormat="1" applyFont="1" applyFill="1" applyBorder="1" applyAlignment="1" applyProtection="1">
      <alignment horizontal="center" vertical="center"/>
    </xf>
    <xf numFmtId="166" fontId="0" fillId="4" borderId="16" xfId="1" applyNumberFormat="1" applyFont="1" applyFill="1" applyBorder="1" applyAlignment="1" applyProtection="1">
      <alignment horizontal="center" vertical="center"/>
    </xf>
    <xf numFmtId="166" fontId="0" fillId="4" borderId="8" xfId="1" applyNumberFormat="1" applyFont="1" applyFill="1" applyBorder="1" applyAlignment="1" applyProtection="1">
      <alignment horizontal="center" vertical="center"/>
    </xf>
    <xf numFmtId="166" fontId="0" fillId="0" borderId="17" xfId="1" applyNumberFormat="1" applyFont="1" applyFill="1" applyBorder="1" applyAlignment="1" applyProtection="1">
      <alignment horizontal="center" vertical="center"/>
    </xf>
    <xf numFmtId="0" fontId="0" fillId="8" borderId="16" xfId="0" applyFill="1" applyBorder="1"/>
    <xf numFmtId="0" fontId="0" fillId="0" borderId="16" xfId="0" applyBorder="1"/>
    <xf numFmtId="0" fontId="0" fillId="0" borderId="17" xfId="0" applyBorder="1"/>
    <xf numFmtId="0" fontId="0" fillId="0" borderId="9" xfId="0" applyBorder="1"/>
    <xf numFmtId="0" fontId="0" fillId="0" borderId="10" xfId="0" applyBorder="1"/>
    <xf numFmtId="0" fontId="14" fillId="0" borderId="8" xfId="0" applyFont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4" fillId="0" borderId="1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top"/>
    </xf>
    <xf numFmtId="0" fontId="14" fillId="0" borderId="18" xfId="0" applyFont="1" applyBorder="1" applyAlignment="1">
      <alignment horizontal="center" vertical="center"/>
    </xf>
    <xf numFmtId="0" fontId="5" fillId="6" borderId="13" xfId="0" applyFont="1" applyFill="1" applyBorder="1" applyAlignment="1">
      <alignment horizontal="center"/>
    </xf>
    <xf numFmtId="0" fontId="5" fillId="6" borderId="22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6" borderId="14" xfId="0" applyFont="1" applyFill="1" applyBorder="1" applyAlignment="1">
      <alignment horizontal="center"/>
    </xf>
    <xf numFmtId="0" fontId="2" fillId="0" borderId="18" xfId="0" applyFont="1" applyBorder="1"/>
    <xf numFmtId="0" fontId="2" fillId="0" borderId="16" xfId="0" applyFont="1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6" fontId="0" fillId="0" borderId="4" xfId="1" applyNumberFormat="1" applyFont="1" applyFill="1" applyBorder="1" applyAlignment="1" applyProtection="1">
      <alignment horizontal="center" vertical="center"/>
    </xf>
    <xf numFmtId="166" fontId="0" fillId="0" borderId="3" xfId="1" applyNumberFormat="1" applyFont="1" applyFill="1" applyBorder="1" applyAlignment="1" applyProtection="1">
      <alignment horizontal="center" vertical="center"/>
    </xf>
    <xf numFmtId="166" fontId="0" fillId="0" borderId="1" xfId="1" applyNumberFormat="1" applyFont="1" applyFill="1" applyBorder="1" applyAlignment="1" applyProtection="1">
      <alignment horizontal="center" vertical="center"/>
    </xf>
    <xf numFmtId="0" fontId="19" fillId="0" borderId="3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166" fontId="0" fillId="11" borderId="16" xfId="1" applyNumberFormat="1" applyFont="1" applyFill="1" applyBorder="1" applyAlignment="1" applyProtection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5" fillId="6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17" fontId="5" fillId="6" borderId="5" xfId="0" applyNumberFormat="1" applyFont="1" applyFill="1" applyBorder="1" applyAlignment="1">
      <alignment horizontal="center" vertical="center"/>
    </xf>
    <xf numFmtId="17" fontId="7" fillId="3" borderId="5" xfId="0" applyNumberFormat="1" applyFont="1" applyFill="1" applyBorder="1" applyAlignment="1">
      <alignment horizontal="center" vertical="center"/>
    </xf>
    <xf numFmtId="17" fontId="5" fillId="6" borderId="6" xfId="0" applyNumberFormat="1" applyFont="1" applyFill="1" applyBorder="1" applyAlignment="1">
      <alignment horizontal="center" vertical="center"/>
    </xf>
    <xf numFmtId="17" fontId="7" fillId="3" borderId="42" xfId="0" applyNumberFormat="1" applyFont="1" applyFill="1" applyBorder="1" applyAlignment="1">
      <alignment horizontal="center" vertical="center"/>
    </xf>
    <xf numFmtId="0" fontId="0" fillId="0" borderId="18" xfId="0" applyBorder="1"/>
    <xf numFmtId="0" fontId="20" fillId="5" borderId="11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167" fontId="22" fillId="0" borderId="2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11" borderId="2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23" fillId="3" borderId="2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vertical="center"/>
    </xf>
    <xf numFmtId="0" fontId="24" fillId="0" borderId="2" xfId="0" applyFont="1" applyBorder="1" applyAlignment="1">
      <alignment horizontal="left" vertical="center" wrapText="1"/>
    </xf>
    <xf numFmtId="0" fontId="22" fillId="3" borderId="2" xfId="0" applyFont="1" applyFill="1" applyBorder="1" applyAlignment="1">
      <alignment horizontal="left" vertical="center" wrapText="1"/>
    </xf>
    <xf numFmtId="0" fontId="22" fillId="13" borderId="2" xfId="0" applyFont="1" applyFill="1" applyBorder="1" applyAlignment="1">
      <alignment horizontal="left" vertical="center" wrapText="1"/>
    </xf>
    <xf numFmtId="0" fontId="22" fillId="14" borderId="2" xfId="0" applyFont="1" applyFill="1" applyBorder="1" applyAlignment="1">
      <alignment horizontal="left" vertical="center" wrapText="1"/>
    </xf>
    <xf numFmtId="0" fontId="22" fillId="12" borderId="2" xfId="0" applyFont="1" applyFill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wrapText="1"/>
    </xf>
    <xf numFmtId="0" fontId="22" fillId="12" borderId="2" xfId="0" applyFont="1" applyFill="1" applyBorder="1" applyAlignment="1">
      <alignment horizontal="left" vertical="center" wrapText="1"/>
    </xf>
    <xf numFmtId="0" fontId="24" fillId="0" borderId="2" xfId="0" applyFont="1" applyBorder="1" applyAlignment="1">
      <alignment horizontal="center" vertical="center"/>
    </xf>
    <xf numFmtId="0" fontId="22" fillId="12" borderId="2" xfId="0" applyFont="1" applyFill="1" applyBorder="1" applyAlignment="1">
      <alignment horizontal="center" vertical="center"/>
    </xf>
    <xf numFmtId="3" fontId="22" fillId="0" borderId="2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vertical="center"/>
    </xf>
    <xf numFmtId="0" fontId="22" fillId="0" borderId="4" xfId="0" applyFont="1" applyBorder="1"/>
    <xf numFmtId="0" fontId="22" fillId="0" borderId="3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11" borderId="4" xfId="0" applyFont="1" applyFill="1" applyBorder="1" applyAlignment="1">
      <alignment horizontal="center"/>
    </xf>
    <xf numFmtId="0" fontId="22" fillId="0" borderId="4" xfId="0" applyFon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6" fontId="1" fillId="0" borderId="1" xfId="1" applyNumberFormat="1" applyFont="1" applyFill="1" applyBorder="1" applyAlignment="1" applyProtection="1">
      <alignment horizontal="center" vertical="center"/>
    </xf>
    <xf numFmtId="166" fontId="1" fillId="0" borderId="2" xfId="1" applyNumberFormat="1" applyFont="1" applyFill="1" applyBorder="1" applyAlignment="1" applyProtection="1">
      <alignment horizontal="center" vertical="center"/>
    </xf>
    <xf numFmtId="166" fontId="1" fillId="3" borderId="2" xfId="1" applyNumberFormat="1" applyFont="1" applyFill="1" applyBorder="1" applyAlignment="1" applyProtection="1">
      <alignment horizontal="center" vertical="center"/>
    </xf>
    <xf numFmtId="166" fontId="0" fillId="0" borderId="4" xfId="1" applyNumberFormat="1" applyFont="1" applyFill="1" applyBorder="1" applyAlignment="1" applyProtection="1">
      <alignment horizontal="center" vertical="center"/>
    </xf>
    <xf numFmtId="166" fontId="0" fillId="0" borderId="3" xfId="1" applyNumberFormat="1" applyFont="1" applyFill="1" applyBorder="1" applyAlignment="1" applyProtection="1">
      <alignment horizontal="center" vertical="center"/>
    </xf>
    <xf numFmtId="166" fontId="0" fillId="0" borderId="1" xfId="1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166" fontId="0" fillId="0" borderId="2" xfId="1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6" fontId="1" fillId="0" borderId="2" xfId="1" applyNumberFormat="1" applyFont="1" applyFill="1" applyBorder="1" applyAlignment="1" applyProtection="1">
      <alignment horizontal="left" vertical="center"/>
    </xf>
    <xf numFmtId="0" fontId="0" fillId="0" borderId="2" xfId="0" applyBorder="1" applyAlignment="1">
      <alignment horizontal="right" vertical="center"/>
    </xf>
    <xf numFmtId="1" fontId="6" fillId="9" borderId="28" xfId="0" applyNumberFormat="1" applyFont="1" applyFill="1" applyBorder="1" applyAlignment="1">
      <alignment horizontal="center" vertical="center"/>
    </xf>
    <xf numFmtId="1" fontId="6" fillId="9" borderId="29" xfId="0" applyNumberFormat="1" applyFont="1" applyFill="1" applyBorder="1" applyAlignment="1">
      <alignment horizontal="center" vertical="center"/>
    </xf>
    <xf numFmtId="0" fontId="6" fillId="9" borderId="23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/>
    </xf>
    <xf numFmtId="17" fontId="20" fillId="5" borderId="39" xfId="0" applyNumberFormat="1" applyFont="1" applyFill="1" applyBorder="1" applyAlignment="1">
      <alignment horizontal="center" vertical="center" wrapText="1"/>
    </xf>
    <xf numFmtId="17" fontId="20" fillId="5" borderId="33" xfId="0" applyNumberFormat="1" applyFont="1" applyFill="1" applyBorder="1" applyAlignment="1">
      <alignment horizontal="center" vertical="center" wrapText="1"/>
    </xf>
    <xf numFmtId="17" fontId="20" fillId="5" borderId="13" xfId="0" applyNumberFormat="1" applyFont="1" applyFill="1" applyBorder="1" applyAlignment="1">
      <alignment horizontal="center" vertical="center" wrapText="1"/>
    </xf>
    <xf numFmtId="17" fontId="20" fillId="5" borderId="15" xfId="0" applyNumberFormat="1" applyFont="1" applyFill="1" applyBorder="1" applyAlignment="1">
      <alignment horizontal="center" vertical="center" wrapText="1"/>
    </xf>
    <xf numFmtId="17" fontId="20" fillId="3" borderId="40" xfId="0" applyNumberFormat="1" applyFont="1" applyFill="1" applyBorder="1" applyAlignment="1">
      <alignment horizontal="center" vertical="center" wrapText="1"/>
    </xf>
    <xf numFmtId="17" fontId="20" fillId="3" borderId="30" xfId="0" applyNumberFormat="1" applyFont="1" applyFill="1" applyBorder="1" applyAlignment="1">
      <alignment horizontal="center" vertical="center" wrapText="1"/>
    </xf>
    <xf numFmtId="17" fontId="20" fillId="3" borderId="41" xfId="0" applyNumberFormat="1" applyFont="1" applyFill="1" applyBorder="1" applyAlignment="1">
      <alignment horizontal="center" vertical="center" wrapText="1"/>
    </xf>
    <xf numFmtId="0" fontId="10" fillId="9" borderId="40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10" fillId="9" borderId="41" xfId="0" applyFont="1" applyFill="1" applyBorder="1" applyAlignment="1">
      <alignment horizontal="center" vertical="center"/>
    </xf>
    <xf numFmtId="17" fontId="11" fillId="5" borderId="18" xfId="0" applyNumberFormat="1" applyFont="1" applyFill="1" applyBorder="1" applyAlignment="1">
      <alignment horizontal="center" vertical="center" wrapText="1"/>
    </xf>
    <xf numFmtId="17" fontId="11" fillId="5" borderId="16" xfId="0" applyNumberFormat="1" applyFont="1" applyFill="1" applyBorder="1" applyAlignment="1">
      <alignment horizontal="center" vertical="center" wrapText="1"/>
    </xf>
    <xf numFmtId="17" fontId="11" fillId="5" borderId="13" xfId="0" applyNumberFormat="1" applyFont="1" applyFill="1" applyBorder="1" applyAlignment="1">
      <alignment horizontal="center" vertical="center" wrapText="1"/>
    </xf>
    <xf numFmtId="17" fontId="11" fillId="5" borderId="14" xfId="0" applyNumberFormat="1" applyFont="1" applyFill="1" applyBorder="1" applyAlignment="1">
      <alignment horizontal="center" vertical="center" wrapText="1"/>
    </xf>
    <xf numFmtId="17" fontId="11" fillId="5" borderId="37" xfId="0" applyNumberFormat="1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38" xfId="0" applyFont="1" applyFill="1" applyBorder="1" applyAlignment="1">
      <alignment horizontal="center" vertical="center"/>
    </xf>
    <xf numFmtId="17" fontId="20" fillId="5" borderId="40" xfId="0" applyNumberFormat="1" applyFont="1" applyFill="1" applyBorder="1" applyAlignment="1">
      <alignment horizontal="center" vertical="center" wrapText="1"/>
    </xf>
    <xf numFmtId="17" fontId="20" fillId="5" borderId="30" xfId="0" applyNumberFormat="1" applyFont="1" applyFill="1" applyBorder="1" applyAlignment="1">
      <alignment horizontal="center" vertical="center" wrapText="1"/>
    </xf>
    <xf numFmtId="17" fontId="20" fillId="5" borderId="41" xfId="0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166" fontId="5" fillId="15" borderId="2" xfId="1" applyNumberFormat="1" applyFont="1" applyFill="1" applyBorder="1" applyAlignment="1" applyProtection="1">
      <alignment vertical="center"/>
    </xf>
    <xf numFmtId="0" fontId="0" fillId="10" borderId="17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7" fillId="11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15" borderId="2" xfId="0" applyFont="1" applyFill="1" applyBorder="1" applyAlignment="1">
      <alignment horizontal="center" vertical="center"/>
    </xf>
    <xf numFmtId="0" fontId="17" fillId="15" borderId="2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7" fontId="12" fillId="15" borderId="18" xfId="0" applyNumberFormat="1" applyFont="1" applyFill="1" applyBorder="1" applyAlignment="1">
      <alignment horizontal="center" vertical="center" wrapText="1"/>
    </xf>
    <xf numFmtId="17" fontId="12" fillId="15" borderId="16" xfId="0" applyNumberFormat="1" applyFont="1" applyFill="1" applyBorder="1" applyAlignment="1">
      <alignment horizontal="center" vertical="center" wrapText="1"/>
    </xf>
    <xf numFmtId="17" fontId="12" fillId="15" borderId="13" xfId="0" applyNumberFormat="1" applyFont="1" applyFill="1" applyBorder="1" applyAlignment="1">
      <alignment horizontal="center" vertical="center" wrapText="1"/>
    </xf>
    <xf numFmtId="17" fontId="12" fillId="15" borderId="14" xfId="0" applyNumberFormat="1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left" vertical="center"/>
    </xf>
    <xf numFmtId="166" fontId="0" fillId="11" borderId="2" xfId="1" applyNumberFormat="1" applyFont="1" applyFill="1" applyBorder="1" applyAlignment="1" applyProtection="1">
      <alignment horizontal="center" vertical="center"/>
    </xf>
    <xf numFmtId="166" fontId="0" fillId="0" borderId="34" xfId="1" applyNumberFormat="1" applyFont="1" applyFill="1" applyBorder="1" applyAlignment="1" applyProtection="1">
      <alignment horizontal="center" vertical="center"/>
    </xf>
    <xf numFmtId="166" fontId="0" fillId="0" borderId="33" xfId="1" applyNumberFormat="1" applyFont="1" applyFill="1" applyBorder="1" applyAlignment="1" applyProtection="1">
      <alignment horizontal="center" vertical="center"/>
    </xf>
    <xf numFmtId="166" fontId="0" fillId="0" borderId="35" xfId="1" applyNumberFormat="1" applyFont="1" applyFill="1" applyBorder="1" applyAlignment="1" applyProtection="1">
      <alignment horizontal="center" vertical="center"/>
    </xf>
    <xf numFmtId="166" fontId="0" fillId="11" borderId="2" xfId="1" applyNumberFormat="1" applyFont="1" applyFill="1" applyBorder="1" applyAlignment="1" applyProtection="1">
      <alignment horizontal="center" vertical="center" wrapText="1"/>
    </xf>
    <xf numFmtId="166" fontId="0" fillId="11" borderId="4" xfId="1" applyNumberFormat="1" applyFont="1" applyFill="1" applyBorder="1" applyAlignment="1" applyProtection="1">
      <alignment horizontal="center" vertical="center" wrapText="1"/>
    </xf>
    <xf numFmtId="17" fontId="13" fillId="9" borderId="21" xfId="0" applyNumberFormat="1" applyFont="1" applyFill="1" applyBorder="1" applyAlignment="1">
      <alignment horizontal="center" vertical="center"/>
    </xf>
    <xf numFmtId="17" fontId="13" fillId="9" borderId="27" xfId="0" applyNumberFormat="1" applyFont="1" applyFill="1" applyBorder="1" applyAlignment="1">
      <alignment horizontal="center" vertical="center"/>
    </xf>
    <xf numFmtId="17" fontId="13" fillId="9" borderId="31" xfId="0" applyNumberFormat="1" applyFont="1" applyFill="1" applyBorder="1" applyAlignment="1">
      <alignment horizontal="center" vertical="center"/>
    </xf>
    <xf numFmtId="17" fontId="13" fillId="9" borderId="32" xfId="0" applyNumberFormat="1" applyFont="1" applyFill="1" applyBorder="1" applyAlignment="1">
      <alignment horizontal="center" vertical="center"/>
    </xf>
    <xf numFmtId="0" fontId="5" fillId="15" borderId="2" xfId="0" applyFont="1" applyFill="1" applyBorder="1" applyAlignment="1">
      <alignment horizontal="left" vertical="center" wrapText="1"/>
    </xf>
    <xf numFmtId="17" fontId="12" fillId="2" borderId="18" xfId="0" applyNumberFormat="1" applyFont="1" applyFill="1" applyBorder="1" applyAlignment="1">
      <alignment horizontal="center" vertical="center" wrapText="1"/>
    </xf>
    <xf numFmtId="17" fontId="12" fillId="2" borderId="16" xfId="0" applyNumberFormat="1" applyFont="1" applyFill="1" applyBorder="1" applyAlignment="1">
      <alignment horizontal="center" vertical="center" wrapText="1"/>
    </xf>
    <xf numFmtId="17" fontId="12" fillId="15" borderId="15" xfId="0" applyNumberFormat="1" applyFont="1" applyFill="1" applyBorder="1" applyAlignment="1">
      <alignment horizontal="center" vertical="center" wrapText="1"/>
    </xf>
    <xf numFmtId="166" fontId="0" fillId="11" borderId="3" xfId="1" applyNumberFormat="1" applyFont="1" applyFill="1" applyBorder="1" applyAlignment="1" applyProtection="1">
      <alignment horizontal="center" vertical="center" wrapText="1"/>
    </xf>
    <xf numFmtId="0" fontId="5" fillId="15" borderId="1" xfId="0" applyFont="1" applyFill="1" applyBorder="1" applyAlignment="1">
      <alignment horizontal="left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left" vertical="center"/>
    </xf>
    <xf numFmtId="17" fontId="12" fillId="2" borderId="5" xfId="0" applyNumberFormat="1" applyFont="1" applyFill="1" applyBorder="1" applyAlignment="1">
      <alignment horizontal="center" vertical="center" wrapText="1"/>
    </xf>
    <xf numFmtId="17" fontId="12" fillId="2" borderId="3" xfId="0" applyNumberFormat="1" applyFont="1" applyFill="1" applyBorder="1" applyAlignment="1">
      <alignment horizontal="center" vertical="center" wrapText="1"/>
    </xf>
    <xf numFmtId="17" fontId="12" fillId="2" borderId="2" xfId="0" applyNumberFormat="1" applyFont="1" applyFill="1" applyBorder="1" applyAlignment="1">
      <alignment horizontal="center" vertical="center" wrapText="1"/>
    </xf>
    <xf numFmtId="17" fontId="13" fillId="9" borderId="19" xfId="0" applyNumberFormat="1" applyFont="1" applyFill="1" applyBorder="1" applyAlignment="1">
      <alignment horizontal="center" vertical="center"/>
    </xf>
    <xf numFmtId="17" fontId="13" fillId="9" borderId="24" xfId="0" applyNumberFormat="1" applyFont="1" applyFill="1" applyBorder="1" applyAlignment="1">
      <alignment horizontal="center" vertical="center"/>
    </xf>
    <xf numFmtId="17" fontId="13" fillId="9" borderId="20" xfId="0" applyNumberFormat="1" applyFont="1" applyFill="1" applyBorder="1" applyAlignment="1">
      <alignment horizontal="center" vertical="center"/>
    </xf>
    <xf numFmtId="17" fontId="13" fillId="9" borderId="25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17" fontId="13" fillId="9" borderId="44" xfId="0" applyNumberFormat="1" applyFont="1" applyFill="1" applyBorder="1" applyAlignment="1">
      <alignment horizontal="center" vertical="center"/>
    </xf>
    <xf numFmtId="17" fontId="13" fillId="9" borderId="45" xfId="0" applyNumberFormat="1" applyFont="1" applyFill="1" applyBorder="1" applyAlignment="1">
      <alignment horizontal="center" vertical="center"/>
    </xf>
    <xf numFmtId="17" fontId="13" fillId="9" borderId="28" xfId="0" applyNumberFormat="1" applyFont="1" applyFill="1" applyBorder="1" applyAlignment="1">
      <alignment horizontal="center" vertical="center"/>
    </xf>
    <xf numFmtId="17" fontId="13" fillId="9" borderId="2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2" fillId="3" borderId="2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/>
    </xf>
    <xf numFmtId="165" fontId="29" fillId="0" borderId="36" xfId="0" applyNumberFormat="1" applyFont="1" applyBorder="1" applyAlignment="1">
      <alignment horizontal="left" vertical="top"/>
    </xf>
    <xf numFmtId="165" fontId="29" fillId="0" borderId="46" xfId="0" applyNumberFormat="1" applyFont="1" applyBorder="1" applyAlignment="1">
      <alignment horizontal="left" vertical="top"/>
    </xf>
    <xf numFmtId="166" fontId="29" fillId="0" borderId="46" xfId="0" applyNumberFormat="1" applyFont="1" applyBorder="1" applyAlignment="1">
      <alignment horizontal="left" vertical="top"/>
    </xf>
    <xf numFmtId="165" fontId="29" fillId="12" borderId="46" xfId="0" applyNumberFormat="1" applyFont="1" applyFill="1" applyBorder="1" applyAlignment="1">
      <alignment horizontal="left" vertical="top"/>
    </xf>
    <xf numFmtId="165" fontId="29" fillId="0" borderId="0" xfId="0" applyNumberFormat="1" applyFont="1" applyAlignment="1">
      <alignment horizontal="left" vertical="top"/>
    </xf>
    <xf numFmtId="165" fontId="29" fillId="16" borderId="46" xfId="0" applyNumberFormat="1" applyFont="1" applyFill="1" applyBorder="1" applyAlignment="1">
      <alignment horizontal="left" vertical="top"/>
    </xf>
    <xf numFmtId="165" fontId="29" fillId="16" borderId="46" xfId="0" quotePrefix="1" applyNumberFormat="1" applyFont="1" applyFill="1" applyBorder="1" applyAlignment="1">
      <alignment horizontal="left" vertical="top"/>
    </xf>
    <xf numFmtId="165" fontId="30" fillId="0" borderId="46" xfId="0" quotePrefix="1" applyNumberFormat="1" applyFont="1" applyBorder="1" applyAlignment="1">
      <alignment horizontal="left" vertical="top"/>
    </xf>
    <xf numFmtId="167" fontId="31" fillId="0" borderId="2" xfId="0" applyNumberFormat="1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11" borderId="2" xfId="0" applyFont="1" applyFill="1" applyBorder="1" applyAlignment="1">
      <alignment horizontal="center" vertical="center"/>
    </xf>
    <xf numFmtId="0" fontId="31" fillId="3" borderId="2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left" vertical="center"/>
    </xf>
    <xf numFmtId="0" fontId="32" fillId="3" borderId="2" xfId="0" applyFont="1" applyFill="1" applyBorder="1" applyAlignment="1">
      <alignment horizontal="center" vertical="center"/>
    </xf>
    <xf numFmtId="0" fontId="31" fillId="0" borderId="2" xfId="0" applyFont="1" applyBorder="1" applyAlignment="1">
      <alignment horizontal="left" vertical="center" wrapText="1"/>
    </xf>
    <xf numFmtId="0" fontId="31" fillId="0" borderId="2" xfId="0" applyFont="1" applyFill="1" applyBorder="1" applyAlignment="1">
      <alignment horizontal="center" vertical="center"/>
    </xf>
    <xf numFmtId="0" fontId="31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vertical="center"/>
    </xf>
    <xf numFmtId="0" fontId="31" fillId="0" borderId="2" xfId="0" applyNumberFormat="1" applyFont="1" applyBorder="1" applyAlignment="1">
      <alignment horizontal="center" vertical="center"/>
    </xf>
  </cellXfs>
  <cellStyles count="2">
    <cellStyle name="Milliers 2" xfId="1" xr:uid="{00000000-0005-0000-0000-000000000000}"/>
    <cellStyle name="Normal" xfId="0" builtinId="0"/>
  </cellStyles>
  <dxfs count="44"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>
        <left/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7" formatCode="[$-40C]d\-m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2" formatCode="mmm\-yy"/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:AN79" totalsRowShown="0" headerRowDxfId="43" dataDxfId="42" tableBorderDxfId="41">
  <autoFilter ref="A2:AN79" xr:uid="{00000000-0009-0000-0100-000002000000}"/>
  <tableColumns count="40">
    <tableColumn id="1" xr3:uid="{00000000-0010-0000-0000-000001000000}" name="Màj" dataDxfId="40"/>
    <tableColumn id="2" xr3:uid="{00000000-0010-0000-0000-000002000000}" name="DEMANDEUR" dataDxfId="39"/>
    <tableColumn id="3" xr3:uid="{00000000-0010-0000-0000-000003000000}" name="N°CHRONO " dataDxfId="38"/>
    <tableColumn id="4" xr3:uid="{00000000-0010-0000-0000-000004000000}" name="DESIGNATION PROJET " dataDxfId="15">
      <calculatedColumnFormula>IFERROR(VLOOKUP($C3,DATA!$B$1:$D$32,2,FALSE),"")</calculatedColumnFormula>
    </tableColumn>
    <tableColumn id="5" xr3:uid="{00000000-0010-0000-0000-000005000000}" name="OPEX / CAPEX / PINV / HSSE" dataDxfId="37"/>
    <tableColumn id="6" xr3:uid="{00000000-0010-0000-0000-000006000000}" name="N°CAPEX  " dataDxfId="36">
      <calculatedColumnFormula>IFERROR(VLOOKUP($C3,DATA!$B$1:$D$32,3,FALSE),"")</calculatedColumnFormula>
    </tableColumn>
    <tableColumn id="7" xr3:uid="{00000000-0010-0000-0000-000007000000}" name="COMMENTAIRES" dataDxfId="35"/>
    <tableColumn id="8" xr3:uid="{00000000-0010-0000-0000-000008000000}" name="N°DA" dataDxfId="34"/>
    <tableColumn id="9" xr3:uid="{00000000-0010-0000-0000-000009000000}" name="N°COMMANDE " dataDxfId="33"/>
    <tableColumn id="10" xr3:uid="{00000000-0010-0000-0000-00000A000000}" name="DESIGNATION DA" dataDxfId="32"/>
    <tableColumn id="11" xr3:uid="{00000000-0010-0000-0000-00000B000000}" name="FOURNISSEURS " dataDxfId="31"/>
    <tableColumn id="12" xr3:uid="{00000000-0010-0000-0000-00000C000000}" name="MONTANT  à planifier " dataDxfId="30"/>
    <tableColumn id="13" xr3:uid="{00000000-0010-0000-0000-00000D000000}" name="STATUT  " dataDxfId="13"/>
    <tableColumn id="14" xr3:uid="{00000000-0010-0000-0000-00000E000000}" name="janv-23" dataDxfId="14"/>
    <tableColumn id="15" xr3:uid="{00000000-0010-0000-0000-00000F000000}" name="févr-23" dataDxfId="12"/>
    <tableColumn id="16" xr3:uid="{00000000-0010-0000-0000-000010000000}" name="mars-23" dataDxfId="11"/>
    <tableColumn id="17" xr3:uid="{00000000-0010-0000-0000-000011000000}" name="avr-23" dataDxfId="10"/>
    <tableColumn id="18" xr3:uid="{00000000-0010-0000-0000-000012000000}" name="mai-23" dataDxfId="9"/>
    <tableColumn id="19" xr3:uid="{00000000-0010-0000-0000-000013000000}" name="juin-23" dataDxfId="8"/>
    <tableColumn id="20" xr3:uid="{00000000-0010-0000-0000-000014000000}" name="juil-23" dataDxfId="7"/>
    <tableColumn id="21" xr3:uid="{00000000-0010-0000-0000-000015000000}" name="août-23" dataDxfId="6"/>
    <tableColumn id="22" xr3:uid="{00000000-0010-0000-0000-000016000000}" name="sept-23" dataDxfId="5"/>
    <tableColumn id="23" xr3:uid="{00000000-0010-0000-0000-000017000000}" name="oct-23" dataDxfId="4"/>
    <tableColumn id="24" xr3:uid="{00000000-0010-0000-0000-000018000000}" name="nov-23" dataDxfId="3"/>
    <tableColumn id="25" xr3:uid="{00000000-0010-0000-0000-000019000000}" name="déc-23" dataDxfId="2"/>
    <tableColumn id="26" xr3:uid="{00000000-0010-0000-0000-00001A000000}" name="Total 2023" dataDxfId="1">
      <calculatedColumnFormula>SUM(N3:Y3)</calculatedColumnFormula>
    </tableColumn>
    <tableColumn id="27" xr3:uid="{00000000-0010-0000-0000-00001B000000}" name="janv-24" dataDxfId="29"/>
    <tableColumn id="28" xr3:uid="{00000000-0010-0000-0000-00001C000000}" name="févr-24" dataDxfId="28"/>
    <tableColumn id="29" xr3:uid="{00000000-0010-0000-0000-00001D000000}" name="mars-24" dataDxfId="27"/>
    <tableColumn id="30" xr3:uid="{00000000-0010-0000-0000-00001E000000}" name="avr-24" dataDxfId="26"/>
    <tableColumn id="31" xr3:uid="{00000000-0010-0000-0000-00001F000000}" name="mai-24" dataDxfId="25"/>
    <tableColumn id="32" xr3:uid="{00000000-0010-0000-0000-000020000000}" name="juin-24" dataDxfId="24"/>
    <tableColumn id="33" xr3:uid="{00000000-0010-0000-0000-000021000000}" name="juil-24" dataDxfId="23"/>
    <tableColumn id="34" xr3:uid="{00000000-0010-0000-0000-000022000000}" name="août-24" dataDxfId="22"/>
    <tableColumn id="35" xr3:uid="{00000000-0010-0000-0000-000023000000}" name="sept-24" dataDxfId="21"/>
    <tableColumn id="36" xr3:uid="{00000000-0010-0000-0000-000024000000}" name="oct-24" dataDxfId="20"/>
    <tableColumn id="37" xr3:uid="{00000000-0010-0000-0000-000025000000}" name="nov-24" dataDxfId="19"/>
    <tableColumn id="38" xr3:uid="{00000000-0010-0000-0000-000026000000}" name="déc-24" dataDxfId="18"/>
    <tableColumn id="39" xr3:uid="{00000000-0010-0000-0000-000027000000}" name="Total 2024" dataDxfId="17">
      <calculatedColumnFormula>SUM(AA3:AL3)</calculatedColumnFormula>
    </tableColumn>
    <tableColumn id="40" xr3:uid="{00000000-0010-0000-0000-000028000000}" name="Total 2025" dataDxfId="16">
      <calculatedColumnFormula>SUM(AB3:AM3)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B1:I32"/>
  <sheetViews>
    <sheetView showGridLines="0" workbookViewId="0">
      <selection activeCell="C33" sqref="C33"/>
    </sheetView>
  </sheetViews>
  <sheetFormatPr baseColWidth="10" defaultRowHeight="14.5" x14ac:dyDescent="0.35"/>
  <cols>
    <col min="1" max="1" width="3.36328125" customWidth="1"/>
    <col min="2" max="2" width="28.08984375" customWidth="1"/>
    <col min="3" max="3" width="77.08984375" customWidth="1"/>
    <col min="4" max="4" width="28.81640625" customWidth="1"/>
    <col min="6" max="6" width="14" customWidth="1"/>
  </cols>
  <sheetData>
    <row r="1" spans="2:9" ht="15" thickBot="1" x14ac:dyDescent="0.4">
      <c r="B1" s="33" t="s">
        <v>59</v>
      </c>
      <c r="C1" s="33" t="s">
        <v>8</v>
      </c>
      <c r="D1" s="33" t="s">
        <v>58</v>
      </c>
      <c r="F1" s="32" t="s">
        <v>14</v>
      </c>
      <c r="G1" s="36" t="s">
        <v>62</v>
      </c>
      <c r="H1" s="36" t="s">
        <v>88</v>
      </c>
      <c r="I1" s="36" t="s">
        <v>92</v>
      </c>
    </row>
    <row r="2" spans="2:9" ht="15" thickBot="1" x14ac:dyDescent="0.4">
      <c r="B2" s="31" t="s">
        <v>57</v>
      </c>
      <c r="C2" s="30" t="s">
        <v>120</v>
      </c>
      <c r="D2" s="29" t="s">
        <v>50</v>
      </c>
      <c r="F2" s="37" t="s">
        <v>56</v>
      </c>
      <c r="G2" s="39">
        <v>2022</v>
      </c>
      <c r="H2" s="62" t="s">
        <v>89</v>
      </c>
      <c r="I2" s="49" t="s">
        <v>23</v>
      </c>
    </row>
    <row r="3" spans="2:9" ht="15" thickBot="1" x14ac:dyDescent="0.4">
      <c r="B3" s="27" t="s">
        <v>55</v>
      </c>
      <c r="C3" s="30" t="s">
        <v>121</v>
      </c>
      <c r="D3" s="28" t="s">
        <v>50</v>
      </c>
      <c r="F3" s="38" t="s">
        <v>54</v>
      </c>
      <c r="G3" s="40">
        <v>2023</v>
      </c>
      <c r="H3" s="21" t="s">
        <v>90</v>
      </c>
      <c r="I3" s="50" t="s">
        <v>91</v>
      </c>
    </row>
    <row r="4" spans="2:9" ht="15" thickBot="1" x14ac:dyDescent="0.4">
      <c r="B4" s="27" t="s">
        <v>53</v>
      </c>
      <c r="C4" s="30" t="s">
        <v>122</v>
      </c>
      <c r="D4" s="28" t="s">
        <v>50</v>
      </c>
      <c r="F4" s="38" t="s">
        <v>26</v>
      </c>
      <c r="G4" s="40">
        <v>2024</v>
      </c>
      <c r="H4" s="22" t="s">
        <v>87</v>
      </c>
      <c r="I4" s="50" t="s">
        <v>64</v>
      </c>
    </row>
    <row r="5" spans="2:9" ht="15" thickBot="1" x14ac:dyDescent="0.4">
      <c r="B5" s="27" t="s">
        <v>42</v>
      </c>
      <c r="C5" s="30" t="s">
        <v>123</v>
      </c>
      <c r="D5" s="28" t="s">
        <v>50</v>
      </c>
      <c r="F5" s="38" t="s">
        <v>52</v>
      </c>
      <c r="G5" s="40">
        <v>2025</v>
      </c>
      <c r="I5" s="51" t="s">
        <v>66</v>
      </c>
    </row>
    <row r="6" spans="2:9" ht="15" thickBot="1" x14ac:dyDescent="0.4">
      <c r="B6" s="27" t="s">
        <v>51</v>
      </c>
      <c r="C6" s="30" t="s">
        <v>124</v>
      </c>
      <c r="D6" s="28" t="s">
        <v>50</v>
      </c>
      <c r="F6" s="22"/>
      <c r="G6" s="40">
        <v>2026</v>
      </c>
    </row>
    <row r="7" spans="2:9" ht="15" thickBot="1" x14ac:dyDescent="0.4">
      <c r="B7" s="27" t="s">
        <v>49</v>
      </c>
      <c r="C7" s="30" t="s">
        <v>125</v>
      </c>
      <c r="D7" s="28" t="s">
        <v>48</v>
      </c>
      <c r="G7" s="40">
        <v>2027</v>
      </c>
    </row>
    <row r="8" spans="2:9" ht="15" thickBot="1" x14ac:dyDescent="0.4">
      <c r="B8" s="27" t="s">
        <v>47</v>
      </c>
      <c r="C8" s="30" t="s">
        <v>126</v>
      </c>
      <c r="D8" s="25" t="s">
        <v>46</v>
      </c>
      <c r="G8" s="40">
        <v>2028</v>
      </c>
    </row>
    <row r="9" spans="2:9" ht="15" thickBot="1" x14ac:dyDescent="0.4">
      <c r="B9" s="27" t="s">
        <v>45</v>
      </c>
      <c r="C9" s="30" t="s">
        <v>127</v>
      </c>
      <c r="D9" s="25" t="s">
        <v>44</v>
      </c>
      <c r="G9" s="40">
        <v>2029</v>
      </c>
    </row>
    <row r="10" spans="2:9" ht="15" thickBot="1" x14ac:dyDescent="0.4">
      <c r="B10" s="27" t="s">
        <v>30</v>
      </c>
      <c r="C10" s="30" t="s">
        <v>128</v>
      </c>
      <c r="D10" s="28" t="s">
        <v>29</v>
      </c>
      <c r="G10" s="40">
        <v>2030</v>
      </c>
    </row>
    <row r="11" spans="2:9" ht="15" thickBot="1" x14ac:dyDescent="0.4">
      <c r="B11" s="27" t="s">
        <v>31</v>
      </c>
      <c r="C11" s="30" t="s">
        <v>129</v>
      </c>
      <c r="D11" s="28" t="s">
        <v>29</v>
      </c>
      <c r="G11" s="41">
        <v>2031</v>
      </c>
    </row>
    <row r="12" spans="2:9" ht="15" thickBot="1" x14ac:dyDescent="0.4">
      <c r="B12" s="27"/>
      <c r="C12" s="30" t="s">
        <v>130</v>
      </c>
      <c r="D12" s="28" t="s">
        <v>29</v>
      </c>
    </row>
    <row r="13" spans="2:9" ht="15" thickBot="1" x14ac:dyDescent="0.4">
      <c r="B13" s="27"/>
      <c r="C13" s="30" t="s">
        <v>131</v>
      </c>
      <c r="D13" s="28" t="s">
        <v>29</v>
      </c>
    </row>
    <row r="14" spans="2:9" ht="15" thickBot="1" x14ac:dyDescent="0.4">
      <c r="B14" s="27" t="s">
        <v>43</v>
      </c>
      <c r="C14" s="30" t="s">
        <v>132</v>
      </c>
      <c r="D14" s="28" t="s">
        <v>29</v>
      </c>
    </row>
    <row r="15" spans="2:9" ht="15" thickBot="1" x14ac:dyDescent="0.4">
      <c r="B15" s="27"/>
      <c r="C15" s="30" t="s">
        <v>133</v>
      </c>
      <c r="D15" s="28" t="s">
        <v>29</v>
      </c>
    </row>
    <row r="16" spans="2:9" ht="15" thickBot="1" x14ac:dyDescent="0.4">
      <c r="B16" s="27"/>
      <c r="C16" s="30" t="s">
        <v>134</v>
      </c>
      <c r="D16" s="28" t="s">
        <v>29</v>
      </c>
    </row>
    <row r="17" spans="2:4" ht="15" thickBot="1" x14ac:dyDescent="0.4">
      <c r="B17" s="27" t="s">
        <v>42</v>
      </c>
      <c r="C17" s="30" t="s">
        <v>135</v>
      </c>
      <c r="D17" s="28" t="s">
        <v>29</v>
      </c>
    </row>
    <row r="18" spans="2:4" ht="15" thickBot="1" x14ac:dyDescent="0.4">
      <c r="B18" s="27" t="s">
        <v>41</v>
      </c>
      <c r="C18" s="30" t="s">
        <v>136</v>
      </c>
      <c r="D18" s="28" t="s">
        <v>29</v>
      </c>
    </row>
    <row r="19" spans="2:4" ht="15" thickBot="1" x14ac:dyDescent="0.4">
      <c r="B19" s="27" t="s">
        <v>40</v>
      </c>
      <c r="C19" s="30" t="s">
        <v>137</v>
      </c>
      <c r="D19" s="28" t="s">
        <v>29</v>
      </c>
    </row>
    <row r="20" spans="2:4" ht="15" thickBot="1" x14ac:dyDescent="0.4">
      <c r="B20" s="27" t="s">
        <v>39</v>
      </c>
      <c r="C20" s="30" t="s">
        <v>138</v>
      </c>
      <c r="D20" s="25" t="s">
        <v>38</v>
      </c>
    </row>
    <row r="21" spans="2:4" ht="15" thickBot="1" x14ac:dyDescent="0.4">
      <c r="B21" s="27"/>
      <c r="C21" s="30" t="s">
        <v>139</v>
      </c>
      <c r="D21" s="25" t="s">
        <v>37</v>
      </c>
    </row>
    <row r="22" spans="2:4" ht="15" thickBot="1" x14ac:dyDescent="0.4">
      <c r="B22" s="27" t="s">
        <v>36</v>
      </c>
      <c r="C22" s="30" t="s">
        <v>140</v>
      </c>
      <c r="D22" s="25" t="s">
        <v>37</v>
      </c>
    </row>
    <row r="23" spans="2:4" ht="15" thickBot="1" x14ac:dyDescent="0.4">
      <c r="B23" s="27" t="s">
        <v>35</v>
      </c>
      <c r="C23" s="30" t="s">
        <v>141</v>
      </c>
      <c r="D23" s="25" t="s">
        <v>37</v>
      </c>
    </row>
    <row r="24" spans="2:4" ht="15" thickBot="1" x14ac:dyDescent="0.4">
      <c r="B24" s="27" t="s">
        <v>34</v>
      </c>
      <c r="C24" s="30" t="s">
        <v>142</v>
      </c>
      <c r="D24" s="25" t="s">
        <v>37</v>
      </c>
    </row>
    <row r="25" spans="2:4" ht="15" thickBot="1" x14ac:dyDescent="0.4">
      <c r="B25" s="27" t="s">
        <v>33</v>
      </c>
      <c r="C25" s="30" t="s">
        <v>143</v>
      </c>
      <c r="D25" s="25" t="s">
        <v>37</v>
      </c>
    </row>
    <row r="26" spans="2:4" ht="15" thickBot="1" x14ac:dyDescent="0.4">
      <c r="B26" s="27" t="s">
        <v>32</v>
      </c>
      <c r="C26" s="30" t="s">
        <v>144</v>
      </c>
      <c r="D26" s="25" t="s">
        <v>37</v>
      </c>
    </row>
    <row r="27" spans="2:4" x14ac:dyDescent="0.35">
      <c r="B27" s="27"/>
      <c r="C27" s="30" t="s">
        <v>145</v>
      </c>
      <c r="D27" s="25" t="s">
        <v>60</v>
      </c>
    </row>
    <row r="28" spans="2:4" x14ac:dyDescent="0.35">
      <c r="B28" s="27"/>
      <c r="C28" s="26"/>
      <c r="D28" s="25" t="s">
        <v>63</v>
      </c>
    </row>
    <row r="29" spans="2:4" x14ac:dyDescent="0.35">
      <c r="B29" s="27" t="s">
        <v>64</v>
      </c>
      <c r="C29" s="26" t="s">
        <v>68</v>
      </c>
      <c r="D29" s="25" t="s">
        <v>64</v>
      </c>
    </row>
    <row r="30" spans="2:4" x14ac:dyDescent="0.35">
      <c r="B30" s="27" t="s">
        <v>67</v>
      </c>
      <c r="C30" s="26" t="s">
        <v>69</v>
      </c>
      <c r="D30" s="25" t="s">
        <v>65</v>
      </c>
    </row>
    <row r="31" spans="2:4" x14ac:dyDescent="0.35">
      <c r="B31" s="27" t="s">
        <v>66</v>
      </c>
      <c r="C31" s="26" t="s">
        <v>66</v>
      </c>
      <c r="D31" s="25" t="s">
        <v>66</v>
      </c>
    </row>
    <row r="32" spans="2:4" ht="15" thickBot="1" x14ac:dyDescent="0.4">
      <c r="B32" s="22"/>
      <c r="C32" s="23"/>
      <c r="D32" s="24"/>
    </row>
  </sheetData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249977111117893"/>
  </sheetPr>
  <dimension ref="A1:T48"/>
  <sheetViews>
    <sheetView showGridLines="0" zoomScale="85" zoomScaleNormal="85" workbookViewId="0">
      <pane xSplit="4" ySplit="4" topLeftCell="E5" activePane="bottomRight" state="frozen"/>
      <selection pane="topRight" activeCell="O1" sqref="O1"/>
      <selection pane="bottomLeft" activeCell="A5" sqref="A5"/>
      <selection pane="bottomRight" activeCell="K52" sqref="K52"/>
    </sheetView>
  </sheetViews>
  <sheetFormatPr baseColWidth="10" defaultRowHeight="14.5" x14ac:dyDescent="0.35"/>
  <cols>
    <col min="1" max="2" width="20.36328125" customWidth="1"/>
    <col min="3" max="3" width="32.7265625" bestFit="1" customWidth="1"/>
    <col min="4" max="4" width="1.36328125" style="5" bestFit="1" customWidth="1"/>
    <col min="5" max="5" width="12.08984375" bestFit="1" customWidth="1"/>
    <col min="6" max="6" width="12.08984375" customWidth="1"/>
    <col min="7" max="10" width="5.6328125" style="5" bestFit="1" customWidth="1"/>
    <col min="11" max="13" width="6.54296875" style="5" bestFit="1" customWidth="1"/>
    <col min="14" max="14" width="5.6328125" style="5" bestFit="1" customWidth="1"/>
    <col min="15" max="15" width="0.6328125" style="5" customWidth="1"/>
    <col min="16" max="16" width="18.90625" style="5" bestFit="1" customWidth="1"/>
    <col min="17" max="18" width="11.81640625" style="5" bestFit="1" customWidth="1"/>
    <col min="19" max="19" width="11.81640625" style="5" customWidth="1"/>
  </cols>
  <sheetData>
    <row r="1" spans="1:20" s="2" customFormat="1" ht="11" thickBot="1" x14ac:dyDescent="0.3">
      <c r="D1" s="4" t="s">
        <v>4</v>
      </c>
      <c r="G1" s="4"/>
      <c r="H1" s="4"/>
      <c r="I1" s="4"/>
      <c r="J1" s="4"/>
      <c r="K1" s="4"/>
      <c r="L1" s="4"/>
      <c r="M1" s="4"/>
      <c r="N1" s="4"/>
      <c r="O1" s="4" t="s">
        <v>4</v>
      </c>
      <c r="P1" s="4"/>
      <c r="Q1" s="4"/>
      <c r="R1" s="4" t="s">
        <v>4</v>
      </c>
      <c r="S1" s="4"/>
    </row>
    <row r="2" spans="1:20" ht="15.5" customHeight="1" thickBot="1" x14ac:dyDescent="0.4">
      <c r="A2" s="127" t="s">
        <v>23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/>
      <c r="O2" s="15"/>
      <c r="P2" s="119" t="s">
        <v>28</v>
      </c>
      <c r="Q2" s="120"/>
      <c r="R2" s="120"/>
      <c r="S2" s="120"/>
      <c r="T2" s="121"/>
    </row>
    <row r="3" spans="1:20" ht="23.5" customHeight="1" thickBot="1" x14ac:dyDescent="0.4">
      <c r="A3" s="122" t="s">
        <v>0</v>
      </c>
      <c r="B3" s="124" t="s">
        <v>81</v>
      </c>
      <c r="C3" s="124" t="s">
        <v>5</v>
      </c>
      <c r="D3" s="15"/>
      <c r="E3" s="112" t="s">
        <v>86</v>
      </c>
      <c r="F3" s="114" t="s">
        <v>93</v>
      </c>
      <c r="G3" s="130" t="s">
        <v>94</v>
      </c>
      <c r="H3" s="131"/>
      <c r="I3" s="131"/>
      <c r="J3" s="132"/>
      <c r="K3" s="116" t="s">
        <v>80</v>
      </c>
      <c r="L3" s="117"/>
      <c r="M3" s="117"/>
      <c r="N3" s="118"/>
      <c r="O3" s="15"/>
      <c r="P3" s="110" t="s">
        <v>19</v>
      </c>
      <c r="Q3" s="108">
        <v>2023</v>
      </c>
      <c r="R3" s="108">
        <v>2024</v>
      </c>
      <c r="S3" s="108">
        <v>2025</v>
      </c>
      <c r="T3" s="108">
        <v>2026</v>
      </c>
    </row>
    <row r="4" spans="1:20" ht="15" customHeight="1" thickBot="1" x14ac:dyDescent="0.4">
      <c r="A4" s="123"/>
      <c r="B4" s="126"/>
      <c r="C4" s="125"/>
      <c r="D4" s="15"/>
      <c r="E4" s="113"/>
      <c r="F4" s="115"/>
      <c r="G4" s="63">
        <v>2023</v>
      </c>
      <c r="H4" s="63">
        <v>2024</v>
      </c>
      <c r="I4" s="63">
        <v>2025</v>
      </c>
      <c r="J4" s="63">
        <v>2026</v>
      </c>
      <c r="K4" s="64">
        <v>2023</v>
      </c>
      <c r="L4" s="64">
        <v>2024</v>
      </c>
      <c r="M4" s="64">
        <v>2025</v>
      </c>
      <c r="N4" s="64">
        <v>2026</v>
      </c>
      <c r="O4"/>
      <c r="P4" s="111"/>
      <c r="Q4" s="109"/>
      <c r="R4" s="109"/>
      <c r="S4" s="109"/>
      <c r="T4" s="109"/>
    </row>
    <row r="5" spans="1:20" x14ac:dyDescent="0.35">
      <c r="A5" s="94" t="s">
        <v>29</v>
      </c>
      <c r="B5" s="102"/>
      <c r="C5" s="104" t="s">
        <v>146</v>
      </c>
      <c r="D5"/>
      <c r="E5" s="103"/>
      <c r="F5" s="96"/>
      <c r="G5" s="96"/>
      <c r="H5" s="96"/>
      <c r="I5" s="96"/>
      <c r="J5" s="96"/>
      <c r="K5" s="98">
        <f>G5-(Q6+Q7)</f>
        <v>0</v>
      </c>
      <c r="L5" s="98">
        <f>H5-(R6+R7)</f>
        <v>0</v>
      </c>
      <c r="M5" s="98">
        <f>I5-(T6+T7)</f>
        <v>0</v>
      </c>
      <c r="N5" s="98"/>
      <c r="O5"/>
      <c r="P5" s="20" t="s">
        <v>22</v>
      </c>
      <c r="Q5" s="6">
        <f>G5</f>
        <v>0</v>
      </c>
      <c r="R5" s="14">
        <f>H5</f>
        <v>0</v>
      </c>
      <c r="S5" s="14">
        <f>I5</f>
        <v>0</v>
      </c>
      <c r="T5" s="14">
        <f>J5</f>
        <v>0</v>
      </c>
    </row>
    <row r="6" spans="1:20" x14ac:dyDescent="0.35">
      <c r="A6" s="94"/>
      <c r="B6" s="102"/>
      <c r="C6" s="105"/>
      <c r="D6"/>
      <c r="E6" s="103"/>
      <c r="F6" s="97"/>
      <c r="G6" s="97"/>
      <c r="H6" s="97"/>
      <c r="I6" s="97"/>
      <c r="J6" s="97"/>
      <c r="K6" s="98"/>
      <c r="L6" s="98"/>
      <c r="M6" s="98"/>
      <c r="N6" s="98"/>
      <c r="O6"/>
      <c r="P6" s="21" t="s">
        <v>16</v>
      </c>
      <c r="Q6" s="47"/>
      <c r="R6" s="9"/>
      <c r="S6" s="9"/>
      <c r="T6" s="9"/>
    </row>
    <row r="7" spans="1:20" x14ac:dyDescent="0.35">
      <c r="A7" s="94"/>
      <c r="B7" s="102"/>
      <c r="C7" s="105"/>
      <c r="D7"/>
      <c r="E7" s="103"/>
      <c r="F7" s="97"/>
      <c r="G7" s="97"/>
      <c r="H7" s="97"/>
      <c r="I7" s="97"/>
      <c r="J7" s="97"/>
      <c r="K7" s="98"/>
      <c r="L7" s="98"/>
      <c r="M7" s="98"/>
      <c r="N7" s="98"/>
      <c r="O7"/>
      <c r="P7" s="21" t="s">
        <v>17</v>
      </c>
      <c r="Q7" s="47"/>
      <c r="R7" s="9"/>
      <c r="S7" s="9"/>
      <c r="T7" s="9"/>
    </row>
    <row r="8" spans="1:20" ht="15" thickBot="1" x14ac:dyDescent="0.4">
      <c r="A8" s="94"/>
      <c r="B8" s="102"/>
      <c r="C8" s="105"/>
      <c r="D8"/>
      <c r="E8" s="103"/>
      <c r="F8" s="97"/>
      <c r="G8" s="97"/>
      <c r="H8" s="97"/>
      <c r="I8" s="97"/>
      <c r="J8" s="97"/>
      <c r="K8" s="98"/>
      <c r="L8" s="98"/>
      <c r="M8" s="98"/>
      <c r="N8" s="98"/>
      <c r="P8" s="22" t="s">
        <v>27</v>
      </c>
      <c r="Q8" s="19"/>
      <c r="R8" s="13"/>
      <c r="S8" s="13"/>
      <c r="T8" s="13"/>
    </row>
    <row r="9" spans="1:20" ht="14.5" customHeight="1" x14ac:dyDescent="0.35">
      <c r="A9" s="94" t="s">
        <v>48</v>
      </c>
      <c r="B9" s="102"/>
      <c r="C9" s="95"/>
      <c r="E9" s="99"/>
      <c r="F9" s="96"/>
      <c r="G9" s="107"/>
      <c r="H9" s="96"/>
      <c r="I9" s="96"/>
      <c r="J9" s="96"/>
      <c r="K9" s="98">
        <f>G9-(Q10+Q11)</f>
        <v>0</v>
      </c>
      <c r="L9" s="98">
        <f>H9-(R10+R11)</f>
        <v>0</v>
      </c>
      <c r="M9" s="98"/>
      <c r="N9" s="98"/>
      <c r="P9" s="20" t="s">
        <v>22</v>
      </c>
      <c r="Q9" s="6">
        <f>G9</f>
        <v>0</v>
      </c>
      <c r="R9" s="14">
        <f>H9</f>
        <v>0</v>
      </c>
      <c r="S9" s="14">
        <f>I9</f>
        <v>0</v>
      </c>
      <c r="T9" s="14">
        <f>J9</f>
        <v>0</v>
      </c>
    </row>
    <row r="10" spans="1:20" x14ac:dyDescent="0.35">
      <c r="A10" s="94"/>
      <c r="B10" s="102"/>
      <c r="C10" s="95"/>
      <c r="E10" s="100"/>
      <c r="F10" s="97"/>
      <c r="G10" s="107"/>
      <c r="H10" s="97"/>
      <c r="I10" s="97"/>
      <c r="J10" s="97"/>
      <c r="K10" s="98"/>
      <c r="L10" s="98"/>
      <c r="M10" s="98"/>
      <c r="N10" s="98"/>
      <c r="P10" s="21" t="s">
        <v>16</v>
      </c>
      <c r="Q10" s="47"/>
      <c r="R10" s="9"/>
      <c r="S10" s="9"/>
      <c r="T10" s="9"/>
    </row>
    <row r="11" spans="1:20" x14ac:dyDescent="0.35">
      <c r="A11" s="94"/>
      <c r="B11" s="102"/>
      <c r="C11" s="95"/>
      <c r="E11" s="100"/>
      <c r="F11" s="97"/>
      <c r="G11" s="107"/>
      <c r="H11" s="97"/>
      <c r="I11" s="97"/>
      <c r="J11" s="97"/>
      <c r="K11" s="98"/>
      <c r="L11" s="98"/>
      <c r="M11" s="98"/>
      <c r="N11" s="98"/>
      <c r="P11" s="21" t="s">
        <v>17</v>
      </c>
      <c r="Q11" s="47"/>
      <c r="R11" s="9"/>
      <c r="S11" s="9"/>
      <c r="T11" s="9"/>
    </row>
    <row r="12" spans="1:20" ht="15" thickBot="1" x14ac:dyDescent="0.4">
      <c r="A12" s="94"/>
      <c r="B12" s="102"/>
      <c r="C12" s="95"/>
      <c r="E12" s="101"/>
      <c r="F12" s="97"/>
      <c r="G12" s="107"/>
      <c r="H12" s="97"/>
      <c r="I12" s="97"/>
      <c r="J12" s="97"/>
      <c r="K12" s="98"/>
      <c r="L12" s="98"/>
      <c r="M12" s="98"/>
      <c r="N12" s="98"/>
      <c r="P12" s="22" t="s">
        <v>27</v>
      </c>
      <c r="Q12" s="19"/>
      <c r="R12" s="13"/>
      <c r="S12" s="13"/>
      <c r="T12" s="13"/>
    </row>
    <row r="13" spans="1:20" x14ac:dyDescent="0.35">
      <c r="A13" s="94" t="s">
        <v>46</v>
      </c>
      <c r="B13" s="102"/>
      <c r="C13" s="95"/>
      <c r="E13" s="99"/>
      <c r="F13" s="42"/>
      <c r="G13" s="97"/>
      <c r="H13" s="96"/>
      <c r="I13" s="96"/>
      <c r="J13" s="96"/>
      <c r="K13" s="98">
        <f>G13-(Q14+Q15)</f>
        <v>0</v>
      </c>
      <c r="L13" s="98">
        <f>H13-(R14+R15)</f>
        <v>0</v>
      </c>
      <c r="M13" s="98"/>
      <c r="N13" s="98"/>
      <c r="P13" s="20" t="s">
        <v>22</v>
      </c>
      <c r="Q13" s="6">
        <f>G13</f>
        <v>0</v>
      </c>
      <c r="R13" s="14">
        <f>H13</f>
        <v>0</v>
      </c>
      <c r="S13" s="14">
        <f>I13</f>
        <v>0</v>
      </c>
      <c r="T13" s="14">
        <f>J13</f>
        <v>0</v>
      </c>
    </row>
    <row r="14" spans="1:20" x14ac:dyDescent="0.35">
      <c r="A14" s="94"/>
      <c r="B14" s="102"/>
      <c r="C14" s="95"/>
      <c r="E14" s="100"/>
      <c r="F14" s="43"/>
      <c r="G14" s="97"/>
      <c r="H14" s="97"/>
      <c r="I14" s="97"/>
      <c r="J14" s="97"/>
      <c r="K14" s="98"/>
      <c r="L14" s="98"/>
      <c r="M14" s="98"/>
      <c r="N14" s="98"/>
      <c r="P14" s="21" t="s">
        <v>16</v>
      </c>
      <c r="Q14" s="47"/>
      <c r="R14" s="9"/>
      <c r="S14" s="9"/>
      <c r="T14" s="9"/>
    </row>
    <row r="15" spans="1:20" x14ac:dyDescent="0.35">
      <c r="A15" s="94"/>
      <c r="B15" s="102"/>
      <c r="C15" s="95"/>
      <c r="E15" s="100"/>
      <c r="F15" s="43"/>
      <c r="G15" s="97"/>
      <c r="H15" s="97"/>
      <c r="I15" s="97"/>
      <c r="J15" s="97"/>
      <c r="K15" s="98"/>
      <c r="L15" s="98"/>
      <c r="M15" s="98"/>
      <c r="N15" s="98"/>
      <c r="P15" s="21" t="s">
        <v>17</v>
      </c>
      <c r="Q15" s="47"/>
      <c r="R15" s="9"/>
      <c r="S15" s="9"/>
      <c r="T15" s="9"/>
    </row>
    <row r="16" spans="1:20" ht="15" thickBot="1" x14ac:dyDescent="0.4">
      <c r="A16" s="94"/>
      <c r="B16" s="102"/>
      <c r="C16" s="95"/>
      <c r="E16" s="101"/>
      <c r="F16" s="44"/>
      <c r="G16" s="97"/>
      <c r="H16" s="97"/>
      <c r="I16" s="97"/>
      <c r="J16" s="97"/>
      <c r="K16" s="98"/>
      <c r="L16" s="98"/>
      <c r="M16" s="98"/>
      <c r="N16" s="98"/>
      <c r="P16" s="22" t="s">
        <v>27</v>
      </c>
      <c r="Q16" s="19"/>
      <c r="R16" s="13"/>
      <c r="S16" s="13"/>
      <c r="T16" s="13"/>
    </row>
    <row r="17" spans="1:20" x14ac:dyDescent="0.35">
      <c r="A17" s="94" t="s">
        <v>44</v>
      </c>
      <c r="B17" s="102"/>
      <c r="C17" s="95"/>
      <c r="E17" s="99"/>
      <c r="F17" s="42"/>
      <c r="G17" s="106"/>
      <c r="H17" s="96"/>
      <c r="I17" s="96"/>
      <c r="J17" s="96"/>
      <c r="K17" s="98">
        <f>G17-(Q18+Q19)</f>
        <v>0</v>
      </c>
      <c r="L17" s="98">
        <f>H17-(R18+R19)</f>
        <v>0</v>
      </c>
      <c r="M17" s="98"/>
      <c r="N17" s="98"/>
      <c r="P17" s="20" t="s">
        <v>22</v>
      </c>
      <c r="Q17" s="6">
        <f>G17</f>
        <v>0</v>
      </c>
      <c r="R17" s="14">
        <f>H17</f>
        <v>0</v>
      </c>
      <c r="S17" s="14">
        <f>I17</f>
        <v>0</v>
      </c>
      <c r="T17" s="14">
        <f>J17</f>
        <v>0</v>
      </c>
    </row>
    <row r="18" spans="1:20" x14ac:dyDescent="0.35">
      <c r="A18" s="94"/>
      <c r="B18" s="102"/>
      <c r="C18" s="95"/>
      <c r="E18" s="100"/>
      <c r="F18" s="43"/>
      <c r="G18" s="106"/>
      <c r="H18" s="97"/>
      <c r="I18" s="97"/>
      <c r="J18" s="97"/>
      <c r="K18" s="98"/>
      <c r="L18" s="98"/>
      <c r="M18" s="98"/>
      <c r="N18" s="98"/>
      <c r="P18" s="21" t="s">
        <v>16</v>
      </c>
      <c r="Q18" s="47"/>
      <c r="R18" s="9"/>
      <c r="S18" s="9"/>
      <c r="T18" s="9"/>
    </row>
    <row r="19" spans="1:20" x14ac:dyDescent="0.35">
      <c r="A19" s="94"/>
      <c r="B19" s="102"/>
      <c r="C19" s="95"/>
      <c r="E19" s="100"/>
      <c r="F19" s="43"/>
      <c r="G19" s="106"/>
      <c r="H19" s="97"/>
      <c r="I19" s="97"/>
      <c r="J19" s="97"/>
      <c r="K19" s="98"/>
      <c r="L19" s="98"/>
      <c r="M19" s="98"/>
      <c r="N19" s="98"/>
      <c r="P19" s="21" t="s">
        <v>17</v>
      </c>
      <c r="Q19" s="47"/>
      <c r="R19" s="9"/>
      <c r="S19" s="9"/>
      <c r="T19" s="9"/>
    </row>
    <row r="20" spans="1:20" ht="15" thickBot="1" x14ac:dyDescent="0.4">
      <c r="A20" s="94"/>
      <c r="B20" s="102"/>
      <c r="C20" s="95"/>
      <c r="E20" s="101"/>
      <c r="F20" s="44"/>
      <c r="G20" s="106"/>
      <c r="H20" s="97"/>
      <c r="I20" s="97"/>
      <c r="J20" s="97"/>
      <c r="K20" s="98"/>
      <c r="L20" s="98"/>
      <c r="M20" s="98"/>
      <c r="N20" s="98"/>
      <c r="P20" s="22" t="s">
        <v>27</v>
      </c>
      <c r="Q20" s="19"/>
      <c r="R20" s="13"/>
      <c r="S20" s="13"/>
      <c r="T20" s="13"/>
    </row>
    <row r="21" spans="1:20" x14ac:dyDescent="0.35">
      <c r="A21" s="94" t="s">
        <v>50</v>
      </c>
      <c r="B21" s="102"/>
      <c r="C21" s="104" t="s">
        <v>147</v>
      </c>
      <c r="E21" s="99"/>
      <c r="F21" s="42"/>
      <c r="G21" s="103"/>
      <c r="H21" s="96"/>
      <c r="I21" s="96"/>
      <c r="J21" s="96"/>
      <c r="K21" s="98">
        <f>G21-(Q22+Q23)</f>
        <v>0</v>
      </c>
      <c r="L21" s="98">
        <f>H21-(R22+R23)</f>
        <v>0</v>
      </c>
      <c r="M21" s="98"/>
      <c r="N21" s="98"/>
      <c r="P21" s="20" t="s">
        <v>22</v>
      </c>
      <c r="Q21" s="6">
        <f>G21</f>
        <v>0</v>
      </c>
      <c r="R21" s="14">
        <f>H21</f>
        <v>0</v>
      </c>
      <c r="S21" s="14">
        <f>I21</f>
        <v>0</v>
      </c>
      <c r="T21" s="14">
        <f>J21</f>
        <v>0</v>
      </c>
    </row>
    <row r="22" spans="1:20" x14ac:dyDescent="0.35">
      <c r="A22" s="94"/>
      <c r="B22" s="102"/>
      <c r="C22" s="105"/>
      <c r="E22" s="100"/>
      <c r="F22" s="43"/>
      <c r="G22" s="103"/>
      <c r="H22" s="97"/>
      <c r="I22" s="97"/>
      <c r="J22" s="97"/>
      <c r="K22" s="98"/>
      <c r="L22" s="98"/>
      <c r="M22" s="98"/>
      <c r="N22" s="98"/>
      <c r="P22" s="21" t="s">
        <v>16</v>
      </c>
      <c r="Q22" s="47"/>
      <c r="R22" s="9"/>
      <c r="S22" s="9"/>
      <c r="T22" s="9"/>
    </row>
    <row r="23" spans="1:20" x14ac:dyDescent="0.35">
      <c r="A23" s="94"/>
      <c r="B23" s="102"/>
      <c r="C23" s="105"/>
      <c r="E23" s="100"/>
      <c r="F23" s="43"/>
      <c r="G23" s="103"/>
      <c r="H23" s="97"/>
      <c r="I23" s="97"/>
      <c r="J23" s="97"/>
      <c r="K23" s="98"/>
      <c r="L23" s="98"/>
      <c r="M23" s="98"/>
      <c r="N23" s="98"/>
      <c r="P23" s="21" t="s">
        <v>17</v>
      </c>
      <c r="Q23" s="47"/>
      <c r="R23" s="9"/>
      <c r="S23" s="9"/>
      <c r="T23" s="9"/>
    </row>
    <row r="24" spans="1:20" ht="15" thickBot="1" x14ac:dyDescent="0.4">
      <c r="A24" s="94"/>
      <c r="B24" s="102"/>
      <c r="C24" s="105"/>
      <c r="E24" s="101"/>
      <c r="F24" s="44"/>
      <c r="G24" s="103"/>
      <c r="H24" s="97"/>
      <c r="I24" s="97"/>
      <c r="J24" s="97"/>
      <c r="K24" s="98"/>
      <c r="L24" s="98"/>
      <c r="M24" s="98"/>
      <c r="N24" s="98"/>
      <c r="P24" s="22" t="s">
        <v>27</v>
      </c>
      <c r="Q24" s="19"/>
      <c r="R24" s="13"/>
      <c r="S24" s="13"/>
      <c r="T24" s="13"/>
    </row>
    <row r="25" spans="1:20" x14ac:dyDescent="0.35">
      <c r="A25" s="94" t="s">
        <v>37</v>
      </c>
      <c r="B25" s="102"/>
      <c r="C25" s="95"/>
      <c r="E25" s="99"/>
      <c r="F25" s="42"/>
      <c r="G25" s="99"/>
      <c r="H25" s="43"/>
      <c r="I25" s="43"/>
      <c r="J25" s="96"/>
      <c r="K25" s="98">
        <f>G25-(Q26+Q27)</f>
        <v>0</v>
      </c>
      <c r="L25" s="98">
        <f>H25-(R26+R27)</f>
        <v>0</v>
      </c>
      <c r="M25" s="98"/>
      <c r="N25" s="98"/>
      <c r="P25" s="20" t="s">
        <v>22</v>
      </c>
      <c r="Q25" s="6">
        <f>G25</f>
        <v>0</v>
      </c>
      <c r="R25" s="14">
        <f>H25</f>
        <v>0</v>
      </c>
      <c r="S25" s="14">
        <f>I25</f>
        <v>0</v>
      </c>
      <c r="T25" s="14">
        <f>J25</f>
        <v>0</v>
      </c>
    </row>
    <row r="26" spans="1:20" x14ac:dyDescent="0.35">
      <c r="A26" s="94"/>
      <c r="B26" s="102"/>
      <c r="C26" s="95"/>
      <c r="E26" s="100"/>
      <c r="F26" s="43"/>
      <c r="G26" s="100"/>
      <c r="H26" s="43"/>
      <c r="I26" s="43"/>
      <c r="J26" s="97"/>
      <c r="K26" s="98"/>
      <c r="L26" s="98"/>
      <c r="M26" s="98"/>
      <c r="N26" s="98"/>
      <c r="P26" s="21" t="s">
        <v>16</v>
      </c>
      <c r="Q26" s="47"/>
      <c r="R26" s="9"/>
      <c r="S26" s="9"/>
      <c r="T26" s="9"/>
    </row>
    <row r="27" spans="1:20" x14ac:dyDescent="0.35">
      <c r="A27" s="94"/>
      <c r="B27" s="102"/>
      <c r="C27" s="95"/>
      <c r="E27" s="100"/>
      <c r="F27" s="43"/>
      <c r="G27" s="100"/>
      <c r="H27" s="43"/>
      <c r="I27" s="43"/>
      <c r="J27" s="97"/>
      <c r="K27" s="98"/>
      <c r="L27" s="98"/>
      <c r="M27" s="98"/>
      <c r="N27" s="98"/>
      <c r="P27" s="21" t="s">
        <v>17</v>
      </c>
      <c r="Q27" s="47"/>
      <c r="R27" s="9"/>
      <c r="S27" s="9"/>
      <c r="T27" s="9"/>
    </row>
    <row r="28" spans="1:20" ht="15" thickBot="1" x14ac:dyDescent="0.4">
      <c r="A28" s="94"/>
      <c r="B28" s="102"/>
      <c r="C28" s="95"/>
      <c r="E28" s="101"/>
      <c r="F28" s="44"/>
      <c r="G28" s="101"/>
      <c r="H28" s="44"/>
      <c r="I28" s="44"/>
      <c r="J28" s="97"/>
      <c r="K28" s="98"/>
      <c r="L28" s="98"/>
      <c r="M28" s="98"/>
      <c r="N28" s="98"/>
      <c r="P28" s="22" t="s">
        <v>27</v>
      </c>
      <c r="Q28" s="19"/>
      <c r="R28" s="13"/>
      <c r="S28" s="13"/>
      <c r="T28" s="13"/>
    </row>
    <row r="29" spans="1:20" x14ac:dyDescent="0.35">
      <c r="A29" s="94" t="s">
        <v>37</v>
      </c>
      <c r="B29" s="102"/>
      <c r="C29" s="95"/>
      <c r="E29" s="99"/>
      <c r="F29" s="42"/>
      <c r="G29" s="99"/>
      <c r="H29" s="43"/>
      <c r="I29" s="43"/>
      <c r="J29" s="96"/>
      <c r="K29" s="98">
        <f>G29-(Q30+Q31)</f>
        <v>0</v>
      </c>
      <c r="L29" s="98">
        <f>H29-(R30+R31)</f>
        <v>0</v>
      </c>
      <c r="M29" s="98"/>
      <c r="N29" s="98"/>
      <c r="P29" s="20" t="s">
        <v>22</v>
      </c>
      <c r="Q29" s="6">
        <f>G29</f>
        <v>0</v>
      </c>
      <c r="R29" s="14">
        <f>H29</f>
        <v>0</v>
      </c>
      <c r="S29" s="14">
        <f>I29</f>
        <v>0</v>
      </c>
      <c r="T29" s="14">
        <f>J29</f>
        <v>0</v>
      </c>
    </row>
    <row r="30" spans="1:20" x14ac:dyDescent="0.35">
      <c r="A30" s="94"/>
      <c r="B30" s="102"/>
      <c r="C30" s="95"/>
      <c r="E30" s="100"/>
      <c r="F30" s="43"/>
      <c r="G30" s="100"/>
      <c r="H30" s="43"/>
      <c r="I30" s="43"/>
      <c r="J30" s="97"/>
      <c r="K30" s="98"/>
      <c r="L30" s="98"/>
      <c r="M30" s="98"/>
      <c r="N30" s="98"/>
      <c r="P30" s="21" t="s">
        <v>16</v>
      </c>
      <c r="Q30" s="47"/>
      <c r="R30" s="9"/>
      <c r="S30" s="9"/>
      <c r="T30" s="9"/>
    </row>
    <row r="31" spans="1:20" x14ac:dyDescent="0.35">
      <c r="A31" s="94"/>
      <c r="B31" s="102"/>
      <c r="C31" s="95"/>
      <c r="E31" s="100"/>
      <c r="F31" s="43"/>
      <c r="G31" s="100"/>
      <c r="H31" s="43"/>
      <c r="I31" s="43"/>
      <c r="J31" s="97"/>
      <c r="K31" s="98"/>
      <c r="L31" s="98"/>
      <c r="M31" s="98"/>
      <c r="N31" s="98"/>
      <c r="P31" s="21" t="s">
        <v>17</v>
      </c>
      <c r="Q31" s="47"/>
      <c r="R31" s="9"/>
      <c r="S31" s="9"/>
      <c r="T31" s="9"/>
    </row>
    <row r="32" spans="1:20" ht="15" thickBot="1" x14ac:dyDescent="0.4">
      <c r="A32" s="94"/>
      <c r="B32" s="102"/>
      <c r="C32" s="95"/>
      <c r="E32" s="101"/>
      <c r="F32" s="44"/>
      <c r="G32" s="101"/>
      <c r="H32" s="44"/>
      <c r="I32" s="44"/>
      <c r="J32" s="97"/>
      <c r="K32" s="98"/>
      <c r="L32" s="98"/>
      <c r="M32" s="98"/>
      <c r="N32" s="98"/>
      <c r="P32" s="22" t="s">
        <v>27</v>
      </c>
      <c r="Q32" s="19"/>
      <c r="R32" s="13"/>
      <c r="S32" s="13"/>
      <c r="T32" s="13"/>
    </row>
    <row r="33" spans="1:20" x14ac:dyDescent="0.35">
      <c r="A33" s="94" t="s">
        <v>37</v>
      </c>
      <c r="B33" s="102"/>
      <c r="C33" s="95"/>
      <c r="E33" s="99"/>
      <c r="F33" s="42"/>
      <c r="G33" s="99"/>
      <c r="H33" s="43"/>
      <c r="I33" s="43"/>
      <c r="J33" s="96"/>
      <c r="K33" s="98">
        <f>G33-(Q34+Q35)</f>
        <v>0</v>
      </c>
      <c r="L33" s="98">
        <f>H33-(R34+R35)</f>
        <v>0</v>
      </c>
      <c r="M33" s="98"/>
      <c r="N33" s="98"/>
      <c r="P33" s="20" t="s">
        <v>22</v>
      </c>
      <c r="Q33" s="6">
        <f>G33</f>
        <v>0</v>
      </c>
      <c r="R33" s="14">
        <f>H33</f>
        <v>0</v>
      </c>
      <c r="S33" s="14">
        <f>I33</f>
        <v>0</v>
      </c>
      <c r="T33" s="14">
        <f>J33</f>
        <v>0</v>
      </c>
    </row>
    <row r="34" spans="1:20" x14ac:dyDescent="0.35">
      <c r="A34" s="94"/>
      <c r="B34" s="102"/>
      <c r="C34" s="95"/>
      <c r="E34" s="100"/>
      <c r="F34" s="43"/>
      <c r="G34" s="100"/>
      <c r="H34" s="43"/>
      <c r="I34" s="43"/>
      <c r="J34" s="97"/>
      <c r="K34" s="98"/>
      <c r="L34" s="98"/>
      <c r="M34" s="98"/>
      <c r="N34" s="98"/>
      <c r="P34" s="21" t="s">
        <v>16</v>
      </c>
      <c r="Q34" s="47"/>
      <c r="R34" s="9"/>
      <c r="S34" s="9"/>
      <c r="T34" s="9"/>
    </row>
    <row r="35" spans="1:20" x14ac:dyDescent="0.35">
      <c r="A35" s="94"/>
      <c r="B35" s="102"/>
      <c r="C35" s="95"/>
      <c r="E35" s="100"/>
      <c r="F35" s="43"/>
      <c r="G35" s="100"/>
      <c r="H35" s="43"/>
      <c r="I35" s="43"/>
      <c r="J35" s="97"/>
      <c r="K35" s="98"/>
      <c r="L35" s="98"/>
      <c r="M35" s="98"/>
      <c r="N35" s="98"/>
      <c r="P35" s="21" t="s">
        <v>17</v>
      </c>
      <c r="Q35" s="47"/>
      <c r="R35" s="9"/>
      <c r="S35" s="9"/>
      <c r="T35" s="9"/>
    </row>
    <row r="36" spans="1:20" ht="15" thickBot="1" x14ac:dyDescent="0.4">
      <c r="A36" s="94"/>
      <c r="B36" s="102"/>
      <c r="C36" s="95"/>
      <c r="E36" s="101"/>
      <c r="F36" s="44"/>
      <c r="G36" s="101"/>
      <c r="H36" s="44"/>
      <c r="I36" s="44"/>
      <c r="J36" s="97"/>
      <c r="K36" s="98"/>
      <c r="L36" s="98"/>
      <c r="M36" s="98"/>
      <c r="N36" s="98"/>
      <c r="P36" s="22" t="s">
        <v>27</v>
      </c>
      <c r="Q36" s="19"/>
      <c r="R36" s="13"/>
      <c r="S36" s="13"/>
      <c r="T36" s="13"/>
    </row>
    <row r="37" spans="1:20" x14ac:dyDescent="0.35">
      <c r="A37" s="94" t="s">
        <v>37</v>
      </c>
      <c r="B37" s="102"/>
      <c r="C37" s="95"/>
      <c r="E37" s="99"/>
      <c r="F37" s="42"/>
      <c r="G37" s="99"/>
      <c r="H37" s="43"/>
      <c r="I37" s="43"/>
      <c r="J37" s="96"/>
      <c r="K37" s="98">
        <f>G37-(Q38+Q39)</f>
        <v>0</v>
      </c>
      <c r="L37" s="98">
        <f>H37-(R38+R39)</f>
        <v>0</v>
      </c>
      <c r="M37" s="98"/>
      <c r="N37" s="98"/>
      <c r="P37" s="20" t="s">
        <v>22</v>
      </c>
      <c r="Q37" s="6">
        <f>G37</f>
        <v>0</v>
      </c>
      <c r="R37" s="14">
        <f>H37</f>
        <v>0</v>
      </c>
      <c r="S37" s="14">
        <f>I37</f>
        <v>0</v>
      </c>
      <c r="T37" s="14">
        <f>J37</f>
        <v>0</v>
      </c>
    </row>
    <row r="38" spans="1:20" x14ac:dyDescent="0.35">
      <c r="A38" s="94"/>
      <c r="B38" s="102"/>
      <c r="C38" s="95"/>
      <c r="E38" s="100"/>
      <c r="F38" s="43"/>
      <c r="G38" s="100"/>
      <c r="H38" s="43"/>
      <c r="I38" s="43"/>
      <c r="J38" s="97"/>
      <c r="K38" s="98"/>
      <c r="L38" s="98"/>
      <c r="M38" s="98"/>
      <c r="N38" s="98"/>
      <c r="P38" s="21" t="s">
        <v>16</v>
      </c>
      <c r="Q38" s="47"/>
      <c r="R38" s="9"/>
      <c r="S38" s="9"/>
      <c r="T38" s="9"/>
    </row>
    <row r="39" spans="1:20" x14ac:dyDescent="0.35">
      <c r="A39" s="94"/>
      <c r="B39" s="102"/>
      <c r="C39" s="95"/>
      <c r="E39" s="100"/>
      <c r="F39" s="43"/>
      <c r="G39" s="100"/>
      <c r="H39" s="43"/>
      <c r="I39" s="43"/>
      <c r="J39" s="97"/>
      <c r="K39" s="98"/>
      <c r="L39" s="98"/>
      <c r="M39" s="98"/>
      <c r="N39" s="98"/>
      <c r="P39" s="21" t="s">
        <v>17</v>
      </c>
      <c r="Q39" s="47"/>
      <c r="R39" s="9"/>
      <c r="S39" s="9"/>
      <c r="T39" s="9"/>
    </row>
    <row r="40" spans="1:20" ht="15" thickBot="1" x14ac:dyDescent="0.4">
      <c r="A40" s="94"/>
      <c r="B40" s="102"/>
      <c r="C40" s="95"/>
      <c r="E40" s="101"/>
      <c r="F40" s="44"/>
      <c r="G40" s="101"/>
      <c r="H40" s="44"/>
      <c r="I40" s="44"/>
      <c r="J40" s="97"/>
      <c r="K40" s="98"/>
      <c r="L40" s="98"/>
      <c r="M40" s="98"/>
      <c r="N40" s="98"/>
      <c r="P40" s="22" t="s">
        <v>27</v>
      </c>
      <c r="Q40" s="19"/>
      <c r="R40" s="13"/>
      <c r="S40" s="13"/>
      <c r="T40" s="13"/>
    </row>
    <row r="41" spans="1:20" x14ac:dyDescent="0.35">
      <c r="A41" s="94"/>
      <c r="B41" s="102"/>
      <c r="C41" s="95" t="s">
        <v>154</v>
      </c>
      <c r="E41" s="99"/>
      <c r="F41" s="42"/>
      <c r="G41" s="99"/>
      <c r="H41" s="43"/>
      <c r="I41" s="43"/>
      <c r="J41" s="96"/>
      <c r="K41" s="98">
        <f>G41-(Q42+Q43)</f>
        <v>0</v>
      </c>
      <c r="L41" s="98">
        <f>H41-(R42+R43)</f>
        <v>0</v>
      </c>
      <c r="M41" s="98"/>
      <c r="N41" s="98"/>
      <c r="P41" s="20" t="s">
        <v>22</v>
      </c>
      <c r="Q41" s="6">
        <f>G41</f>
        <v>0</v>
      </c>
      <c r="R41" s="14">
        <f>H41</f>
        <v>0</v>
      </c>
      <c r="S41" s="14">
        <f>I41</f>
        <v>0</v>
      </c>
      <c r="T41" s="14">
        <f>J41</f>
        <v>0</v>
      </c>
    </row>
    <row r="42" spans="1:20" x14ac:dyDescent="0.35">
      <c r="A42" s="94"/>
      <c r="B42" s="102"/>
      <c r="C42" s="95"/>
      <c r="E42" s="100"/>
      <c r="F42" s="43"/>
      <c r="G42" s="100"/>
      <c r="H42" s="43"/>
      <c r="I42" s="43"/>
      <c r="J42" s="97"/>
      <c r="K42" s="98"/>
      <c r="L42" s="98"/>
      <c r="M42" s="98"/>
      <c r="N42" s="98"/>
      <c r="P42" s="21" t="s">
        <v>16</v>
      </c>
      <c r="Q42" s="47"/>
      <c r="R42" s="9"/>
      <c r="S42" s="9"/>
      <c r="T42" s="9"/>
    </row>
    <row r="43" spans="1:20" x14ac:dyDescent="0.35">
      <c r="A43" s="94"/>
      <c r="B43" s="102"/>
      <c r="C43" s="95"/>
      <c r="E43" s="100"/>
      <c r="F43" s="43"/>
      <c r="G43" s="100"/>
      <c r="H43" s="43"/>
      <c r="I43" s="43"/>
      <c r="J43" s="97"/>
      <c r="K43" s="98"/>
      <c r="L43" s="98"/>
      <c r="M43" s="98"/>
      <c r="N43" s="98"/>
      <c r="P43" s="21" t="s">
        <v>17</v>
      </c>
      <c r="Q43" s="47"/>
      <c r="R43" s="9"/>
      <c r="S43" s="9"/>
      <c r="T43" s="9"/>
    </row>
    <row r="44" spans="1:20" ht="15" thickBot="1" x14ac:dyDescent="0.4">
      <c r="A44" s="94"/>
      <c r="B44" s="102"/>
      <c r="C44" s="95"/>
      <c r="E44" s="101"/>
      <c r="F44" s="44"/>
      <c r="G44" s="101"/>
      <c r="H44" s="44"/>
      <c r="I44" s="44"/>
      <c r="J44" s="97"/>
      <c r="K44" s="98"/>
      <c r="L44" s="98"/>
      <c r="M44" s="98"/>
      <c r="N44" s="98"/>
      <c r="P44" s="22" t="s">
        <v>27</v>
      </c>
      <c r="Q44" s="19"/>
      <c r="R44" s="13"/>
      <c r="S44" s="13"/>
      <c r="T44" s="13"/>
    </row>
    <row r="45" spans="1:20" x14ac:dyDescent="0.35">
      <c r="A45" s="94"/>
      <c r="B45" s="102"/>
      <c r="C45" s="45"/>
      <c r="E45" s="99"/>
      <c r="F45" s="42"/>
      <c r="G45" s="99"/>
      <c r="H45" s="43"/>
      <c r="I45" s="43"/>
      <c r="J45" s="96"/>
      <c r="K45" s="98">
        <f>G45-(Q46+Q47)</f>
        <v>0</v>
      </c>
      <c r="L45" s="98">
        <f>H45-(R46+R47)</f>
        <v>0</v>
      </c>
      <c r="M45" s="98"/>
      <c r="N45" s="98"/>
      <c r="P45" s="20" t="s">
        <v>22</v>
      </c>
      <c r="Q45" s="6">
        <f>G45</f>
        <v>0</v>
      </c>
      <c r="R45" s="14">
        <f>H45</f>
        <v>0</v>
      </c>
      <c r="S45" s="14">
        <f>I45</f>
        <v>0</v>
      </c>
      <c r="T45" s="14">
        <f>J45</f>
        <v>0</v>
      </c>
    </row>
    <row r="46" spans="1:20" x14ac:dyDescent="0.35">
      <c r="A46" s="94"/>
      <c r="B46" s="102"/>
      <c r="C46" s="45"/>
      <c r="E46" s="100"/>
      <c r="F46" s="43"/>
      <c r="G46" s="100"/>
      <c r="H46" s="43"/>
      <c r="I46" s="43"/>
      <c r="J46" s="97"/>
      <c r="K46" s="98"/>
      <c r="L46" s="98"/>
      <c r="M46" s="98"/>
      <c r="N46" s="98"/>
      <c r="P46" s="21" t="s">
        <v>16</v>
      </c>
      <c r="Q46" s="47"/>
      <c r="R46" s="9"/>
      <c r="S46" s="9"/>
      <c r="T46" s="9"/>
    </row>
    <row r="47" spans="1:20" x14ac:dyDescent="0.35">
      <c r="A47" s="94"/>
      <c r="B47" s="102"/>
      <c r="C47" s="45"/>
      <c r="E47" s="100"/>
      <c r="F47" s="43"/>
      <c r="G47" s="100"/>
      <c r="H47" s="43"/>
      <c r="I47" s="43"/>
      <c r="J47" s="97"/>
      <c r="K47" s="98"/>
      <c r="L47" s="98"/>
      <c r="M47" s="98"/>
      <c r="N47" s="98"/>
      <c r="P47" s="21" t="s">
        <v>17</v>
      </c>
      <c r="Q47" s="47"/>
      <c r="R47" s="9"/>
      <c r="S47" s="9"/>
      <c r="T47" s="9"/>
    </row>
    <row r="48" spans="1:20" ht="15" thickBot="1" x14ac:dyDescent="0.4">
      <c r="A48" s="94"/>
      <c r="B48" s="102"/>
      <c r="C48" s="46"/>
      <c r="E48" s="101"/>
      <c r="F48" s="44"/>
      <c r="G48" s="101"/>
      <c r="H48" s="44"/>
      <c r="I48" s="44"/>
      <c r="J48" s="97"/>
      <c r="K48" s="98"/>
      <c r="L48" s="98"/>
      <c r="M48" s="98"/>
      <c r="N48" s="98"/>
      <c r="P48" s="22" t="s">
        <v>27</v>
      </c>
      <c r="Q48" s="19"/>
      <c r="R48" s="13"/>
      <c r="S48" s="13"/>
      <c r="T48" s="13"/>
    </row>
  </sheetData>
  <mergeCells count="135">
    <mergeCell ref="K21:K24"/>
    <mergeCell ref="L21:L24"/>
    <mergeCell ref="M21:M24"/>
    <mergeCell ref="K25:K28"/>
    <mergeCell ref="L25:L28"/>
    <mergeCell ref="M25:M28"/>
    <mergeCell ref="L29:L32"/>
    <mergeCell ref="M29:M32"/>
    <mergeCell ref="K33:K36"/>
    <mergeCell ref="L33:L36"/>
    <mergeCell ref="M33:M36"/>
    <mergeCell ref="P2:T2"/>
    <mergeCell ref="A3:A4"/>
    <mergeCell ref="C3:C4"/>
    <mergeCell ref="B9:B12"/>
    <mergeCell ref="B13:B16"/>
    <mergeCell ref="B17:B20"/>
    <mergeCell ref="B21:B24"/>
    <mergeCell ref="B5:B8"/>
    <mergeCell ref="B3:B4"/>
    <mergeCell ref="A2:N2"/>
    <mergeCell ref="N9:N12"/>
    <mergeCell ref="N21:N24"/>
    <mergeCell ref="N13:N16"/>
    <mergeCell ref="N17:N20"/>
    <mergeCell ref="G3:J3"/>
    <mergeCell ref="J5:J8"/>
    <mergeCell ref="J9:J12"/>
    <mergeCell ref="J13:J16"/>
    <mergeCell ref="J17:J20"/>
    <mergeCell ref="J21:J24"/>
    <mergeCell ref="F5:F8"/>
    <mergeCell ref="F9:F12"/>
    <mergeCell ref="A5:A8"/>
    <mergeCell ref="C5:C8"/>
    <mergeCell ref="R3:R4"/>
    <mergeCell ref="P3:P4"/>
    <mergeCell ref="Q3:Q4"/>
    <mergeCell ref="E5:E8"/>
    <mergeCell ref="G5:G8"/>
    <mergeCell ref="N5:N8"/>
    <mergeCell ref="T3:T4"/>
    <mergeCell ref="E3:E4"/>
    <mergeCell ref="F3:F4"/>
    <mergeCell ref="H5:H8"/>
    <mergeCell ref="I5:I8"/>
    <mergeCell ref="K3:N3"/>
    <mergeCell ref="K5:K8"/>
    <mergeCell ref="L5:L8"/>
    <mergeCell ref="M5:M8"/>
    <mergeCell ref="S3:S4"/>
    <mergeCell ref="E13:E16"/>
    <mergeCell ref="G13:G16"/>
    <mergeCell ref="A17:A20"/>
    <mergeCell ref="C17:C20"/>
    <mergeCell ref="A13:A16"/>
    <mergeCell ref="C13:C16"/>
    <mergeCell ref="E9:E12"/>
    <mergeCell ref="G9:G12"/>
    <mergeCell ref="A9:A12"/>
    <mergeCell ref="C9:C12"/>
    <mergeCell ref="I9:I12"/>
    <mergeCell ref="I13:I16"/>
    <mergeCell ref="I17:I20"/>
    <mergeCell ref="H9:H12"/>
    <mergeCell ref="H13:H16"/>
    <mergeCell ref="H17:H20"/>
    <mergeCell ref="K9:K12"/>
    <mergeCell ref="L9:L12"/>
    <mergeCell ref="M9:M12"/>
    <mergeCell ref="K13:K16"/>
    <mergeCell ref="L13:L16"/>
    <mergeCell ref="M13:M16"/>
    <mergeCell ref="K17:K20"/>
    <mergeCell ref="L17:L20"/>
    <mergeCell ref="M17:M20"/>
    <mergeCell ref="E21:E24"/>
    <mergeCell ref="G21:G24"/>
    <mergeCell ref="A21:A24"/>
    <mergeCell ref="C21:C24"/>
    <mergeCell ref="E17:E20"/>
    <mergeCell ref="G17:G20"/>
    <mergeCell ref="I21:I24"/>
    <mergeCell ref="H21:H24"/>
    <mergeCell ref="A33:A36"/>
    <mergeCell ref="C33:C36"/>
    <mergeCell ref="E29:E32"/>
    <mergeCell ref="G29:G32"/>
    <mergeCell ref="E25:E28"/>
    <mergeCell ref="G25:G28"/>
    <mergeCell ref="A29:A32"/>
    <mergeCell ref="C29:C32"/>
    <mergeCell ref="A25:A28"/>
    <mergeCell ref="C25:C28"/>
    <mergeCell ref="B25:B28"/>
    <mergeCell ref="B29:B32"/>
    <mergeCell ref="B33:B36"/>
    <mergeCell ref="E33:E36"/>
    <mergeCell ref="G33:G36"/>
    <mergeCell ref="M45:M48"/>
    <mergeCell ref="A41:A44"/>
    <mergeCell ref="B37:B40"/>
    <mergeCell ref="B41:B44"/>
    <mergeCell ref="B45:B48"/>
    <mergeCell ref="C41:C44"/>
    <mergeCell ref="N25:N28"/>
    <mergeCell ref="N29:N32"/>
    <mergeCell ref="N33:N36"/>
    <mergeCell ref="J25:J28"/>
    <mergeCell ref="J29:J32"/>
    <mergeCell ref="J33:J36"/>
    <mergeCell ref="K29:K32"/>
    <mergeCell ref="E37:E40"/>
    <mergeCell ref="G37:G40"/>
    <mergeCell ref="N37:N40"/>
    <mergeCell ref="K37:K40"/>
    <mergeCell ref="L37:L40"/>
    <mergeCell ref="M37:M40"/>
    <mergeCell ref="K41:K44"/>
    <mergeCell ref="L41:L44"/>
    <mergeCell ref="M41:M44"/>
    <mergeCell ref="N41:N44"/>
    <mergeCell ref="N45:N48"/>
    <mergeCell ref="A37:A40"/>
    <mergeCell ref="C37:C40"/>
    <mergeCell ref="J45:J48"/>
    <mergeCell ref="K45:K48"/>
    <mergeCell ref="L45:L48"/>
    <mergeCell ref="A45:A48"/>
    <mergeCell ref="E45:E48"/>
    <mergeCell ref="G45:G48"/>
    <mergeCell ref="E41:E44"/>
    <mergeCell ref="G41:G44"/>
    <mergeCell ref="J37:J40"/>
    <mergeCell ref="J41:J44"/>
  </mergeCells>
  <dataValidations count="1">
    <dataValidation type="list" allowBlank="1" showInputMessage="1" showErrorMessage="1" sqref="A5:A48" xr:uid="{00000000-0002-0000-0200-000000000000}">
      <formula1>N°CAPEX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-0.249977111117893"/>
  </sheetPr>
  <dimension ref="A1:BG80"/>
  <sheetViews>
    <sheetView showGridLines="0" tabSelected="1" topLeftCell="N18" zoomScale="85" zoomScaleNormal="85" workbookViewId="0">
      <selection activeCell="V6" sqref="V6"/>
    </sheetView>
  </sheetViews>
  <sheetFormatPr baseColWidth="10" defaultRowHeight="14.5" outlineLevelCol="1" x14ac:dyDescent="0.35"/>
  <cols>
    <col min="1" max="1" width="19.1796875" style="1" bestFit="1" customWidth="1"/>
    <col min="2" max="2" width="76.36328125" bestFit="1" customWidth="1"/>
    <col min="3" max="3" width="1.36328125" style="5" bestFit="1" customWidth="1"/>
    <col min="4" max="4" width="18.7265625" bestFit="1" customWidth="1"/>
    <col min="5" max="5" width="32.7265625" bestFit="1" customWidth="1"/>
    <col min="6" max="6" width="1.36328125" style="5" bestFit="1" customWidth="1"/>
    <col min="7" max="7" width="12.08984375" bestFit="1" customWidth="1"/>
    <col min="8" max="8" width="6.90625" style="5" bestFit="1" customWidth="1"/>
    <col min="9" max="9" width="5.6328125" style="5" bestFit="1" customWidth="1"/>
    <col min="10" max="10" width="5.6328125" style="5" customWidth="1"/>
    <col min="11" max="11" width="5.6328125" style="5" bestFit="1" customWidth="1"/>
    <col min="12" max="12" width="9.26953125" style="5" bestFit="1" customWidth="1"/>
    <col min="13" max="14" width="6.90625" style="5" customWidth="1"/>
    <col min="15" max="15" width="6.54296875" style="5" bestFit="1" customWidth="1"/>
    <col min="16" max="16" width="20.54296875" bestFit="1" customWidth="1"/>
    <col min="17" max="17" width="0.6328125" style="5" customWidth="1"/>
    <col min="18" max="18" width="18.90625" style="5" bestFit="1" customWidth="1"/>
    <col min="19" max="19" width="11.81640625" style="5" bestFit="1" customWidth="1"/>
    <col min="20" max="20" width="10.08984375" style="5" customWidth="1" outlineLevel="1"/>
    <col min="21" max="21" width="9.6328125" style="5" customWidth="1" outlineLevel="1"/>
    <col min="22" max="22" width="11" style="5" customWidth="1" outlineLevel="1"/>
    <col min="23" max="23" width="9" style="5" customWidth="1" outlineLevel="1"/>
    <col min="24" max="25" width="9.36328125" style="5" customWidth="1" outlineLevel="1"/>
    <col min="26" max="26" width="8.7265625" style="5" customWidth="1" outlineLevel="1"/>
    <col min="27" max="28" width="10.26953125" style="5" customWidth="1" outlineLevel="1"/>
    <col min="29" max="29" width="9.1796875" style="5" customWidth="1" outlineLevel="1"/>
    <col min="30" max="30" width="9.6328125" style="5" customWidth="1" outlineLevel="1"/>
    <col min="31" max="31" width="9.1796875" style="5" customWidth="1" outlineLevel="1"/>
    <col min="32" max="32" width="11.81640625" style="5" bestFit="1" customWidth="1"/>
    <col min="33" max="33" width="8.81640625" hidden="1" customWidth="1" outlineLevel="1"/>
    <col min="34" max="34" width="8.36328125" hidden="1" customWidth="1" outlineLevel="1"/>
    <col min="35" max="35" width="9.54296875" hidden="1" customWidth="1" outlineLevel="1"/>
    <col min="36" max="36" width="7.7265625" hidden="1" customWidth="1" outlineLevel="1"/>
    <col min="37" max="37" width="8.1796875" hidden="1" customWidth="1" outlineLevel="1"/>
    <col min="38" max="38" width="8.54296875" hidden="1" customWidth="1" outlineLevel="1"/>
    <col min="39" max="39" width="7.81640625" hidden="1" customWidth="1" outlineLevel="1"/>
    <col min="40" max="40" width="8.54296875" hidden="1" customWidth="1" outlineLevel="1"/>
    <col min="41" max="41" width="8.81640625" hidden="1" customWidth="1" outlineLevel="1"/>
    <col min="42" max="42" width="7.54296875" hidden="1" customWidth="1" outlineLevel="1"/>
    <col min="43" max="43" width="8.1796875" hidden="1" customWidth="1" outlineLevel="1"/>
    <col min="44" max="44" width="8" hidden="1" customWidth="1" outlineLevel="1"/>
    <col min="45" max="45" width="10.90625" collapsed="1"/>
    <col min="46" max="57" width="10.90625" hidden="1" customWidth="1" outlineLevel="1"/>
    <col min="58" max="58" width="10.90625" collapsed="1"/>
    <col min="59" max="59" width="34.1796875" customWidth="1"/>
  </cols>
  <sheetData>
    <row r="1" spans="1:59" s="2" customFormat="1" ht="11" thickBot="1" x14ac:dyDescent="0.3">
      <c r="A1" s="3"/>
      <c r="C1" s="4" t="s">
        <v>4</v>
      </c>
      <c r="F1" s="4" t="s">
        <v>4</v>
      </c>
      <c r="H1" s="4"/>
      <c r="I1" s="4"/>
      <c r="J1" s="4"/>
      <c r="K1" s="4"/>
      <c r="L1" s="4"/>
      <c r="M1" s="4"/>
      <c r="N1" s="4"/>
      <c r="O1" s="4"/>
      <c r="Q1" s="4" t="s">
        <v>4</v>
      </c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 t="s">
        <v>4</v>
      </c>
    </row>
    <row r="2" spans="1:59" ht="15.5" customHeight="1" thickBot="1" x14ac:dyDescent="0.4">
      <c r="A2" s="178" t="s">
        <v>24</v>
      </c>
      <c r="B2" s="179"/>
      <c r="C2" s="179"/>
      <c r="D2" s="179"/>
      <c r="E2" s="179"/>
      <c r="F2" s="179"/>
      <c r="G2" s="179"/>
      <c r="H2" s="180"/>
      <c r="I2" s="180"/>
      <c r="J2" s="180"/>
      <c r="K2" s="180"/>
      <c r="L2" s="180"/>
      <c r="M2" s="180"/>
      <c r="N2" s="180"/>
      <c r="O2" s="180"/>
      <c r="P2" s="179"/>
      <c r="Q2" s="15"/>
      <c r="R2" s="119" t="s">
        <v>28</v>
      </c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1"/>
    </row>
    <row r="3" spans="1:59" ht="23.5" customHeight="1" x14ac:dyDescent="0.35">
      <c r="A3" s="162" t="s">
        <v>1</v>
      </c>
      <c r="B3" s="148" t="s">
        <v>2</v>
      </c>
      <c r="C3" s="15"/>
      <c r="D3" s="146" t="s">
        <v>0</v>
      </c>
      <c r="E3" s="148" t="s">
        <v>5</v>
      </c>
      <c r="F3" s="15"/>
      <c r="G3" s="171" t="s">
        <v>79</v>
      </c>
      <c r="H3" s="173" t="s">
        <v>25</v>
      </c>
      <c r="I3" s="173"/>
      <c r="J3" s="173"/>
      <c r="K3" s="173"/>
      <c r="L3" s="173" t="s">
        <v>80</v>
      </c>
      <c r="M3" s="173"/>
      <c r="N3" s="173"/>
      <c r="O3" s="173"/>
      <c r="P3" s="171" t="s">
        <v>3</v>
      </c>
      <c r="Q3" s="15"/>
      <c r="R3" s="110" t="s">
        <v>19</v>
      </c>
      <c r="S3" s="108">
        <v>2023</v>
      </c>
      <c r="T3" s="157">
        <v>44927</v>
      </c>
      <c r="U3" s="174">
        <v>44958</v>
      </c>
      <c r="V3" s="174">
        <v>44986</v>
      </c>
      <c r="W3" s="174">
        <v>45017</v>
      </c>
      <c r="X3" s="174">
        <v>45047</v>
      </c>
      <c r="Y3" s="174">
        <v>45078</v>
      </c>
      <c r="Z3" s="174">
        <v>45108</v>
      </c>
      <c r="AA3" s="174">
        <v>45139</v>
      </c>
      <c r="AB3" s="174">
        <v>45170</v>
      </c>
      <c r="AC3" s="174">
        <v>45200</v>
      </c>
      <c r="AD3" s="174">
        <v>45231</v>
      </c>
      <c r="AE3" s="176">
        <v>45261</v>
      </c>
      <c r="AF3" s="108">
        <v>2024</v>
      </c>
      <c r="AG3" s="157">
        <v>45292</v>
      </c>
      <c r="AH3" s="157">
        <v>45323</v>
      </c>
      <c r="AI3" s="157">
        <v>45352</v>
      </c>
      <c r="AJ3" s="157">
        <v>45383</v>
      </c>
      <c r="AK3" s="157">
        <v>45413</v>
      </c>
      <c r="AL3" s="157">
        <v>45444</v>
      </c>
      <c r="AM3" s="157">
        <v>45474</v>
      </c>
      <c r="AN3" s="157">
        <v>45505</v>
      </c>
      <c r="AO3" s="157">
        <v>45536</v>
      </c>
      <c r="AP3" s="157">
        <v>45566</v>
      </c>
      <c r="AQ3" s="157">
        <v>45597</v>
      </c>
      <c r="AR3" s="159">
        <v>45627</v>
      </c>
      <c r="AS3" s="108">
        <v>2025</v>
      </c>
      <c r="AT3" s="157">
        <v>45658</v>
      </c>
      <c r="AU3" s="157">
        <v>45689</v>
      </c>
      <c r="AV3" s="157">
        <v>45717</v>
      </c>
      <c r="AW3" s="157">
        <v>45748</v>
      </c>
      <c r="AX3" s="157">
        <v>45778</v>
      </c>
      <c r="AY3" s="157">
        <v>45809</v>
      </c>
      <c r="AZ3" s="157">
        <v>45839</v>
      </c>
      <c r="BA3" s="157">
        <v>45870</v>
      </c>
      <c r="BB3" s="157">
        <v>45901</v>
      </c>
      <c r="BC3" s="157">
        <v>45931</v>
      </c>
      <c r="BD3" s="183">
        <v>45962</v>
      </c>
      <c r="BE3" s="185">
        <v>45992</v>
      </c>
      <c r="BG3" s="141" t="s">
        <v>85</v>
      </c>
    </row>
    <row r="4" spans="1:59" ht="15" customHeight="1" thickBot="1" x14ac:dyDescent="0.4">
      <c r="A4" s="163"/>
      <c r="B4" s="164"/>
      <c r="C4" s="15"/>
      <c r="D4" s="147"/>
      <c r="E4" s="149"/>
      <c r="F4" s="15"/>
      <c r="G4" s="172"/>
      <c r="H4" s="48">
        <v>2023</v>
      </c>
      <c r="I4" s="48">
        <v>2024</v>
      </c>
      <c r="J4" s="48">
        <v>2025</v>
      </c>
      <c r="K4" s="48">
        <v>2026</v>
      </c>
      <c r="L4" s="48">
        <v>2023</v>
      </c>
      <c r="M4" s="48">
        <v>2024</v>
      </c>
      <c r="N4" s="48">
        <v>2025</v>
      </c>
      <c r="O4" s="48">
        <v>2026</v>
      </c>
      <c r="P4" s="172"/>
      <c r="Q4"/>
      <c r="R4" s="111"/>
      <c r="S4" s="109"/>
      <c r="T4" s="158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7"/>
      <c r="AF4" s="109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60"/>
      <c r="AS4" s="109"/>
      <c r="AT4" s="158"/>
      <c r="AU4" s="158"/>
      <c r="AV4" s="158"/>
      <c r="AW4" s="158"/>
      <c r="AX4" s="158"/>
      <c r="AY4" s="158"/>
      <c r="AZ4" s="158"/>
      <c r="BA4" s="158"/>
      <c r="BB4" s="158"/>
      <c r="BC4" s="158"/>
      <c r="BD4" s="184"/>
      <c r="BE4" s="186"/>
      <c r="BG4" s="142"/>
    </row>
    <row r="5" spans="1:59" ht="14.5" customHeight="1" x14ac:dyDescent="0.35">
      <c r="A5" s="95" t="s">
        <v>30</v>
      </c>
      <c r="B5" s="166" t="str">
        <f>IFERROR(VLOOKUP($A5,DATA!$B$1:$D$32,2,FALSE),"")</f>
        <v>Projet 9</v>
      </c>
      <c r="C5"/>
      <c r="D5" s="144" t="str">
        <f>IFERROR(VLOOKUP($A5,DATA!$B$1:$D$32,3,FALSE),"")</f>
        <v>INZ-2039-2-2023</v>
      </c>
      <c r="E5" s="143" t="s">
        <v>146</v>
      </c>
      <c r="F5"/>
      <c r="G5" s="103"/>
      <c r="H5" s="97"/>
      <c r="I5" s="97"/>
      <c r="J5" s="97"/>
      <c r="K5" s="97"/>
      <c r="L5" s="136" t="e">
        <f>H5-(S6+S7)</f>
        <v>#N/A</v>
      </c>
      <c r="M5" s="136">
        <f>I5-(AF6+AF7)</f>
        <v>0</v>
      </c>
      <c r="N5" s="136">
        <f>J5-(AS6+AS7)</f>
        <v>0</v>
      </c>
      <c r="O5" s="136"/>
      <c r="P5" s="155"/>
      <c r="Q5"/>
      <c r="R5" s="20" t="s">
        <v>22</v>
      </c>
      <c r="S5" s="14">
        <f>H5</f>
        <v>0</v>
      </c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  <c r="AF5" s="14">
        <f>I5</f>
        <v>0</v>
      </c>
      <c r="AG5" s="6"/>
      <c r="AH5" s="7"/>
      <c r="AI5" s="7"/>
      <c r="AJ5" s="7"/>
      <c r="AK5" s="7"/>
      <c r="AL5" s="7"/>
      <c r="AM5" s="7"/>
      <c r="AN5" s="7"/>
      <c r="AO5" s="7"/>
      <c r="AP5" s="7"/>
      <c r="AQ5" s="7"/>
      <c r="AR5" s="8"/>
      <c r="AS5" s="14">
        <f>K5</f>
        <v>0</v>
      </c>
      <c r="AT5" s="6"/>
      <c r="AU5" s="7"/>
      <c r="AV5" s="7"/>
      <c r="AW5" s="7"/>
      <c r="AX5" s="7"/>
      <c r="AY5" s="7"/>
      <c r="AZ5" s="7"/>
      <c r="BA5" s="7"/>
      <c r="BB5" s="7"/>
      <c r="BC5" s="7"/>
      <c r="BD5" s="7"/>
      <c r="BE5" s="8"/>
      <c r="BG5" s="133" t="s">
        <v>84</v>
      </c>
    </row>
    <row r="6" spans="1:59" x14ac:dyDescent="0.35">
      <c r="A6" s="95"/>
      <c r="B6" s="150"/>
      <c r="C6"/>
      <c r="D6" s="144"/>
      <c r="E6" s="143"/>
      <c r="F6"/>
      <c r="G6" s="103"/>
      <c r="H6" s="97"/>
      <c r="I6" s="97"/>
      <c r="J6" s="97"/>
      <c r="K6" s="97"/>
      <c r="L6" s="136"/>
      <c r="M6" s="136"/>
      <c r="N6" s="136"/>
      <c r="O6" s="136"/>
      <c r="P6" s="155"/>
      <c r="Q6"/>
      <c r="R6" s="21" t="s">
        <v>16</v>
      </c>
      <c r="S6" s="9" t="e">
        <f>SUM(T6:AE6)</f>
        <v>#N/A</v>
      </c>
      <c r="T6" s="16" t="e" cm="1">
        <f t="array" ref="T6">SUMPRODUCT(('DA CDE  '!$C$3:$C$80=$A5)*('DA CDE  '!$F$3:$F$80=$D5)*('DA CDE  '!$N$2:$AO$2='PROJET '!T$3)*('DA CDE  '!M3:$M$80="EM OK")*('DA CDE  '!$N$3:$AN$80))</f>
        <v>#N/A</v>
      </c>
      <c r="U6" s="16"/>
      <c r="V6" s="16"/>
      <c r="W6" s="16"/>
      <c r="X6" s="16"/>
      <c r="Y6" s="16"/>
      <c r="Z6" s="16"/>
      <c r="AA6" s="16"/>
      <c r="AB6" s="16"/>
      <c r="AC6" s="16"/>
      <c r="AD6" s="16"/>
      <c r="AE6" s="18"/>
      <c r="AF6" s="9">
        <f>SUM(AG6:AR6)</f>
        <v>0</v>
      </c>
      <c r="AG6" s="17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8"/>
      <c r="AS6" s="9">
        <f>SUM(AT6:BE6)</f>
        <v>0</v>
      </c>
      <c r="AT6" s="17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8"/>
      <c r="BG6" s="134"/>
    </row>
    <row r="7" spans="1:59" x14ac:dyDescent="0.35">
      <c r="A7" s="95"/>
      <c r="B7" s="150"/>
      <c r="C7"/>
      <c r="D7" s="144"/>
      <c r="E7" s="143"/>
      <c r="F7"/>
      <c r="G7" s="103"/>
      <c r="H7" s="97"/>
      <c r="I7" s="97"/>
      <c r="J7" s="97"/>
      <c r="K7" s="97"/>
      <c r="L7" s="136"/>
      <c r="M7" s="136"/>
      <c r="N7" s="136"/>
      <c r="O7" s="136"/>
      <c r="P7" s="155"/>
      <c r="Q7"/>
      <c r="R7" s="21" t="s">
        <v>17</v>
      </c>
      <c r="S7" s="9" t="e">
        <f>SUM(T7:AE7)</f>
        <v>#N/A</v>
      </c>
      <c r="T7" s="10" t="e" cm="1">
        <f t="array" ref="T7">SUMPRODUCT(('DA CDE  '!$C$3:$C$80=$A5)*('DA CDE  '!$F$3:$F$80=$D5)*('DA CDE  '!$N$2:$AO$2='PROJET '!T$3)*('DA CDE  '!M3:$M$80="DA EN COURS ")*('DA CDE  '!$N$3:$AN$80))+SUMPRODUCT(('DA CDE  '!$C$3:$C$80=$A5)*('DA CDE  '!$F$3:$F$80=$D5)*('DA CDE  '!$N$2:$AO$2='PROJET '!T$3)*('DA CDE  '!M3:$M$80="Cmde OK")*('DA CDE  '!$N$3:$AN$80))</f>
        <v>#N/A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2"/>
      <c r="AF7" s="9">
        <f>SUM(AG7:AR7)</f>
        <v>0</v>
      </c>
      <c r="AG7" s="10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2"/>
      <c r="AS7" s="9">
        <f>SUM(AT7:BE7)</f>
        <v>0</v>
      </c>
      <c r="AT7" s="10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2"/>
      <c r="BG7" s="134"/>
    </row>
    <row r="8" spans="1:59" ht="15" thickBot="1" x14ac:dyDescent="0.4">
      <c r="A8" s="95"/>
      <c r="B8" s="150"/>
      <c r="C8"/>
      <c r="D8" s="144"/>
      <c r="E8" s="143"/>
      <c r="F8"/>
      <c r="G8" s="103"/>
      <c r="H8" s="97"/>
      <c r="I8" s="97"/>
      <c r="J8" s="97"/>
      <c r="K8" s="97"/>
      <c r="L8" s="136"/>
      <c r="M8" s="136"/>
      <c r="N8" s="136"/>
      <c r="O8" s="136"/>
      <c r="P8" s="155"/>
      <c r="R8" s="22" t="s">
        <v>27</v>
      </c>
      <c r="S8" s="13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9"/>
      <c r="AF8" s="13"/>
      <c r="AG8" s="137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9"/>
      <c r="AS8" s="13"/>
      <c r="AT8" s="137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9"/>
      <c r="BG8" s="135"/>
    </row>
    <row r="9" spans="1:59" x14ac:dyDescent="0.35">
      <c r="A9" s="95" t="s">
        <v>31</v>
      </c>
      <c r="B9" s="150" t="str">
        <f>IFERROR(VLOOKUP($A9,DATA!$B$1:$D$32,2,FALSE),"")</f>
        <v>Projet 10</v>
      </c>
      <c r="C9"/>
      <c r="D9" s="144" t="str">
        <f>IFERROR(VLOOKUP($A9,DATA!$B$1:$D$32,3,FALSE),"")</f>
        <v>INZ-2039-2-2023</v>
      </c>
      <c r="E9" s="143" t="s">
        <v>146</v>
      </c>
      <c r="F9"/>
      <c r="G9" s="99"/>
      <c r="H9" s="103"/>
      <c r="I9" s="97"/>
      <c r="J9" s="97"/>
      <c r="K9" s="97"/>
      <c r="L9" s="136" t="e">
        <f>H9-(S10+S11)</f>
        <v>#N/A</v>
      </c>
      <c r="M9" s="136">
        <f>I9-(AF10+AF11)</f>
        <v>0</v>
      </c>
      <c r="N9" s="136">
        <f>J9-(AS10+AS11)</f>
        <v>0</v>
      </c>
      <c r="O9" s="136"/>
      <c r="P9" s="155"/>
      <c r="Q9"/>
      <c r="R9" s="20" t="s">
        <v>22</v>
      </c>
      <c r="S9" s="14">
        <f t="shared" ref="S9" si="0">H9</f>
        <v>0</v>
      </c>
      <c r="T9" s="6"/>
      <c r="U9" s="7"/>
      <c r="V9" s="7"/>
      <c r="W9" s="7"/>
      <c r="X9" s="7"/>
      <c r="Y9" s="7"/>
      <c r="Z9" s="7"/>
      <c r="AA9" s="7"/>
      <c r="AB9" s="7"/>
      <c r="AC9" s="7"/>
      <c r="AD9" s="7"/>
      <c r="AE9" s="8"/>
      <c r="AF9" s="14"/>
      <c r="AG9" s="6"/>
      <c r="AH9" s="7"/>
      <c r="AI9" s="7"/>
      <c r="AJ9" s="7"/>
      <c r="AK9" s="7"/>
      <c r="AL9" s="7"/>
      <c r="AM9" s="7"/>
      <c r="AN9" s="7"/>
      <c r="AO9" s="7"/>
      <c r="AP9" s="7"/>
      <c r="AQ9" s="7"/>
      <c r="AR9" s="8"/>
      <c r="AS9" s="14"/>
      <c r="AT9" s="6"/>
      <c r="AU9" s="7"/>
      <c r="AV9" s="7"/>
      <c r="AW9" s="7"/>
      <c r="AX9" s="7"/>
      <c r="AY9" s="7"/>
      <c r="AZ9" s="7"/>
      <c r="BA9" s="7"/>
      <c r="BB9" s="7"/>
      <c r="BC9" s="7"/>
      <c r="BD9" s="7"/>
      <c r="BE9" s="8"/>
      <c r="BG9" s="133"/>
    </row>
    <row r="10" spans="1:59" x14ac:dyDescent="0.35">
      <c r="A10" s="95"/>
      <c r="B10" s="150"/>
      <c r="C10"/>
      <c r="D10" s="144"/>
      <c r="E10" s="143"/>
      <c r="F10"/>
      <c r="G10" s="100"/>
      <c r="H10" s="103"/>
      <c r="I10" s="97"/>
      <c r="J10" s="97"/>
      <c r="K10" s="97"/>
      <c r="L10" s="136"/>
      <c r="M10" s="136"/>
      <c r="N10" s="136"/>
      <c r="O10" s="136"/>
      <c r="P10" s="155"/>
      <c r="Q10"/>
      <c r="R10" s="21" t="s">
        <v>16</v>
      </c>
      <c r="S10" s="9" t="e">
        <f t="shared" ref="S10:S11" si="1">SUM(T10:AE10)</f>
        <v>#N/A</v>
      </c>
      <c r="T10" s="16" t="e" cm="1">
        <f t="array" ref="T10">SUMPRODUCT(('DA CDE  '!$C$3:$C$80=$A9)*('DA CDE  '!$F$3:$F$80=$D9)*('DA CDE  '!$N$2:$AO$2='PROJET '!T$3)*('DA CDE  '!M7:$M$80="EM OK")*('DA CDE  '!$N$3:$AN$80))</f>
        <v>#N/A</v>
      </c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8"/>
      <c r="AF10" s="9"/>
      <c r="AG10" s="17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8"/>
      <c r="AS10" s="9"/>
      <c r="AT10" s="17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8"/>
      <c r="BG10" s="134"/>
    </row>
    <row r="11" spans="1:59" x14ac:dyDescent="0.35">
      <c r="A11" s="95"/>
      <c r="B11" s="150"/>
      <c r="C11"/>
      <c r="D11" s="144"/>
      <c r="E11" s="143"/>
      <c r="F11"/>
      <c r="G11" s="100"/>
      <c r="H11" s="103"/>
      <c r="I11" s="97"/>
      <c r="J11" s="97"/>
      <c r="K11" s="97"/>
      <c r="L11" s="136"/>
      <c r="M11" s="136"/>
      <c r="N11" s="136"/>
      <c r="O11" s="136"/>
      <c r="P11" s="155"/>
      <c r="Q11"/>
      <c r="R11" s="21" t="s">
        <v>17</v>
      </c>
      <c r="S11" s="9" t="e">
        <f t="shared" si="1"/>
        <v>#N/A</v>
      </c>
      <c r="T11" s="10" t="e" cm="1">
        <f t="array" ref="T11">SUMPRODUCT(('DA CDE  '!$C$3:$C$80=$A9)*('DA CDE  '!$F$3:$F$80=$D9)*('DA CDE  '!$N$2:$AO$2='PROJET '!T$3)*('DA CDE  '!M7:$M$80="DA EN COURS ")*('DA CDE  '!$N$3:$AN$80))+SUMPRODUCT(('DA CDE  '!$C$3:$C$80=$A9)*('DA CDE  '!$F$3:$F$80=$D9)*('DA CDE  '!$N$2:$AO$2='PROJET '!T$3)*('DA CDE  '!M7:$M$80="Cmde OK")*('DA CDE  '!$N$3:$AN$80))</f>
        <v>#N/A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2"/>
      <c r="AF11" s="9"/>
      <c r="AG11" s="10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2"/>
      <c r="AS11" s="9"/>
      <c r="AT11" s="10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2"/>
      <c r="BG11" s="134"/>
    </row>
    <row r="12" spans="1:59" ht="15" thickBot="1" x14ac:dyDescent="0.4">
      <c r="A12" s="95"/>
      <c r="B12" s="150"/>
      <c r="C12"/>
      <c r="D12" s="144"/>
      <c r="E12" s="143"/>
      <c r="F12"/>
      <c r="G12" s="101"/>
      <c r="H12" s="103"/>
      <c r="I12" s="97"/>
      <c r="J12" s="97"/>
      <c r="K12" s="97"/>
      <c r="L12" s="136"/>
      <c r="M12" s="136"/>
      <c r="N12" s="136"/>
      <c r="O12" s="136"/>
      <c r="P12" s="155"/>
      <c r="R12" s="22" t="s">
        <v>27</v>
      </c>
      <c r="S12" s="13"/>
      <c r="T12" s="137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9"/>
      <c r="AF12" s="13"/>
      <c r="AG12" s="137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9"/>
      <c r="AS12" s="13"/>
      <c r="AT12" s="137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9"/>
      <c r="BG12" s="135"/>
    </row>
    <row r="13" spans="1:59" x14ac:dyDescent="0.35">
      <c r="A13" s="95" t="s">
        <v>43</v>
      </c>
      <c r="B13" s="150" t="str">
        <f>IFERROR(VLOOKUP($A13,DATA!$B$1:$D$32,2,FALSE),"")</f>
        <v>Projet 13</v>
      </c>
      <c r="C13"/>
      <c r="D13" s="144" t="str">
        <f>IFERROR(VLOOKUP($A13,DATA!$B$1:$D$32,3,FALSE),"")</f>
        <v>INZ-2039-2-2023</v>
      </c>
      <c r="E13" s="143" t="s">
        <v>146</v>
      </c>
      <c r="F13"/>
      <c r="G13" s="99"/>
      <c r="H13" s="103"/>
      <c r="I13" s="97"/>
      <c r="J13" s="97"/>
      <c r="K13" s="97"/>
      <c r="L13" s="136" t="e">
        <f>H13-(S14+S15)</f>
        <v>#N/A</v>
      </c>
      <c r="M13" s="136">
        <f>I13-(AF14+AF15)</f>
        <v>0</v>
      </c>
      <c r="N13" s="136">
        <f>J13-(AS14+AS15)</f>
        <v>0</v>
      </c>
      <c r="O13" s="136"/>
      <c r="P13" s="165"/>
      <c r="Q13"/>
      <c r="R13" s="20" t="s">
        <v>22</v>
      </c>
      <c r="S13" s="14">
        <f t="shared" ref="S13" si="2">H13</f>
        <v>0</v>
      </c>
      <c r="T13" s="6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  <c r="AF13" s="14"/>
      <c r="AG13" s="6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8"/>
      <c r="AS13" s="14"/>
      <c r="AT13" s="6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8"/>
      <c r="BG13" s="133"/>
    </row>
    <row r="14" spans="1:59" x14ac:dyDescent="0.35">
      <c r="A14" s="95"/>
      <c r="B14" s="150"/>
      <c r="C14"/>
      <c r="D14" s="144"/>
      <c r="E14" s="143"/>
      <c r="F14"/>
      <c r="G14" s="100"/>
      <c r="H14" s="103"/>
      <c r="I14" s="97"/>
      <c r="J14" s="97"/>
      <c r="K14" s="97"/>
      <c r="L14" s="136"/>
      <c r="M14" s="136"/>
      <c r="N14" s="136"/>
      <c r="O14" s="136"/>
      <c r="P14" s="165"/>
      <c r="Q14"/>
      <c r="R14" s="21" t="s">
        <v>16</v>
      </c>
      <c r="S14" s="9" t="e">
        <f t="shared" ref="S14:S15" si="3">SUM(T14:AE14)</f>
        <v>#N/A</v>
      </c>
      <c r="T14" s="16" t="e" cm="1">
        <f t="array" ref="T14">SUMPRODUCT(('DA CDE  '!$C$3:$C$80=$A13)*('DA CDE  '!$F$3:$F$80=$D13)*('DA CDE  '!$N$2:$AO$2='PROJET '!T$3)*('DA CDE  '!M11:$M$80="EM OK")*('DA CDE  '!$N$3:$AN$80))</f>
        <v>#N/A</v>
      </c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8"/>
      <c r="AF14" s="9"/>
      <c r="AG14" s="17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8"/>
      <c r="AS14" s="9"/>
      <c r="AT14" s="17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8"/>
      <c r="BG14" s="134"/>
    </row>
    <row r="15" spans="1:59" x14ac:dyDescent="0.35">
      <c r="A15" s="95"/>
      <c r="B15" s="150"/>
      <c r="C15"/>
      <c r="D15" s="144"/>
      <c r="E15" s="143"/>
      <c r="F15"/>
      <c r="G15" s="100"/>
      <c r="H15" s="103"/>
      <c r="I15" s="97"/>
      <c r="J15" s="97"/>
      <c r="K15" s="97"/>
      <c r="L15" s="136"/>
      <c r="M15" s="136"/>
      <c r="N15" s="136"/>
      <c r="O15" s="136"/>
      <c r="P15" s="165"/>
      <c r="Q15"/>
      <c r="R15" s="21" t="s">
        <v>17</v>
      </c>
      <c r="S15" s="9" t="e">
        <f t="shared" si="3"/>
        <v>#N/A</v>
      </c>
      <c r="T15" s="10" t="e" cm="1">
        <f t="array" ref="T15">SUMPRODUCT(('DA CDE  '!$C$3:$C$80=$A13)*('DA CDE  '!$F$3:$F$80=$D13)*('DA CDE  '!$N$2:$AO$2='PROJET '!T$3)*('DA CDE  '!M11:$M$80="DA EN COURS ")*('DA CDE  '!$N$3:$AN$80))+SUMPRODUCT(('DA CDE  '!$C$3:$C$80=$A13)*('DA CDE  '!$F$3:$F$80=$D13)*('DA CDE  '!$N$2:$AO$2='PROJET '!T$3)*('DA CDE  '!M11:$M$80="Cmde OK")*('DA CDE  '!$N$3:$AN$80))</f>
        <v>#N/A</v>
      </c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2"/>
      <c r="AF15" s="9"/>
      <c r="AG15" s="10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2"/>
      <c r="AS15" s="9"/>
      <c r="AT15" s="10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2"/>
      <c r="BG15" s="134"/>
    </row>
    <row r="16" spans="1:59" ht="15" thickBot="1" x14ac:dyDescent="0.4">
      <c r="A16" s="95"/>
      <c r="B16" s="150"/>
      <c r="C16"/>
      <c r="D16" s="144"/>
      <c r="E16" s="143"/>
      <c r="F16"/>
      <c r="G16" s="101"/>
      <c r="H16" s="103"/>
      <c r="I16" s="97"/>
      <c r="J16" s="97"/>
      <c r="K16" s="97"/>
      <c r="L16" s="136"/>
      <c r="M16" s="136"/>
      <c r="N16" s="136"/>
      <c r="O16" s="136"/>
      <c r="P16" s="165"/>
      <c r="R16" s="22" t="s">
        <v>27</v>
      </c>
      <c r="S16" s="13"/>
      <c r="T16" s="137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9"/>
      <c r="AF16" s="13"/>
      <c r="AG16" s="137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9"/>
      <c r="AS16" s="13"/>
      <c r="AT16" s="137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9"/>
      <c r="BG16" s="135"/>
    </row>
    <row r="17" spans="1:59" x14ac:dyDescent="0.35">
      <c r="A17" s="95" t="s">
        <v>40</v>
      </c>
      <c r="B17" s="150" t="str">
        <f>IFERROR(VLOOKUP($A17,DATA!$B$1:$D$32,2,FALSE),"")</f>
        <v>Projet 18</v>
      </c>
      <c r="C17"/>
      <c r="D17" s="144" t="str">
        <f>IFERROR(VLOOKUP($A17,DATA!$B$1:$D$32,3,FALSE),"")</f>
        <v>INZ-2039-2-2023</v>
      </c>
      <c r="E17" s="143" t="s">
        <v>146</v>
      </c>
      <c r="F17"/>
      <c r="G17" s="152"/>
      <c r="H17" s="103"/>
      <c r="I17" s="97"/>
      <c r="J17" s="97"/>
      <c r="K17" s="97"/>
      <c r="L17" s="136" t="e">
        <f>H17-(S18+S19)</f>
        <v>#N/A</v>
      </c>
      <c r="M17" s="136">
        <f>I17-(AF18+AF19)</f>
        <v>0</v>
      </c>
      <c r="N17" s="136">
        <f>J17-(AS18+AS19)</f>
        <v>0</v>
      </c>
      <c r="O17" s="136"/>
      <c r="P17" s="155"/>
      <c r="Q17"/>
      <c r="R17" s="20" t="s">
        <v>22</v>
      </c>
      <c r="S17" s="14">
        <f t="shared" ref="S17" si="4">H17</f>
        <v>0</v>
      </c>
      <c r="T17" s="6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  <c r="AF17" s="14"/>
      <c r="AG17" s="6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8"/>
      <c r="AS17" s="14"/>
      <c r="AT17" s="6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8"/>
      <c r="BG17" s="133"/>
    </row>
    <row r="18" spans="1:59" x14ac:dyDescent="0.35">
      <c r="A18" s="95"/>
      <c r="B18" s="150"/>
      <c r="C18"/>
      <c r="D18" s="144"/>
      <c r="E18" s="143"/>
      <c r="F18"/>
      <c r="G18" s="153"/>
      <c r="H18" s="103"/>
      <c r="I18" s="97"/>
      <c r="J18" s="97"/>
      <c r="K18" s="97"/>
      <c r="L18" s="136"/>
      <c r="M18" s="136"/>
      <c r="N18" s="136"/>
      <c r="O18" s="136"/>
      <c r="P18" s="155"/>
      <c r="Q18"/>
      <c r="R18" s="21" t="s">
        <v>16</v>
      </c>
      <c r="S18" s="9" t="e">
        <f t="shared" ref="S18:S19" si="5">SUM(T18:AE18)</f>
        <v>#N/A</v>
      </c>
      <c r="T18" s="16" t="e" cm="1">
        <f t="array" ref="T18">SUMPRODUCT(('DA CDE  '!$C$3:$C$80=$A17)*('DA CDE  '!$F$3:$F$80=$D17)*('DA CDE  '!$N$2:$AO$2='PROJET '!T$3)*('DA CDE  '!M15:$M$80="EM OK")*('DA CDE  '!$N$3:$AN$80))</f>
        <v>#N/A</v>
      </c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8"/>
      <c r="AF18" s="9"/>
      <c r="AG18" s="17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8"/>
      <c r="AS18" s="9"/>
      <c r="AT18" s="17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8"/>
      <c r="BG18" s="134"/>
    </row>
    <row r="19" spans="1:59" x14ac:dyDescent="0.35">
      <c r="A19" s="95"/>
      <c r="B19" s="150"/>
      <c r="C19"/>
      <c r="D19" s="144"/>
      <c r="E19" s="143"/>
      <c r="F19"/>
      <c r="G19" s="153"/>
      <c r="H19" s="103"/>
      <c r="I19" s="97"/>
      <c r="J19" s="97"/>
      <c r="K19" s="97"/>
      <c r="L19" s="136"/>
      <c r="M19" s="136"/>
      <c r="N19" s="136"/>
      <c r="O19" s="136"/>
      <c r="P19" s="155"/>
      <c r="Q19"/>
      <c r="R19" s="21" t="s">
        <v>17</v>
      </c>
      <c r="S19" s="9" t="e">
        <f t="shared" si="5"/>
        <v>#N/A</v>
      </c>
      <c r="T19" s="10" t="e" cm="1">
        <f t="array" ref="T19">SUMPRODUCT(('DA CDE  '!$C$3:$C$80=$A17)*('DA CDE  '!$F$3:$F$80=$D17)*('DA CDE  '!$N$2:$AO$2='PROJET '!T$3)*('DA CDE  '!M15:$M$80="DA EN COURS ")*('DA CDE  '!$N$3:$AN$80))+SUMPRODUCT(('DA CDE  '!$C$3:$C$80=$A17)*('DA CDE  '!$F$3:$F$80=$D17)*('DA CDE  '!$N$2:$AO$2='PROJET '!T$3)*('DA CDE  '!M15:$M$80="Cmde OK")*('DA CDE  '!$N$3:$AN$80))</f>
        <v>#N/A</v>
      </c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2"/>
      <c r="AF19" s="9"/>
      <c r="AG19" s="10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2"/>
      <c r="AS19" s="9"/>
      <c r="AT19" s="10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2"/>
      <c r="BG19" s="134"/>
    </row>
    <row r="20" spans="1:59" ht="15" thickBot="1" x14ac:dyDescent="0.4">
      <c r="A20" s="95"/>
      <c r="B20" s="150"/>
      <c r="C20"/>
      <c r="D20" s="144"/>
      <c r="E20" s="143"/>
      <c r="F20"/>
      <c r="G20" s="154"/>
      <c r="H20" s="103"/>
      <c r="I20" s="97"/>
      <c r="J20" s="97"/>
      <c r="K20" s="97"/>
      <c r="L20" s="136"/>
      <c r="M20" s="136"/>
      <c r="N20" s="136"/>
      <c r="O20" s="136"/>
      <c r="P20" s="156"/>
      <c r="R20" s="22" t="s">
        <v>27</v>
      </c>
      <c r="S20" s="13"/>
      <c r="T20" s="137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9"/>
      <c r="AF20" s="13"/>
      <c r="AG20" s="137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9"/>
      <c r="AS20" s="13"/>
      <c r="AT20" s="137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9"/>
      <c r="BG20" s="135"/>
    </row>
    <row r="21" spans="1:59" x14ac:dyDescent="0.35">
      <c r="A21" s="167"/>
      <c r="B21" s="170" t="str">
        <f>IFERROR(VLOOKUP($A21,DATA!$B$1:$D$32,2,FALSE),"")</f>
        <v/>
      </c>
      <c r="C21"/>
      <c r="D21" s="144" t="str">
        <f>IFERROR(VLOOKUP($A21,DATA!$B$1:$D$32,3,FALSE),"")</f>
        <v/>
      </c>
      <c r="E21" s="143" t="s">
        <v>146</v>
      </c>
      <c r="F21"/>
      <c r="G21" s="99"/>
      <c r="H21" s="99">
        <v>995</v>
      </c>
      <c r="I21" s="97"/>
      <c r="J21" s="97"/>
      <c r="K21" s="97"/>
      <c r="L21" s="136" t="e">
        <f>H21-(S22+S23)</f>
        <v>#N/A</v>
      </c>
      <c r="M21" s="136">
        <f>I21-(AF22+AF23)</f>
        <v>0</v>
      </c>
      <c r="N21" s="136">
        <f>J21-(AS22+AS23)</f>
        <v>0</v>
      </c>
      <c r="O21" s="136"/>
      <c r="P21" s="99"/>
      <c r="R21" s="20" t="s">
        <v>22</v>
      </c>
      <c r="S21" s="14">
        <f t="shared" ref="S21" si="6">H21</f>
        <v>995</v>
      </c>
      <c r="T21" s="6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  <c r="AF21" s="14"/>
      <c r="AG21" s="6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8"/>
      <c r="AS21" s="14"/>
      <c r="AT21" s="6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8"/>
      <c r="BG21" s="133"/>
    </row>
    <row r="22" spans="1:59" x14ac:dyDescent="0.35">
      <c r="A22" s="168"/>
      <c r="B22" s="170"/>
      <c r="C22"/>
      <c r="D22" s="144"/>
      <c r="E22" s="143"/>
      <c r="F22"/>
      <c r="G22" s="100"/>
      <c r="H22" s="100"/>
      <c r="I22" s="97"/>
      <c r="J22" s="97"/>
      <c r="K22" s="97"/>
      <c r="L22" s="136"/>
      <c r="M22" s="136"/>
      <c r="N22" s="136"/>
      <c r="O22" s="136"/>
      <c r="P22" s="100"/>
      <c r="R22" s="21" t="s">
        <v>16</v>
      </c>
      <c r="S22" s="9" t="e">
        <f t="shared" ref="S22:S23" si="7">SUM(T22:AE22)</f>
        <v>#N/A</v>
      </c>
      <c r="T22" s="16" t="e" cm="1">
        <f t="array" ref="T22">SUMPRODUCT(('DA CDE  '!$C$3:$C$80=$A21)*('DA CDE  '!$F$3:$F$80=$D21)*('DA CDE  '!$N$2:$AO$2='PROJET '!T$3)*('DA CDE  '!M19:$M$80="EM OK")*('DA CDE  '!$N$3:$AN$80))</f>
        <v>#N/A</v>
      </c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8"/>
      <c r="AF22" s="9"/>
      <c r="AG22" s="17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8"/>
      <c r="AS22" s="9"/>
      <c r="AT22" s="17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8"/>
      <c r="BG22" s="134"/>
    </row>
    <row r="23" spans="1:59" x14ac:dyDescent="0.35">
      <c r="A23" s="168"/>
      <c r="B23" s="170"/>
      <c r="C23"/>
      <c r="D23" s="144"/>
      <c r="E23" s="143"/>
      <c r="F23"/>
      <c r="G23" s="100"/>
      <c r="H23" s="100"/>
      <c r="I23" s="97"/>
      <c r="J23" s="97"/>
      <c r="K23" s="97"/>
      <c r="L23" s="136"/>
      <c r="M23" s="136"/>
      <c r="N23" s="136"/>
      <c r="O23" s="136"/>
      <c r="P23" s="100"/>
      <c r="R23" s="21" t="s">
        <v>17</v>
      </c>
      <c r="S23" s="9" t="e">
        <f t="shared" si="7"/>
        <v>#N/A</v>
      </c>
      <c r="T23" s="10" t="e" cm="1">
        <f t="array" ref="T23">SUMPRODUCT(('DA CDE  '!$C$3:$C$80=$A21)*('DA CDE  '!$F$3:$F$80=$D21)*('DA CDE  '!$N$2:$AO$2='PROJET '!T$3)*('DA CDE  '!M19:$M$80="DA EN COURS ")*('DA CDE  '!$N$3:$AN$80))+SUMPRODUCT(('DA CDE  '!$C$3:$C$80=$A21)*('DA CDE  '!$F$3:$F$80=$D21)*('DA CDE  '!$N$2:$AO$2='PROJET '!T$3)*('DA CDE  '!M19:$M$80="Cmde OK")*('DA CDE  '!$N$3:$AN$80))</f>
        <v>#N/A</v>
      </c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2"/>
      <c r="AF23" s="9"/>
      <c r="AG23" s="10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2"/>
      <c r="AS23" s="9"/>
      <c r="AT23" s="10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2"/>
      <c r="BG23" s="134"/>
    </row>
    <row r="24" spans="1:59" ht="15" thickBot="1" x14ac:dyDescent="0.4">
      <c r="A24" s="169"/>
      <c r="B24" s="170"/>
      <c r="C24"/>
      <c r="D24" s="144"/>
      <c r="E24" s="143"/>
      <c r="F24"/>
      <c r="G24" s="101"/>
      <c r="H24" s="101"/>
      <c r="I24" s="97"/>
      <c r="J24" s="97"/>
      <c r="K24" s="97"/>
      <c r="L24" s="136"/>
      <c r="M24" s="136"/>
      <c r="N24" s="136"/>
      <c r="O24" s="136"/>
      <c r="P24" s="101"/>
      <c r="R24" s="22" t="s">
        <v>27</v>
      </c>
      <c r="S24" s="13"/>
      <c r="T24" s="137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9"/>
      <c r="AF24" s="13"/>
      <c r="AG24" s="137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9"/>
      <c r="AS24" s="13"/>
      <c r="AT24" s="137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9"/>
      <c r="BG24" s="135"/>
    </row>
    <row r="25" spans="1:59" x14ac:dyDescent="0.35">
      <c r="A25" s="95" t="s">
        <v>49</v>
      </c>
      <c r="B25" s="161" t="str">
        <f>IFERROR(VLOOKUP($A25,DATA!$B$1:$D$32,2,FALSE),"")</f>
        <v>Projet 6</v>
      </c>
      <c r="C25"/>
      <c r="D25" s="144" t="str">
        <f>IFERROR(VLOOKUP($A25,DATA!$B$1:$D$32,3,FALSE),"")</f>
        <v>INZ-1489-2-2022-A</v>
      </c>
      <c r="E25" s="143"/>
      <c r="G25" s="99"/>
      <c r="H25" s="107"/>
      <c r="I25" s="97"/>
      <c r="J25" s="97"/>
      <c r="K25" s="97"/>
      <c r="L25" s="136" t="e">
        <f>H25-(S26+S27)</f>
        <v>#N/A</v>
      </c>
      <c r="M25" s="136">
        <f>I25-(AF26+AF27)</f>
        <v>0</v>
      </c>
      <c r="N25" s="136">
        <f>J25-(AS26+AS27)</f>
        <v>0</v>
      </c>
      <c r="O25" s="136"/>
      <c r="P25" s="151"/>
      <c r="R25" s="20" t="s">
        <v>22</v>
      </c>
      <c r="S25" s="14">
        <f t="shared" ref="S25" si="8">H25</f>
        <v>0</v>
      </c>
      <c r="T25" s="6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  <c r="AF25" s="14"/>
      <c r="AG25" s="6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8"/>
      <c r="AS25" s="14"/>
      <c r="AT25" s="6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8"/>
      <c r="BG25" s="133"/>
    </row>
    <row r="26" spans="1:59" x14ac:dyDescent="0.35">
      <c r="A26" s="95"/>
      <c r="B26" s="161"/>
      <c r="C26"/>
      <c r="D26" s="144"/>
      <c r="E26" s="143"/>
      <c r="G26" s="100"/>
      <c r="H26" s="107"/>
      <c r="I26" s="97"/>
      <c r="J26" s="97"/>
      <c r="K26" s="97"/>
      <c r="L26" s="136"/>
      <c r="M26" s="136"/>
      <c r="N26" s="136"/>
      <c r="O26" s="136"/>
      <c r="P26" s="151"/>
      <c r="R26" s="21" t="s">
        <v>16</v>
      </c>
      <c r="S26" s="9" t="e">
        <f t="shared" ref="S26:S27" si="9">SUM(T26:AE26)</f>
        <v>#N/A</v>
      </c>
      <c r="T26" s="16" t="e" cm="1">
        <f t="array" ref="T26">SUMPRODUCT(('DA CDE  '!$C$3:$C$80=$A25)*('DA CDE  '!$F$3:$F$80=$D25)*('DA CDE  '!$N$2:$AO$2='PROJET '!T$3)*('DA CDE  '!M23:$M$80="EM OK")*('DA CDE  '!$N$3:$AN$80))</f>
        <v>#N/A</v>
      </c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8"/>
      <c r="AF26" s="9"/>
      <c r="AG26" s="17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8"/>
      <c r="AS26" s="9"/>
      <c r="AT26" s="17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8"/>
      <c r="BG26" s="134"/>
    </row>
    <row r="27" spans="1:59" x14ac:dyDescent="0.35">
      <c r="A27" s="95"/>
      <c r="B27" s="161"/>
      <c r="C27"/>
      <c r="D27" s="144"/>
      <c r="E27" s="143"/>
      <c r="G27" s="100"/>
      <c r="H27" s="107"/>
      <c r="I27" s="97"/>
      <c r="J27" s="97"/>
      <c r="K27" s="97"/>
      <c r="L27" s="136"/>
      <c r="M27" s="136"/>
      <c r="N27" s="136"/>
      <c r="O27" s="136"/>
      <c r="P27" s="151"/>
      <c r="R27" s="21" t="s">
        <v>17</v>
      </c>
      <c r="S27" s="9" t="e">
        <f t="shared" si="9"/>
        <v>#N/A</v>
      </c>
      <c r="T27" s="10" t="e" cm="1">
        <f t="array" ref="T27">SUMPRODUCT(('DA CDE  '!$C$3:$C$80=$A25)*('DA CDE  '!$F$3:$F$80=$D25)*('DA CDE  '!$N$2:$AO$2='PROJET '!T$3)*('DA CDE  '!M23:$M$80="DA EN COURS ")*('DA CDE  '!$N$3:$AN$80))+SUMPRODUCT(('DA CDE  '!$C$3:$C$80=$A25)*('DA CDE  '!$F$3:$F$80=$D25)*('DA CDE  '!$N$2:$AO$2='PROJET '!T$3)*('DA CDE  '!M23:$M$80="Cmde OK")*('DA CDE  '!$N$3:$AN$80))</f>
        <v>#N/A</v>
      </c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2"/>
      <c r="AF27" s="9"/>
      <c r="AG27" s="10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2"/>
      <c r="AS27" s="9"/>
      <c r="AT27" s="10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2"/>
      <c r="BG27" s="134"/>
    </row>
    <row r="28" spans="1:59" ht="15" thickBot="1" x14ac:dyDescent="0.4">
      <c r="A28" s="95"/>
      <c r="B28" s="161"/>
      <c r="C28"/>
      <c r="D28" s="144"/>
      <c r="E28" s="143"/>
      <c r="G28" s="101"/>
      <c r="H28" s="107"/>
      <c r="I28" s="97"/>
      <c r="J28" s="97"/>
      <c r="K28" s="97"/>
      <c r="L28" s="136"/>
      <c r="M28" s="136"/>
      <c r="N28" s="136"/>
      <c r="O28" s="136"/>
      <c r="P28" s="151"/>
      <c r="R28" s="22" t="s">
        <v>27</v>
      </c>
      <c r="S28" s="13"/>
      <c r="T28" s="137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9"/>
      <c r="AF28" s="13"/>
      <c r="AG28" s="137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9"/>
      <c r="AS28" s="13"/>
      <c r="AT28" s="137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9"/>
      <c r="BG28" s="135"/>
    </row>
    <row r="29" spans="1:59" x14ac:dyDescent="0.35">
      <c r="A29" s="95" t="s">
        <v>47</v>
      </c>
      <c r="B29" s="150" t="str">
        <f>IFERROR(VLOOKUP($A29,DATA!$B$1:$D$32,2,FALSE),"")</f>
        <v>Projet 7</v>
      </c>
      <c r="C29"/>
      <c r="D29" s="144" t="str">
        <f>IFERROR(VLOOKUP($A29,DATA!$B$1:$D$32,3,FALSE),"")</f>
        <v>INZ-1725-2-2022-A</v>
      </c>
      <c r="E29" s="143"/>
      <c r="G29" s="99"/>
      <c r="H29" s="97"/>
      <c r="I29" s="97"/>
      <c r="J29" s="97"/>
      <c r="K29" s="97"/>
      <c r="L29" s="136" t="e">
        <f>H29-(S30+S31)</f>
        <v>#N/A</v>
      </c>
      <c r="M29" s="136">
        <f>I29-(AF30+AF31)</f>
        <v>0</v>
      </c>
      <c r="N29" s="136">
        <f>J29-(AS30+AS31)</f>
        <v>0</v>
      </c>
      <c r="O29" s="136"/>
      <c r="P29" s="151"/>
      <c r="R29" s="20" t="s">
        <v>22</v>
      </c>
      <c r="S29" s="14">
        <f t="shared" ref="S29" si="10">H29</f>
        <v>0</v>
      </c>
      <c r="T29" s="6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  <c r="AF29" s="14"/>
      <c r="AG29" s="6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8"/>
      <c r="AS29" s="14"/>
      <c r="AT29" s="6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8"/>
      <c r="BG29" s="133"/>
    </row>
    <row r="30" spans="1:59" x14ac:dyDescent="0.35">
      <c r="A30" s="95"/>
      <c r="B30" s="150"/>
      <c r="C30"/>
      <c r="D30" s="144"/>
      <c r="E30" s="143"/>
      <c r="G30" s="100"/>
      <c r="H30" s="97"/>
      <c r="I30" s="97"/>
      <c r="J30" s="97"/>
      <c r="K30" s="97"/>
      <c r="L30" s="136"/>
      <c r="M30" s="136"/>
      <c r="N30" s="136"/>
      <c r="O30" s="136"/>
      <c r="P30" s="151"/>
      <c r="R30" s="21" t="s">
        <v>16</v>
      </c>
      <c r="S30" s="9" t="e">
        <f t="shared" ref="S30:S31" si="11">SUM(T30:AE30)</f>
        <v>#N/A</v>
      </c>
      <c r="T30" s="16" t="e" cm="1">
        <f t="array" ref="T30">SUMPRODUCT(('DA CDE  '!$C$3:$C$80=$A29)*('DA CDE  '!$F$3:$F$80=$D29)*('DA CDE  '!$N$2:$AO$2='PROJET '!T$3)*('DA CDE  '!M27:$M$80="EM OK")*('DA CDE  '!$N$3:$AN$80))</f>
        <v>#N/A</v>
      </c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8"/>
      <c r="AF30" s="9"/>
      <c r="AG30" s="17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8"/>
      <c r="AS30" s="9"/>
      <c r="AT30" s="17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8"/>
      <c r="BG30" s="134"/>
    </row>
    <row r="31" spans="1:59" x14ac:dyDescent="0.35">
      <c r="A31" s="95"/>
      <c r="B31" s="150"/>
      <c r="C31"/>
      <c r="D31" s="144"/>
      <c r="E31" s="143"/>
      <c r="G31" s="100"/>
      <c r="H31" s="97"/>
      <c r="I31" s="97"/>
      <c r="J31" s="97"/>
      <c r="K31" s="97"/>
      <c r="L31" s="136"/>
      <c r="M31" s="136"/>
      <c r="N31" s="136"/>
      <c r="O31" s="136"/>
      <c r="P31" s="151"/>
      <c r="R31" s="21" t="s">
        <v>17</v>
      </c>
      <c r="S31" s="9" t="e">
        <f t="shared" si="11"/>
        <v>#N/A</v>
      </c>
      <c r="T31" s="10" t="e" cm="1">
        <f t="array" ref="T31">SUMPRODUCT(('DA CDE  '!$C$3:$C$80=$A29)*('DA CDE  '!$F$3:$F$80=$D29)*('DA CDE  '!$N$2:$AO$2='PROJET '!T$3)*('DA CDE  '!M27:$M$80="DA EN COURS ")*('DA CDE  '!$N$3:$AN$80))+SUMPRODUCT(('DA CDE  '!$C$3:$C$80=$A29)*('DA CDE  '!$F$3:$F$80=$D29)*('DA CDE  '!$N$2:$AO$2='PROJET '!T$3)*('DA CDE  '!M27:$M$80="Cmde OK")*('DA CDE  '!$N$3:$AN$80))</f>
        <v>#N/A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2"/>
      <c r="AF31" s="9"/>
      <c r="AG31" s="10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2"/>
      <c r="AS31" s="9"/>
      <c r="AT31" s="10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2"/>
      <c r="BG31" s="134"/>
    </row>
    <row r="32" spans="1:59" ht="15" thickBot="1" x14ac:dyDescent="0.4">
      <c r="A32" s="95"/>
      <c r="B32" s="150"/>
      <c r="C32"/>
      <c r="D32" s="144"/>
      <c r="E32" s="143"/>
      <c r="G32" s="101"/>
      <c r="H32" s="97"/>
      <c r="I32" s="97"/>
      <c r="J32" s="97"/>
      <c r="K32" s="97"/>
      <c r="L32" s="136"/>
      <c r="M32" s="136"/>
      <c r="N32" s="136"/>
      <c r="O32" s="136"/>
      <c r="P32" s="151"/>
      <c r="R32" s="22" t="s">
        <v>27</v>
      </c>
      <c r="S32" s="13"/>
      <c r="T32" s="137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9"/>
      <c r="AF32" s="13"/>
      <c r="AG32" s="137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9"/>
      <c r="AS32" s="13"/>
      <c r="AT32" s="137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9"/>
      <c r="BG32" s="135"/>
    </row>
    <row r="33" spans="1:59" x14ac:dyDescent="0.35">
      <c r="A33" s="95" t="s">
        <v>45</v>
      </c>
      <c r="B33" s="150" t="str">
        <f>IFERROR(VLOOKUP($A33,DATA!$B$1:$D$32,2,FALSE),"")</f>
        <v>Projet 8</v>
      </c>
      <c r="C33"/>
      <c r="D33" s="144" t="str">
        <f>IFERROR(VLOOKUP($A33,DATA!$B$1:$D$32,3,FALSE),"")</f>
        <v>INZ-1676-2-2022</v>
      </c>
      <c r="E33" s="143"/>
      <c r="G33" s="99"/>
      <c r="H33" s="106"/>
      <c r="I33" s="97"/>
      <c r="J33" s="97"/>
      <c r="K33" s="97"/>
      <c r="L33" s="136" t="e">
        <f>H33-(S34+S35)</f>
        <v>#N/A</v>
      </c>
      <c r="M33" s="136">
        <f>I33-(AF34+AF35)</f>
        <v>0</v>
      </c>
      <c r="N33" s="136">
        <f>J33-(AS34+AS35)</f>
        <v>0</v>
      </c>
      <c r="O33" s="136"/>
      <c r="P33" s="151"/>
      <c r="R33" s="20" t="s">
        <v>22</v>
      </c>
      <c r="S33" s="14">
        <f t="shared" ref="S33" si="12">H33</f>
        <v>0</v>
      </c>
      <c r="T33" s="6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14"/>
      <c r="AG33" s="6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8"/>
      <c r="AS33" s="14"/>
      <c r="AT33" s="6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8"/>
      <c r="BG33" s="133"/>
    </row>
    <row r="34" spans="1:59" x14ac:dyDescent="0.35">
      <c r="A34" s="95"/>
      <c r="B34" s="150"/>
      <c r="C34"/>
      <c r="D34" s="144"/>
      <c r="E34" s="143"/>
      <c r="G34" s="100"/>
      <c r="H34" s="106"/>
      <c r="I34" s="97"/>
      <c r="J34" s="97"/>
      <c r="K34" s="97"/>
      <c r="L34" s="136"/>
      <c r="M34" s="136"/>
      <c r="N34" s="136"/>
      <c r="O34" s="136"/>
      <c r="P34" s="151"/>
      <c r="R34" s="21" t="s">
        <v>16</v>
      </c>
      <c r="S34" s="9" t="e">
        <f t="shared" ref="S34:S35" si="13">SUM(T34:AE34)</f>
        <v>#N/A</v>
      </c>
      <c r="T34" s="16" t="e" cm="1">
        <f t="array" ref="T34">SUMPRODUCT(('DA CDE  '!$C$3:$C$80=$A33)*('DA CDE  '!$F$3:$F$80=$D33)*('DA CDE  '!$N$2:$AO$2='PROJET '!T$3)*('DA CDE  '!M31:$M$80="EM OK")*('DA CDE  '!$N$3:$AN$80))</f>
        <v>#N/A</v>
      </c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8"/>
      <c r="AF34" s="9"/>
      <c r="AG34" s="17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8"/>
      <c r="AS34" s="9"/>
      <c r="AT34" s="17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8"/>
      <c r="BG34" s="134"/>
    </row>
    <row r="35" spans="1:59" x14ac:dyDescent="0.35">
      <c r="A35" s="95"/>
      <c r="B35" s="150"/>
      <c r="C35"/>
      <c r="D35" s="144"/>
      <c r="E35" s="143"/>
      <c r="G35" s="100"/>
      <c r="H35" s="106"/>
      <c r="I35" s="97"/>
      <c r="J35" s="97"/>
      <c r="K35" s="97"/>
      <c r="L35" s="136"/>
      <c r="M35" s="136"/>
      <c r="N35" s="136"/>
      <c r="O35" s="136"/>
      <c r="P35" s="151"/>
      <c r="R35" s="21" t="s">
        <v>17</v>
      </c>
      <c r="S35" s="9" t="e">
        <f t="shared" si="13"/>
        <v>#N/A</v>
      </c>
      <c r="T35" s="10" t="e" cm="1">
        <f t="array" ref="T35">SUMPRODUCT(('DA CDE  '!$C$3:$C$80=$A33)*('DA CDE  '!$F$3:$F$80=$D33)*('DA CDE  '!$N$2:$AO$2='PROJET '!T$3)*('DA CDE  '!M31:$M$80="DA EN COURS ")*('DA CDE  '!$N$3:$AN$80))+SUMPRODUCT(('DA CDE  '!$C$3:$C$80=$A33)*('DA CDE  '!$F$3:$F$80=$D33)*('DA CDE  '!$N$2:$AO$2='PROJET '!T$3)*('DA CDE  '!M31:$M$80="Cmde OK")*('DA CDE  '!$N$3:$AN$80))</f>
        <v>#N/A</v>
      </c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2"/>
      <c r="AF35" s="9"/>
      <c r="AG35" s="10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2"/>
      <c r="AS35" s="9"/>
      <c r="AT35" s="10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2"/>
      <c r="BG35" s="134"/>
    </row>
    <row r="36" spans="1:59" ht="15" thickBot="1" x14ac:dyDescent="0.4">
      <c r="A36" s="95"/>
      <c r="B36" s="150"/>
      <c r="C36"/>
      <c r="D36" s="144"/>
      <c r="E36" s="143"/>
      <c r="G36" s="101"/>
      <c r="H36" s="106"/>
      <c r="I36" s="97"/>
      <c r="J36" s="97"/>
      <c r="K36" s="97"/>
      <c r="L36" s="136"/>
      <c r="M36" s="136"/>
      <c r="N36" s="136"/>
      <c r="O36" s="136"/>
      <c r="P36" s="151"/>
      <c r="R36" s="22" t="s">
        <v>27</v>
      </c>
      <c r="S36" s="13"/>
      <c r="T36" s="137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9"/>
      <c r="AF36" s="13"/>
      <c r="AG36" s="137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9"/>
      <c r="AS36" s="13"/>
      <c r="AT36" s="137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9"/>
      <c r="BG36" s="135"/>
    </row>
    <row r="37" spans="1:59" x14ac:dyDescent="0.35">
      <c r="A37" s="95" t="s">
        <v>57</v>
      </c>
      <c r="B37" s="150" t="str">
        <f>IFERROR(VLOOKUP($A37,DATA!$B$1:$D$32,2,FALSE),"")</f>
        <v>Projet 1</v>
      </c>
      <c r="D37" s="144" t="str">
        <f>IFERROR(VLOOKUP($A37,DATA!$B$1:$D$32,3,FALSE),"")</f>
        <v>INZ-0645-2-2018-A</v>
      </c>
      <c r="E37" s="181" t="s">
        <v>147</v>
      </c>
      <c r="G37" s="99"/>
      <c r="H37" s="103"/>
      <c r="I37" s="97"/>
      <c r="J37" s="97"/>
      <c r="K37" s="97"/>
      <c r="L37" s="136" t="e">
        <f>H37-(S38+S39)</f>
        <v>#N/A</v>
      </c>
      <c r="M37" s="136">
        <f>I37-(AF38+AF39)</f>
        <v>0</v>
      </c>
      <c r="N37" s="136">
        <f>J37-(AS38+AS39)</f>
        <v>0</v>
      </c>
      <c r="O37" s="136"/>
      <c r="P37" s="145"/>
      <c r="R37" s="20" t="s">
        <v>22</v>
      </c>
      <c r="S37" s="14">
        <f t="shared" ref="S37" si="14">H37</f>
        <v>0</v>
      </c>
      <c r="T37" s="6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  <c r="AF37" s="14"/>
      <c r="AG37" s="6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8"/>
      <c r="AS37" s="14"/>
      <c r="AT37" s="6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8"/>
      <c r="BG37" s="133"/>
    </row>
    <row r="38" spans="1:59" x14ac:dyDescent="0.35">
      <c r="A38" s="95"/>
      <c r="B38" s="150"/>
      <c r="D38" s="144"/>
      <c r="E38" s="182"/>
      <c r="G38" s="100"/>
      <c r="H38" s="103"/>
      <c r="I38" s="97"/>
      <c r="J38" s="97"/>
      <c r="K38" s="97"/>
      <c r="L38" s="136"/>
      <c r="M38" s="136"/>
      <c r="N38" s="136"/>
      <c r="O38" s="136"/>
      <c r="P38" s="140"/>
      <c r="R38" s="21" t="s">
        <v>16</v>
      </c>
      <c r="S38" s="9" t="e">
        <f t="shared" ref="S38:S39" si="15">SUM(T38:AE38)</f>
        <v>#N/A</v>
      </c>
      <c r="T38" s="16" t="e" cm="1">
        <f t="array" ref="T38">SUMPRODUCT(('DA CDE  '!$C$3:$C$80=$A37)*('DA CDE  '!$F$3:$F$80=$D37)*('DA CDE  '!$N$2:$AO$2='PROJET '!T$3)*('DA CDE  '!M35:$M$80="EM OK")*('DA CDE  '!$N$3:$AN$80))</f>
        <v>#N/A</v>
      </c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8"/>
      <c r="AF38" s="9"/>
      <c r="AG38" s="17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8"/>
      <c r="AS38" s="9"/>
      <c r="AT38" s="17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8"/>
      <c r="BG38" s="134"/>
    </row>
    <row r="39" spans="1:59" x14ac:dyDescent="0.35">
      <c r="A39" s="95"/>
      <c r="B39" s="150"/>
      <c r="D39" s="144"/>
      <c r="E39" s="182"/>
      <c r="G39" s="100"/>
      <c r="H39" s="103"/>
      <c r="I39" s="97"/>
      <c r="J39" s="97"/>
      <c r="K39" s="97"/>
      <c r="L39" s="136"/>
      <c r="M39" s="136"/>
      <c r="N39" s="136"/>
      <c r="O39" s="136"/>
      <c r="P39" s="140"/>
      <c r="R39" s="21" t="s">
        <v>17</v>
      </c>
      <c r="S39" s="9" t="e">
        <f t="shared" si="15"/>
        <v>#N/A</v>
      </c>
      <c r="T39" s="10" t="e" cm="1">
        <f t="array" ref="T39">SUMPRODUCT(('DA CDE  '!$C$3:$C$80=$A37)*('DA CDE  '!$F$3:$F$80=$D37)*('DA CDE  '!$N$2:$AO$2='PROJET '!T$3)*('DA CDE  '!M35:$M$80="DA EN COURS ")*('DA CDE  '!$N$3:$AN$80))+SUMPRODUCT(('DA CDE  '!$C$3:$C$80=$A37)*('DA CDE  '!$F$3:$F$80=$D37)*('DA CDE  '!$N$2:$AO$2='PROJET '!T$3)*('DA CDE  '!M35:$M$80="Cmde OK")*('DA CDE  '!$N$3:$AN$80))</f>
        <v>#N/A</v>
      </c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2"/>
      <c r="AF39" s="9"/>
      <c r="AG39" s="10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2"/>
      <c r="AS39" s="9"/>
      <c r="AT39" s="10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2"/>
      <c r="BG39" s="134"/>
    </row>
    <row r="40" spans="1:59" ht="15" thickBot="1" x14ac:dyDescent="0.4">
      <c r="A40" s="95"/>
      <c r="B40" s="150"/>
      <c r="D40" s="144"/>
      <c r="E40" s="182"/>
      <c r="G40" s="101"/>
      <c r="H40" s="103"/>
      <c r="I40" s="97"/>
      <c r="J40" s="97"/>
      <c r="K40" s="97"/>
      <c r="L40" s="136"/>
      <c r="M40" s="136"/>
      <c r="N40" s="136"/>
      <c r="O40" s="136"/>
      <c r="P40" s="140"/>
      <c r="R40" s="22" t="s">
        <v>27</v>
      </c>
      <c r="S40" s="13"/>
      <c r="T40" s="137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9"/>
      <c r="AF40" s="13"/>
      <c r="AG40" s="137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9"/>
      <c r="AS40" s="13"/>
      <c r="AT40" s="137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9"/>
      <c r="BG40" s="135"/>
    </row>
    <row r="41" spans="1:59" x14ac:dyDescent="0.35">
      <c r="A41" s="95" t="s">
        <v>55</v>
      </c>
      <c r="B41" s="150" t="str">
        <f>IFERROR(VLOOKUP($A41,DATA!$B$1:$D$32,2,FALSE),"")</f>
        <v>Projet 2</v>
      </c>
      <c r="D41" s="144" t="str">
        <f>IFERROR(VLOOKUP($A41,DATA!$B$1:$D$32,3,FALSE),"")</f>
        <v>INZ-0645-2-2018-A</v>
      </c>
      <c r="E41" s="181" t="s">
        <v>147</v>
      </c>
      <c r="G41" s="99"/>
      <c r="H41" s="103"/>
      <c r="I41" s="97"/>
      <c r="J41" s="97"/>
      <c r="K41" s="97"/>
      <c r="L41" s="136" t="e">
        <f>H41-(S42+S43)</f>
        <v>#N/A</v>
      </c>
      <c r="M41" s="136">
        <f>I41-(AF42+AF43)</f>
        <v>0</v>
      </c>
      <c r="N41" s="136">
        <f>J41-(AS42+AS43)</f>
        <v>0</v>
      </c>
      <c r="O41" s="136"/>
      <c r="P41" s="140"/>
      <c r="R41" s="20" t="s">
        <v>22</v>
      </c>
      <c r="S41" s="14">
        <f t="shared" ref="S41" si="16">H41</f>
        <v>0</v>
      </c>
      <c r="T41" s="6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14"/>
      <c r="AG41" s="6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8"/>
      <c r="AS41" s="14"/>
      <c r="AT41" s="6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8"/>
      <c r="BG41" s="133"/>
    </row>
    <row r="42" spans="1:59" x14ac:dyDescent="0.35">
      <c r="A42" s="95"/>
      <c r="B42" s="150"/>
      <c r="D42" s="144"/>
      <c r="E42" s="182"/>
      <c r="G42" s="100"/>
      <c r="H42" s="103"/>
      <c r="I42" s="97"/>
      <c r="J42" s="97"/>
      <c r="K42" s="97"/>
      <c r="L42" s="136"/>
      <c r="M42" s="136"/>
      <c r="N42" s="136"/>
      <c r="O42" s="136"/>
      <c r="P42" s="140"/>
      <c r="R42" s="21" t="s">
        <v>16</v>
      </c>
      <c r="S42" s="9" t="e">
        <f t="shared" ref="S42:S43" si="17">SUM(T42:AE42)</f>
        <v>#N/A</v>
      </c>
      <c r="T42" s="16" t="e" cm="1">
        <f t="array" ref="T42">SUMPRODUCT(('DA CDE  '!$C$3:$C$80=$A41)*('DA CDE  '!$F$3:$F$80=$D41)*('DA CDE  '!$N$2:$AO$2='PROJET '!T$3)*('DA CDE  '!M39:$M$80="EM OK")*('DA CDE  '!$N$3:$AN$80))</f>
        <v>#N/A</v>
      </c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8"/>
      <c r="AF42" s="9"/>
      <c r="AG42" s="17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8"/>
      <c r="AS42" s="9"/>
      <c r="AT42" s="17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8"/>
      <c r="BG42" s="134"/>
    </row>
    <row r="43" spans="1:59" x14ac:dyDescent="0.35">
      <c r="A43" s="95"/>
      <c r="B43" s="150"/>
      <c r="D43" s="144"/>
      <c r="E43" s="182"/>
      <c r="G43" s="100"/>
      <c r="H43" s="103"/>
      <c r="I43" s="97"/>
      <c r="J43" s="97"/>
      <c r="K43" s="97"/>
      <c r="L43" s="136"/>
      <c r="M43" s="136"/>
      <c r="N43" s="136"/>
      <c r="O43" s="136"/>
      <c r="P43" s="140"/>
      <c r="R43" s="21" t="s">
        <v>17</v>
      </c>
      <c r="S43" s="9" t="e">
        <f t="shared" si="17"/>
        <v>#N/A</v>
      </c>
      <c r="T43" s="10" t="e" cm="1">
        <f t="array" ref="T43">SUMPRODUCT(('DA CDE  '!$C$3:$C$80=$A41)*('DA CDE  '!$F$3:$F$80=$D41)*('DA CDE  '!$N$2:$AO$2='PROJET '!T$3)*('DA CDE  '!M39:$M$80="DA EN COURS ")*('DA CDE  '!$N$3:$AN$80))+SUMPRODUCT(('DA CDE  '!$C$3:$C$80=$A41)*('DA CDE  '!$F$3:$F$80=$D41)*('DA CDE  '!$N$2:$AO$2='PROJET '!T$3)*('DA CDE  '!M39:$M$80="Cmde OK")*('DA CDE  '!$N$3:$AN$80))</f>
        <v>#N/A</v>
      </c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2"/>
      <c r="AF43" s="9"/>
      <c r="AG43" s="10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2"/>
      <c r="AS43" s="9"/>
      <c r="AT43" s="10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2"/>
      <c r="BG43" s="134"/>
    </row>
    <row r="44" spans="1:59" ht="15" thickBot="1" x14ac:dyDescent="0.4">
      <c r="A44" s="95"/>
      <c r="B44" s="150"/>
      <c r="D44" s="144"/>
      <c r="E44" s="182"/>
      <c r="G44" s="101"/>
      <c r="H44" s="103"/>
      <c r="I44" s="97"/>
      <c r="J44" s="97"/>
      <c r="K44" s="97"/>
      <c r="L44" s="136"/>
      <c r="M44" s="136"/>
      <c r="N44" s="136"/>
      <c r="O44" s="136"/>
      <c r="P44" s="140"/>
      <c r="R44" s="22" t="s">
        <v>27</v>
      </c>
      <c r="S44" s="13"/>
      <c r="T44" s="137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  <c r="AF44" s="13"/>
      <c r="AG44" s="137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9"/>
      <c r="AS44" s="13"/>
      <c r="AT44" s="137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9"/>
      <c r="BG44" s="135"/>
    </row>
    <row r="45" spans="1:59" x14ac:dyDescent="0.35">
      <c r="A45" s="95" t="s">
        <v>53</v>
      </c>
      <c r="B45" s="150" t="str">
        <f>IFERROR(VLOOKUP($A45,DATA!$B$1:$D$32,2,FALSE),"")</f>
        <v>Projet 3</v>
      </c>
      <c r="D45" s="144" t="str">
        <f>IFERROR(VLOOKUP($A45,DATA!$B$1:$D$32,3,FALSE),"")</f>
        <v>INZ-0645-2-2018-A</v>
      </c>
      <c r="E45" s="181" t="s">
        <v>147</v>
      </c>
      <c r="G45" s="99"/>
      <c r="H45" s="99"/>
      <c r="I45" s="97"/>
      <c r="J45" s="97"/>
      <c r="K45" s="97"/>
      <c r="L45" s="136" t="e">
        <f>H45-(S46+S47)</f>
        <v>#N/A</v>
      </c>
      <c r="M45" s="136">
        <f>I45-(AF46+AF47)</f>
        <v>0</v>
      </c>
      <c r="N45" s="136">
        <f>J45-(AS46+AS47)</f>
        <v>0</v>
      </c>
      <c r="O45" s="136"/>
      <c r="P45" s="140"/>
      <c r="R45" s="20" t="s">
        <v>22</v>
      </c>
      <c r="S45" s="14">
        <f t="shared" ref="S45" si="18">H45</f>
        <v>0</v>
      </c>
      <c r="T45" s="6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  <c r="AF45" s="14"/>
      <c r="AG45" s="6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8"/>
      <c r="AS45" s="14"/>
      <c r="AT45" s="6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8"/>
      <c r="BG45" s="133"/>
    </row>
    <row r="46" spans="1:59" x14ac:dyDescent="0.35">
      <c r="A46" s="95"/>
      <c r="B46" s="150"/>
      <c r="D46" s="144"/>
      <c r="E46" s="182"/>
      <c r="G46" s="100"/>
      <c r="H46" s="100"/>
      <c r="I46" s="97"/>
      <c r="J46" s="97"/>
      <c r="K46" s="97"/>
      <c r="L46" s="136"/>
      <c r="M46" s="136"/>
      <c r="N46" s="136"/>
      <c r="O46" s="136"/>
      <c r="P46" s="140"/>
      <c r="R46" s="21" t="s">
        <v>16</v>
      </c>
      <c r="S46" s="9" t="e">
        <f t="shared" ref="S46:S47" si="19">SUM(T46:AE46)</f>
        <v>#N/A</v>
      </c>
      <c r="T46" s="16" t="e" cm="1">
        <f t="array" ref="T46">SUMPRODUCT(('DA CDE  '!$C$3:$C$80=$A45)*('DA CDE  '!$F$3:$F$80=$D45)*('DA CDE  '!$N$2:$AO$2='PROJET '!T$3)*('DA CDE  '!M43:$M$80="EM OK")*('DA CDE  '!$N$3:$AN$80))</f>
        <v>#N/A</v>
      </c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8"/>
      <c r="AF46" s="9"/>
      <c r="AG46" s="17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8"/>
      <c r="AS46" s="9"/>
      <c r="AT46" s="17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8"/>
      <c r="BG46" s="134"/>
    </row>
    <row r="47" spans="1:59" x14ac:dyDescent="0.35">
      <c r="A47" s="95"/>
      <c r="B47" s="150"/>
      <c r="D47" s="144"/>
      <c r="E47" s="182"/>
      <c r="G47" s="100"/>
      <c r="H47" s="100"/>
      <c r="I47" s="97"/>
      <c r="J47" s="97"/>
      <c r="K47" s="97"/>
      <c r="L47" s="136"/>
      <c r="M47" s="136"/>
      <c r="N47" s="136"/>
      <c r="O47" s="136"/>
      <c r="P47" s="140"/>
      <c r="R47" s="21" t="s">
        <v>17</v>
      </c>
      <c r="S47" s="9" t="e">
        <f t="shared" si="19"/>
        <v>#N/A</v>
      </c>
      <c r="T47" s="10" t="e" cm="1">
        <f t="array" ref="T47">SUMPRODUCT(('DA CDE  '!$C$3:$C$80=$A45)*('DA CDE  '!$F$3:$F$80=$D45)*('DA CDE  '!$N$2:$AO$2='PROJET '!T$3)*('DA CDE  '!M43:$M$80="DA EN COURS ")*('DA CDE  '!$N$3:$AN$80))+SUMPRODUCT(('DA CDE  '!$C$3:$C$80=$A45)*('DA CDE  '!$F$3:$F$80=$D45)*('DA CDE  '!$N$2:$AO$2='PROJET '!T$3)*('DA CDE  '!M43:$M$80="Cmde OK")*('DA CDE  '!$N$3:$AN$80))</f>
        <v>#N/A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2"/>
      <c r="AF47" s="9"/>
      <c r="AG47" s="10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2"/>
      <c r="AS47" s="9"/>
      <c r="AT47" s="10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2"/>
      <c r="BG47" s="134"/>
    </row>
    <row r="48" spans="1:59" ht="15" thickBot="1" x14ac:dyDescent="0.4">
      <c r="A48" s="95"/>
      <c r="B48" s="150"/>
      <c r="D48" s="144"/>
      <c r="E48" s="182"/>
      <c r="G48" s="101"/>
      <c r="H48" s="101"/>
      <c r="I48" s="97"/>
      <c r="J48" s="97"/>
      <c r="K48" s="97"/>
      <c r="L48" s="136"/>
      <c r="M48" s="136"/>
      <c r="N48" s="136"/>
      <c r="O48" s="136"/>
      <c r="P48" s="140"/>
      <c r="R48" s="22" t="s">
        <v>27</v>
      </c>
      <c r="S48" s="13"/>
      <c r="T48" s="137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  <c r="AF48" s="13"/>
      <c r="AG48" s="137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9"/>
      <c r="AS48" s="13"/>
      <c r="AT48" s="137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9"/>
      <c r="BG48" s="135"/>
    </row>
    <row r="49" spans="1:59" x14ac:dyDescent="0.35">
      <c r="A49" s="95" t="s">
        <v>42</v>
      </c>
      <c r="B49" s="150" t="str">
        <f>IFERROR(VLOOKUP($A49,DATA!$B$1:$D$32,2,FALSE),"")</f>
        <v>Projet 4</v>
      </c>
      <c r="D49" s="144" t="str">
        <f>IFERROR(VLOOKUP($A49,DATA!$B$1:$D$32,3,FALSE),"")</f>
        <v>INZ-0645-2-2018-A</v>
      </c>
      <c r="E49" s="181" t="s">
        <v>147</v>
      </c>
      <c r="G49" s="99"/>
      <c r="H49" s="99"/>
      <c r="I49" s="97"/>
      <c r="J49" s="97"/>
      <c r="K49" s="97"/>
      <c r="L49" s="136" t="e">
        <f>H49-(S50+S51)</f>
        <v>#N/A</v>
      </c>
      <c r="M49" s="136">
        <f>I49-(AF50+AF51)</f>
        <v>0</v>
      </c>
      <c r="N49" s="136">
        <f>J49-(AS50+AS51)</f>
        <v>0</v>
      </c>
      <c r="O49" s="136"/>
      <c r="P49" s="140"/>
      <c r="R49" s="20" t="s">
        <v>22</v>
      </c>
      <c r="S49" s="14">
        <f t="shared" ref="S49" si="20">H49</f>
        <v>0</v>
      </c>
      <c r="T49" s="6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  <c r="AF49" s="14"/>
      <c r="AG49" s="6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8"/>
      <c r="AS49" s="14"/>
      <c r="AT49" s="6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8"/>
      <c r="BG49" s="133"/>
    </row>
    <row r="50" spans="1:59" ht="15" customHeight="1" x14ac:dyDescent="0.35">
      <c r="A50" s="95"/>
      <c r="B50" s="150"/>
      <c r="D50" s="144"/>
      <c r="E50" s="182"/>
      <c r="G50" s="100"/>
      <c r="H50" s="100"/>
      <c r="I50" s="97"/>
      <c r="J50" s="97"/>
      <c r="K50" s="97"/>
      <c r="L50" s="136"/>
      <c r="M50" s="136"/>
      <c r="N50" s="136"/>
      <c r="O50" s="136"/>
      <c r="P50" s="140"/>
      <c r="R50" s="21" t="s">
        <v>16</v>
      </c>
      <c r="S50" s="9" t="e">
        <f t="shared" ref="S50:S51" si="21">SUM(T50:AE50)</f>
        <v>#N/A</v>
      </c>
      <c r="T50" s="16" t="e" cm="1">
        <f t="array" ref="T50">SUMPRODUCT(('DA CDE  '!$C$3:$C$80=$A49)*('DA CDE  '!$F$3:$F$80=$D49)*('DA CDE  '!$N$2:$AO$2='PROJET '!T$3)*('DA CDE  '!M47:$M$80="EM OK")*('DA CDE  '!$N$3:$AN$80))</f>
        <v>#N/A</v>
      </c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8"/>
      <c r="AF50" s="9"/>
      <c r="AG50" s="17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8"/>
      <c r="AS50" s="9"/>
      <c r="AT50" s="17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8"/>
      <c r="BG50" s="134"/>
    </row>
    <row r="51" spans="1:59" x14ac:dyDescent="0.35">
      <c r="A51" s="95"/>
      <c r="B51" s="150"/>
      <c r="D51" s="144"/>
      <c r="E51" s="182"/>
      <c r="G51" s="100"/>
      <c r="H51" s="100"/>
      <c r="I51" s="97"/>
      <c r="J51" s="97"/>
      <c r="K51" s="97"/>
      <c r="L51" s="136"/>
      <c r="M51" s="136"/>
      <c r="N51" s="136"/>
      <c r="O51" s="136"/>
      <c r="P51" s="140"/>
      <c r="R51" s="21" t="s">
        <v>17</v>
      </c>
      <c r="S51" s="9" t="e">
        <f t="shared" si="21"/>
        <v>#N/A</v>
      </c>
      <c r="T51" s="10" t="e" cm="1">
        <f t="array" ref="T51">SUMPRODUCT(('DA CDE  '!$C$3:$C$80=$A49)*('DA CDE  '!$F$3:$F$80=$D49)*('DA CDE  '!$N$2:$AO$2='PROJET '!T$3)*('DA CDE  '!M47:$M$80="DA EN COURS ")*('DA CDE  '!$N$3:$AN$80))+SUMPRODUCT(('DA CDE  '!$C$3:$C$80=$A49)*('DA CDE  '!$F$3:$F$80=$D49)*('DA CDE  '!$N$2:$AO$2='PROJET '!T$3)*('DA CDE  '!M47:$M$80="Cmde OK")*('DA CDE  '!$N$3:$AN$80))</f>
        <v>#N/A</v>
      </c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2"/>
      <c r="AF51" s="9"/>
      <c r="AG51" s="10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2"/>
      <c r="AS51" s="9"/>
      <c r="AT51" s="10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2"/>
      <c r="BG51" s="134"/>
    </row>
    <row r="52" spans="1:59" ht="15" thickBot="1" x14ac:dyDescent="0.4">
      <c r="A52" s="95"/>
      <c r="B52" s="150"/>
      <c r="D52" s="144"/>
      <c r="E52" s="182"/>
      <c r="G52" s="101"/>
      <c r="H52" s="101"/>
      <c r="I52" s="97"/>
      <c r="J52" s="97"/>
      <c r="K52" s="97"/>
      <c r="L52" s="136"/>
      <c r="M52" s="136"/>
      <c r="N52" s="136"/>
      <c r="O52" s="136"/>
      <c r="P52" s="140"/>
      <c r="R52" s="22" t="s">
        <v>27</v>
      </c>
      <c r="S52" s="13"/>
      <c r="T52" s="137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  <c r="AF52" s="13"/>
      <c r="AG52" s="137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9"/>
      <c r="AS52" s="13"/>
      <c r="AT52" s="137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9"/>
      <c r="BG52" s="135"/>
    </row>
    <row r="53" spans="1:59" x14ac:dyDescent="0.35">
      <c r="A53" s="95" t="s">
        <v>51</v>
      </c>
      <c r="B53" s="150" t="str">
        <f>IFERROR(VLOOKUP($A53,DATA!$B$1:$D$32,2,FALSE),"")</f>
        <v>Projet 5</v>
      </c>
      <c r="D53" s="144" t="str">
        <f>IFERROR(VLOOKUP($A53,DATA!$B$1:$D$32,3,FALSE),"")</f>
        <v>INZ-0645-2-2018-A</v>
      </c>
      <c r="E53" s="181" t="s">
        <v>147</v>
      </c>
      <c r="G53" s="99"/>
      <c r="H53" s="99"/>
      <c r="I53" s="97"/>
      <c r="J53" s="97"/>
      <c r="K53" s="97"/>
      <c r="L53" s="136" t="e">
        <f>H53-(S54+S55)</f>
        <v>#N/A</v>
      </c>
      <c r="M53" s="136">
        <f>I53-(AF54+AF55)</f>
        <v>0</v>
      </c>
      <c r="N53" s="136">
        <f>J53-(AS54+AS55)</f>
        <v>0</v>
      </c>
      <c r="O53" s="136"/>
      <c r="P53" s="151"/>
      <c r="R53" s="20" t="s">
        <v>22</v>
      </c>
      <c r="S53" s="14">
        <f t="shared" ref="S53" si="22">H53</f>
        <v>0</v>
      </c>
      <c r="T53" s="6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14"/>
      <c r="AG53" s="6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8"/>
      <c r="AS53" s="14"/>
      <c r="AT53" s="6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8"/>
      <c r="BG53" s="133"/>
    </row>
    <row r="54" spans="1:59" x14ac:dyDescent="0.35">
      <c r="A54" s="95"/>
      <c r="B54" s="150"/>
      <c r="D54" s="144"/>
      <c r="E54" s="182"/>
      <c r="G54" s="100"/>
      <c r="H54" s="100"/>
      <c r="I54" s="97"/>
      <c r="J54" s="97"/>
      <c r="K54" s="97"/>
      <c r="L54" s="136"/>
      <c r="M54" s="136"/>
      <c r="N54" s="136"/>
      <c r="O54" s="136"/>
      <c r="P54" s="151"/>
      <c r="R54" s="21" t="s">
        <v>16</v>
      </c>
      <c r="S54" s="9" t="e">
        <f t="shared" ref="S54:S55" si="23">SUM(T54:AE54)</f>
        <v>#N/A</v>
      </c>
      <c r="T54" s="16" t="e" cm="1">
        <f t="array" ref="T54">SUMPRODUCT(('DA CDE  '!$C$3:$C$80=$A53)*('DA CDE  '!$F$3:$F$80=$D53)*('DA CDE  '!$N$2:$AO$2='PROJET '!T$3)*('DA CDE  '!M51:$M$80="EM OK")*('DA CDE  '!$N$3:$AN$80))</f>
        <v>#N/A</v>
      </c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8"/>
      <c r="AF54" s="9"/>
      <c r="AG54" s="17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8"/>
      <c r="AS54" s="9"/>
      <c r="AT54" s="17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8"/>
      <c r="BG54" s="134"/>
    </row>
    <row r="55" spans="1:59" x14ac:dyDescent="0.35">
      <c r="A55" s="95"/>
      <c r="B55" s="150"/>
      <c r="D55" s="144"/>
      <c r="E55" s="182"/>
      <c r="G55" s="100"/>
      <c r="H55" s="100"/>
      <c r="I55" s="97"/>
      <c r="J55" s="97"/>
      <c r="K55" s="97"/>
      <c r="L55" s="136"/>
      <c r="M55" s="136"/>
      <c r="N55" s="136"/>
      <c r="O55" s="136"/>
      <c r="P55" s="151"/>
      <c r="R55" s="21" t="s">
        <v>17</v>
      </c>
      <c r="S55" s="9" t="e">
        <f t="shared" si="23"/>
        <v>#N/A</v>
      </c>
      <c r="T55" s="10" t="e" cm="1">
        <f t="array" ref="T55">SUMPRODUCT(('DA CDE  '!$C$3:$C$80=$A53)*('DA CDE  '!$F$3:$F$80=$D53)*('DA CDE  '!$N$2:$AO$2='PROJET '!T$3)*('DA CDE  '!M51:$M$80="DA EN COURS ")*('DA CDE  '!$N$3:$AN$80))+SUMPRODUCT(('DA CDE  '!$C$3:$C$80=$A53)*('DA CDE  '!$F$3:$F$80=$D53)*('DA CDE  '!$N$2:$AO$2='PROJET '!T$3)*('DA CDE  '!M51:$M$80="Cmde OK")*('DA CDE  '!$N$3:$AN$80))</f>
        <v>#N/A</v>
      </c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2"/>
      <c r="AF55" s="9"/>
      <c r="AG55" s="10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2"/>
      <c r="AS55" s="9"/>
      <c r="AT55" s="10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2"/>
      <c r="BG55" s="134"/>
    </row>
    <row r="56" spans="1:59" ht="15" thickBot="1" x14ac:dyDescent="0.4">
      <c r="A56" s="95"/>
      <c r="B56" s="150"/>
      <c r="D56" s="144"/>
      <c r="E56" s="182"/>
      <c r="G56" s="101"/>
      <c r="H56" s="101"/>
      <c r="I56" s="97"/>
      <c r="J56" s="97"/>
      <c r="K56" s="97"/>
      <c r="L56" s="136"/>
      <c r="M56" s="136"/>
      <c r="N56" s="136"/>
      <c r="O56" s="136"/>
      <c r="P56" s="151"/>
      <c r="R56" s="22" t="s">
        <v>27</v>
      </c>
      <c r="S56" s="13"/>
      <c r="T56" s="137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9"/>
      <c r="AF56" s="13"/>
      <c r="AG56" s="137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9"/>
      <c r="AS56" s="13"/>
      <c r="AT56" s="137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9"/>
      <c r="BG56" s="135"/>
    </row>
    <row r="57" spans="1:59" x14ac:dyDescent="0.35">
      <c r="A57" s="95" t="s">
        <v>36</v>
      </c>
      <c r="B57" s="150" t="str">
        <f>IFERROR(VLOOKUP($A57,DATA!$B$1:$D$32,2,FALSE),"")</f>
        <v>Projet 21</v>
      </c>
      <c r="D57" s="144" t="str">
        <f>IFERROR(VLOOKUP($A57,DATA!$B$1:$D$32,3,FALSE),"")</f>
        <v>TBD</v>
      </c>
      <c r="E57" s="143"/>
      <c r="G57" s="99"/>
      <c r="H57" s="99"/>
      <c r="I57" s="97"/>
      <c r="J57" s="97"/>
      <c r="K57" s="97"/>
      <c r="L57" s="136" t="e">
        <f>H57-(S58+S59)</f>
        <v>#N/A</v>
      </c>
      <c r="M57" s="136">
        <f>I57-(AF58+AF59)</f>
        <v>0</v>
      </c>
      <c r="N57" s="136">
        <f>J57-(AS58+AS59)</f>
        <v>0</v>
      </c>
      <c r="O57" s="136"/>
      <c r="P57" s="145"/>
      <c r="R57" s="20" t="s">
        <v>22</v>
      </c>
      <c r="S57" s="14">
        <f t="shared" ref="S57" si="24">H57</f>
        <v>0</v>
      </c>
      <c r="T57" s="6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  <c r="AF57" s="14"/>
      <c r="AG57" s="6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8"/>
      <c r="AS57" s="14"/>
      <c r="AT57" s="6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8"/>
      <c r="BG57" s="133"/>
    </row>
    <row r="58" spans="1:59" x14ac:dyDescent="0.35">
      <c r="A58" s="95"/>
      <c r="B58" s="150"/>
      <c r="D58" s="144"/>
      <c r="E58" s="143"/>
      <c r="G58" s="100"/>
      <c r="H58" s="100"/>
      <c r="I58" s="97"/>
      <c r="J58" s="97"/>
      <c r="K58" s="97"/>
      <c r="L58" s="136"/>
      <c r="M58" s="136"/>
      <c r="N58" s="136"/>
      <c r="O58" s="136"/>
      <c r="P58" s="140"/>
      <c r="R58" s="21" t="s">
        <v>16</v>
      </c>
      <c r="S58" s="9" t="e">
        <f t="shared" ref="S58:S59" si="25">SUM(T58:AE58)</f>
        <v>#N/A</v>
      </c>
      <c r="T58" s="16" t="e" cm="1">
        <f t="array" ref="T58">SUMPRODUCT(('DA CDE  '!$C$3:$C$80=$A57)*('DA CDE  '!$F$3:$F$80=$D57)*('DA CDE  '!$N$2:$AO$2='PROJET '!T$3)*('DA CDE  '!M55:$M$80="EM OK")*('DA CDE  '!$N$3:$AN$80))</f>
        <v>#N/A</v>
      </c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8"/>
      <c r="AF58" s="9"/>
      <c r="AG58" s="17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8"/>
      <c r="AS58" s="9"/>
      <c r="AT58" s="17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8"/>
      <c r="BG58" s="134"/>
    </row>
    <row r="59" spans="1:59" x14ac:dyDescent="0.35">
      <c r="A59" s="95"/>
      <c r="B59" s="150"/>
      <c r="D59" s="144"/>
      <c r="E59" s="143"/>
      <c r="G59" s="100"/>
      <c r="H59" s="100"/>
      <c r="I59" s="97"/>
      <c r="J59" s="97"/>
      <c r="K59" s="97"/>
      <c r="L59" s="136"/>
      <c r="M59" s="136"/>
      <c r="N59" s="136"/>
      <c r="O59" s="136"/>
      <c r="P59" s="140"/>
      <c r="R59" s="21" t="s">
        <v>17</v>
      </c>
      <c r="S59" s="9" t="e">
        <f t="shared" si="25"/>
        <v>#N/A</v>
      </c>
      <c r="T59" s="10" t="e" cm="1">
        <f t="array" ref="T59">SUMPRODUCT(('DA CDE  '!$C$3:$C$80=$A57)*('DA CDE  '!$F$3:$F$80=$D57)*('DA CDE  '!$N$2:$AO$2='PROJET '!T$3)*('DA CDE  '!M55:$M$80="DA EN COURS ")*('DA CDE  '!$N$3:$AN$80))+SUMPRODUCT(('DA CDE  '!$C$3:$C$80=$A57)*('DA CDE  '!$F$3:$F$80=$D57)*('DA CDE  '!$N$2:$AO$2='PROJET '!T$3)*('DA CDE  '!M55:$M$80="Cmde OK")*('DA CDE  '!$N$3:$AN$80))</f>
        <v>#N/A</v>
      </c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2"/>
      <c r="AF59" s="9"/>
      <c r="AG59" s="10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2"/>
      <c r="AS59" s="9"/>
      <c r="AT59" s="10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2"/>
      <c r="BG59" s="134"/>
    </row>
    <row r="60" spans="1:59" ht="15" thickBot="1" x14ac:dyDescent="0.4">
      <c r="A60" s="95"/>
      <c r="B60" s="150"/>
      <c r="D60" s="144"/>
      <c r="E60" s="143"/>
      <c r="G60" s="101"/>
      <c r="H60" s="101"/>
      <c r="I60" s="97"/>
      <c r="J60" s="97"/>
      <c r="K60" s="97"/>
      <c r="L60" s="136"/>
      <c r="M60" s="136"/>
      <c r="N60" s="136"/>
      <c r="O60" s="136"/>
      <c r="P60" s="140"/>
      <c r="R60" s="22" t="s">
        <v>27</v>
      </c>
      <c r="S60" s="13"/>
      <c r="T60" s="137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9"/>
      <c r="AF60" s="13"/>
      <c r="AG60" s="137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9"/>
      <c r="AS60" s="13"/>
      <c r="AT60" s="137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9"/>
      <c r="BG60" s="135"/>
    </row>
    <row r="61" spans="1:59" x14ac:dyDescent="0.35">
      <c r="A61" s="95" t="s">
        <v>35</v>
      </c>
      <c r="B61" s="150" t="str">
        <f>IFERROR(VLOOKUP($A61,DATA!$B$1:$D$32,2,FALSE),"")</f>
        <v>Projet 22</v>
      </c>
      <c r="D61" s="144" t="str">
        <f>IFERROR(VLOOKUP($A61,DATA!$B$1:$D$32,3,FALSE),"")</f>
        <v>TBD</v>
      </c>
      <c r="E61" s="143"/>
      <c r="G61" s="99"/>
      <c r="H61" s="99"/>
      <c r="I61" s="97"/>
      <c r="J61" s="97"/>
      <c r="K61" s="97"/>
      <c r="L61" s="136" t="e">
        <f>H61-(S62+S63)</f>
        <v>#N/A</v>
      </c>
      <c r="M61" s="136">
        <f>I61-(AF62+AF63)</f>
        <v>0</v>
      </c>
      <c r="N61" s="136">
        <f>J61-(AS62+AS63)</f>
        <v>0</v>
      </c>
      <c r="O61" s="136"/>
      <c r="P61" s="140"/>
      <c r="R61" s="20" t="s">
        <v>22</v>
      </c>
      <c r="S61" s="14">
        <f t="shared" ref="S61" si="26">H61</f>
        <v>0</v>
      </c>
      <c r="T61" s="6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  <c r="AF61" s="14"/>
      <c r="AG61" s="6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8"/>
      <c r="AS61" s="14"/>
      <c r="AT61" s="6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8"/>
      <c r="BG61" s="133"/>
    </row>
    <row r="62" spans="1:59" x14ac:dyDescent="0.35">
      <c r="A62" s="95"/>
      <c r="B62" s="150"/>
      <c r="D62" s="144"/>
      <c r="E62" s="143"/>
      <c r="G62" s="100"/>
      <c r="H62" s="100"/>
      <c r="I62" s="97"/>
      <c r="J62" s="97"/>
      <c r="K62" s="97"/>
      <c r="L62" s="136"/>
      <c r="M62" s="136"/>
      <c r="N62" s="136"/>
      <c r="O62" s="136"/>
      <c r="P62" s="140"/>
      <c r="R62" s="21" t="s">
        <v>16</v>
      </c>
      <c r="S62" s="9" t="e">
        <f t="shared" ref="S62:S63" si="27">SUM(T62:AE62)</f>
        <v>#N/A</v>
      </c>
      <c r="T62" s="16" t="e" cm="1">
        <f t="array" ref="T62">SUMPRODUCT(('DA CDE  '!$C$3:$C$80=$A61)*('DA CDE  '!$F$3:$F$80=$D61)*('DA CDE  '!$N$2:$AO$2='PROJET '!T$3)*('DA CDE  '!M59:$M$80="EM OK")*('DA CDE  '!$N$3:$AN$80))</f>
        <v>#N/A</v>
      </c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8"/>
      <c r="AF62" s="9"/>
      <c r="AG62" s="17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8"/>
      <c r="AS62" s="9"/>
      <c r="AT62" s="17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8"/>
      <c r="BG62" s="134"/>
    </row>
    <row r="63" spans="1:59" x14ac:dyDescent="0.35">
      <c r="A63" s="95"/>
      <c r="B63" s="150"/>
      <c r="D63" s="144"/>
      <c r="E63" s="143"/>
      <c r="G63" s="100"/>
      <c r="H63" s="100"/>
      <c r="I63" s="97"/>
      <c r="J63" s="97"/>
      <c r="K63" s="97"/>
      <c r="L63" s="136"/>
      <c r="M63" s="136"/>
      <c r="N63" s="136"/>
      <c r="O63" s="136"/>
      <c r="P63" s="140"/>
      <c r="R63" s="21" t="s">
        <v>17</v>
      </c>
      <c r="S63" s="9" t="e">
        <f t="shared" si="27"/>
        <v>#N/A</v>
      </c>
      <c r="T63" s="10" t="e" cm="1">
        <f t="array" ref="T63">SUMPRODUCT(('DA CDE  '!$C$3:$C$80=$A61)*('DA CDE  '!$F$3:$F$80=$D61)*('DA CDE  '!$N$2:$AO$2='PROJET '!T$3)*('DA CDE  '!M59:$M$80="DA EN COURS ")*('DA CDE  '!$N$3:$AN$80))+SUMPRODUCT(('DA CDE  '!$C$3:$C$80=$A61)*('DA CDE  '!$F$3:$F$80=$D61)*('DA CDE  '!$N$2:$AO$2='PROJET '!T$3)*('DA CDE  '!M59:$M$80="Cmde OK")*('DA CDE  '!$N$3:$AN$80))</f>
        <v>#N/A</v>
      </c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2"/>
      <c r="AF63" s="9"/>
      <c r="AG63" s="10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2"/>
      <c r="AS63" s="9"/>
      <c r="AT63" s="10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2"/>
      <c r="BG63" s="134"/>
    </row>
    <row r="64" spans="1:59" ht="15" thickBot="1" x14ac:dyDescent="0.4">
      <c r="A64" s="95"/>
      <c r="B64" s="150"/>
      <c r="D64" s="144"/>
      <c r="E64" s="143"/>
      <c r="G64" s="101"/>
      <c r="H64" s="101"/>
      <c r="I64" s="97"/>
      <c r="J64" s="97"/>
      <c r="K64" s="97"/>
      <c r="L64" s="136"/>
      <c r="M64" s="136"/>
      <c r="N64" s="136"/>
      <c r="O64" s="136"/>
      <c r="P64" s="140"/>
      <c r="R64" s="22" t="s">
        <v>27</v>
      </c>
      <c r="S64" s="13"/>
      <c r="T64" s="137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9"/>
      <c r="AF64" s="13"/>
      <c r="AG64" s="137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9"/>
      <c r="AS64" s="13"/>
      <c r="AT64" s="137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9"/>
      <c r="BG64" s="135"/>
    </row>
    <row r="65" spans="1:59" x14ac:dyDescent="0.35">
      <c r="A65" s="95" t="s">
        <v>34</v>
      </c>
      <c r="B65" s="150" t="str">
        <f>IFERROR(VLOOKUP($A65,DATA!$B$1:$D$32,2,FALSE),"")</f>
        <v>Projet 23</v>
      </c>
      <c r="D65" s="144" t="str">
        <f>IFERROR(VLOOKUP($A65,DATA!$B$1:$D$32,3,FALSE),"")</f>
        <v>TBD</v>
      </c>
      <c r="E65" s="143"/>
      <c r="G65" s="99"/>
      <c r="H65" s="99"/>
      <c r="I65" s="97"/>
      <c r="J65" s="97"/>
      <c r="K65" s="97"/>
      <c r="L65" s="136" t="e">
        <f>H65-(S66+S67)</f>
        <v>#N/A</v>
      </c>
      <c r="M65" s="136">
        <f>I65-(AF66+AF67)</f>
        <v>0</v>
      </c>
      <c r="N65" s="136">
        <f>J65-(AS66+AS67)</f>
        <v>0</v>
      </c>
      <c r="O65" s="136"/>
      <c r="P65" s="140"/>
      <c r="R65" s="20" t="s">
        <v>22</v>
      </c>
      <c r="S65" s="14">
        <f t="shared" ref="S65" si="28">H65</f>
        <v>0</v>
      </c>
      <c r="T65" s="6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  <c r="AF65" s="14"/>
      <c r="AG65" s="6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8"/>
      <c r="AS65" s="14"/>
      <c r="AT65" s="6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8"/>
      <c r="BG65" s="133"/>
    </row>
    <row r="66" spans="1:59" x14ac:dyDescent="0.35">
      <c r="A66" s="95"/>
      <c r="B66" s="150"/>
      <c r="D66" s="144"/>
      <c r="E66" s="143"/>
      <c r="G66" s="100"/>
      <c r="H66" s="100"/>
      <c r="I66" s="97"/>
      <c r="J66" s="97"/>
      <c r="K66" s="97"/>
      <c r="L66" s="136"/>
      <c r="M66" s="136"/>
      <c r="N66" s="136"/>
      <c r="O66" s="136"/>
      <c r="P66" s="140"/>
      <c r="R66" s="21" t="s">
        <v>16</v>
      </c>
      <c r="S66" s="9" t="e">
        <f t="shared" ref="S66:S67" si="29">SUM(T66:AE66)</f>
        <v>#N/A</v>
      </c>
      <c r="T66" s="16" t="e" cm="1">
        <f t="array" ref="T66">SUMPRODUCT(('DA CDE  '!$C$3:$C$80=$A65)*('DA CDE  '!$F$3:$F$80=$D65)*('DA CDE  '!$N$2:$AO$2='PROJET '!T$3)*('DA CDE  '!M63:$M$80="EM OK")*('DA CDE  '!$N$3:$AN$80))</f>
        <v>#N/A</v>
      </c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8"/>
      <c r="AF66" s="9"/>
      <c r="AG66" s="17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8"/>
      <c r="AS66" s="9"/>
      <c r="AT66" s="17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8"/>
      <c r="BG66" s="134"/>
    </row>
    <row r="67" spans="1:59" x14ac:dyDescent="0.35">
      <c r="A67" s="95"/>
      <c r="B67" s="150"/>
      <c r="D67" s="144"/>
      <c r="E67" s="143"/>
      <c r="G67" s="100"/>
      <c r="H67" s="100"/>
      <c r="I67" s="97"/>
      <c r="J67" s="97"/>
      <c r="K67" s="97"/>
      <c r="L67" s="136"/>
      <c r="M67" s="136"/>
      <c r="N67" s="136"/>
      <c r="O67" s="136"/>
      <c r="P67" s="140"/>
      <c r="R67" s="21" t="s">
        <v>17</v>
      </c>
      <c r="S67" s="9" t="e">
        <f t="shared" si="29"/>
        <v>#N/A</v>
      </c>
      <c r="T67" s="10" t="e" cm="1">
        <f t="array" ref="T67">SUMPRODUCT(('DA CDE  '!$C$3:$C$80=$A65)*('DA CDE  '!$F$3:$F$80=$D65)*('DA CDE  '!$N$2:$AO$2='PROJET '!T$3)*('DA CDE  '!M63:$M$80="DA EN COURS ")*('DA CDE  '!$N$3:$AN$80))+SUMPRODUCT(('DA CDE  '!$C$3:$C$80=$A65)*('DA CDE  '!$F$3:$F$80=$D65)*('DA CDE  '!$N$2:$AO$2='PROJET '!T$3)*('DA CDE  '!M63:$M$80="Cmde OK")*('DA CDE  '!$N$3:$AN$80))</f>
        <v>#N/A</v>
      </c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2"/>
      <c r="AF67" s="9"/>
      <c r="AG67" s="10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2"/>
      <c r="AS67" s="9"/>
      <c r="AT67" s="10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2"/>
      <c r="BG67" s="134"/>
    </row>
    <row r="68" spans="1:59" ht="15" thickBot="1" x14ac:dyDescent="0.4">
      <c r="A68" s="95"/>
      <c r="B68" s="150"/>
      <c r="D68" s="144"/>
      <c r="E68" s="143"/>
      <c r="G68" s="101"/>
      <c r="H68" s="101"/>
      <c r="I68" s="97"/>
      <c r="J68" s="97"/>
      <c r="K68" s="97"/>
      <c r="L68" s="136"/>
      <c r="M68" s="136"/>
      <c r="N68" s="136"/>
      <c r="O68" s="136"/>
      <c r="P68" s="140"/>
      <c r="R68" s="22" t="s">
        <v>27</v>
      </c>
      <c r="S68" s="13"/>
      <c r="T68" s="137"/>
      <c r="U68" s="138"/>
      <c r="V68" s="138"/>
      <c r="W68" s="138"/>
      <c r="X68" s="138"/>
      <c r="Y68" s="138"/>
      <c r="Z68" s="138"/>
      <c r="AA68" s="138"/>
      <c r="AB68" s="138"/>
      <c r="AC68" s="138"/>
      <c r="AD68" s="138"/>
      <c r="AE68" s="139"/>
      <c r="AF68" s="13"/>
      <c r="AG68" s="137"/>
      <c r="AH68" s="138"/>
      <c r="AI68" s="138"/>
      <c r="AJ68" s="138"/>
      <c r="AK68" s="138"/>
      <c r="AL68" s="138"/>
      <c r="AM68" s="138"/>
      <c r="AN68" s="138"/>
      <c r="AO68" s="138"/>
      <c r="AP68" s="138"/>
      <c r="AQ68" s="138"/>
      <c r="AR68" s="139"/>
      <c r="AS68" s="13"/>
      <c r="AT68" s="137"/>
      <c r="AU68" s="138"/>
      <c r="AV68" s="138"/>
      <c r="AW68" s="138"/>
      <c r="AX68" s="138"/>
      <c r="AY68" s="138"/>
      <c r="AZ68" s="138"/>
      <c r="BA68" s="138"/>
      <c r="BB68" s="138"/>
      <c r="BC68" s="138"/>
      <c r="BD68" s="138"/>
      <c r="BE68" s="139"/>
      <c r="BG68" s="135"/>
    </row>
    <row r="69" spans="1:59" x14ac:dyDescent="0.35">
      <c r="A69" s="95" t="s">
        <v>33</v>
      </c>
      <c r="B69" s="150" t="str">
        <f>IFERROR(VLOOKUP($A69,DATA!$B$1:$D$32,2,FALSE),"")</f>
        <v>Projet 24</v>
      </c>
      <c r="D69" s="144" t="str">
        <f>IFERROR(VLOOKUP($A69,DATA!$B$1:$D$32,3,FALSE),"")</f>
        <v>TBD</v>
      </c>
      <c r="E69" s="143"/>
      <c r="G69" s="99"/>
      <c r="H69" s="99"/>
      <c r="I69" s="97"/>
      <c r="J69" s="97"/>
      <c r="K69" s="97"/>
      <c r="L69" s="136" t="e">
        <f>H69-(S70+S71)</f>
        <v>#N/A</v>
      </c>
      <c r="M69" s="136">
        <f>I69-(AF70+AF71)</f>
        <v>0</v>
      </c>
      <c r="N69" s="136">
        <f>J69-(AS70+AS71)</f>
        <v>0</v>
      </c>
      <c r="O69" s="136"/>
      <c r="P69" s="140"/>
      <c r="R69" s="20" t="s">
        <v>22</v>
      </c>
      <c r="S69" s="14">
        <f t="shared" ref="S69" si="30">H69</f>
        <v>0</v>
      </c>
      <c r="T69" s="6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  <c r="AF69" s="14"/>
      <c r="AG69" s="6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8"/>
      <c r="AS69" s="14"/>
      <c r="AT69" s="6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8"/>
      <c r="BG69" s="133"/>
    </row>
    <row r="70" spans="1:59" x14ac:dyDescent="0.35">
      <c r="A70" s="95"/>
      <c r="B70" s="150"/>
      <c r="D70" s="144"/>
      <c r="E70" s="143"/>
      <c r="G70" s="100"/>
      <c r="H70" s="100"/>
      <c r="I70" s="97"/>
      <c r="J70" s="97"/>
      <c r="K70" s="97"/>
      <c r="L70" s="136"/>
      <c r="M70" s="136"/>
      <c r="N70" s="136"/>
      <c r="O70" s="136"/>
      <c r="P70" s="140"/>
      <c r="R70" s="21" t="s">
        <v>16</v>
      </c>
      <c r="S70" s="9" t="e">
        <f t="shared" ref="S70:S71" si="31">SUM(T70:AE70)</f>
        <v>#N/A</v>
      </c>
      <c r="T70" s="16" t="e" cm="1">
        <f t="array" ref="T70">SUMPRODUCT(('DA CDE  '!$C$3:$C$80=$A69)*('DA CDE  '!$F$3:$F$80=$D69)*('DA CDE  '!$N$2:$AO$2='PROJET '!T$3)*('DA CDE  '!M67:$M$80="EM OK")*('DA CDE  '!$N$3:$AN$80))</f>
        <v>#N/A</v>
      </c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8"/>
      <c r="AF70" s="9"/>
      <c r="AG70" s="17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8"/>
      <c r="AS70" s="9"/>
      <c r="AT70" s="17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8"/>
      <c r="BG70" s="134"/>
    </row>
    <row r="71" spans="1:59" x14ac:dyDescent="0.35">
      <c r="A71" s="95"/>
      <c r="B71" s="150"/>
      <c r="D71" s="144"/>
      <c r="E71" s="143"/>
      <c r="G71" s="100"/>
      <c r="H71" s="100"/>
      <c r="I71" s="97"/>
      <c r="J71" s="97"/>
      <c r="K71" s="97"/>
      <c r="L71" s="136"/>
      <c r="M71" s="136"/>
      <c r="N71" s="136"/>
      <c r="O71" s="136"/>
      <c r="P71" s="140"/>
      <c r="R71" s="21" t="s">
        <v>17</v>
      </c>
      <c r="S71" s="9" t="e">
        <f t="shared" si="31"/>
        <v>#N/A</v>
      </c>
      <c r="T71" s="10" t="e" cm="1">
        <f t="array" ref="T71">SUMPRODUCT(('DA CDE  '!$C$3:$C$80=$A69)*('DA CDE  '!$F$3:$F$80=$D69)*('DA CDE  '!$N$2:$AO$2='PROJET '!T$3)*('DA CDE  '!M67:$M$80="DA EN COURS ")*('DA CDE  '!$N$3:$AN$80))+SUMPRODUCT(('DA CDE  '!$C$3:$C$80=$A69)*('DA CDE  '!$F$3:$F$80=$D69)*('DA CDE  '!$N$2:$AO$2='PROJET '!T$3)*('DA CDE  '!M67:$M$80="Cmde OK")*('DA CDE  '!$N$3:$AN$80))</f>
        <v>#N/A</v>
      </c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2"/>
      <c r="AF71" s="9"/>
      <c r="AG71" s="10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2"/>
      <c r="AS71" s="9"/>
      <c r="AT71" s="10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2"/>
      <c r="BG71" s="134"/>
    </row>
    <row r="72" spans="1:59" ht="15" thickBot="1" x14ac:dyDescent="0.4">
      <c r="A72" s="95"/>
      <c r="B72" s="150"/>
      <c r="D72" s="144"/>
      <c r="E72" s="143"/>
      <c r="G72" s="101"/>
      <c r="H72" s="101"/>
      <c r="I72" s="97"/>
      <c r="J72" s="97"/>
      <c r="K72" s="97"/>
      <c r="L72" s="136"/>
      <c r="M72" s="136"/>
      <c r="N72" s="136"/>
      <c r="O72" s="136"/>
      <c r="P72" s="140"/>
      <c r="R72" s="22" t="s">
        <v>27</v>
      </c>
      <c r="S72" s="13"/>
      <c r="T72" s="137"/>
      <c r="U72" s="138"/>
      <c r="V72" s="138"/>
      <c r="W72" s="138"/>
      <c r="X72" s="138"/>
      <c r="Y72" s="138"/>
      <c r="Z72" s="138"/>
      <c r="AA72" s="138"/>
      <c r="AB72" s="138"/>
      <c r="AC72" s="138"/>
      <c r="AD72" s="138"/>
      <c r="AE72" s="139"/>
      <c r="AF72" s="13"/>
      <c r="AG72" s="137"/>
      <c r="AH72" s="138"/>
      <c r="AI72" s="138"/>
      <c r="AJ72" s="138"/>
      <c r="AK72" s="138"/>
      <c r="AL72" s="138"/>
      <c r="AM72" s="138"/>
      <c r="AN72" s="138"/>
      <c r="AO72" s="138"/>
      <c r="AP72" s="138"/>
      <c r="AQ72" s="138"/>
      <c r="AR72" s="139"/>
      <c r="AS72" s="13"/>
      <c r="AT72" s="137"/>
      <c r="AU72" s="138"/>
      <c r="AV72" s="138"/>
      <c r="AW72" s="138"/>
      <c r="AX72" s="138"/>
      <c r="AY72" s="138"/>
      <c r="AZ72" s="138"/>
      <c r="BA72" s="138"/>
      <c r="BB72" s="138"/>
      <c r="BC72" s="138"/>
      <c r="BD72" s="138"/>
      <c r="BE72" s="139"/>
      <c r="BG72" s="135"/>
    </row>
    <row r="73" spans="1:59" x14ac:dyDescent="0.35">
      <c r="A73" s="95" t="s">
        <v>42</v>
      </c>
      <c r="B73" s="150" t="str">
        <f>IFERROR(VLOOKUP($A73,DATA!$B$1:$D$32,2,FALSE),"")</f>
        <v>Projet 4</v>
      </c>
      <c r="D73" s="144" t="s">
        <v>87</v>
      </c>
      <c r="E73" s="181" t="s">
        <v>148</v>
      </c>
      <c r="G73" s="99" t="s">
        <v>87</v>
      </c>
      <c r="H73" s="99">
        <v>40</v>
      </c>
      <c r="I73" s="97"/>
      <c r="J73" s="97"/>
      <c r="K73" s="97"/>
      <c r="L73" s="136" t="e">
        <f>H73-(S74+S75)</f>
        <v>#N/A</v>
      </c>
      <c r="M73" s="136">
        <f>I73-(AF74+AF75)</f>
        <v>0</v>
      </c>
      <c r="N73" s="136">
        <f>J73-(AS74+AS75)</f>
        <v>0</v>
      </c>
      <c r="O73" s="136"/>
      <c r="P73" s="140"/>
      <c r="R73" s="20" t="s">
        <v>22</v>
      </c>
      <c r="S73" s="14">
        <f t="shared" ref="S73" si="32">H73</f>
        <v>40</v>
      </c>
      <c r="T73" s="6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  <c r="AF73" s="14"/>
      <c r="AG73" s="6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8"/>
      <c r="AS73" s="14"/>
      <c r="AT73" s="6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8"/>
      <c r="BG73" s="133"/>
    </row>
    <row r="74" spans="1:59" x14ac:dyDescent="0.35">
      <c r="A74" s="95"/>
      <c r="B74" s="150"/>
      <c r="D74" s="144"/>
      <c r="E74" s="182"/>
      <c r="G74" s="100"/>
      <c r="H74" s="100"/>
      <c r="I74" s="97"/>
      <c r="J74" s="97"/>
      <c r="K74" s="97"/>
      <c r="L74" s="136"/>
      <c r="M74" s="136"/>
      <c r="N74" s="136"/>
      <c r="O74" s="136"/>
      <c r="P74" s="140"/>
      <c r="R74" s="21" t="s">
        <v>16</v>
      </c>
      <c r="S74" s="9" t="e">
        <f t="shared" ref="S74:S75" si="33">SUM(T74:AE74)</f>
        <v>#N/A</v>
      </c>
      <c r="T74" s="16" t="e" cm="1">
        <f t="array" ref="T74">SUMPRODUCT(('DA CDE  '!$C$3:$C$80=$A73)*('DA CDE  '!$F$3:$F$80=$D73)*('DA CDE  '!$N$2:$AO$2='PROJET '!T$3)*('DA CDE  '!M71:$M$80="EM OK")*('DA CDE  '!$N$3:$AN$80))</f>
        <v>#N/A</v>
      </c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8"/>
      <c r="AF74" s="9"/>
      <c r="AG74" s="17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8"/>
      <c r="AS74" s="9"/>
      <c r="AT74" s="17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8"/>
      <c r="BG74" s="134"/>
    </row>
    <row r="75" spans="1:59" x14ac:dyDescent="0.35">
      <c r="A75" s="95"/>
      <c r="B75" s="150"/>
      <c r="D75" s="144"/>
      <c r="E75" s="182"/>
      <c r="G75" s="100"/>
      <c r="H75" s="100"/>
      <c r="I75" s="97"/>
      <c r="J75" s="97"/>
      <c r="K75" s="97"/>
      <c r="L75" s="136"/>
      <c r="M75" s="136"/>
      <c r="N75" s="136"/>
      <c r="O75" s="136"/>
      <c r="P75" s="140"/>
      <c r="R75" s="21" t="s">
        <v>17</v>
      </c>
      <c r="S75" s="9" t="e">
        <f t="shared" si="33"/>
        <v>#N/A</v>
      </c>
      <c r="T75" s="10" t="e" cm="1">
        <f t="array" ref="T75">SUMPRODUCT(('DA CDE  '!$C$3:$C$80=$A73)*('DA CDE  '!$F$3:$F$80=$D73)*('DA CDE  '!$N$2:$AO$2='PROJET '!T$3)*('DA CDE  '!M71:$M$80="DA EN COURS ")*('DA CDE  '!$N$3:$AN$80))+SUMPRODUCT(('DA CDE  '!$C$3:$C$80=$A73)*('DA CDE  '!$F$3:$F$80=$D73)*('DA CDE  '!$N$2:$AO$2='PROJET '!T$3)*('DA CDE  '!M71:$M$80="Cmde OK")*('DA CDE  '!$N$3:$AN$80))</f>
        <v>#N/A</v>
      </c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2"/>
      <c r="AF75" s="9"/>
      <c r="AG75" s="10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2"/>
      <c r="AS75" s="9"/>
      <c r="AT75" s="10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2"/>
      <c r="BG75" s="134"/>
    </row>
    <row r="76" spans="1:59" ht="15" thickBot="1" x14ac:dyDescent="0.4">
      <c r="A76" s="95"/>
      <c r="B76" s="150"/>
      <c r="D76" s="144"/>
      <c r="E76" s="182"/>
      <c r="G76" s="101"/>
      <c r="H76" s="101"/>
      <c r="I76" s="97"/>
      <c r="J76" s="97"/>
      <c r="K76" s="97"/>
      <c r="L76" s="136"/>
      <c r="M76" s="136"/>
      <c r="N76" s="136"/>
      <c r="O76" s="136"/>
      <c r="P76" s="140"/>
      <c r="R76" s="22" t="s">
        <v>27</v>
      </c>
      <c r="S76" s="13"/>
      <c r="T76" s="137"/>
      <c r="U76" s="138"/>
      <c r="V76" s="138"/>
      <c r="W76" s="138"/>
      <c r="X76" s="138"/>
      <c r="Y76" s="138"/>
      <c r="Z76" s="138"/>
      <c r="AA76" s="138"/>
      <c r="AB76" s="138"/>
      <c r="AC76" s="138"/>
      <c r="AD76" s="138"/>
      <c r="AE76" s="139"/>
      <c r="AF76" s="13"/>
      <c r="AG76" s="137"/>
      <c r="AH76" s="138"/>
      <c r="AI76" s="138"/>
      <c r="AJ76" s="138"/>
      <c r="AK76" s="138"/>
      <c r="AL76" s="138"/>
      <c r="AM76" s="138"/>
      <c r="AN76" s="138"/>
      <c r="AO76" s="138"/>
      <c r="AP76" s="138"/>
      <c r="AQ76" s="138"/>
      <c r="AR76" s="139"/>
      <c r="AS76" s="13"/>
      <c r="AT76" s="137"/>
      <c r="AU76" s="138"/>
      <c r="AV76" s="138"/>
      <c r="AW76" s="138"/>
      <c r="AX76" s="138"/>
      <c r="AY76" s="138"/>
      <c r="AZ76" s="138"/>
      <c r="BA76" s="138"/>
      <c r="BB76" s="138"/>
      <c r="BC76" s="138"/>
      <c r="BD76" s="138"/>
      <c r="BE76" s="139"/>
      <c r="BG76" s="135"/>
    </row>
    <row r="77" spans="1:59" x14ac:dyDescent="0.35">
      <c r="A77" s="95" t="s">
        <v>41</v>
      </c>
      <c r="B77" s="150" t="str">
        <f>IFERROR(VLOOKUP($A77,DATA!$B$1:$D$32,2,FALSE),"")</f>
        <v>Projet 17</v>
      </c>
      <c r="D77" s="144" t="s">
        <v>87</v>
      </c>
      <c r="E77" s="181" t="s">
        <v>148</v>
      </c>
      <c r="G77" s="99" t="s">
        <v>87</v>
      </c>
      <c r="H77" s="99">
        <v>108</v>
      </c>
      <c r="I77" s="97"/>
      <c r="J77" s="97"/>
      <c r="K77" s="97"/>
      <c r="L77" s="136" t="e">
        <f>H77-(S78+S79)</f>
        <v>#N/A</v>
      </c>
      <c r="M77" s="136">
        <f>I77-(AF78+AF79)</f>
        <v>0</v>
      </c>
      <c r="N77" s="136">
        <f>J77-(AS78+AS79)</f>
        <v>0</v>
      </c>
      <c r="O77" s="136"/>
      <c r="P77" s="140"/>
      <c r="R77" s="20" t="s">
        <v>22</v>
      </c>
      <c r="S77" s="14">
        <f t="shared" ref="S77" si="34">H77</f>
        <v>108</v>
      </c>
      <c r="T77" s="6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  <c r="AF77" s="14"/>
      <c r="AG77" s="6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8"/>
      <c r="AS77" s="14"/>
      <c r="AT77" s="6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8"/>
      <c r="BG77" s="133"/>
    </row>
    <row r="78" spans="1:59" x14ac:dyDescent="0.35">
      <c r="A78" s="95"/>
      <c r="B78" s="150"/>
      <c r="D78" s="144"/>
      <c r="E78" s="182"/>
      <c r="G78" s="100"/>
      <c r="H78" s="100"/>
      <c r="I78" s="97"/>
      <c r="J78" s="97"/>
      <c r="K78" s="97"/>
      <c r="L78" s="136"/>
      <c r="M78" s="136"/>
      <c r="N78" s="136"/>
      <c r="O78" s="136"/>
      <c r="P78" s="140"/>
      <c r="R78" s="21" t="s">
        <v>16</v>
      </c>
      <c r="S78" s="9" t="e">
        <f t="shared" ref="S78:S79" si="35">SUM(T78:AE78)</f>
        <v>#N/A</v>
      </c>
      <c r="T78" s="16" t="e" cm="1">
        <f t="array" ref="T78">SUMPRODUCT(('DA CDE  '!$C$3:$C$80=$A77)*('DA CDE  '!$F$3:$F$80=$D77)*('DA CDE  '!$N$2:$AO$2='PROJET '!T$3)*('DA CDE  '!M75:$M$80="EM OK")*('DA CDE  '!$N$3:$AN$80))</f>
        <v>#N/A</v>
      </c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8"/>
      <c r="AF78" s="9"/>
      <c r="AG78" s="17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8"/>
      <c r="AS78" s="9"/>
      <c r="AT78" s="17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8"/>
      <c r="BG78" s="134"/>
    </row>
    <row r="79" spans="1:59" x14ac:dyDescent="0.35">
      <c r="A79" s="95"/>
      <c r="B79" s="150"/>
      <c r="D79" s="144"/>
      <c r="E79" s="182"/>
      <c r="G79" s="100"/>
      <c r="H79" s="100"/>
      <c r="I79" s="97"/>
      <c r="J79" s="97"/>
      <c r="K79" s="97"/>
      <c r="L79" s="136"/>
      <c r="M79" s="136"/>
      <c r="N79" s="136"/>
      <c r="O79" s="136"/>
      <c r="P79" s="140"/>
      <c r="R79" s="21" t="s">
        <v>17</v>
      </c>
      <c r="S79" s="9" t="e">
        <f t="shared" si="35"/>
        <v>#N/A</v>
      </c>
      <c r="T79" s="10" t="e" cm="1">
        <f t="array" ref="T79">SUMPRODUCT(('DA CDE  '!$C$3:$C$80=$A77)*('DA CDE  '!$F$3:$F$80=$D77)*('DA CDE  '!$N$2:$AO$2='PROJET '!T$3)*('DA CDE  '!M75:$M$80="DA EN COURS ")*('DA CDE  '!$N$3:$AN$80))+SUMPRODUCT(('DA CDE  '!$C$3:$C$80=$A77)*('DA CDE  '!$F$3:$F$80=$D77)*('DA CDE  '!$N$2:$AO$2='PROJET '!T$3)*('DA CDE  '!M75:$M$80="Cmde OK")*('DA CDE  '!$N$3:$AN$80))</f>
        <v>#N/A</v>
      </c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2"/>
      <c r="AF79" s="9"/>
      <c r="AG79" s="10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2"/>
      <c r="AS79" s="9"/>
      <c r="AT79" s="10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2"/>
      <c r="BG79" s="134"/>
    </row>
    <row r="80" spans="1:59" ht="15" thickBot="1" x14ac:dyDescent="0.4">
      <c r="A80" s="95"/>
      <c r="B80" s="150"/>
      <c r="D80" s="144"/>
      <c r="E80" s="182"/>
      <c r="G80" s="101"/>
      <c r="H80" s="101"/>
      <c r="I80" s="97"/>
      <c r="J80" s="97"/>
      <c r="K80" s="97"/>
      <c r="L80" s="136"/>
      <c r="M80" s="136"/>
      <c r="N80" s="136"/>
      <c r="O80" s="136"/>
      <c r="P80" s="140"/>
      <c r="R80" s="22" t="s">
        <v>27</v>
      </c>
      <c r="S80" s="13"/>
      <c r="T80" s="137"/>
      <c r="U80" s="138"/>
      <c r="V80" s="138"/>
      <c r="W80" s="138"/>
      <c r="X80" s="138"/>
      <c r="Y80" s="138"/>
      <c r="Z80" s="138"/>
      <c r="AA80" s="138"/>
      <c r="AB80" s="138"/>
      <c r="AC80" s="138"/>
      <c r="AD80" s="138"/>
      <c r="AE80" s="139"/>
      <c r="AF80" s="13"/>
      <c r="AG80" s="137"/>
      <c r="AH80" s="138"/>
      <c r="AI80" s="138"/>
      <c r="AJ80" s="138"/>
      <c r="AK80" s="138"/>
      <c r="AL80" s="138"/>
      <c r="AM80" s="138"/>
      <c r="AN80" s="138"/>
      <c r="AO80" s="138"/>
      <c r="AP80" s="138"/>
      <c r="AQ80" s="138"/>
      <c r="AR80" s="139"/>
      <c r="AS80" s="13"/>
      <c r="AT80" s="137"/>
      <c r="AU80" s="138"/>
      <c r="AV80" s="138"/>
      <c r="AW80" s="138"/>
      <c r="AX80" s="138"/>
      <c r="AY80" s="138"/>
      <c r="AZ80" s="138"/>
      <c r="BA80" s="138"/>
      <c r="BB80" s="138"/>
      <c r="BC80" s="138"/>
      <c r="BD80" s="138"/>
      <c r="BE80" s="139"/>
      <c r="BG80" s="135"/>
    </row>
  </sheetData>
  <mergeCells count="393">
    <mergeCell ref="AT48:BE48"/>
    <mergeCell ref="AT52:BE52"/>
    <mergeCell ref="AT56:BE56"/>
    <mergeCell ref="AT60:BE60"/>
    <mergeCell ref="AT64:BE64"/>
    <mergeCell ref="AT68:BE68"/>
    <mergeCell ref="N45:N48"/>
    <mergeCell ref="AT72:BE72"/>
    <mergeCell ref="BD3:BD4"/>
    <mergeCell ref="BE3:BE4"/>
    <mergeCell ref="AT8:BE8"/>
    <mergeCell ref="AT12:BE12"/>
    <mergeCell ref="AT16:BE16"/>
    <mergeCell ref="AT20:BE20"/>
    <mergeCell ref="AT24:BE24"/>
    <mergeCell ref="AT28:BE28"/>
    <mergeCell ref="AT32:BE32"/>
    <mergeCell ref="AV3:AV4"/>
    <mergeCell ref="AT3:AT4"/>
    <mergeCell ref="AU3:AU4"/>
    <mergeCell ref="AW3:AW4"/>
    <mergeCell ref="AX3:AX4"/>
    <mergeCell ref="AY3:AY4"/>
    <mergeCell ref="AZ3:AZ4"/>
    <mergeCell ref="BA3:BA4"/>
    <mergeCell ref="BB3:BB4"/>
    <mergeCell ref="BC3:BC4"/>
    <mergeCell ref="AT36:BE36"/>
    <mergeCell ref="AT40:BE40"/>
    <mergeCell ref="AT44:BE44"/>
    <mergeCell ref="J45:J48"/>
    <mergeCell ref="J49:J52"/>
    <mergeCell ref="J53:J56"/>
    <mergeCell ref="T24:AE24"/>
    <mergeCell ref="AG24:AR24"/>
    <mergeCell ref="P21:P24"/>
    <mergeCell ref="T32:AE32"/>
    <mergeCell ref="AG32:AR32"/>
    <mergeCell ref="AG8:AR8"/>
    <mergeCell ref="AK3:AK4"/>
    <mergeCell ref="AL3:AL4"/>
    <mergeCell ref="AM3:AM4"/>
    <mergeCell ref="AN3:AN4"/>
    <mergeCell ref="AO3:AO4"/>
    <mergeCell ref="AJ3:AJ4"/>
    <mergeCell ref="T20:AE20"/>
    <mergeCell ref="T36:AE36"/>
    <mergeCell ref="AG36:AR36"/>
    <mergeCell ref="J57:J60"/>
    <mergeCell ref="J61:J64"/>
    <mergeCell ref="J65:J68"/>
    <mergeCell ref="J69:J72"/>
    <mergeCell ref="J73:J76"/>
    <mergeCell ref="J77:J80"/>
    <mergeCell ref="A2:P2"/>
    <mergeCell ref="E37:E40"/>
    <mergeCell ref="E41:E44"/>
    <mergeCell ref="E45:E48"/>
    <mergeCell ref="E49:E52"/>
    <mergeCell ref="E53:E56"/>
    <mergeCell ref="E73:E76"/>
    <mergeCell ref="E77:E80"/>
    <mergeCell ref="I5:I8"/>
    <mergeCell ref="I9:I12"/>
    <mergeCell ref="I13:I16"/>
    <mergeCell ref="I17:I20"/>
    <mergeCell ref="I21:I24"/>
    <mergeCell ref="I25:I28"/>
    <mergeCell ref="I29:I32"/>
    <mergeCell ref="I33:I36"/>
    <mergeCell ref="I37:I40"/>
    <mergeCell ref="I41:I44"/>
    <mergeCell ref="I45:I48"/>
    <mergeCell ref="I49:I52"/>
    <mergeCell ref="I53:I56"/>
    <mergeCell ref="I57:I60"/>
    <mergeCell ref="I61:I64"/>
    <mergeCell ref="I65:I68"/>
    <mergeCell ref="AS3:AS4"/>
    <mergeCell ref="R3:R4"/>
    <mergeCell ref="S3:S4"/>
    <mergeCell ref="T3:T4"/>
    <mergeCell ref="U3:U4"/>
    <mergeCell ref="V3:V4"/>
    <mergeCell ref="W3:W4"/>
    <mergeCell ref="X3:X4"/>
    <mergeCell ref="Y3:Y4"/>
    <mergeCell ref="AE3:AE4"/>
    <mergeCell ref="Z3:Z4"/>
    <mergeCell ref="AA3:AA4"/>
    <mergeCell ref="AB3:AB4"/>
    <mergeCell ref="AC3:AC4"/>
    <mergeCell ref="AD3:AD4"/>
    <mergeCell ref="M17:M20"/>
    <mergeCell ref="M21:M24"/>
    <mergeCell ref="M25:M28"/>
    <mergeCell ref="R2:BE2"/>
    <mergeCell ref="AG3:AG4"/>
    <mergeCell ref="AH3:AH4"/>
    <mergeCell ref="AI3:AI4"/>
    <mergeCell ref="AG12:AR12"/>
    <mergeCell ref="G5:G8"/>
    <mergeCell ref="P5:P8"/>
    <mergeCell ref="T8:AE8"/>
    <mergeCell ref="G9:G12"/>
    <mergeCell ref="P9:P12"/>
    <mergeCell ref="G3:G4"/>
    <mergeCell ref="H3:K3"/>
    <mergeCell ref="K5:K8"/>
    <mergeCell ref="K9:K12"/>
    <mergeCell ref="L3:O3"/>
    <mergeCell ref="O5:O8"/>
    <mergeCell ref="O9:O12"/>
    <mergeCell ref="M5:M8"/>
    <mergeCell ref="M9:M12"/>
    <mergeCell ref="J5:J8"/>
    <mergeCell ref="J9:J12"/>
    <mergeCell ref="N5:N8"/>
    <mergeCell ref="N9:N12"/>
    <mergeCell ref="P3:P4"/>
    <mergeCell ref="A3:A4"/>
    <mergeCell ref="AF3:AF4"/>
    <mergeCell ref="B3:B4"/>
    <mergeCell ref="A13:A16"/>
    <mergeCell ref="A17:A20"/>
    <mergeCell ref="L25:L28"/>
    <mergeCell ref="B13:B16"/>
    <mergeCell ref="G13:G16"/>
    <mergeCell ref="P13:P16"/>
    <mergeCell ref="A5:A8"/>
    <mergeCell ref="B5:B8"/>
    <mergeCell ref="J13:J16"/>
    <mergeCell ref="J17:J20"/>
    <mergeCell ref="A9:A12"/>
    <mergeCell ref="A21:A24"/>
    <mergeCell ref="B21:B24"/>
    <mergeCell ref="G21:G24"/>
    <mergeCell ref="N13:N16"/>
    <mergeCell ref="N17:N20"/>
    <mergeCell ref="N21:N24"/>
    <mergeCell ref="N25:N28"/>
    <mergeCell ref="O21:O24"/>
    <mergeCell ref="O25:O28"/>
    <mergeCell ref="M13:M16"/>
    <mergeCell ref="A29:A32"/>
    <mergeCell ref="B29:B32"/>
    <mergeCell ref="G29:G32"/>
    <mergeCell ref="P29:P32"/>
    <mergeCell ref="T28:AE28"/>
    <mergeCell ref="AG28:AR28"/>
    <mergeCell ref="K29:K32"/>
    <mergeCell ref="O29:O32"/>
    <mergeCell ref="M29:M32"/>
    <mergeCell ref="J25:J28"/>
    <mergeCell ref="J29:J32"/>
    <mergeCell ref="A25:A28"/>
    <mergeCell ref="B25:B28"/>
    <mergeCell ref="G25:G28"/>
    <mergeCell ref="P25:P28"/>
    <mergeCell ref="D25:D28"/>
    <mergeCell ref="E25:E28"/>
    <mergeCell ref="H25:H28"/>
    <mergeCell ref="H29:H32"/>
    <mergeCell ref="K25:K28"/>
    <mergeCell ref="N29:N32"/>
    <mergeCell ref="B17:B20"/>
    <mergeCell ref="B9:B12"/>
    <mergeCell ref="G17:G20"/>
    <mergeCell ref="P17:P20"/>
    <mergeCell ref="T12:AE12"/>
    <mergeCell ref="AG20:AR20"/>
    <mergeCell ref="AP3:AP4"/>
    <mergeCell ref="AQ3:AQ4"/>
    <mergeCell ref="AR3:AR4"/>
    <mergeCell ref="AG16:AR16"/>
    <mergeCell ref="T16:AE16"/>
    <mergeCell ref="K13:K16"/>
    <mergeCell ref="K17:K20"/>
    <mergeCell ref="O13:O16"/>
    <mergeCell ref="O17:O20"/>
    <mergeCell ref="E5:E8"/>
    <mergeCell ref="E9:E12"/>
    <mergeCell ref="E13:E16"/>
    <mergeCell ref="E17:E20"/>
    <mergeCell ref="A33:A36"/>
    <mergeCell ref="B33:B36"/>
    <mergeCell ref="A37:A40"/>
    <mergeCell ref="B37:B40"/>
    <mergeCell ref="A41:A44"/>
    <mergeCell ref="B41:B44"/>
    <mergeCell ref="G37:G40"/>
    <mergeCell ref="P37:P40"/>
    <mergeCell ref="G33:G36"/>
    <mergeCell ref="P33:P36"/>
    <mergeCell ref="D37:D40"/>
    <mergeCell ref="L37:L40"/>
    <mergeCell ref="K33:K36"/>
    <mergeCell ref="K37:K40"/>
    <mergeCell ref="K41:K44"/>
    <mergeCell ref="O33:O36"/>
    <mergeCell ref="O37:O40"/>
    <mergeCell ref="O41:O44"/>
    <mergeCell ref="M33:M36"/>
    <mergeCell ref="M37:M40"/>
    <mergeCell ref="M41:M44"/>
    <mergeCell ref="J33:J36"/>
    <mergeCell ref="J37:J40"/>
    <mergeCell ref="J41:J44"/>
    <mergeCell ref="T44:AE44"/>
    <mergeCell ref="AG44:AR44"/>
    <mergeCell ref="L33:L36"/>
    <mergeCell ref="D33:D36"/>
    <mergeCell ref="E33:E36"/>
    <mergeCell ref="H33:H36"/>
    <mergeCell ref="H37:H40"/>
    <mergeCell ref="H41:H44"/>
    <mergeCell ref="N33:N36"/>
    <mergeCell ref="N37:N40"/>
    <mergeCell ref="N41:N44"/>
    <mergeCell ref="N65:N68"/>
    <mergeCell ref="A57:A60"/>
    <mergeCell ref="B57:B60"/>
    <mergeCell ref="G57:G60"/>
    <mergeCell ref="A53:A56"/>
    <mergeCell ref="B53:B56"/>
    <mergeCell ref="G53:G56"/>
    <mergeCell ref="P53:P56"/>
    <mergeCell ref="A45:A48"/>
    <mergeCell ref="B45:B48"/>
    <mergeCell ref="A49:A52"/>
    <mergeCell ref="B49:B52"/>
    <mergeCell ref="G49:G52"/>
    <mergeCell ref="P49:P52"/>
    <mergeCell ref="G45:G48"/>
    <mergeCell ref="P45:P48"/>
    <mergeCell ref="K45:K48"/>
    <mergeCell ref="K49:K52"/>
    <mergeCell ref="K53:K56"/>
    <mergeCell ref="K57:K60"/>
    <mergeCell ref="O45:O48"/>
    <mergeCell ref="O49:O52"/>
    <mergeCell ref="O53:O56"/>
    <mergeCell ref="O57:O60"/>
    <mergeCell ref="T64:AE64"/>
    <mergeCell ref="D61:D64"/>
    <mergeCell ref="E61:E64"/>
    <mergeCell ref="L61:L64"/>
    <mergeCell ref="A61:A64"/>
    <mergeCell ref="B61:B64"/>
    <mergeCell ref="AG64:AR64"/>
    <mergeCell ref="G61:G64"/>
    <mergeCell ref="P61:P64"/>
    <mergeCell ref="K61:K64"/>
    <mergeCell ref="O61:O64"/>
    <mergeCell ref="M61:M64"/>
    <mergeCell ref="N61:N64"/>
    <mergeCell ref="AG76:AR76"/>
    <mergeCell ref="P73:P76"/>
    <mergeCell ref="T72:AE72"/>
    <mergeCell ref="AG72:AR72"/>
    <mergeCell ref="A73:A76"/>
    <mergeCell ref="B73:B76"/>
    <mergeCell ref="G73:G76"/>
    <mergeCell ref="T68:AE68"/>
    <mergeCell ref="AG68:AR68"/>
    <mergeCell ref="A69:A72"/>
    <mergeCell ref="B69:B72"/>
    <mergeCell ref="G69:G72"/>
    <mergeCell ref="P69:P72"/>
    <mergeCell ref="B65:B68"/>
    <mergeCell ref="G65:G68"/>
    <mergeCell ref="P65:P68"/>
    <mergeCell ref="D65:D68"/>
    <mergeCell ref="H69:H72"/>
    <mergeCell ref="E69:E72"/>
    <mergeCell ref="D73:D76"/>
    <mergeCell ref="A65:A68"/>
    <mergeCell ref="K65:K68"/>
    <mergeCell ref="O65:O68"/>
    <mergeCell ref="M65:M68"/>
    <mergeCell ref="A77:A80"/>
    <mergeCell ref="B77:B80"/>
    <mergeCell ref="G77:G80"/>
    <mergeCell ref="P77:P80"/>
    <mergeCell ref="H73:H76"/>
    <mergeCell ref="H77:H80"/>
    <mergeCell ref="I69:I72"/>
    <mergeCell ref="I73:I76"/>
    <mergeCell ref="I77:I80"/>
    <mergeCell ref="K69:K72"/>
    <mergeCell ref="K73:K76"/>
    <mergeCell ref="K77:K80"/>
    <mergeCell ref="O69:O72"/>
    <mergeCell ref="O73:O76"/>
    <mergeCell ref="O77:O80"/>
    <mergeCell ref="M69:M72"/>
    <mergeCell ref="M73:M76"/>
    <mergeCell ref="M77:M80"/>
    <mergeCell ref="N69:N72"/>
    <mergeCell ref="N73:N76"/>
    <mergeCell ref="N77:N80"/>
    <mergeCell ref="D69:D72"/>
    <mergeCell ref="D77:D80"/>
    <mergeCell ref="D3:D4"/>
    <mergeCell ref="E3:E4"/>
    <mergeCell ref="D5:D8"/>
    <mergeCell ref="D9:D12"/>
    <mergeCell ref="D13:D16"/>
    <mergeCell ref="D17:D20"/>
    <mergeCell ref="D21:D24"/>
    <mergeCell ref="L9:L12"/>
    <mergeCell ref="L13:L16"/>
    <mergeCell ref="L17:L20"/>
    <mergeCell ref="L21:L24"/>
    <mergeCell ref="H5:H8"/>
    <mergeCell ref="H9:H12"/>
    <mergeCell ref="H13:H16"/>
    <mergeCell ref="H17:H20"/>
    <mergeCell ref="H21:H24"/>
    <mergeCell ref="J21:J24"/>
    <mergeCell ref="K21:K24"/>
    <mergeCell ref="E21:E24"/>
    <mergeCell ref="E65:E68"/>
    <mergeCell ref="D57:D60"/>
    <mergeCell ref="E57:E60"/>
    <mergeCell ref="D41:D44"/>
    <mergeCell ref="D29:D32"/>
    <mergeCell ref="E29:E32"/>
    <mergeCell ref="BG37:BG40"/>
    <mergeCell ref="BG41:BG44"/>
    <mergeCell ref="BG45:BG48"/>
    <mergeCell ref="BG49:BG52"/>
    <mergeCell ref="BG53:BG56"/>
    <mergeCell ref="BG57:BG60"/>
    <mergeCell ref="BG61:BG64"/>
    <mergeCell ref="BG65:BG68"/>
    <mergeCell ref="D45:D48"/>
    <mergeCell ref="D49:D52"/>
    <mergeCell ref="D53:D56"/>
    <mergeCell ref="H61:H64"/>
    <mergeCell ref="H65:H68"/>
    <mergeCell ref="L65:L68"/>
    <mergeCell ref="T60:AE60"/>
    <mergeCell ref="AG60:AR60"/>
    <mergeCell ref="P57:P60"/>
    <mergeCell ref="T56:AE56"/>
    <mergeCell ref="AG56:AR56"/>
    <mergeCell ref="L57:L60"/>
    <mergeCell ref="G41:G44"/>
    <mergeCell ref="P41:P44"/>
    <mergeCell ref="AG48:AR48"/>
    <mergeCell ref="T48:AE48"/>
    <mergeCell ref="BG5:BG8"/>
    <mergeCell ref="BG3:BG4"/>
    <mergeCell ref="BG9:BG12"/>
    <mergeCell ref="BG13:BG16"/>
    <mergeCell ref="BG17:BG20"/>
    <mergeCell ref="BG21:BG24"/>
    <mergeCell ref="BG25:BG28"/>
    <mergeCell ref="BG29:BG32"/>
    <mergeCell ref="BG33:BG36"/>
    <mergeCell ref="H49:H52"/>
    <mergeCell ref="H53:H56"/>
    <mergeCell ref="H57:H60"/>
    <mergeCell ref="L5:L8"/>
    <mergeCell ref="H45:H48"/>
    <mergeCell ref="L29:L32"/>
    <mergeCell ref="T40:AE40"/>
    <mergeCell ref="AG40:AR40"/>
    <mergeCell ref="BG69:BG72"/>
    <mergeCell ref="BG73:BG76"/>
    <mergeCell ref="BG77:BG80"/>
    <mergeCell ref="L41:L44"/>
    <mergeCell ref="L45:L48"/>
    <mergeCell ref="L49:L52"/>
    <mergeCell ref="L53:L56"/>
    <mergeCell ref="L69:L72"/>
    <mergeCell ref="L73:L76"/>
    <mergeCell ref="L77:L80"/>
    <mergeCell ref="T52:AE52"/>
    <mergeCell ref="AG52:AR52"/>
    <mergeCell ref="M45:M48"/>
    <mergeCell ref="M49:M52"/>
    <mergeCell ref="M53:M56"/>
    <mergeCell ref="M57:M60"/>
    <mergeCell ref="N49:N52"/>
    <mergeCell ref="N53:N56"/>
    <mergeCell ref="N57:N60"/>
    <mergeCell ref="AT76:BE76"/>
    <mergeCell ref="AT80:BE80"/>
    <mergeCell ref="T80:AE80"/>
    <mergeCell ref="AG80:AR80"/>
    <mergeCell ref="T76:AE76"/>
  </mergeCells>
  <dataValidations count="3">
    <dataValidation type="list" allowBlank="1" showInputMessage="1" showErrorMessage="1" sqref="A5:A80" xr:uid="{00000000-0002-0000-0300-000000000000}">
      <formula1>N°PROJET</formula1>
    </dataValidation>
    <dataValidation type="list" allowBlank="1" showInputMessage="1" showErrorMessage="1" sqref="A81:A1048576" xr:uid="{00000000-0002-0000-0300-000001000000}">
      <formula1>#REF!</formula1>
    </dataValidation>
    <dataValidation type="list" allowBlank="1" showInputMessage="1" showErrorMessage="1" sqref="G5:G80" xr:uid="{00000000-0002-0000-0300-000002000000}">
      <formula1>sTATUT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3000000}">
          <x14:formula1>
            <xm:f>DATA!$B$2:$B$32</xm:f>
          </x14:formula1>
          <xm:sqref>A1:A2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79998168889431442"/>
  </sheetPr>
  <dimension ref="A1:AN120"/>
  <sheetViews>
    <sheetView zoomScaleNormal="100" workbookViewId="0">
      <pane ySplit="2" topLeftCell="A3" activePane="bottomLeft" state="frozen"/>
      <selection activeCell="L1" sqref="L1"/>
      <selection pane="bottomLeft" activeCell="B42" sqref="B42"/>
    </sheetView>
  </sheetViews>
  <sheetFormatPr baseColWidth="10" defaultRowHeight="14.5" outlineLevelCol="1" x14ac:dyDescent="0.35"/>
  <cols>
    <col min="2" max="2" width="19.54296875" customWidth="1"/>
    <col min="3" max="3" width="20.54296875" customWidth="1"/>
    <col min="4" max="4" width="42.08984375" style="187" bestFit="1" customWidth="1"/>
    <col min="5" max="5" width="27.81640625" customWidth="1"/>
    <col min="6" max="6" width="50.81640625" bestFit="1" customWidth="1"/>
    <col min="7" max="7" width="23.08984375" bestFit="1" customWidth="1"/>
    <col min="8" max="8" width="12.90625" customWidth="1"/>
    <col min="9" max="9" width="21.81640625" customWidth="1"/>
    <col min="10" max="10" width="24.08984375" bestFit="1" customWidth="1"/>
    <col min="11" max="11" width="23.1796875" customWidth="1"/>
    <col min="12" max="12" width="27.54296875" customWidth="1"/>
    <col min="13" max="13" width="16.7265625" bestFit="1" customWidth="1"/>
    <col min="14" max="14" width="11.81640625" customWidth="1" outlineLevel="1"/>
    <col min="15" max="15" width="11.6328125" customWidth="1" outlineLevel="1"/>
    <col min="16" max="16" width="12.7265625" customWidth="1" outlineLevel="1"/>
    <col min="17" max="17" width="10.7265625" customWidth="1" outlineLevel="1"/>
    <col min="18" max="19" width="11.1796875" customWidth="1" outlineLevel="1"/>
    <col min="20" max="20" width="10.453125" customWidth="1" outlineLevel="1"/>
    <col min="21" max="21" width="12.26953125" customWidth="1" outlineLevel="1"/>
    <col min="22" max="22" width="12.08984375" customWidth="1" outlineLevel="1"/>
    <col min="23" max="23" width="10.90625" customWidth="1" outlineLevel="1"/>
    <col min="24" max="24" width="11.36328125" customWidth="1" outlineLevel="1"/>
    <col min="25" max="25" width="11.1796875" customWidth="1" outlineLevel="1"/>
    <col min="26" max="26" width="15.7265625" customWidth="1"/>
    <col min="27" max="27" width="11.81640625" customWidth="1" outlineLevel="1"/>
    <col min="28" max="28" width="11.6328125" customWidth="1" outlineLevel="1"/>
    <col min="29" max="29" width="12.7265625" customWidth="1" outlineLevel="1"/>
    <col min="30" max="33" width="11.54296875" customWidth="1" outlineLevel="1"/>
    <col min="34" max="34" width="12.26953125" customWidth="1" outlineLevel="1"/>
    <col min="35" max="35" width="12.08984375" customWidth="1" outlineLevel="1"/>
    <col min="36" max="38" width="11.54296875" customWidth="1" outlineLevel="1"/>
    <col min="39" max="40" width="15.7265625" customWidth="1"/>
  </cols>
  <sheetData>
    <row r="1" spans="1:40" ht="15" thickBot="1" x14ac:dyDescent="0.4"/>
    <row r="2" spans="1:40" ht="60" customHeight="1" thickBot="1" x14ac:dyDescent="0.4">
      <c r="A2" s="35" t="s">
        <v>61</v>
      </c>
      <c r="B2" s="52" t="s">
        <v>6</v>
      </c>
      <c r="C2" s="52" t="s">
        <v>7</v>
      </c>
      <c r="D2" s="53" t="s">
        <v>8</v>
      </c>
      <c r="E2" s="34" t="s">
        <v>83</v>
      </c>
      <c r="F2" s="53" t="s">
        <v>15</v>
      </c>
      <c r="G2" s="52" t="s">
        <v>9</v>
      </c>
      <c r="H2" s="52" t="s">
        <v>10</v>
      </c>
      <c r="I2" s="52" t="s">
        <v>11</v>
      </c>
      <c r="J2" s="52" t="s">
        <v>12</v>
      </c>
      <c r="K2" s="52" t="s">
        <v>13</v>
      </c>
      <c r="L2" s="56" t="s">
        <v>82</v>
      </c>
      <c r="M2" s="57" t="s">
        <v>14</v>
      </c>
      <c r="N2" s="58" t="s">
        <v>96</v>
      </c>
      <c r="O2" s="58" t="s">
        <v>97</v>
      </c>
      <c r="P2" s="58" t="s">
        <v>98</v>
      </c>
      <c r="Q2" s="58" t="s">
        <v>99</v>
      </c>
      <c r="R2" s="58" t="s">
        <v>100</v>
      </c>
      <c r="S2" s="58" t="s">
        <v>101</v>
      </c>
      <c r="T2" s="58" t="s">
        <v>102</v>
      </c>
      <c r="U2" s="58" t="s">
        <v>103</v>
      </c>
      <c r="V2" s="58" t="s">
        <v>104</v>
      </c>
      <c r="W2" s="58" t="s">
        <v>105</v>
      </c>
      <c r="X2" s="58" t="s">
        <v>106</v>
      </c>
      <c r="Y2" s="58" t="s">
        <v>107</v>
      </c>
      <c r="Z2" s="59" t="s">
        <v>20</v>
      </c>
      <c r="AA2" s="60" t="s">
        <v>108</v>
      </c>
      <c r="AB2" s="60" t="s">
        <v>109</v>
      </c>
      <c r="AC2" s="60" t="s">
        <v>110</v>
      </c>
      <c r="AD2" s="60" t="s">
        <v>111</v>
      </c>
      <c r="AE2" s="60" t="s">
        <v>112</v>
      </c>
      <c r="AF2" s="60" t="s">
        <v>113</v>
      </c>
      <c r="AG2" s="60" t="s">
        <v>114</v>
      </c>
      <c r="AH2" s="60" t="s">
        <v>115</v>
      </c>
      <c r="AI2" s="60" t="s">
        <v>116</v>
      </c>
      <c r="AJ2" s="60" t="s">
        <v>117</v>
      </c>
      <c r="AK2" s="60" t="s">
        <v>118</v>
      </c>
      <c r="AL2" s="60" t="s">
        <v>119</v>
      </c>
      <c r="AM2" s="59" t="s">
        <v>21</v>
      </c>
      <c r="AN2" s="61" t="s">
        <v>18</v>
      </c>
    </row>
    <row r="3" spans="1:40" ht="15.5" x14ac:dyDescent="0.35">
      <c r="A3" s="65">
        <v>44902</v>
      </c>
      <c r="B3" s="66" t="s">
        <v>155</v>
      </c>
      <c r="C3" s="67"/>
      <c r="D3" s="188" t="str">
        <f>IFERROR(VLOOKUP($C3,DATA!$B$1:$D$32,2,FALSE),"")</f>
        <v/>
      </c>
      <c r="E3" s="68"/>
      <c r="F3" s="69" t="str">
        <f>IFERROR(VLOOKUP($C3,DATA!$B$1:$D$32,3,FALSE),"")</f>
        <v/>
      </c>
      <c r="G3" s="70"/>
      <c r="H3" s="66"/>
      <c r="I3" s="66"/>
      <c r="J3" s="68"/>
      <c r="K3" s="66"/>
      <c r="L3" s="66"/>
      <c r="M3" s="66" t="s">
        <v>76</v>
      </c>
      <c r="N3" s="190">
        <v>0</v>
      </c>
      <c r="O3" s="190">
        <v>0</v>
      </c>
      <c r="P3" s="190">
        <v>0</v>
      </c>
      <c r="Q3" s="190">
        <v>0</v>
      </c>
      <c r="R3" s="190">
        <v>0</v>
      </c>
      <c r="S3" s="190">
        <v>0</v>
      </c>
      <c r="T3" s="190">
        <v>0</v>
      </c>
      <c r="U3" s="190">
        <v>0</v>
      </c>
      <c r="V3" s="190">
        <v>0</v>
      </c>
      <c r="W3" s="190">
        <v>0</v>
      </c>
      <c r="X3" s="190">
        <v>0</v>
      </c>
      <c r="Y3" s="190">
        <v>0</v>
      </c>
      <c r="Z3" s="66">
        <f>SUM(N3:Y3)</f>
        <v>0</v>
      </c>
      <c r="AA3" s="190">
        <v>0</v>
      </c>
      <c r="AB3" s="190">
        <v>0</v>
      </c>
      <c r="AC3" s="190">
        <v>0</v>
      </c>
      <c r="AD3" s="190">
        <v>0</v>
      </c>
      <c r="AE3" s="190">
        <v>0</v>
      </c>
      <c r="AF3" s="190">
        <v>0</v>
      </c>
      <c r="AG3" s="190">
        <v>0</v>
      </c>
      <c r="AH3" s="190">
        <v>0</v>
      </c>
      <c r="AI3" s="190">
        <v>0</v>
      </c>
      <c r="AJ3" s="190">
        <v>0</v>
      </c>
      <c r="AK3" s="190">
        <v>0</v>
      </c>
      <c r="AL3" s="190">
        <v>0</v>
      </c>
      <c r="AM3" s="66">
        <f>SUM(AA3:AL3)</f>
        <v>0</v>
      </c>
      <c r="AN3" s="66">
        <f>SUM(AB3:AM3)</f>
        <v>0</v>
      </c>
    </row>
    <row r="4" spans="1:40" ht="15.5" x14ac:dyDescent="0.35">
      <c r="A4" s="65">
        <v>44902</v>
      </c>
      <c r="B4" s="66" t="s">
        <v>156</v>
      </c>
      <c r="C4" s="67" t="s">
        <v>42</v>
      </c>
      <c r="D4" s="188" t="str">
        <f>IFERROR(VLOOKUP($C4,DATA!$B$1:$D$32,2,FALSE),"")</f>
        <v>Projet 4</v>
      </c>
      <c r="E4" s="68"/>
      <c r="F4" s="69" t="str">
        <f>IFERROR(VLOOKUP($C4,DATA!$B$1:$D$32,3,FALSE),"")</f>
        <v>INZ-0645-2-2018-A</v>
      </c>
      <c r="G4" s="70"/>
      <c r="H4" s="66">
        <v>5500164910</v>
      </c>
      <c r="I4" s="66">
        <v>699962</v>
      </c>
      <c r="J4" s="68"/>
      <c r="K4" s="66"/>
      <c r="L4" s="66"/>
      <c r="M4" s="66" t="s">
        <v>76</v>
      </c>
      <c r="N4" s="191">
        <v>0</v>
      </c>
      <c r="O4" s="191">
        <v>0</v>
      </c>
      <c r="P4" s="191">
        <v>0</v>
      </c>
      <c r="Q4" s="191">
        <v>0</v>
      </c>
      <c r="R4" s="191">
        <v>0</v>
      </c>
      <c r="S4" s="191">
        <v>0</v>
      </c>
      <c r="T4" s="191">
        <v>0</v>
      </c>
      <c r="U4" s="191">
        <v>0</v>
      </c>
      <c r="V4" s="191">
        <v>0</v>
      </c>
      <c r="W4" s="191">
        <v>0</v>
      </c>
      <c r="X4" s="191">
        <v>0</v>
      </c>
      <c r="Y4" s="191">
        <v>0</v>
      </c>
      <c r="Z4" s="66">
        <f>SUM(N4:Y4)</f>
        <v>0</v>
      </c>
      <c r="AA4" s="190">
        <v>0</v>
      </c>
      <c r="AB4" s="190">
        <v>0</v>
      </c>
      <c r="AC4" s="190">
        <v>0</v>
      </c>
      <c r="AD4" s="190">
        <v>0</v>
      </c>
      <c r="AE4" s="190">
        <v>0</v>
      </c>
      <c r="AF4" s="190">
        <v>0</v>
      </c>
      <c r="AG4" s="190">
        <v>0</v>
      </c>
      <c r="AH4" s="190">
        <v>0</v>
      </c>
      <c r="AI4" s="190">
        <v>0</v>
      </c>
      <c r="AJ4" s="190">
        <v>0</v>
      </c>
      <c r="AK4" s="190">
        <v>0</v>
      </c>
      <c r="AL4" s="190">
        <v>0</v>
      </c>
      <c r="AM4" s="66">
        <f t="shared" ref="AM4:AN67" si="0">SUM(AA4:AL4)</f>
        <v>0</v>
      </c>
      <c r="AN4" s="66">
        <f t="shared" si="0"/>
        <v>0</v>
      </c>
    </row>
    <row r="5" spans="1:40" ht="31" x14ac:dyDescent="0.35">
      <c r="A5" s="65">
        <v>44902</v>
      </c>
      <c r="B5" s="66" t="s">
        <v>156</v>
      </c>
      <c r="C5" s="67" t="s">
        <v>42</v>
      </c>
      <c r="D5" s="188" t="str">
        <f>IFERROR(VLOOKUP($C5,DATA!$B$1:$D$32,2,FALSE),"")</f>
        <v>Projet 4</v>
      </c>
      <c r="E5" s="68"/>
      <c r="F5" s="69" t="str">
        <f>IFERROR(VLOOKUP($C5,DATA!$B$1:$D$32,3,FALSE),"")</f>
        <v>INZ-0645-2-2018-A</v>
      </c>
      <c r="G5" s="72"/>
      <c r="H5" s="66">
        <v>5500174527</v>
      </c>
      <c r="I5" s="82" t="s">
        <v>95</v>
      </c>
      <c r="J5" s="68"/>
      <c r="K5" s="66"/>
      <c r="L5" s="66"/>
      <c r="M5" s="66" t="s">
        <v>76</v>
      </c>
      <c r="N5" s="191" t="s">
        <v>149</v>
      </c>
      <c r="O5" s="191" t="s">
        <v>150</v>
      </c>
      <c r="P5" s="191" t="s">
        <v>151</v>
      </c>
      <c r="Q5" s="191">
        <v>0</v>
      </c>
      <c r="R5" s="191">
        <v>0</v>
      </c>
      <c r="S5" s="191">
        <v>0</v>
      </c>
      <c r="T5" s="191">
        <v>0</v>
      </c>
      <c r="U5" s="191">
        <v>0</v>
      </c>
      <c r="V5" s="191">
        <v>0</v>
      </c>
      <c r="W5" s="191">
        <v>0</v>
      </c>
      <c r="X5" s="191">
        <v>0</v>
      </c>
      <c r="Y5" s="191">
        <v>0</v>
      </c>
      <c r="Z5" s="66">
        <f t="shared" ref="Z5:Z67" si="1">SUM(N5:Y5)</f>
        <v>0</v>
      </c>
      <c r="AA5" s="190">
        <v>0</v>
      </c>
      <c r="AB5" s="190">
        <v>0</v>
      </c>
      <c r="AC5" s="190">
        <v>0</v>
      </c>
      <c r="AD5" s="190">
        <v>0</v>
      </c>
      <c r="AE5" s="190">
        <v>0</v>
      </c>
      <c r="AF5" s="190">
        <v>0</v>
      </c>
      <c r="AG5" s="190">
        <v>0</v>
      </c>
      <c r="AH5" s="190">
        <v>0</v>
      </c>
      <c r="AI5" s="190">
        <v>0</v>
      </c>
      <c r="AJ5" s="190">
        <v>0</v>
      </c>
      <c r="AK5" s="190">
        <v>0</v>
      </c>
      <c r="AL5" s="190">
        <v>0</v>
      </c>
      <c r="AM5" s="66">
        <f t="shared" si="0"/>
        <v>0</v>
      </c>
      <c r="AN5" s="66">
        <f t="shared" si="0"/>
        <v>0</v>
      </c>
    </row>
    <row r="6" spans="1:40" ht="15.5" x14ac:dyDescent="0.35">
      <c r="A6" s="65">
        <v>44902</v>
      </c>
      <c r="B6" s="66" t="s">
        <v>156</v>
      </c>
      <c r="C6" s="67" t="s">
        <v>42</v>
      </c>
      <c r="D6" s="188" t="str">
        <f>IFERROR(VLOOKUP($C6,DATA!$B$1:$D$32,2,FALSE),"")</f>
        <v>Projet 4</v>
      </c>
      <c r="E6" s="68"/>
      <c r="F6" s="69" t="str">
        <f>IFERROR(VLOOKUP($C6,DATA!$B$1:$D$32,3,FALSE),"")</f>
        <v>INZ-0645-2-2018-A</v>
      </c>
      <c r="G6" s="70"/>
      <c r="H6" s="66">
        <v>5500174528</v>
      </c>
      <c r="I6" s="66">
        <v>750866</v>
      </c>
      <c r="J6" s="68"/>
      <c r="K6" s="66"/>
      <c r="L6" s="66"/>
      <c r="M6" s="66" t="s">
        <v>76</v>
      </c>
      <c r="N6" s="191" t="s">
        <v>149</v>
      </c>
      <c r="O6" s="191">
        <v>10.4</v>
      </c>
      <c r="P6" s="191">
        <v>0</v>
      </c>
      <c r="Q6" s="191">
        <v>0</v>
      </c>
      <c r="R6" s="191">
        <v>0</v>
      </c>
      <c r="S6" s="191">
        <v>0</v>
      </c>
      <c r="T6" s="191">
        <v>0</v>
      </c>
      <c r="U6" s="191">
        <v>0</v>
      </c>
      <c r="V6" s="191">
        <v>0</v>
      </c>
      <c r="W6" s="191">
        <v>0</v>
      </c>
      <c r="X6" s="191">
        <v>0</v>
      </c>
      <c r="Y6" s="191">
        <v>0</v>
      </c>
      <c r="Z6" s="66">
        <f t="shared" si="1"/>
        <v>10.4</v>
      </c>
      <c r="AA6" s="190">
        <v>0</v>
      </c>
      <c r="AB6" s="190">
        <v>0</v>
      </c>
      <c r="AC6" s="190">
        <v>0</v>
      </c>
      <c r="AD6" s="190">
        <v>0</v>
      </c>
      <c r="AE6" s="190">
        <v>0</v>
      </c>
      <c r="AF6" s="190">
        <v>0</v>
      </c>
      <c r="AG6" s="190">
        <v>0</v>
      </c>
      <c r="AH6" s="190">
        <v>0</v>
      </c>
      <c r="AI6" s="190">
        <v>0</v>
      </c>
      <c r="AJ6" s="190">
        <v>0</v>
      </c>
      <c r="AK6" s="190">
        <v>0</v>
      </c>
      <c r="AL6" s="190">
        <v>0</v>
      </c>
      <c r="AM6" s="66">
        <f t="shared" si="0"/>
        <v>0</v>
      </c>
      <c r="AN6" s="66">
        <f t="shared" si="0"/>
        <v>0</v>
      </c>
    </row>
    <row r="7" spans="1:40" ht="15.5" x14ac:dyDescent="0.35">
      <c r="A7" s="65">
        <v>44902</v>
      </c>
      <c r="B7" s="66" t="s">
        <v>156</v>
      </c>
      <c r="C7" s="67" t="s">
        <v>42</v>
      </c>
      <c r="D7" s="188" t="str">
        <f>IFERROR(VLOOKUP($C7,DATA!$B$1:$D$32,2,FALSE),"")</f>
        <v>Projet 4</v>
      </c>
      <c r="E7" s="68"/>
      <c r="F7" s="69" t="str">
        <f>IFERROR(VLOOKUP($C7,DATA!$B$1:$D$32,3,FALSE),"")</f>
        <v>INZ-0645-2-2018-A</v>
      </c>
      <c r="G7" s="70"/>
      <c r="H7" s="66">
        <v>5500175043</v>
      </c>
      <c r="I7" s="66">
        <v>747039</v>
      </c>
      <c r="J7" s="68"/>
      <c r="K7" s="66"/>
      <c r="L7" s="66"/>
      <c r="M7" s="66" t="s">
        <v>76</v>
      </c>
      <c r="N7" s="191">
        <v>0</v>
      </c>
      <c r="O7" s="191">
        <v>0</v>
      </c>
      <c r="P7" s="191">
        <v>0</v>
      </c>
      <c r="Q7" s="191">
        <v>0</v>
      </c>
      <c r="R7" s="191">
        <v>0</v>
      </c>
      <c r="S7" s="191">
        <v>0</v>
      </c>
      <c r="T7" s="191">
        <v>0</v>
      </c>
      <c r="U7" s="191">
        <v>0</v>
      </c>
      <c r="V7" s="191">
        <v>0</v>
      </c>
      <c r="W7" s="191">
        <v>0</v>
      </c>
      <c r="X7" s="191">
        <v>0</v>
      </c>
      <c r="Y7" s="191">
        <v>0</v>
      </c>
      <c r="Z7" s="66">
        <f t="shared" si="1"/>
        <v>0</v>
      </c>
      <c r="AA7" s="190">
        <v>0</v>
      </c>
      <c r="AB7" s="190">
        <v>0</v>
      </c>
      <c r="AC7" s="190">
        <v>0</v>
      </c>
      <c r="AD7" s="190">
        <v>0</v>
      </c>
      <c r="AE7" s="190">
        <v>0</v>
      </c>
      <c r="AF7" s="190">
        <v>0</v>
      </c>
      <c r="AG7" s="190">
        <v>0</v>
      </c>
      <c r="AH7" s="190">
        <v>0</v>
      </c>
      <c r="AI7" s="190">
        <v>0</v>
      </c>
      <c r="AJ7" s="190">
        <v>0</v>
      </c>
      <c r="AK7" s="190">
        <v>0</v>
      </c>
      <c r="AL7" s="190">
        <v>0</v>
      </c>
      <c r="AM7" s="66">
        <f t="shared" si="0"/>
        <v>0</v>
      </c>
      <c r="AN7" s="66">
        <f t="shared" si="0"/>
        <v>0</v>
      </c>
    </row>
    <row r="8" spans="1:40" ht="15.5" x14ac:dyDescent="0.35">
      <c r="A8" s="65">
        <v>45029</v>
      </c>
      <c r="B8" s="66" t="s">
        <v>156</v>
      </c>
      <c r="C8" s="67" t="s">
        <v>42</v>
      </c>
      <c r="D8" s="188" t="str">
        <f>IFERROR(VLOOKUP($C8,DATA!$B$1:$D$32,2,FALSE),"")</f>
        <v>Projet 4</v>
      </c>
      <c r="E8" s="68"/>
      <c r="F8" s="69" t="str">
        <f>IFERROR(VLOOKUP($C8,DATA!$B$1:$D$32,3,FALSE),"")</f>
        <v>INZ-0645-2-2018-A</v>
      </c>
      <c r="G8" s="70"/>
      <c r="H8" s="66">
        <v>5500186531</v>
      </c>
      <c r="I8" s="66">
        <v>805796</v>
      </c>
      <c r="J8" s="68"/>
      <c r="K8" s="66"/>
      <c r="L8" s="66"/>
      <c r="M8" s="66" t="s">
        <v>26</v>
      </c>
      <c r="N8" s="191">
        <v>0</v>
      </c>
      <c r="O8" s="191">
        <v>0</v>
      </c>
      <c r="P8" s="191">
        <v>0</v>
      </c>
      <c r="Q8" s="191">
        <v>0</v>
      </c>
      <c r="R8" s="191">
        <v>0</v>
      </c>
      <c r="S8" s="191">
        <v>0</v>
      </c>
      <c r="T8" s="191">
        <v>0</v>
      </c>
      <c r="U8" s="191">
        <v>0</v>
      </c>
      <c r="V8" s="191">
        <v>0</v>
      </c>
      <c r="W8" s="191">
        <v>0</v>
      </c>
      <c r="X8" s="191">
        <v>0</v>
      </c>
      <c r="Y8" s="191">
        <v>0</v>
      </c>
      <c r="Z8" s="66">
        <f t="shared" si="1"/>
        <v>0</v>
      </c>
      <c r="AA8" s="190">
        <v>0</v>
      </c>
      <c r="AB8" s="190">
        <v>0</v>
      </c>
      <c r="AC8" s="190">
        <v>0</v>
      </c>
      <c r="AD8" s="190">
        <v>0</v>
      </c>
      <c r="AE8" s="190">
        <v>0</v>
      </c>
      <c r="AF8" s="190">
        <v>0</v>
      </c>
      <c r="AG8" s="190">
        <v>0</v>
      </c>
      <c r="AH8" s="190">
        <v>0</v>
      </c>
      <c r="AI8" s="190">
        <v>0</v>
      </c>
      <c r="AJ8" s="190">
        <v>0</v>
      </c>
      <c r="AK8" s="190">
        <v>0</v>
      </c>
      <c r="AL8" s="190">
        <v>0</v>
      </c>
      <c r="AM8" s="66">
        <f t="shared" si="0"/>
        <v>0</v>
      </c>
      <c r="AN8" s="66">
        <f t="shared" si="0"/>
        <v>0</v>
      </c>
    </row>
    <row r="9" spans="1:40" ht="15.5" x14ac:dyDescent="0.35">
      <c r="A9" s="65">
        <v>44902</v>
      </c>
      <c r="B9" s="66" t="s">
        <v>157</v>
      </c>
      <c r="C9" s="67" t="s">
        <v>51</v>
      </c>
      <c r="D9" s="188" t="str">
        <f>IFERROR(VLOOKUP($C9,DATA!$B$1:$D$32,2,FALSE),"")</f>
        <v>Projet 5</v>
      </c>
      <c r="E9" s="68"/>
      <c r="F9" s="69" t="str">
        <f>IFERROR(VLOOKUP($C9,DATA!$B$1:$D$32,3,FALSE),"")</f>
        <v>INZ-0645-2-2018-A</v>
      </c>
      <c r="G9" s="70"/>
      <c r="H9" s="66">
        <v>5500168371</v>
      </c>
      <c r="I9" s="66">
        <v>720781</v>
      </c>
      <c r="J9" s="68"/>
      <c r="K9" s="66"/>
      <c r="L9" s="71"/>
      <c r="M9" s="66" t="s">
        <v>77</v>
      </c>
      <c r="N9" s="191">
        <v>0</v>
      </c>
      <c r="O9" s="191">
        <v>0</v>
      </c>
      <c r="P9" s="191">
        <v>15.189</v>
      </c>
      <c r="Q9" s="191">
        <v>0</v>
      </c>
      <c r="R9" s="191">
        <v>0</v>
      </c>
      <c r="S9" s="191">
        <v>0</v>
      </c>
      <c r="T9" s="191">
        <v>0</v>
      </c>
      <c r="U9" s="191">
        <v>0</v>
      </c>
      <c r="V9" s="191">
        <v>0</v>
      </c>
      <c r="W9" s="191">
        <v>0</v>
      </c>
      <c r="X9" s="191">
        <v>0</v>
      </c>
      <c r="Y9" s="191">
        <v>0</v>
      </c>
      <c r="Z9" s="66">
        <f t="shared" si="1"/>
        <v>15.189</v>
      </c>
      <c r="AA9" s="190">
        <v>0</v>
      </c>
      <c r="AB9" s="190">
        <v>0</v>
      </c>
      <c r="AC9" s="190">
        <v>0</v>
      </c>
      <c r="AD9" s="190">
        <v>0</v>
      </c>
      <c r="AE9" s="190">
        <v>0</v>
      </c>
      <c r="AF9" s="190">
        <v>0</v>
      </c>
      <c r="AG9" s="190">
        <v>0</v>
      </c>
      <c r="AH9" s="190">
        <v>0</v>
      </c>
      <c r="AI9" s="190">
        <v>0</v>
      </c>
      <c r="AJ9" s="190">
        <v>0</v>
      </c>
      <c r="AK9" s="190">
        <v>0</v>
      </c>
      <c r="AL9" s="190">
        <v>0</v>
      </c>
      <c r="AM9" s="66">
        <f t="shared" si="0"/>
        <v>0</v>
      </c>
      <c r="AN9" s="66">
        <f t="shared" si="0"/>
        <v>0</v>
      </c>
    </row>
    <row r="10" spans="1:40" ht="15.5" x14ac:dyDescent="0.35">
      <c r="A10" s="65">
        <v>44935</v>
      </c>
      <c r="B10" s="66" t="s">
        <v>157</v>
      </c>
      <c r="C10" s="67" t="s">
        <v>51</v>
      </c>
      <c r="D10" s="188" t="str">
        <f>IFERROR(VLOOKUP($C10,DATA!$B$1:$D$32,2,FALSE),"")</f>
        <v>Projet 5</v>
      </c>
      <c r="E10" s="68"/>
      <c r="F10" s="69" t="str">
        <f>IFERROR(VLOOKUP($C10,DATA!$B$1:$D$32,3,FALSE),"")</f>
        <v>INZ-0645-2-2018-A</v>
      </c>
      <c r="G10" s="72"/>
      <c r="H10" s="66">
        <v>5500176510</v>
      </c>
      <c r="I10" s="83">
        <v>772969</v>
      </c>
      <c r="J10" s="68"/>
      <c r="K10" s="66"/>
      <c r="L10" s="71"/>
      <c r="M10" s="66" t="s">
        <v>52</v>
      </c>
      <c r="N10" s="191">
        <v>0</v>
      </c>
      <c r="O10" s="191">
        <v>0</v>
      </c>
      <c r="P10" s="191">
        <v>0</v>
      </c>
      <c r="Q10" s="191">
        <v>0</v>
      </c>
      <c r="R10" s="191">
        <v>0</v>
      </c>
      <c r="S10" s="191">
        <v>0</v>
      </c>
      <c r="T10" s="191">
        <v>0</v>
      </c>
      <c r="U10" s="191">
        <v>0</v>
      </c>
      <c r="V10" s="191">
        <v>0</v>
      </c>
      <c r="W10" s="191">
        <v>0</v>
      </c>
      <c r="X10" s="191">
        <v>0</v>
      </c>
      <c r="Y10" s="191">
        <v>0</v>
      </c>
      <c r="Z10" s="66">
        <f t="shared" si="1"/>
        <v>0</v>
      </c>
      <c r="AA10" s="190">
        <v>0</v>
      </c>
      <c r="AB10" s="190">
        <v>0</v>
      </c>
      <c r="AC10" s="190">
        <v>0</v>
      </c>
      <c r="AD10" s="190">
        <v>0</v>
      </c>
      <c r="AE10" s="190">
        <v>0</v>
      </c>
      <c r="AF10" s="190">
        <v>0</v>
      </c>
      <c r="AG10" s="190">
        <v>0</v>
      </c>
      <c r="AH10" s="190">
        <v>0</v>
      </c>
      <c r="AI10" s="190">
        <v>0</v>
      </c>
      <c r="AJ10" s="190">
        <v>0</v>
      </c>
      <c r="AK10" s="190">
        <v>0</v>
      </c>
      <c r="AL10" s="190">
        <v>0</v>
      </c>
      <c r="AM10" s="66">
        <f t="shared" si="0"/>
        <v>0</v>
      </c>
      <c r="AN10" s="66">
        <f t="shared" si="0"/>
        <v>0</v>
      </c>
    </row>
    <row r="11" spans="1:40" ht="15.5" x14ac:dyDescent="0.35">
      <c r="A11" s="65">
        <v>44902</v>
      </c>
      <c r="B11" s="66" t="s">
        <v>156</v>
      </c>
      <c r="C11" s="67" t="s">
        <v>49</v>
      </c>
      <c r="D11" s="188" t="str">
        <f>IFERROR(VLOOKUP($C11,DATA!$B$1:$D$32,2,FALSE),"")</f>
        <v>Projet 6</v>
      </c>
      <c r="E11" s="68"/>
      <c r="F11" s="69" t="str">
        <f>IFERROR(VLOOKUP($C11,DATA!$B$1:$D$32,3,FALSE),"")</f>
        <v>INZ-1489-2-2022-A</v>
      </c>
      <c r="G11" s="73"/>
      <c r="H11" s="66">
        <v>5500167113</v>
      </c>
      <c r="I11" s="66">
        <v>713661</v>
      </c>
      <c r="J11" s="87"/>
      <c r="K11" s="66"/>
      <c r="L11" s="71"/>
      <c r="M11" s="66" t="s">
        <v>52</v>
      </c>
      <c r="N11" s="191">
        <v>0</v>
      </c>
      <c r="O11" s="191">
        <v>0</v>
      </c>
      <c r="P11" s="191">
        <v>0</v>
      </c>
      <c r="Q11" s="191">
        <v>0</v>
      </c>
      <c r="R11" s="191">
        <f>159*0.4</f>
        <v>63.6</v>
      </c>
      <c r="S11" s="191">
        <v>0</v>
      </c>
      <c r="T11" s="191" t="s">
        <v>152</v>
      </c>
      <c r="U11" s="191">
        <v>0</v>
      </c>
      <c r="V11" s="191">
        <v>0</v>
      </c>
      <c r="W11" s="191">
        <v>0</v>
      </c>
      <c r="X11" s="191">
        <v>0</v>
      </c>
      <c r="Y11" s="191">
        <v>0</v>
      </c>
      <c r="Z11" s="66">
        <f t="shared" si="1"/>
        <v>63.6</v>
      </c>
      <c r="AA11" s="190">
        <v>0</v>
      </c>
      <c r="AB11" s="190">
        <v>0</v>
      </c>
      <c r="AC11" s="190">
        <v>0</v>
      </c>
      <c r="AD11" s="190">
        <v>0</v>
      </c>
      <c r="AE11" s="190">
        <v>0</v>
      </c>
      <c r="AF11" s="190">
        <v>0</v>
      </c>
      <c r="AG11" s="190">
        <v>0</v>
      </c>
      <c r="AH11" s="190">
        <v>0</v>
      </c>
      <c r="AI11" s="190">
        <v>0</v>
      </c>
      <c r="AJ11" s="190">
        <v>0</v>
      </c>
      <c r="AK11" s="190">
        <v>0</v>
      </c>
      <c r="AL11" s="190">
        <v>0</v>
      </c>
      <c r="AM11" s="66">
        <f t="shared" si="0"/>
        <v>0</v>
      </c>
      <c r="AN11" s="66">
        <f t="shared" si="0"/>
        <v>0</v>
      </c>
    </row>
    <row r="12" spans="1:40" ht="15.5" x14ac:dyDescent="0.35">
      <c r="A12" s="65">
        <v>44902</v>
      </c>
      <c r="B12" s="66" t="s">
        <v>156</v>
      </c>
      <c r="C12" s="67" t="s">
        <v>49</v>
      </c>
      <c r="D12" s="188" t="str">
        <f>IFERROR(VLOOKUP($C12,DATA!$B$1:$D$32,2,FALSE),"")</f>
        <v>Projet 6</v>
      </c>
      <c r="E12" s="68"/>
      <c r="F12" s="69" t="str">
        <f>IFERROR(VLOOKUP($C12,DATA!$B$1:$D$32,3,FALSE),"")</f>
        <v>INZ-1489-2-2022-A</v>
      </c>
      <c r="G12" s="74"/>
      <c r="H12" s="66">
        <v>5500167113</v>
      </c>
      <c r="I12" s="66">
        <v>713661</v>
      </c>
      <c r="J12" s="90"/>
      <c r="K12" s="66"/>
      <c r="L12" s="71"/>
      <c r="M12" s="66" t="s">
        <v>52</v>
      </c>
      <c r="N12" s="191">
        <v>0</v>
      </c>
      <c r="O12" s="191">
        <v>0</v>
      </c>
      <c r="P12" s="191">
        <v>0</v>
      </c>
      <c r="Q12" s="191">
        <v>0</v>
      </c>
      <c r="R12" s="191">
        <v>0</v>
      </c>
      <c r="S12" s="191">
        <v>0</v>
      </c>
      <c r="T12" s="191">
        <v>0</v>
      </c>
      <c r="U12" s="191">
        <v>0</v>
      </c>
      <c r="V12" s="191">
        <f>159*0.2</f>
        <v>31.8</v>
      </c>
      <c r="W12" s="191">
        <v>0</v>
      </c>
      <c r="X12" s="191">
        <v>0</v>
      </c>
      <c r="Y12" s="191">
        <v>0</v>
      </c>
      <c r="Z12" s="66">
        <f t="shared" si="1"/>
        <v>31.8</v>
      </c>
      <c r="AA12" s="190">
        <v>0</v>
      </c>
      <c r="AB12" s="190">
        <v>0</v>
      </c>
      <c r="AC12" s="190">
        <v>0</v>
      </c>
      <c r="AD12" s="190">
        <v>0</v>
      </c>
      <c r="AE12" s="190">
        <v>0</v>
      </c>
      <c r="AF12" s="190">
        <v>0</v>
      </c>
      <c r="AG12" s="190">
        <v>0</v>
      </c>
      <c r="AH12" s="190">
        <v>0</v>
      </c>
      <c r="AI12" s="190">
        <v>0</v>
      </c>
      <c r="AJ12" s="190">
        <v>0</v>
      </c>
      <c r="AK12" s="190">
        <v>0</v>
      </c>
      <c r="AL12" s="190">
        <v>0</v>
      </c>
      <c r="AM12" s="66">
        <f t="shared" si="0"/>
        <v>0</v>
      </c>
      <c r="AN12" s="66">
        <f t="shared" si="0"/>
        <v>0</v>
      </c>
    </row>
    <row r="13" spans="1:40" ht="15.5" x14ac:dyDescent="0.35">
      <c r="A13" s="65">
        <v>44902</v>
      </c>
      <c r="B13" s="66" t="s">
        <v>156</v>
      </c>
      <c r="C13" s="67" t="s">
        <v>49</v>
      </c>
      <c r="D13" s="188" t="str">
        <f>IFERROR(VLOOKUP($C13,DATA!$B$1:$D$32,2,FALSE),"")</f>
        <v>Projet 6</v>
      </c>
      <c r="E13" s="68"/>
      <c r="F13" s="69" t="str">
        <f>IFERROR(VLOOKUP($C13,DATA!$B$1:$D$32,3,FALSE),"")</f>
        <v>INZ-1489-2-2022-A</v>
      </c>
      <c r="G13" s="75"/>
      <c r="H13" s="66">
        <v>5500167113</v>
      </c>
      <c r="I13" s="66">
        <v>713661</v>
      </c>
      <c r="J13" s="91"/>
      <c r="K13" s="66"/>
      <c r="L13" s="71"/>
      <c r="M13" s="66" t="s">
        <v>77</v>
      </c>
      <c r="N13" s="191">
        <v>0</v>
      </c>
      <c r="O13" s="191">
        <v>0</v>
      </c>
      <c r="P13" s="191">
        <v>0</v>
      </c>
      <c r="Q13" s="191">
        <v>0</v>
      </c>
      <c r="R13" s="191">
        <v>0</v>
      </c>
      <c r="S13" s="191">
        <v>0</v>
      </c>
      <c r="T13" s="191">
        <v>0</v>
      </c>
      <c r="U13" s="191">
        <v>0</v>
      </c>
      <c r="V13" s="191">
        <v>0</v>
      </c>
      <c r="W13" s="191">
        <v>0</v>
      </c>
      <c r="X13" s="191">
        <v>0</v>
      </c>
      <c r="Y13" s="191">
        <v>0</v>
      </c>
      <c r="Z13" s="66">
        <f t="shared" si="1"/>
        <v>0</v>
      </c>
      <c r="AA13" s="190">
        <v>0</v>
      </c>
      <c r="AB13" s="190">
        <v>0</v>
      </c>
      <c r="AC13" s="190">
        <v>0</v>
      </c>
      <c r="AD13" s="190">
        <v>0</v>
      </c>
      <c r="AE13" s="190">
        <v>0</v>
      </c>
      <c r="AF13" s="190">
        <v>0</v>
      </c>
      <c r="AG13" s="190">
        <v>0</v>
      </c>
      <c r="AH13" s="190">
        <v>0</v>
      </c>
      <c r="AI13" s="190">
        <v>0</v>
      </c>
      <c r="AJ13" s="190">
        <v>0</v>
      </c>
      <c r="AK13" s="190">
        <v>0</v>
      </c>
      <c r="AL13" s="190">
        <v>0</v>
      </c>
      <c r="AM13" s="66">
        <f t="shared" si="0"/>
        <v>0</v>
      </c>
      <c r="AN13" s="66">
        <f t="shared" si="0"/>
        <v>0</v>
      </c>
    </row>
    <row r="14" spans="1:40" ht="15.5" x14ac:dyDescent="0.35">
      <c r="A14" s="65">
        <v>44902</v>
      </c>
      <c r="B14" s="66" t="s">
        <v>156</v>
      </c>
      <c r="C14" s="67" t="s">
        <v>49</v>
      </c>
      <c r="D14" s="188" t="str">
        <f>IFERROR(VLOOKUP($C14,DATA!$B$1:$D$32,2,FALSE),"")</f>
        <v>Projet 6</v>
      </c>
      <c r="E14" s="68"/>
      <c r="F14" s="69" t="str">
        <f>IFERROR(VLOOKUP($C14,DATA!$B$1:$D$32,3,FALSE),"")</f>
        <v>INZ-1489-2-2022-A</v>
      </c>
      <c r="G14" s="73"/>
      <c r="H14" s="66">
        <v>5500167113</v>
      </c>
      <c r="I14" s="66">
        <v>713661</v>
      </c>
      <c r="J14" s="87"/>
      <c r="K14" s="66"/>
      <c r="L14" s="71"/>
      <c r="M14" s="66" t="s">
        <v>52</v>
      </c>
      <c r="N14" s="191">
        <v>0</v>
      </c>
      <c r="O14" s="191">
        <v>0</v>
      </c>
      <c r="P14" s="191">
        <v>0</v>
      </c>
      <c r="Q14" s="191">
        <v>0</v>
      </c>
      <c r="R14" s="191">
        <f>125.4*0.4</f>
        <v>50.160000000000004</v>
      </c>
      <c r="S14" s="191">
        <v>0</v>
      </c>
      <c r="T14" s="191">
        <v>0</v>
      </c>
      <c r="U14" s="191" t="s">
        <v>152</v>
      </c>
      <c r="V14" s="191">
        <v>0</v>
      </c>
      <c r="W14" s="191">
        <v>0</v>
      </c>
      <c r="X14" s="191">
        <v>0</v>
      </c>
      <c r="Y14" s="191">
        <v>0</v>
      </c>
      <c r="Z14" s="66">
        <f>SUM(N14:Y14)</f>
        <v>50.160000000000004</v>
      </c>
      <c r="AA14" s="190">
        <v>0</v>
      </c>
      <c r="AB14" s="190">
        <v>0</v>
      </c>
      <c r="AC14" s="190">
        <v>0</v>
      </c>
      <c r="AD14" s="190">
        <v>0</v>
      </c>
      <c r="AE14" s="190">
        <v>0</v>
      </c>
      <c r="AF14" s="190">
        <v>0</v>
      </c>
      <c r="AG14" s="190">
        <v>0</v>
      </c>
      <c r="AH14" s="190">
        <v>0</v>
      </c>
      <c r="AI14" s="190">
        <v>0</v>
      </c>
      <c r="AJ14" s="190">
        <v>0</v>
      </c>
      <c r="AK14" s="190">
        <v>0</v>
      </c>
      <c r="AL14" s="190">
        <v>0</v>
      </c>
      <c r="AM14" s="66">
        <f t="shared" si="0"/>
        <v>0</v>
      </c>
      <c r="AN14" s="66">
        <f t="shared" si="0"/>
        <v>0</v>
      </c>
    </row>
    <row r="15" spans="1:40" ht="15.5" x14ac:dyDescent="0.35">
      <c r="A15" s="65">
        <v>44902</v>
      </c>
      <c r="B15" s="66" t="s">
        <v>156</v>
      </c>
      <c r="C15" s="67" t="s">
        <v>49</v>
      </c>
      <c r="D15" s="188" t="str">
        <f>IFERROR(VLOOKUP($C15,DATA!$B$1:$D$32,2,FALSE),"")</f>
        <v>Projet 6</v>
      </c>
      <c r="E15" s="68"/>
      <c r="F15" s="69" t="str">
        <f>IFERROR(VLOOKUP($C15,DATA!$B$1:$D$32,3,FALSE),"")</f>
        <v>INZ-1489-2-2022-A</v>
      </c>
      <c r="G15" s="74"/>
      <c r="H15" s="66">
        <v>5500167113</v>
      </c>
      <c r="I15" s="66">
        <v>713661</v>
      </c>
      <c r="J15" s="90"/>
      <c r="K15" s="66"/>
      <c r="L15" s="71"/>
      <c r="M15" s="66" t="s">
        <v>77</v>
      </c>
      <c r="N15" s="191">
        <v>0</v>
      </c>
      <c r="O15" s="191">
        <v>0</v>
      </c>
      <c r="P15" s="191">
        <v>0</v>
      </c>
      <c r="Q15" s="191">
        <v>0</v>
      </c>
      <c r="R15" s="191">
        <v>0</v>
      </c>
      <c r="S15" s="191">
        <v>0</v>
      </c>
      <c r="T15" s="191">
        <v>0</v>
      </c>
      <c r="U15" s="191">
        <v>0</v>
      </c>
      <c r="V15" s="191">
        <f>125.4*0.2</f>
        <v>25.080000000000002</v>
      </c>
      <c r="W15" s="191">
        <v>0</v>
      </c>
      <c r="X15" s="191">
        <v>0</v>
      </c>
      <c r="Y15" s="191">
        <v>0</v>
      </c>
      <c r="Z15" s="66">
        <f t="shared" si="1"/>
        <v>25.080000000000002</v>
      </c>
      <c r="AA15" s="190">
        <v>0</v>
      </c>
      <c r="AB15" s="190">
        <v>0</v>
      </c>
      <c r="AC15" s="190">
        <v>0</v>
      </c>
      <c r="AD15" s="190">
        <v>0</v>
      </c>
      <c r="AE15" s="190">
        <v>0</v>
      </c>
      <c r="AF15" s="190">
        <v>0</v>
      </c>
      <c r="AG15" s="190">
        <v>0</v>
      </c>
      <c r="AH15" s="190">
        <v>0</v>
      </c>
      <c r="AI15" s="190">
        <v>0</v>
      </c>
      <c r="AJ15" s="190">
        <v>0</v>
      </c>
      <c r="AK15" s="190">
        <v>0</v>
      </c>
      <c r="AL15" s="190">
        <v>0</v>
      </c>
      <c r="AM15" s="66">
        <f t="shared" si="0"/>
        <v>0</v>
      </c>
      <c r="AN15" s="66">
        <f t="shared" si="0"/>
        <v>0</v>
      </c>
    </row>
    <row r="16" spans="1:40" ht="15.5" x14ac:dyDescent="0.35">
      <c r="A16" s="65">
        <v>44902</v>
      </c>
      <c r="B16" s="66" t="s">
        <v>156</v>
      </c>
      <c r="C16" s="67" t="s">
        <v>49</v>
      </c>
      <c r="D16" s="188" t="str">
        <f>IFERROR(VLOOKUP($C16,DATA!$B$1:$D$32,2,FALSE),"")</f>
        <v>Projet 6</v>
      </c>
      <c r="E16" s="68"/>
      <c r="F16" s="69" t="str">
        <f>IFERROR(VLOOKUP($C16,DATA!$B$1:$D$32,3,FALSE),"")</f>
        <v>INZ-1489-2-2022-A</v>
      </c>
      <c r="G16" s="75"/>
      <c r="H16" s="66">
        <v>5500167113</v>
      </c>
      <c r="I16" s="66">
        <v>713661</v>
      </c>
      <c r="J16" s="91"/>
      <c r="K16" s="66"/>
      <c r="L16" s="71"/>
      <c r="M16" s="66" t="s">
        <v>77</v>
      </c>
      <c r="N16" s="191">
        <v>0</v>
      </c>
      <c r="O16" s="191">
        <v>0</v>
      </c>
      <c r="P16" s="191">
        <v>0</v>
      </c>
      <c r="Q16" s="191">
        <v>0</v>
      </c>
      <c r="R16" s="191">
        <v>0</v>
      </c>
      <c r="S16" s="191">
        <v>0</v>
      </c>
      <c r="T16" s="191">
        <v>0</v>
      </c>
      <c r="U16" s="191">
        <v>0</v>
      </c>
      <c r="V16" s="191">
        <v>0</v>
      </c>
      <c r="W16" s="191">
        <v>0</v>
      </c>
      <c r="X16" s="191">
        <v>0</v>
      </c>
      <c r="Y16" s="191">
        <v>0</v>
      </c>
      <c r="Z16" s="66">
        <f t="shared" si="1"/>
        <v>0</v>
      </c>
      <c r="AA16" s="190">
        <v>0</v>
      </c>
      <c r="AB16" s="190">
        <v>0</v>
      </c>
      <c r="AC16" s="190">
        <v>0</v>
      </c>
      <c r="AD16" s="190">
        <v>0</v>
      </c>
      <c r="AE16" s="190">
        <v>0</v>
      </c>
      <c r="AF16" s="190">
        <v>0</v>
      </c>
      <c r="AG16" s="190">
        <v>0</v>
      </c>
      <c r="AH16" s="190">
        <v>0</v>
      </c>
      <c r="AI16" s="190">
        <v>0</v>
      </c>
      <c r="AJ16" s="190">
        <v>0</v>
      </c>
      <c r="AK16" s="190">
        <v>0</v>
      </c>
      <c r="AL16" s="190">
        <v>0</v>
      </c>
      <c r="AM16" s="66">
        <f t="shared" si="0"/>
        <v>0</v>
      </c>
      <c r="AN16" s="66">
        <f t="shared" si="0"/>
        <v>0</v>
      </c>
    </row>
    <row r="17" spans="1:40" ht="15.5" x14ac:dyDescent="0.35">
      <c r="A17" s="65">
        <v>44902</v>
      </c>
      <c r="B17" s="66" t="s">
        <v>156</v>
      </c>
      <c r="C17" s="67" t="s">
        <v>49</v>
      </c>
      <c r="D17" s="188" t="str">
        <f>IFERROR(VLOOKUP($C17,DATA!$B$1:$D$32,2,FALSE),"")</f>
        <v>Projet 6</v>
      </c>
      <c r="E17" s="68"/>
      <c r="F17" s="69" t="str">
        <f>IFERROR(VLOOKUP($C17,DATA!$B$1:$D$32,3,FALSE),"")</f>
        <v>INZ-1489-2-2022-A</v>
      </c>
      <c r="G17" s="73"/>
      <c r="H17" s="66">
        <v>5500167113</v>
      </c>
      <c r="I17" s="66">
        <v>713661</v>
      </c>
      <c r="J17" s="87"/>
      <c r="K17" s="66"/>
      <c r="L17" s="71"/>
      <c r="M17" s="66" t="s">
        <v>52</v>
      </c>
      <c r="N17" s="191">
        <v>0</v>
      </c>
      <c r="O17" s="191">
        <v>0</v>
      </c>
      <c r="P17" s="191">
        <v>0</v>
      </c>
      <c r="Q17" s="191">
        <v>0</v>
      </c>
      <c r="R17" s="191">
        <v>0</v>
      </c>
      <c r="S17" s="191">
        <v>0</v>
      </c>
      <c r="T17" s="191">
        <v>0</v>
      </c>
      <c r="U17" s="191">
        <v>0</v>
      </c>
      <c r="V17" s="191">
        <f>19.6*0.6</f>
        <v>11.76</v>
      </c>
      <c r="W17" s="191">
        <v>0</v>
      </c>
      <c r="X17" s="191">
        <v>0</v>
      </c>
      <c r="Y17" s="191">
        <v>0</v>
      </c>
      <c r="Z17" s="66">
        <f t="shared" si="1"/>
        <v>11.76</v>
      </c>
      <c r="AA17" s="190">
        <v>0</v>
      </c>
      <c r="AB17" s="190">
        <v>0</v>
      </c>
      <c r="AC17" s="190">
        <v>0</v>
      </c>
      <c r="AD17" s="190">
        <v>0</v>
      </c>
      <c r="AE17" s="190">
        <v>0</v>
      </c>
      <c r="AF17" s="190">
        <v>0</v>
      </c>
      <c r="AG17" s="190">
        <v>0</v>
      </c>
      <c r="AH17" s="190">
        <v>0</v>
      </c>
      <c r="AI17" s="190">
        <v>0</v>
      </c>
      <c r="AJ17" s="190">
        <v>0</v>
      </c>
      <c r="AK17" s="190">
        <v>0</v>
      </c>
      <c r="AL17" s="190">
        <v>0</v>
      </c>
      <c r="AM17" s="66">
        <f t="shared" si="0"/>
        <v>0</v>
      </c>
      <c r="AN17" s="66">
        <f t="shared" si="0"/>
        <v>0</v>
      </c>
    </row>
    <row r="18" spans="1:40" ht="15.5" x14ac:dyDescent="0.35">
      <c r="A18" s="65">
        <v>44902</v>
      </c>
      <c r="B18" s="66" t="s">
        <v>156</v>
      </c>
      <c r="C18" s="67" t="s">
        <v>49</v>
      </c>
      <c r="D18" s="188" t="str">
        <f>IFERROR(VLOOKUP($C18,DATA!$B$1:$D$32,2,FALSE),"")</f>
        <v>Projet 6</v>
      </c>
      <c r="E18" s="68"/>
      <c r="F18" s="69" t="str">
        <f>IFERROR(VLOOKUP($C18,DATA!$B$1:$D$32,3,FALSE),"")</f>
        <v>INZ-1489-2-2022-A</v>
      </c>
      <c r="G18" s="74"/>
      <c r="H18" s="66">
        <v>5500167113</v>
      </c>
      <c r="I18" s="66">
        <v>713661</v>
      </c>
      <c r="J18" s="91"/>
      <c r="K18" s="66"/>
      <c r="L18" s="71"/>
      <c r="M18" s="66" t="s">
        <v>77</v>
      </c>
      <c r="N18" s="191">
        <v>0</v>
      </c>
      <c r="O18" s="191">
        <v>0</v>
      </c>
      <c r="P18" s="191">
        <v>0</v>
      </c>
      <c r="Q18" s="191">
        <v>0</v>
      </c>
      <c r="R18" s="191">
        <v>0</v>
      </c>
      <c r="S18" s="191">
        <v>0</v>
      </c>
      <c r="T18" s="191">
        <v>0</v>
      </c>
      <c r="U18" s="191">
        <v>0</v>
      </c>
      <c r="V18" s="191">
        <v>0</v>
      </c>
      <c r="W18" s="191">
        <v>0</v>
      </c>
      <c r="X18" s="191">
        <v>0</v>
      </c>
      <c r="Y18" s="191">
        <v>0</v>
      </c>
      <c r="Z18" s="66">
        <f t="shared" si="1"/>
        <v>0</v>
      </c>
      <c r="AA18" s="190">
        <v>0</v>
      </c>
      <c r="AB18" s="190">
        <v>0</v>
      </c>
      <c r="AC18" s="190">
        <v>0</v>
      </c>
      <c r="AD18" s="190">
        <v>0</v>
      </c>
      <c r="AE18" s="190">
        <v>0</v>
      </c>
      <c r="AF18" s="190">
        <v>0</v>
      </c>
      <c r="AG18" s="190">
        <v>0</v>
      </c>
      <c r="AH18" s="190">
        <v>0</v>
      </c>
      <c r="AI18" s="190">
        <v>0</v>
      </c>
      <c r="AJ18" s="190">
        <v>0</v>
      </c>
      <c r="AK18" s="190">
        <v>0</v>
      </c>
      <c r="AL18" s="190">
        <v>0</v>
      </c>
      <c r="AM18" s="66">
        <f t="shared" si="0"/>
        <v>0</v>
      </c>
      <c r="AN18" s="66">
        <f t="shared" si="0"/>
        <v>0</v>
      </c>
    </row>
    <row r="19" spans="1:40" ht="15.5" x14ac:dyDescent="0.35">
      <c r="A19" s="65">
        <v>44902</v>
      </c>
      <c r="B19" s="66" t="s">
        <v>156</v>
      </c>
      <c r="C19" s="67" t="s">
        <v>49</v>
      </c>
      <c r="D19" s="188" t="str">
        <f>IFERROR(VLOOKUP($C19,DATA!$B$1:$D$32,2,FALSE),"")</f>
        <v>Projet 6</v>
      </c>
      <c r="E19" s="68"/>
      <c r="F19" s="69" t="str">
        <f>IFERROR(VLOOKUP($C19,DATA!$B$1:$D$32,3,FALSE),"")</f>
        <v>INZ-1489-2-2022-A</v>
      </c>
      <c r="G19" s="73"/>
      <c r="H19" s="66">
        <v>5500170732</v>
      </c>
      <c r="I19" s="66">
        <v>726905</v>
      </c>
      <c r="J19" s="87"/>
      <c r="K19" s="66"/>
      <c r="L19" s="71"/>
      <c r="M19" s="66" t="s">
        <v>52</v>
      </c>
      <c r="N19" s="191">
        <v>0</v>
      </c>
      <c r="O19" s="191">
        <v>0</v>
      </c>
      <c r="P19" s="191" t="s">
        <v>153</v>
      </c>
      <c r="Q19" s="191">
        <f>23.5*0.5</f>
        <v>11.75</v>
      </c>
      <c r="R19" s="191">
        <v>0</v>
      </c>
      <c r="S19" s="191">
        <v>0</v>
      </c>
      <c r="T19" s="191">
        <v>0</v>
      </c>
      <c r="U19" s="191">
        <v>0</v>
      </c>
      <c r="V19" s="191">
        <v>0</v>
      </c>
      <c r="W19" s="191">
        <v>0</v>
      </c>
      <c r="X19" s="191">
        <v>0</v>
      </c>
      <c r="Y19" s="191">
        <v>0</v>
      </c>
      <c r="Z19" s="66">
        <f t="shared" si="1"/>
        <v>11.75</v>
      </c>
      <c r="AA19" s="190">
        <v>0</v>
      </c>
      <c r="AB19" s="190">
        <v>0</v>
      </c>
      <c r="AC19" s="190">
        <v>0</v>
      </c>
      <c r="AD19" s="190">
        <v>0</v>
      </c>
      <c r="AE19" s="190">
        <v>0</v>
      </c>
      <c r="AF19" s="190">
        <v>0</v>
      </c>
      <c r="AG19" s="190">
        <v>0</v>
      </c>
      <c r="AH19" s="190">
        <v>0</v>
      </c>
      <c r="AI19" s="190">
        <v>0</v>
      </c>
      <c r="AJ19" s="190">
        <v>0</v>
      </c>
      <c r="AK19" s="190">
        <v>0</v>
      </c>
      <c r="AL19" s="190">
        <v>0</v>
      </c>
      <c r="AM19" s="66">
        <f t="shared" si="0"/>
        <v>0</v>
      </c>
      <c r="AN19" s="66">
        <f t="shared" si="0"/>
        <v>0</v>
      </c>
    </row>
    <row r="20" spans="1:40" ht="15.5" x14ac:dyDescent="0.35">
      <c r="A20" s="65">
        <v>44902</v>
      </c>
      <c r="B20" s="66" t="s">
        <v>156</v>
      </c>
      <c r="C20" s="67" t="s">
        <v>49</v>
      </c>
      <c r="D20" s="188" t="str">
        <f>IFERROR(VLOOKUP($C20,DATA!$B$1:$D$32,2,FALSE),"")</f>
        <v>Projet 6</v>
      </c>
      <c r="E20" s="68"/>
      <c r="F20" s="69" t="str">
        <f>IFERROR(VLOOKUP($C20,DATA!$B$1:$D$32,3,FALSE),"")</f>
        <v>INZ-1489-2-2022-A</v>
      </c>
      <c r="G20" s="74"/>
      <c r="H20" s="66">
        <v>5500170732</v>
      </c>
      <c r="I20" s="66">
        <v>726905</v>
      </c>
      <c r="J20" s="91"/>
      <c r="K20" s="66"/>
      <c r="L20" s="71"/>
      <c r="M20" s="66" t="s">
        <v>77</v>
      </c>
      <c r="N20" s="191">
        <v>0</v>
      </c>
      <c r="O20" s="191">
        <v>0</v>
      </c>
      <c r="P20" s="191">
        <v>0</v>
      </c>
      <c r="Q20" s="191">
        <v>0</v>
      </c>
      <c r="R20" s="191">
        <v>0</v>
      </c>
      <c r="S20" s="191">
        <v>0</v>
      </c>
      <c r="T20" s="191">
        <v>0</v>
      </c>
      <c r="U20" s="191">
        <v>0</v>
      </c>
      <c r="V20" s="191">
        <v>0</v>
      </c>
      <c r="W20" s="191">
        <v>0</v>
      </c>
      <c r="X20" s="191">
        <v>0</v>
      </c>
      <c r="Y20" s="191">
        <v>0</v>
      </c>
      <c r="Z20" s="66">
        <f t="shared" si="1"/>
        <v>0</v>
      </c>
      <c r="AA20" s="190">
        <v>0</v>
      </c>
      <c r="AB20" s="190">
        <v>0</v>
      </c>
      <c r="AC20" s="190">
        <v>0</v>
      </c>
      <c r="AD20" s="190">
        <v>0</v>
      </c>
      <c r="AE20" s="190">
        <v>0</v>
      </c>
      <c r="AF20" s="190">
        <v>0</v>
      </c>
      <c r="AG20" s="190">
        <v>0</v>
      </c>
      <c r="AH20" s="190">
        <v>0</v>
      </c>
      <c r="AI20" s="190">
        <v>0</v>
      </c>
      <c r="AJ20" s="190">
        <v>0</v>
      </c>
      <c r="AK20" s="190">
        <v>0</v>
      </c>
      <c r="AL20" s="190">
        <v>0</v>
      </c>
      <c r="AM20" s="66">
        <f t="shared" si="0"/>
        <v>0</v>
      </c>
      <c r="AN20" s="66">
        <f t="shared" si="0"/>
        <v>0</v>
      </c>
    </row>
    <row r="21" spans="1:40" ht="15.5" x14ac:dyDescent="0.35">
      <c r="A21" s="65">
        <v>44902</v>
      </c>
      <c r="B21" s="66" t="s">
        <v>156</v>
      </c>
      <c r="C21" s="67" t="s">
        <v>49</v>
      </c>
      <c r="D21" s="188" t="str">
        <f>IFERROR(VLOOKUP($C21,DATA!$B$1:$D$32,2,FALSE),"")</f>
        <v>Projet 6</v>
      </c>
      <c r="E21" s="68"/>
      <c r="F21" s="69" t="str">
        <f>IFERROR(VLOOKUP($C21,DATA!$B$1:$D$32,3,FALSE),"")</f>
        <v>INZ-1489-2-2022-A</v>
      </c>
      <c r="G21" s="73"/>
      <c r="H21" s="66">
        <v>5500170733</v>
      </c>
      <c r="I21" s="66">
        <v>726902</v>
      </c>
      <c r="J21" s="87"/>
      <c r="K21" s="66"/>
      <c r="L21" s="71"/>
      <c r="M21" s="66" t="s">
        <v>52</v>
      </c>
      <c r="N21" s="191">
        <v>0</v>
      </c>
      <c r="O21" s="191">
        <v>0</v>
      </c>
      <c r="P21" s="191" t="s">
        <v>153</v>
      </c>
      <c r="Q21" s="191">
        <f>23.5*0.5</f>
        <v>11.75</v>
      </c>
      <c r="R21" s="191">
        <v>0</v>
      </c>
      <c r="S21" s="191">
        <v>0</v>
      </c>
      <c r="T21" s="191">
        <v>0</v>
      </c>
      <c r="U21" s="191">
        <v>0</v>
      </c>
      <c r="V21" s="191">
        <v>0</v>
      </c>
      <c r="W21" s="191">
        <v>0</v>
      </c>
      <c r="X21" s="191">
        <v>0</v>
      </c>
      <c r="Y21" s="191">
        <v>0</v>
      </c>
      <c r="Z21" s="66">
        <f t="shared" si="1"/>
        <v>11.75</v>
      </c>
      <c r="AA21" s="190">
        <v>0</v>
      </c>
      <c r="AB21" s="190">
        <v>0</v>
      </c>
      <c r="AC21" s="190">
        <v>0</v>
      </c>
      <c r="AD21" s="190">
        <v>0</v>
      </c>
      <c r="AE21" s="190">
        <v>0</v>
      </c>
      <c r="AF21" s="190">
        <v>0</v>
      </c>
      <c r="AG21" s="190">
        <v>0</v>
      </c>
      <c r="AH21" s="190">
        <v>0</v>
      </c>
      <c r="AI21" s="190">
        <v>0</v>
      </c>
      <c r="AJ21" s="190">
        <v>0</v>
      </c>
      <c r="AK21" s="190">
        <v>0</v>
      </c>
      <c r="AL21" s="190">
        <v>0</v>
      </c>
      <c r="AM21" s="66">
        <f t="shared" si="0"/>
        <v>0</v>
      </c>
      <c r="AN21" s="66">
        <f t="shared" si="0"/>
        <v>0</v>
      </c>
    </row>
    <row r="22" spans="1:40" ht="15.5" x14ac:dyDescent="0.35">
      <c r="A22" s="65">
        <v>44902</v>
      </c>
      <c r="B22" s="66" t="s">
        <v>156</v>
      </c>
      <c r="C22" s="67" t="s">
        <v>49</v>
      </c>
      <c r="D22" s="188" t="str">
        <f>IFERROR(VLOOKUP($C22,DATA!$B$1:$D$32,2,FALSE),"")</f>
        <v>Projet 6</v>
      </c>
      <c r="E22" s="68"/>
      <c r="F22" s="69" t="str">
        <f>IFERROR(VLOOKUP($C22,DATA!$B$1:$D$32,3,FALSE),"")</f>
        <v>INZ-1489-2-2022-A</v>
      </c>
      <c r="G22" s="74"/>
      <c r="H22" s="66">
        <v>5500170733</v>
      </c>
      <c r="I22" s="66">
        <v>726902</v>
      </c>
      <c r="J22" s="91"/>
      <c r="K22" s="66"/>
      <c r="L22" s="71"/>
      <c r="M22" s="66" t="s">
        <v>77</v>
      </c>
      <c r="N22" s="191">
        <v>0</v>
      </c>
      <c r="O22" s="191">
        <v>0</v>
      </c>
      <c r="P22" s="191">
        <v>0</v>
      </c>
      <c r="Q22" s="191">
        <v>0</v>
      </c>
      <c r="R22" s="191">
        <v>0</v>
      </c>
      <c r="S22" s="191">
        <v>0</v>
      </c>
      <c r="T22" s="191">
        <v>0</v>
      </c>
      <c r="U22" s="191">
        <v>0</v>
      </c>
      <c r="V22" s="191">
        <v>0</v>
      </c>
      <c r="W22" s="191">
        <v>0</v>
      </c>
      <c r="X22" s="191">
        <v>0</v>
      </c>
      <c r="Y22" s="191">
        <v>0</v>
      </c>
      <c r="Z22" s="66">
        <f t="shared" si="1"/>
        <v>0</v>
      </c>
      <c r="AA22" s="190">
        <v>0</v>
      </c>
      <c r="AB22" s="190">
        <v>0</v>
      </c>
      <c r="AC22" s="190">
        <v>0</v>
      </c>
      <c r="AD22" s="190">
        <v>0</v>
      </c>
      <c r="AE22" s="190">
        <v>0</v>
      </c>
      <c r="AF22" s="190">
        <v>0</v>
      </c>
      <c r="AG22" s="190">
        <v>0</v>
      </c>
      <c r="AH22" s="190">
        <v>0</v>
      </c>
      <c r="AI22" s="190">
        <v>0</v>
      </c>
      <c r="AJ22" s="190">
        <v>0</v>
      </c>
      <c r="AK22" s="190">
        <v>0</v>
      </c>
      <c r="AL22" s="190">
        <v>0</v>
      </c>
      <c r="AM22" s="66">
        <f t="shared" si="0"/>
        <v>0</v>
      </c>
      <c r="AN22" s="66">
        <f t="shared" si="0"/>
        <v>0</v>
      </c>
    </row>
    <row r="23" spans="1:40" ht="15.5" x14ac:dyDescent="0.35">
      <c r="A23" s="65">
        <v>44902</v>
      </c>
      <c r="B23" s="66" t="s">
        <v>156</v>
      </c>
      <c r="C23" s="67" t="s">
        <v>49</v>
      </c>
      <c r="D23" s="188" t="str">
        <f>IFERROR(VLOOKUP($C23,DATA!$B$1:$D$32,2,FALSE),"")</f>
        <v>Projet 6</v>
      </c>
      <c r="E23" s="68"/>
      <c r="F23" s="69" t="str">
        <f>IFERROR(VLOOKUP($C23,DATA!$B$1:$D$32,3,FALSE),"")</f>
        <v>INZ-1489-2-2022-A</v>
      </c>
      <c r="G23" s="73"/>
      <c r="H23" s="66">
        <v>5500170846</v>
      </c>
      <c r="I23" s="66">
        <v>736815</v>
      </c>
      <c r="J23" s="85"/>
      <c r="K23" s="66"/>
      <c r="L23" s="71"/>
      <c r="M23" s="66" t="s">
        <v>52</v>
      </c>
      <c r="N23" s="191">
        <v>0</v>
      </c>
      <c r="O23" s="191">
        <v>0</v>
      </c>
      <c r="P23" s="191" t="s">
        <v>153</v>
      </c>
      <c r="Q23" s="191">
        <f>13.5*0.5</f>
        <v>6.75</v>
      </c>
      <c r="R23" s="191">
        <v>0</v>
      </c>
      <c r="S23" s="191">
        <v>0</v>
      </c>
      <c r="T23" s="191">
        <v>0</v>
      </c>
      <c r="U23" s="191">
        <v>0</v>
      </c>
      <c r="V23" s="191">
        <v>0</v>
      </c>
      <c r="W23" s="191">
        <v>0</v>
      </c>
      <c r="X23" s="191">
        <v>0</v>
      </c>
      <c r="Y23" s="191">
        <v>0</v>
      </c>
      <c r="Z23" s="66">
        <f t="shared" si="1"/>
        <v>6.75</v>
      </c>
      <c r="AA23" s="190">
        <v>0</v>
      </c>
      <c r="AB23" s="190">
        <v>0</v>
      </c>
      <c r="AC23" s="190">
        <v>0</v>
      </c>
      <c r="AD23" s="190">
        <v>0</v>
      </c>
      <c r="AE23" s="190">
        <v>0</v>
      </c>
      <c r="AF23" s="190">
        <v>0</v>
      </c>
      <c r="AG23" s="190">
        <v>0</v>
      </c>
      <c r="AH23" s="190">
        <v>0</v>
      </c>
      <c r="AI23" s="190">
        <v>0</v>
      </c>
      <c r="AJ23" s="190">
        <v>0</v>
      </c>
      <c r="AK23" s="190">
        <v>0</v>
      </c>
      <c r="AL23" s="190">
        <v>0</v>
      </c>
      <c r="AM23" s="66">
        <f t="shared" si="0"/>
        <v>0</v>
      </c>
      <c r="AN23" s="66">
        <f t="shared" si="0"/>
        <v>0</v>
      </c>
    </row>
    <row r="24" spans="1:40" ht="15.5" x14ac:dyDescent="0.35">
      <c r="A24" s="65">
        <v>44902</v>
      </c>
      <c r="B24" s="66" t="s">
        <v>156</v>
      </c>
      <c r="C24" s="67" t="s">
        <v>49</v>
      </c>
      <c r="D24" s="188" t="str">
        <f>IFERROR(VLOOKUP($C24,DATA!$B$1:$D$32,2,FALSE),"")</f>
        <v>Projet 6</v>
      </c>
      <c r="E24" s="68"/>
      <c r="F24" s="69" t="str">
        <f>IFERROR(VLOOKUP($C24,DATA!$B$1:$D$32,3,FALSE),"")</f>
        <v>INZ-1489-2-2022-A</v>
      </c>
      <c r="G24" s="74"/>
      <c r="H24" s="66">
        <v>5500170846</v>
      </c>
      <c r="I24" s="66">
        <v>736815</v>
      </c>
      <c r="J24" s="91"/>
      <c r="K24" s="66"/>
      <c r="L24" s="71"/>
      <c r="M24" s="66" t="s">
        <v>77</v>
      </c>
      <c r="N24" s="191">
        <v>0</v>
      </c>
      <c r="O24" s="191">
        <v>0</v>
      </c>
      <c r="P24" s="191">
        <v>0</v>
      </c>
      <c r="Q24" s="191">
        <v>0</v>
      </c>
      <c r="R24" s="191">
        <v>0</v>
      </c>
      <c r="S24" s="191">
        <v>0</v>
      </c>
      <c r="T24" s="191">
        <v>0</v>
      </c>
      <c r="U24" s="191">
        <v>0</v>
      </c>
      <c r="V24" s="191">
        <v>0</v>
      </c>
      <c r="W24" s="191">
        <v>0</v>
      </c>
      <c r="X24" s="191">
        <v>0</v>
      </c>
      <c r="Y24" s="191">
        <v>0</v>
      </c>
      <c r="Z24" s="66">
        <f t="shared" si="1"/>
        <v>0</v>
      </c>
      <c r="AA24" s="190">
        <v>0</v>
      </c>
      <c r="AB24" s="190">
        <v>0</v>
      </c>
      <c r="AC24" s="190">
        <v>0</v>
      </c>
      <c r="AD24" s="190">
        <v>0</v>
      </c>
      <c r="AE24" s="190">
        <v>0</v>
      </c>
      <c r="AF24" s="190">
        <v>0</v>
      </c>
      <c r="AG24" s="190">
        <v>0</v>
      </c>
      <c r="AH24" s="190">
        <v>0</v>
      </c>
      <c r="AI24" s="190">
        <v>0</v>
      </c>
      <c r="AJ24" s="190">
        <v>0</v>
      </c>
      <c r="AK24" s="190">
        <v>0</v>
      </c>
      <c r="AL24" s="190">
        <v>0</v>
      </c>
      <c r="AM24" s="66">
        <f t="shared" si="0"/>
        <v>0</v>
      </c>
      <c r="AN24" s="66">
        <f t="shared" si="0"/>
        <v>0</v>
      </c>
    </row>
    <row r="25" spans="1:40" ht="15.5" x14ac:dyDescent="0.35">
      <c r="A25" s="65">
        <v>44902</v>
      </c>
      <c r="B25" s="66" t="s">
        <v>156</v>
      </c>
      <c r="C25" s="67" t="s">
        <v>49</v>
      </c>
      <c r="D25" s="188" t="str">
        <f>IFERROR(VLOOKUP($C25,DATA!$B$1:$D$32,2,FALSE),"")</f>
        <v>Projet 6</v>
      </c>
      <c r="E25" s="68"/>
      <c r="F25" s="69" t="str">
        <f>IFERROR(VLOOKUP($C25,DATA!$B$1:$D$32,3,FALSE),"")</f>
        <v>INZ-1489-2-2022-A</v>
      </c>
      <c r="G25" s="73"/>
      <c r="H25" s="66">
        <v>5500170844</v>
      </c>
      <c r="I25" s="66">
        <v>736816</v>
      </c>
      <c r="J25" s="85"/>
      <c r="K25" s="66"/>
      <c r="L25" s="71"/>
      <c r="M25" s="66" t="s">
        <v>52</v>
      </c>
      <c r="N25" s="191">
        <v>0</v>
      </c>
      <c r="O25" s="191">
        <v>0</v>
      </c>
      <c r="P25" s="191" t="s">
        <v>153</v>
      </c>
      <c r="Q25" s="191">
        <f>13.5*0.5</f>
        <v>6.75</v>
      </c>
      <c r="R25" s="191">
        <v>0</v>
      </c>
      <c r="S25" s="191">
        <v>0</v>
      </c>
      <c r="T25" s="191">
        <v>0</v>
      </c>
      <c r="U25" s="191">
        <v>0</v>
      </c>
      <c r="V25" s="191">
        <v>0</v>
      </c>
      <c r="W25" s="191">
        <v>0</v>
      </c>
      <c r="X25" s="191">
        <v>0</v>
      </c>
      <c r="Y25" s="191">
        <v>0</v>
      </c>
      <c r="Z25" s="66">
        <f t="shared" si="1"/>
        <v>6.75</v>
      </c>
      <c r="AA25" s="190">
        <v>0</v>
      </c>
      <c r="AB25" s="190">
        <v>0</v>
      </c>
      <c r="AC25" s="190">
        <v>0</v>
      </c>
      <c r="AD25" s="190">
        <v>0</v>
      </c>
      <c r="AE25" s="190">
        <v>0</v>
      </c>
      <c r="AF25" s="190">
        <v>0</v>
      </c>
      <c r="AG25" s="190">
        <v>0</v>
      </c>
      <c r="AH25" s="190">
        <v>0</v>
      </c>
      <c r="AI25" s="190">
        <v>0</v>
      </c>
      <c r="AJ25" s="190">
        <v>0</v>
      </c>
      <c r="AK25" s="190">
        <v>0</v>
      </c>
      <c r="AL25" s="190">
        <v>0</v>
      </c>
      <c r="AM25" s="66">
        <f t="shared" si="0"/>
        <v>0</v>
      </c>
      <c r="AN25" s="66">
        <f t="shared" si="0"/>
        <v>0</v>
      </c>
    </row>
    <row r="26" spans="1:40" ht="15.5" x14ac:dyDescent="0.35">
      <c r="A26" s="65">
        <v>44902</v>
      </c>
      <c r="B26" s="66" t="s">
        <v>156</v>
      </c>
      <c r="C26" s="67" t="s">
        <v>49</v>
      </c>
      <c r="D26" s="188" t="str">
        <f>IFERROR(VLOOKUP($C26,DATA!$B$1:$D$32,2,FALSE),"")</f>
        <v>Projet 6</v>
      </c>
      <c r="E26" s="68"/>
      <c r="F26" s="69" t="str">
        <f>IFERROR(VLOOKUP($C26,DATA!$B$1:$D$32,3,FALSE),"")</f>
        <v>INZ-1489-2-2022-A</v>
      </c>
      <c r="G26" s="74"/>
      <c r="H26" s="66">
        <v>5500170844</v>
      </c>
      <c r="I26" s="66">
        <v>736816</v>
      </c>
      <c r="J26" s="91"/>
      <c r="K26" s="66"/>
      <c r="L26" s="71"/>
      <c r="M26" s="66" t="s">
        <v>77</v>
      </c>
      <c r="N26" s="191">
        <v>0</v>
      </c>
      <c r="O26" s="191">
        <v>0</v>
      </c>
      <c r="P26" s="191">
        <v>0</v>
      </c>
      <c r="Q26" s="191">
        <v>0</v>
      </c>
      <c r="R26" s="191">
        <v>0</v>
      </c>
      <c r="S26" s="191">
        <v>0</v>
      </c>
      <c r="T26" s="191">
        <v>0</v>
      </c>
      <c r="U26" s="191">
        <v>0</v>
      </c>
      <c r="V26" s="191">
        <v>2.7</v>
      </c>
      <c r="W26" s="191">
        <v>0</v>
      </c>
      <c r="X26" s="191">
        <v>0</v>
      </c>
      <c r="Y26" s="191">
        <v>0</v>
      </c>
      <c r="Z26" s="66">
        <f t="shared" si="1"/>
        <v>2.7</v>
      </c>
      <c r="AA26" s="190">
        <v>0</v>
      </c>
      <c r="AB26" s="190">
        <v>0</v>
      </c>
      <c r="AC26" s="190">
        <v>0</v>
      </c>
      <c r="AD26" s="190">
        <v>0</v>
      </c>
      <c r="AE26" s="190">
        <v>0</v>
      </c>
      <c r="AF26" s="190">
        <v>0</v>
      </c>
      <c r="AG26" s="190">
        <v>0</v>
      </c>
      <c r="AH26" s="190">
        <v>0</v>
      </c>
      <c r="AI26" s="190">
        <v>0</v>
      </c>
      <c r="AJ26" s="190">
        <v>0</v>
      </c>
      <c r="AK26" s="190">
        <v>0</v>
      </c>
      <c r="AL26" s="190">
        <v>0</v>
      </c>
      <c r="AM26" s="66">
        <f t="shared" si="0"/>
        <v>0</v>
      </c>
      <c r="AN26" s="66">
        <f t="shared" si="0"/>
        <v>0</v>
      </c>
    </row>
    <row r="27" spans="1:40" ht="15.5" x14ac:dyDescent="0.35">
      <c r="A27" s="65">
        <v>44902</v>
      </c>
      <c r="B27" s="66" t="s">
        <v>156</v>
      </c>
      <c r="C27" s="67" t="s">
        <v>49</v>
      </c>
      <c r="D27" s="188" t="str">
        <f>IFERROR(VLOOKUP($C27,DATA!$B$1:$D$32,2,FALSE),"")</f>
        <v>Projet 6</v>
      </c>
      <c r="E27" s="68"/>
      <c r="F27" s="69" t="str">
        <f>IFERROR(VLOOKUP($C27,DATA!$B$1:$D$32,3,FALSE),"")</f>
        <v>INZ-1489-2-2022-A</v>
      </c>
      <c r="G27" s="70"/>
      <c r="H27" s="66">
        <v>5500177307</v>
      </c>
      <c r="I27" s="66">
        <v>760378</v>
      </c>
      <c r="J27" s="68"/>
      <c r="K27" s="66"/>
      <c r="L27" s="71"/>
      <c r="M27" s="66" t="s">
        <v>77</v>
      </c>
      <c r="N27" s="19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66">
        <f t="shared" si="1"/>
        <v>0</v>
      </c>
      <c r="AA27" s="190">
        <v>0</v>
      </c>
      <c r="AB27" s="190">
        <v>0</v>
      </c>
      <c r="AC27" s="190">
        <v>0</v>
      </c>
      <c r="AD27" s="190">
        <v>0</v>
      </c>
      <c r="AE27" s="190">
        <v>0</v>
      </c>
      <c r="AF27" s="190">
        <v>0</v>
      </c>
      <c r="AG27" s="190">
        <v>0</v>
      </c>
      <c r="AH27" s="190">
        <v>0</v>
      </c>
      <c r="AI27" s="190">
        <v>0</v>
      </c>
      <c r="AJ27" s="190">
        <v>0</v>
      </c>
      <c r="AK27" s="190">
        <v>0</v>
      </c>
      <c r="AL27" s="190">
        <v>0</v>
      </c>
      <c r="AM27" s="66">
        <f t="shared" si="0"/>
        <v>0</v>
      </c>
      <c r="AN27" s="66">
        <f t="shared" si="0"/>
        <v>0</v>
      </c>
    </row>
    <row r="28" spans="1:40" ht="15.5" x14ac:dyDescent="0.35">
      <c r="A28" s="65">
        <v>44987</v>
      </c>
      <c r="B28" s="66" t="s">
        <v>156</v>
      </c>
      <c r="C28" s="67" t="s">
        <v>49</v>
      </c>
      <c r="D28" s="188" t="str">
        <f>IFERROR(VLOOKUP($C28,DATA!$B$1:$D$32,2,FALSE),"")</f>
        <v>Projet 6</v>
      </c>
      <c r="E28" s="68"/>
      <c r="F28" s="69" t="str">
        <f>IFERROR(VLOOKUP($C28,DATA!$B$1:$D$32,3,FALSE),"")</f>
        <v>INZ-1489-2-2022-A</v>
      </c>
      <c r="G28" s="70"/>
      <c r="H28" s="66"/>
      <c r="I28" s="66"/>
      <c r="J28" s="76"/>
      <c r="K28" s="66"/>
      <c r="L28" s="71"/>
      <c r="M28" s="66"/>
      <c r="N28" s="191">
        <v>0</v>
      </c>
      <c r="O28" s="191">
        <v>0</v>
      </c>
      <c r="P28" s="191">
        <v>0</v>
      </c>
      <c r="Q28" s="191">
        <v>0</v>
      </c>
      <c r="R28" s="191">
        <v>0</v>
      </c>
      <c r="S28" s="192" t="s">
        <v>153</v>
      </c>
      <c r="T28" s="191">
        <v>0</v>
      </c>
      <c r="U28" s="191">
        <v>0</v>
      </c>
      <c r="V28" s="192">
        <v>230</v>
      </c>
      <c r="W28" s="191">
        <v>0</v>
      </c>
      <c r="X28" s="191">
        <v>0</v>
      </c>
      <c r="Y28" s="191">
        <v>0</v>
      </c>
      <c r="Z28" s="66">
        <f t="shared" si="1"/>
        <v>230</v>
      </c>
      <c r="AA28" s="190">
        <v>0</v>
      </c>
      <c r="AB28" s="190">
        <v>0</v>
      </c>
      <c r="AC28" s="190">
        <v>0</v>
      </c>
      <c r="AD28" s="190">
        <v>0</v>
      </c>
      <c r="AE28" s="190">
        <v>0</v>
      </c>
      <c r="AF28" s="190">
        <v>0</v>
      </c>
      <c r="AG28" s="190">
        <v>0</v>
      </c>
      <c r="AH28" s="190">
        <v>0</v>
      </c>
      <c r="AI28" s="190">
        <v>0</v>
      </c>
      <c r="AJ28" s="190">
        <v>0</v>
      </c>
      <c r="AK28" s="190">
        <v>0</v>
      </c>
      <c r="AL28" s="190">
        <v>0</v>
      </c>
      <c r="AM28" s="66">
        <f t="shared" si="0"/>
        <v>0</v>
      </c>
      <c r="AN28" s="66">
        <f t="shared" si="0"/>
        <v>0</v>
      </c>
    </row>
    <row r="29" spans="1:40" ht="15.5" x14ac:dyDescent="0.35">
      <c r="A29" s="65">
        <v>44902</v>
      </c>
      <c r="B29" s="66" t="s">
        <v>156</v>
      </c>
      <c r="C29" s="67" t="s">
        <v>30</v>
      </c>
      <c r="D29" s="188" t="str">
        <f>IFERROR(VLOOKUP($C29,DATA!$B$1:$D$32,2,FALSE),"")</f>
        <v>Projet 9</v>
      </c>
      <c r="E29" s="68"/>
      <c r="F29" s="69" t="str">
        <f>IFERROR(VLOOKUP($C29,DATA!$B$1:$D$32,3,FALSE),"")</f>
        <v>INZ-2039-2-2023</v>
      </c>
      <c r="G29" s="70"/>
      <c r="H29" s="66"/>
      <c r="I29" s="66"/>
      <c r="J29" s="77"/>
      <c r="K29" s="66"/>
      <c r="L29" s="71"/>
      <c r="M29" s="66" t="s">
        <v>78</v>
      </c>
      <c r="N29" s="191">
        <v>0</v>
      </c>
      <c r="O29" s="191">
        <v>0</v>
      </c>
      <c r="P29" s="191">
        <v>0</v>
      </c>
      <c r="Q29" s="191">
        <v>0</v>
      </c>
      <c r="R29" s="191">
        <v>0</v>
      </c>
      <c r="S29" s="192" t="s">
        <v>153</v>
      </c>
      <c r="T29" s="191">
        <v>0</v>
      </c>
      <c r="U29" s="191">
        <v>0</v>
      </c>
      <c r="V29" s="192">
        <v>30</v>
      </c>
      <c r="W29" s="191">
        <v>0</v>
      </c>
      <c r="X29" s="191">
        <v>0</v>
      </c>
      <c r="Y29" s="191">
        <v>0</v>
      </c>
      <c r="Z29" s="66">
        <f t="shared" si="1"/>
        <v>30</v>
      </c>
      <c r="AA29" s="190">
        <v>0</v>
      </c>
      <c r="AB29" s="190">
        <v>0</v>
      </c>
      <c r="AC29" s="190">
        <v>0</v>
      </c>
      <c r="AD29" s="190">
        <v>0</v>
      </c>
      <c r="AE29" s="190">
        <v>0</v>
      </c>
      <c r="AF29" s="190">
        <v>0</v>
      </c>
      <c r="AG29" s="190">
        <v>0</v>
      </c>
      <c r="AH29" s="190">
        <v>0</v>
      </c>
      <c r="AI29" s="190">
        <v>0</v>
      </c>
      <c r="AJ29" s="190">
        <v>0</v>
      </c>
      <c r="AK29" s="190">
        <v>0</v>
      </c>
      <c r="AL29" s="190">
        <v>0</v>
      </c>
      <c r="AM29" s="66">
        <f t="shared" si="0"/>
        <v>0</v>
      </c>
      <c r="AN29" s="66">
        <f t="shared" si="0"/>
        <v>0</v>
      </c>
    </row>
    <row r="30" spans="1:40" ht="15.5" x14ac:dyDescent="0.35">
      <c r="A30" s="65">
        <v>44902</v>
      </c>
      <c r="B30" s="66" t="s">
        <v>156</v>
      </c>
      <c r="C30" s="67" t="s">
        <v>30</v>
      </c>
      <c r="D30" s="188" t="str">
        <f>IFERROR(VLOOKUP($C30,DATA!$B$1:$D$32,2,FALSE),"")</f>
        <v>Projet 9</v>
      </c>
      <c r="E30" s="68"/>
      <c r="F30" s="69" t="str">
        <f>IFERROR(VLOOKUP($C30,DATA!$B$1:$D$32,3,FALSE),"")</f>
        <v>INZ-2039-2-2023</v>
      </c>
      <c r="G30" s="70"/>
      <c r="H30" s="66"/>
      <c r="I30" s="66"/>
      <c r="J30" s="77"/>
      <c r="K30" s="66"/>
      <c r="L30" s="71"/>
      <c r="M30" s="66" t="s">
        <v>78</v>
      </c>
      <c r="N30" s="191">
        <v>687.16800000000001</v>
      </c>
      <c r="O30" s="191">
        <v>0</v>
      </c>
      <c r="P30" s="191">
        <v>0</v>
      </c>
      <c r="Q30" s="191">
        <v>0</v>
      </c>
      <c r="R30" s="191">
        <v>0</v>
      </c>
      <c r="S30" s="191">
        <v>0</v>
      </c>
      <c r="T30" s="191">
        <v>0</v>
      </c>
      <c r="U30" s="191">
        <v>0</v>
      </c>
      <c r="V30" s="191">
        <v>0</v>
      </c>
      <c r="W30" s="191">
        <v>0</v>
      </c>
      <c r="X30" s="191">
        <v>0</v>
      </c>
      <c r="Y30" s="191">
        <v>0</v>
      </c>
      <c r="Z30" s="66">
        <f t="shared" si="1"/>
        <v>687.16800000000001</v>
      </c>
      <c r="AA30" s="190">
        <v>0</v>
      </c>
      <c r="AB30" s="190">
        <v>0</v>
      </c>
      <c r="AC30" s="190">
        <v>0</v>
      </c>
      <c r="AD30" s="190">
        <v>0</v>
      </c>
      <c r="AE30" s="190">
        <v>0</v>
      </c>
      <c r="AF30" s="190">
        <v>0</v>
      </c>
      <c r="AG30" s="190">
        <v>0</v>
      </c>
      <c r="AH30" s="190">
        <v>0</v>
      </c>
      <c r="AI30" s="190">
        <v>0</v>
      </c>
      <c r="AJ30" s="190">
        <v>0</v>
      </c>
      <c r="AK30" s="190">
        <v>0</v>
      </c>
      <c r="AL30" s="190">
        <v>0</v>
      </c>
      <c r="AM30" s="66">
        <f t="shared" si="0"/>
        <v>0</v>
      </c>
      <c r="AN30" s="66">
        <f t="shared" si="0"/>
        <v>0</v>
      </c>
    </row>
    <row r="31" spans="1:40" ht="15.5" x14ac:dyDescent="0.35">
      <c r="A31" s="65">
        <v>44902</v>
      </c>
      <c r="B31" s="66" t="s">
        <v>159</v>
      </c>
      <c r="C31" s="67" t="s">
        <v>47</v>
      </c>
      <c r="D31" s="188" t="str">
        <f>IFERROR(VLOOKUP($C31,DATA!$B$1:$D$32,2,FALSE),"")</f>
        <v>Projet 7</v>
      </c>
      <c r="E31" s="68"/>
      <c r="F31" s="69" t="str">
        <f>IFERROR(VLOOKUP($C31,DATA!$B$1:$D$32,3,FALSE),"")</f>
        <v>INZ-1725-2-2022-A</v>
      </c>
      <c r="G31" s="70"/>
      <c r="H31" s="66">
        <v>5500176524</v>
      </c>
      <c r="I31" s="66">
        <v>762639</v>
      </c>
      <c r="J31" s="68"/>
      <c r="K31" s="66"/>
      <c r="L31" s="71"/>
      <c r="M31" s="66" t="s">
        <v>52</v>
      </c>
      <c r="N31" s="191">
        <v>0</v>
      </c>
      <c r="O31" s="191">
        <v>0</v>
      </c>
      <c r="P31" s="191">
        <v>0</v>
      </c>
      <c r="Q31" s="191">
        <v>0</v>
      </c>
      <c r="R31" s="191">
        <v>229.05600000000001</v>
      </c>
      <c r="S31" s="191">
        <v>0</v>
      </c>
      <c r="T31" s="191">
        <v>0</v>
      </c>
      <c r="U31" s="191">
        <v>0</v>
      </c>
      <c r="V31" s="191">
        <v>0</v>
      </c>
      <c r="W31" s="191">
        <v>0</v>
      </c>
      <c r="X31" s="191">
        <v>0</v>
      </c>
      <c r="Y31" s="191">
        <v>0</v>
      </c>
      <c r="Z31" s="66">
        <f t="shared" si="1"/>
        <v>229.05600000000001</v>
      </c>
      <c r="AA31" s="190">
        <v>0</v>
      </c>
      <c r="AB31" s="190">
        <v>0</v>
      </c>
      <c r="AC31" s="190">
        <v>0</v>
      </c>
      <c r="AD31" s="190">
        <v>0</v>
      </c>
      <c r="AE31" s="190">
        <v>0</v>
      </c>
      <c r="AF31" s="190">
        <v>0</v>
      </c>
      <c r="AG31" s="190">
        <v>0</v>
      </c>
      <c r="AH31" s="190">
        <v>0</v>
      </c>
      <c r="AI31" s="190">
        <v>0</v>
      </c>
      <c r="AJ31" s="190">
        <v>0</v>
      </c>
      <c r="AK31" s="190">
        <v>0</v>
      </c>
      <c r="AL31" s="190">
        <v>0</v>
      </c>
      <c r="AM31" s="66">
        <f t="shared" si="0"/>
        <v>0</v>
      </c>
      <c r="AN31" s="66">
        <f t="shared" si="0"/>
        <v>0</v>
      </c>
    </row>
    <row r="32" spans="1:40" ht="15.5" x14ac:dyDescent="0.35">
      <c r="A32" s="65">
        <v>44902</v>
      </c>
      <c r="B32" s="66" t="s">
        <v>158</v>
      </c>
      <c r="C32" s="67" t="s">
        <v>47</v>
      </c>
      <c r="D32" s="188" t="str">
        <f>IFERROR(VLOOKUP($C32,DATA!$B$1:$D$32,2,FALSE),"")</f>
        <v>Projet 7</v>
      </c>
      <c r="E32" s="68"/>
      <c r="F32" s="69" t="str">
        <f>IFERROR(VLOOKUP($C32,DATA!$B$1:$D$32,3,FALSE),"")</f>
        <v>INZ-1725-2-2022-A</v>
      </c>
      <c r="G32" s="70"/>
      <c r="H32" s="66">
        <v>5500176524</v>
      </c>
      <c r="I32" s="66">
        <v>762639</v>
      </c>
      <c r="J32" s="68"/>
      <c r="K32" s="66"/>
      <c r="L32" s="71"/>
      <c r="M32" s="66" t="s">
        <v>52</v>
      </c>
      <c r="N32" s="191">
        <v>0</v>
      </c>
      <c r="O32" s="191">
        <v>0</v>
      </c>
      <c r="P32" s="191">
        <v>0</v>
      </c>
      <c r="Q32" s="191">
        <v>0</v>
      </c>
      <c r="R32" s="191">
        <v>0</v>
      </c>
      <c r="S32" s="191">
        <v>0</v>
      </c>
      <c r="T32" s="191">
        <v>0</v>
      </c>
      <c r="U32" s="191">
        <v>0</v>
      </c>
      <c r="V32" s="191">
        <v>0</v>
      </c>
      <c r="W32" s="191">
        <v>0</v>
      </c>
      <c r="X32" s="191">
        <v>0</v>
      </c>
      <c r="Y32" s="191">
        <v>0</v>
      </c>
      <c r="Z32" s="66">
        <f t="shared" si="1"/>
        <v>0</v>
      </c>
      <c r="AA32" s="190">
        <v>0</v>
      </c>
      <c r="AB32" s="190">
        <v>0</v>
      </c>
      <c r="AC32" s="190">
        <v>0</v>
      </c>
      <c r="AD32" s="190">
        <v>0</v>
      </c>
      <c r="AE32" s="190">
        <v>0</v>
      </c>
      <c r="AF32" s="190">
        <v>0</v>
      </c>
      <c r="AG32" s="190">
        <v>0</v>
      </c>
      <c r="AH32" s="190">
        <v>0</v>
      </c>
      <c r="AI32" s="190">
        <v>0</v>
      </c>
      <c r="AJ32" s="190">
        <v>0</v>
      </c>
      <c r="AK32" s="190">
        <v>0</v>
      </c>
      <c r="AL32" s="190">
        <v>0</v>
      </c>
      <c r="AM32" s="66">
        <f t="shared" si="0"/>
        <v>0</v>
      </c>
      <c r="AN32" s="66">
        <f t="shared" si="0"/>
        <v>0</v>
      </c>
    </row>
    <row r="33" spans="1:40" ht="15.5" x14ac:dyDescent="0.35">
      <c r="A33" s="65">
        <v>44902</v>
      </c>
      <c r="B33" s="66" t="s">
        <v>158</v>
      </c>
      <c r="C33" s="67" t="s">
        <v>47</v>
      </c>
      <c r="D33" s="188" t="str">
        <f>IFERROR(VLOOKUP($C33,DATA!$B$1:$D$32,2,FALSE),"")</f>
        <v>Projet 7</v>
      </c>
      <c r="E33" s="68"/>
      <c r="F33" s="69" t="str">
        <f>IFERROR(VLOOKUP($C33,DATA!$B$1:$D$32,3,FALSE),"")</f>
        <v>INZ-1725-2-2022-A</v>
      </c>
      <c r="G33" s="70"/>
      <c r="H33" s="66">
        <v>5500176524</v>
      </c>
      <c r="I33" s="66">
        <v>762639</v>
      </c>
      <c r="J33" s="68"/>
      <c r="K33" s="66"/>
      <c r="L33" s="66"/>
      <c r="M33" s="66" t="s">
        <v>52</v>
      </c>
      <c r="N33" s="191">
        <v>0</v>
      </c>
      <c r="O33" s="191">
        <v>0</v>
      </c>
      <c r="P33" s="191">
        <v>0</v>
      </c>
      <c r="Q33" s="191">
        <v>0</v>
      </c>
      <c r="R33" s="191">
        <v>0</v>
      </c>
      <c r="S33" s="191">
        <v>0</v>
      </c>
      <c r="T33" s="191">
        <v>0</v>
      </c>
      <c r="U33" s="191">
        <v>0</v>
      </c>
      <c r="V33" s="191">
        <v>0</v>
      </c>
      <c r="W33" s="191">
        <v>0</v>
      </c>
      <c r="X33" s="191">
        <v>0</v>
      </c>
      <c r="Y33" s="191">
        <v>0</v>
      </c>
      <c r="Z33" s="66">
        <f t="shared" si="1"/>
        <v>0</v>
      </c>
      <c r="AA33" s="190">
        <v>0</v>
      </c>
      <c r="AB33" s="190">
        <v>0</v>
      </c>
      <c r="AC33" s="190">
        <v>0</v>
      </c>
      <c r="AD33" s="190">
        <v>0</v>
      </c>
      <c r="AE33" s="190">
        <v>0</v>
      </c>
      <c r="AF33" s="190">
        <v>0</v>
      </c>
      <c r="AG33" s="190">
        <v>0</v>
      </c>
      <c r="AH33" s="190">
        <v>0</v>
      </c>
      <c r="AI33" s="190">
        <v>0</v>
      </c>
      <c r="AJ33" s="190">
        <v>0</v>
      </c>
      <c r="AK33" s="190">
        <v>0</v>
      </c>
      <c r="AL33" s="190">
        <v>0</v>
      </c>
      <c r="AM33" s="66">
        <f t="shared" si="0"/>
        <v>0</v>
      </c>
      <c r="AN33" s="66">
        <f t="shared" si="0"/>
        <v>0</v>
      </c>
    </row>
    <row r="34" spans="1:40" ht="15.5" x14ac:dyDescent="0.35">
      <c r="A34" s="65">
        <v>44902</v>
      </c>
      <c r="B34" s="66" t="s">
        <v>158</v>
      </c>
      <c r="C34" s="67" t="s">
        <v>47</v>
      </c>
      <c r="D34" s="188" t="str">
        <f>IFERROR(VLOOKUP($C34,DATA!$B$1:$D$32,2,FALSE),"")</f>
        <v>Projet 7</v>
      </c>
      <c r="E34" s="68"/>
      <c r="F34" s="69" t="str">
        <f>IFERROR(VLOOKUP($C34,DATA!$B$1:$D$32,3,FALSE),"")</f>
        <v>INZ-1725-2-2022-A</v>
      </c>
      <c r="G34" s="70"/>
      <c r="H34" s="66">
        <v>5500176524</v>
      </c>
      <c r="I34" s="66">
        <v>762639</v>
      </c>
      <c r="J34" s="68"/>
      <c r="K34" s="66"/>
      <c r="L34" s="71"/>
      <c r="M34" s="66" t="s">
        <v>52</v>
      </c>
      <c r="N34" s="191">
        <v>0</v>
      </c>
      <c r="O34" s="191">
        <v>0</v>
      </c>
      <c r="P34" s="191">
        <v>0</v>
      </c>
      <c r="Q34" s="191">
        <v>0</v>
      </c>
      <c r="R34" s="191">
        <v>0</v>
      </c>
      <c r="S34" s="191">
        <v>0</v>
      </c>
      <c r="T34" s="191">
        <v>0</v>
      </c>
      <c r="U34" s="191">
        <v>0</v>
      </c>
      <c r="V34" s="191">
        <v>0</v>
      </c>
      <c r="W34" s="191">
        <v>0</v>
      </c>
      <c r="X34" s="191">
        <v>0</v>
      </c>
      <c r="Y34" s="191">
        <v>0</v>
      </c>
      <c r="Z34" s="66">
        <f t="shared" si="1"/>
        <v>0</v>
      </c>
      <c r="AA34" s="190">
        <v>0</v>
      </c>
      <c r="AB34" s="190">
        <v>0</v>
      </c>
      <c r="AC34" s="190">
        <v>0</v>
      </c>
      <c r="AD34" s="190">
        <v>0</v>
      </c>
      <c r="AE34" s="190">
        <v>0</v>
      </c>
      <c r="AF34" s="190">
        <v>0</v>
      </c>
      <c r="AG34" s="190">
        <v>0</v>
      </c>
      <c r="AH34" s="190">
        <v>0</v>
      </c>
      <c r="AI34" s="190">
        <v>0</v>
      </c>
      <c r="AJ34" s="190">
        <v>0</v>
      </c>
      <c r="AK34" s="190">
        <v>0</v>
      </c>
      <c r="AL34" s="190">
        <v>0</v>
      </c>
      <c r="AM34" s="66">
        <f t="shared" si="0"/>
        <v>0</v>
      </c>
      <c r="AN34" s="66">
        <f t="shared" si="0"/>
        <v>0</v>
      </c>
    </row>
    <row r="35" spans="1:40" ht="15.5" x14ac:dyDescent="0.35">
      <c r="A35" s="65">
        <v>44902</v>
      </c>
      <c r="B35" s="66" t="s">
        <v>158</v>
      </c>
      <c r="C35" s="67" t="s">
        <v>47</v>
      </c>
      <c r="D35" s="188" t="str">
        <f>IFERROR(VLOOKUP($C35,DATA!$B$1:$D$32,2,FALSE),"")</f>
        <v>Projet 7</v>
      </c>
      <c r="E35" s="68"/>
      <c r="F35" s="69" t="str">
        <f>IFERROR(VLOOKUP($C35,DATA!$B$1:$D$32,3,FALSE),"")</f>
        <v>INZ-1725-2-2022-A</v>
      </c>
      <c r="G35" s="70"/>
      <c r="H35" s="66">
        <v>5500176524</v>
      </c>
      <c r="I35" s="66">
        <v>762639</v>
      </c>
      <c r="J35" s="68"/>
      <c r="K35" s="66"/>
      <c r="L35" s="71"/>
      <c r="M35" s="66" t="s">
        <v>54</v>
      </c>
      <c r="N35" s="191">
        <v>0</v>
      </c>
      <c r="O35" s="191">
        <v>0</v>
      </c>
      <c r="P35" s="191">
        <v>0</v>
      </c>
      <c r="Q35" s="191">
        <v>0</v>
      </c>
      <c r="R35" s="191">
        <v>0</v>
      </c>
      <c r="S35" s="191">
        <v>0</v>
      </c>
      <c r="T35" s="191">
        <v>0</v>
      </c>
      <c r="U35" s="191">
        <v>0</v>
      </c>
      <c r="V35" s="191">
        <v>0</v>
      </c>
      <c r="W35" s="191">
        <v>0</v>
      </c>
      <c r="X35" s="191">
        <v>0</v>
      </c>
      <c r="Y35" s="191">
        <v>0</v>
      </c>
      <c r="Z35" s="66">
        <f t="shared" si="1"/>
        <v>0</v>
      </c>
      <c r="AA35" s="190">
        <v>0</v>
      </c>
      <c r="AB35" s="190">
        <v>0</v>
      </c>
      <c r="AC35" s="190">
        <v>0</v>
      </c>
      <c r="AD35" s="190">
        <v>0</v>
      </c>
      <c r="AE35" s="190">
        <v>0</v>
      </c>
      <c r="AF35" s="190">
        <v>0</v>
      </c>
      <c r="AG35" s="190">
        <v>0</v>
      </c>
      <c r="AH35" s="190">
        <v>0</v>
      </c>
      <c r="AI35" s="190">
        <v>0</v>
      </c>
      <c r="AJ35" s="190">
        <v>0</v>
      </c>
      <c r="AK35" s="190">
        <v>0</v>
      </c>
      <c r="AL35" s="190">
        <v>0</v>
      </c>
      <c r="AM35" s="66">
        <f t="shared" si="0"/>
        <v>0</v>
      </c>
      <c r="AN35" s="66">
        <f t="shared" si="0"/>
        <v>0</v>
      </c>
    </row>
    <row r="36" spans="1:40" ht="15.5" x14ac:dyDescent="0.35">
      <c r="A36" s="65">
        <v>44902</v>
      </c>
      <c r="B36" s="66" t="s">
        <v>158</v>
      </c>
      <c r="C36" s="67" t="s">
        <v>47</v>
      </c>
      <c r="D36" s="188" t="str">
        <f>IFERROR(VLOOKUP($C36,DATA!$B$1:$D$32,2,FALSE),"")</f>
        <v>Projet 7</v>
      </c>
      <c r="E36" s="68"/>
      <c r="F36" s="69" t="str">
        <f>IFERROR(VLOOKUP($C36,DATA!$B$1:$D$32,3,FALSE),"")</f>
        <v>INZ-1725-2-2022-A</v>
      </c>
      <c r="G36" s="72"/>
      <c r="H36" s="66"/>
      <c r="I36" s="66"/>
      <c r="J36" s="68"/>
      <c r="K36" s="66"/>
      <c r="L36" s="71"/>
      <c r="M36" s="66" t="s">
        <v>78</v>
      </c>
      <c r="N36" s="191">
        <v>0</v>
      </c>
      <c r="O36" s="191">
        <v>0</v>
      </c>
      <c r="P36" s="191">
        <v>0</v>
      </c>
      <c r="Q36" s="191">
        <v>0</v>
      </c>
      <c r="R36" s="191">
        <v>0</v>
      </c>
      <c r="S36" s="191">
        <v>0</v>
      </c>
      <c r="T36" s="191">
        <v>0</v>
      </c>
      <c r="U36" s="191">
        <v>0</v>
      </c>
      <c r="V36" s="191">
        <v>0</v>
      </c>
      <c r="W36" s="191">
        <v>0</v>
      </c>
      <c r="X36" s="191">
        <v>0</v>
      </c>
      <c r="Y36" s="191">
        <v>0</v>
      </c>
      <c r="Z36" s="66">
        <f t="shared" si="1"/>
        <v>0</v>
      </c>
      <c r="AA36" s="190">
        <v>0</v>
      </c>
      <c r="AB36" s="190">
        <v>0</v>
      </c>
      <c r="AC36" s="190">
        <v>0</v>
      </c>
      <c r="AD36" s="190">
        <v>0</v>
      </c>
      <c r="AE36" s="190">
        <v>0</v>
      </c>
      <c r="AF36" s="190">
        <v>0</v>
      </c>
      <c r="AG36" s="190">
        <v>0</v>
      </c>
      <c r="AH36" s="190">
        <v>0</v>
      </c>
      <c r="AI36" s="190">
        <v>0</v>
      </c>
      <c r="AJ36" s="190">
        <v>0</v>
      </c>
      <c r="AK36" s="190">
        <v>0</v>
      </c>
      <c r="AL36" s="190">
        <v>0</v>
      </c>
      <c r="AM36" s="66">
        <f t="shared" si="0"/>
        <v>0</v>
      </c>
      <c r="AN36" s="66">
        <f t="shared" si="0"/>
        <v>0</v>
      </c>
    </row>
    <row r="37" spans="1:40" ht="15.5" x14ac:dyDescent="0.35">
      <c r="A37" s="65">
        <v>44902</v>
      </c>
      <c r="B37" s="66" t="s">
        <v>158</v>
      </c>
      <c r="C37" s="67" t="s">
        <v>47</v>
      </c>
      <c r="D37" s="188" t="str">
        <f>IFERROR(VLOOKUP($C37,DATA!$B$1:$D$32,2,FALSE),"")</f>
        <v>Projet 7</v>
      </c>
      <c r="E37" s="68"/>
      <c r="F37" s="69" t="str">
        <f>IFERROR(VLOOKUP($C37,DATA!$B$1:$D$32,3,FALSE),"")</f>
        <v>INZ-1725-2-2022-A</v>
      </c>
      <c r="G37" s="70"/>
      <c r="H37" s="66"/>
      <c r="I37" s="66"/>
      <c r="J37" s="68"/>
      <c r="K37" s="66"/>
      <c r="L37" s="71"/>
      <c r="M37" s="66" t="s">
        <v>78</v>
      </c>
      <c r="N37" s="191">
        <v>0</v>
      </c>
      <c r="O37" s="191">
        <v>0</v>
      </c>
      <c r="P37" s="191">
        <v>0</v>
      </c>
      <c r="Q37" s="191">
        <v>0</v>
      </c>
      <c r="R37" s="191">
        <v>0</v>
      </c>
      <c r="S37" s="191">
        <v>0</v>
      </c>
      <c r="T37" s="191">
        <v>0</v>
      </c>
      <c r="U37" s="191">
        <v>0</v>
      </c>
      <c r="V37" s="191">
        <v>0</v>
      </c>
      <c r="W37" s="191">
        <v>0</v>
      </c>
      <c r="X37" s="191">
        <v>0</v>
      </c>
      <c r="Y37" s="191">
        <v>0</v>
      </c>
      <c r="Z37" s="66">
        <f t="shared" si="1"/>
        <v>0</v>
      </c>
      <c r="AA37" s="190">
        <v>0</v>
      </c>
      <c r="AB37" s="190">
        <v>0</v>
      </c>
      <c r="AC37" s="190">
        <v>0</v>
      </c>
      <c r="AD37" s="190">
        <v>0</v>
      </c>
      <c r="AE37" s="190">
        <v>0</v>
      </c>
      <c r="AF37" s="190">
        <v>0</v>
      </c>
      <c r="AG37" s="190">
        <v>0</v>
      </c>
      <c r="AH37" s="190">
        <v>0</v>
      </c>
      <c r="AI37" s="190">
        <v>0</v>
      </c>
      <c r="AJ37" s="190">
        <v>0</v>
      </c>
      <c r="AK37" s="190">
        <v>0</v>
      </c>
      <c r="AL37" s="190">
        <v>0</v>
      </c>
      <c r="AM37" s="66">
        <f t="shared" si="0"/>
        <v>0</v>
      </c>
      <c r="AN37" s="66">
        <f t="shared" si="0"/>
        <v>0</v>
      </c>
    </row>
    <row r="38" spans="1:40" ht="15.5" x14ac:dyDescent="0.35">
      <c r="A38" s="65">
        <v>44902</v>
      </c>
      <c r="B38" s="66" t="s">
        <v>169</v>
      </c>
      <c r="C38" s="67" t="s">
        <v>47</v>
      </c>
      <c r="D38" s="188" t="str">
        <f>IFERROR(VLOOKUP($C38,DATA!$B$1:$D$32,2,FALSE),"")</f>
        <v>Projet 7</v>
      </c>
      <c r="E38" s="68"/>
      <c r="F38" s="69" t="str">
        <f>IFERROR(VLOOKUP($C38,DATA!$B$1:$D$32,3,FALSE),"")</f>
        <v>INZ-1725-2-2022-A</v>
      </c>
      <c r="G38" s="72"/>
      <c r="H38" s="66"/>
      <c r="I38" s="66"/>
      <c r="J38" s="68"/>
      <c r="K38" s="80"/>
      <c r="L38" s="71"/>
      <c r="M38" s="66" t="s">
        <v>78</v>
      </c>
      <c r="N38" s="191">
        <v>0</v>
      </c>
      <c r="O38" s="191">
        <v>0</v>
      </c>
      <c r="P38" s="191">
        <v>0</v>
      </c>
      <c r="Q38" s="191">
        <v>0</v>
      </c>
      <c r="R38" s="191">
        <v>0</v>
      </c>
      <c r="S38" s="191">
        <v>0</v>
      </c>
      <c r="T38" s="191">
        <v>0</v>
      </c>
      <c r="U38" s="191">
        <v>0</v>
      </c>
      <c r="V38" s="191">
        <v>0</v>
      </c>
      <c r="W38" s="191">
        <v>0</v>
      </c>
      <c r="X38" s="191">
        <v>0</v>
      </c>
      <c r="Y38" s="191">
        <v>0</v>
      </c>
      <c r="Z38" s="66">
        <f t="shared" si="1"/>
        <v>0</v>
      </c>
      <c r="AA38" s="190">
        <v>0</v>
      </c>
      <c r="AB38" s="190">
        <v>0</v>
      </c>
      <c r="AC38" s="190">
        <v>0</v>
      </c>
      <c r="AD38" s="190">
        <v>0</v>
      </c>
      <c r="AE38" s="190">
        <v>0</v>
      </c>
      <c r="AF38" s="190">
        <v>0</v>
      </c>
      <c r="AG38" s="190">
        <v>0</v>
      </c>
      <c r="AH38" s="190">
        <v>0</v>
      </c>
      <c r="AI38" s="190">
        <v>0</v>
      </c>
      <c r="AJ38" s="190">
        <v>0</v>
      </c>
      <c r="AK38" s="190">
        <v>0</v>
      </c>
      <c r="AL38" s="190">
        <v>0</v>
      </c>
      <c r="AM38" s="66">
        <f t="shared" si="0"/>
        <v>0</v>
      </c>
      <c r="AN38" s="66">
        <f t="shared" si="0"/>
        <v>0</v>
      </c>
    </row>
    <row r="39" spans="1:40" ht="15.5" x14ac:dyDescent="0.35">
      <c r="A39" s="65">
        <v>44902</v>
      </c>
      <c r="B39" s="66" t="s">
        <v>168</v>
      </c>
      <c r="C39" s="67" t="s">
        <v>47</v>
      </c>
      <c r="D39" s="188" t="str">
        <f>IFERROR(VLOOKUP($C39,DATA!$B$1:$D$32,2,FALSE),"")</f>
        <v>Projet 7</v>
      </c>
      <c r="E39" s="68"/>
      <c r="F39" s="69" t="str">
        <f>IFERROR(VLOOKUP($C39,DATA!$B$1:$D$32,3,FALSE),"")</f>
        <v>INZ-1725-2-2022-A</v>
      </c>
      <c r="G39" s="72"/>
      <c r="H39" s="66"/>
      <c r="I39" s="66"/>
      <c r="J39" s="68"/>
      <c r="K39" s="80"/>
      <c r="L39" s="71"/>
      <c r="M39" s="66" t="s">
        <v>78</v>
      </c>
      <c r="N39" s="191">
        <v>0</v>
      </c>
      <c r="O39" s="191" t="s">
        <v>153</v>
      </c>
      <c r="P39" s="191">
        <v>23.062000000000001</v>
      </c>
      <c r="Q39" s="191">
        <v>0</v>
      </c>
      <c r="R39" s="191">
        <v>0</v>
      </c>
      <c r="S39" s="191">
        <v>0</v>
      </c>
      <c r="T39" s="191">
        <v>0</v>
      </c>
      <c r="U39" s="191">
        <v>0</v>
      </c>
      <c r="V39" s="191">
        <v>0</v>
      </c>
      <c r="W39" s="191">
        <v>0</v>
      </c>
      <c r="X39" s="191">
        <v>0</v>
      </c>
      <c r="Y39" s="191">
        <v>0</v>
      </c>
      <c r="Z39" s="66">
        <f t="shared" si="1"/>
        <v>23.062000000000001</v>
      </c>
      <c r="AA39" s="190">
        <v>0</v>
      </c>
      <c r="AB39" s="190">
        <v>0</v>
      </c>
      <c r="AC39" s="190">
        <v>0</v>
      </c>
      <c r="AD39" s="190">
        <v>0</v>
      </c>
      <c r="AE39" s="190">
        <v>0</v>
      </c>
      <c r="AF39" s="190">
        <v>0</v>
      </c>
      <c r="AG39" s="190">
        <v>0</v>
      </c>
      <c r="AH39" s="190">
        <v>0</v>
      </c>
      <c r="AI39" s="190">
        <v>0</v>
      </c>
      <c r="AJ39" s="190">
        <v>0</v>
      </c>
      <c r="AK39" s="190">
        <v>0</v>
      </c>
      <c r="AL39" s="190">
        <v>0</v>
      </c>
      <c r="AM39" s="66">
        <f t="shared" si="0"/>
        <v>0</v>
      </c>
      <c r="AN39" s="66">
        <f t="shared" si="0"/>
        <v>0</v>
      </c>
    </row>
    <row r="40" spans="1:40" ht="15.5" x14ac:dyDescent="0.35">
      <c r="A40" s="65">
        <v>44902</v>
      </c>
      <c r="B40" s="66" t="s">
        <v>167</v>
      </c>
      <c r="C40" s="67" t="s">
        <v>47</v>
      </c>
      <c r="D40" s="188" t="str">
        <f>IFERROR(VLOOKUP($C40,DATA!$B$1:$D$32,2,FALSE),"")</f>
        <v>Projet 7</v>
      </c>
      <c r="E40" s="68"/>
      <c r="F40" s="69" t="str">
        <f>IFERROR(VLOOKUP($C40,DATA!$B$1:$D$32,3,FALSE),"")</f>
        <v>INZ-1725-2-2022-A</v>
      </c>
      <c r="G40" s="70"/>
      <c r="H40" s="66">
        <v>5500176626</v>
      </c>
      <c r="I40" s="66">
        <v>765891</v>
      </c>
      <c r="J40" s="68"/>
      <c r="K40" s="66"/>
      <c r="L40" s="71"/>
      <c r="M40" s="66" t="s">
        <v>77</v>
      </c>
      <c r="N40" s="191">
        <v>0</v>
      </c>
      <c r="O40" s="191">
        <v>0</v>
      </c>
      <c r="P40" s="191">
        <v>0</v>
      </c>
      <c r="Q40" s="191">
        <v>0</v>
      </c>
      <c r="R40" s="191">
        <v>0</v>
      </c>
      <c r="S40" s="191">
        <v>0</v>
      </c>
      <c r="T40" s="191">
        <v>0</v>
      </c>
      <c r="U40" s="191">
        <v>0</v>
      </c>
      <c r="V40" s="193">
        <v>400</v>
      </c>
      <c r="W40" s="191">
        <v>0</v>
      </c>
      <c r="X40" s="191">
        <v>0</v>
      </c>
      <c r="Y40" s="191">
        <v>0</v>
      </c>
      <c r="Z40" s="66">
        <f t="shared" si="1"/>
        <v>400</v>
      </c>
      <c r="AA40" s="190">
        <v>0</v>
      </c>
      <c r="AB40" s="190">
        <v>0</v>
      </c>
      <c r="AC40" s="190">
        <v>0</v>
      </c>
      <c r="AD40" s="190">
        <v>0</v>
      </c>
      <c r="AE40" s="190">
        <v>0</v>
      </c>
      <c r="AF40" s="190">
        <v>0</v>
      </c>
      <c r="AG40" s="190">
        <v>0</v>
      </c>
      <c r="AH40" s="190">
        <v>0</v>
      </c>
      <c r="AI40" s="190">
        <v>0</v>
      </c>
      <c r="AJ40" s="190">
        <v>0</v>
      </c>
      <c r="AK40" s="190">
        <v>0</v>
      </c>
      <c r="AL40" s="190">
        <v>0</v>
      </c>
      <c r="AM40" s="66">
        <f t="shared" si="0"/>
        <v>0</v>
      </c>
      <c r="AN40" s="66">
        <f t="shared" si="0"/>
        <v>0</v>
      </c>
    </row>
    <row r="41" spans="1:40" ht="15.5" x14ac:dyDescent="0.35">
      <c r="A41" s="65">
        <v>44902</v>
      </c>
      <c r="B41" s="66" t="s">
        <v>167</v>
      </c>
      <c r="C41" s="67" t="s">
        <v>47</v>
      </c>
      <c r="D41" s="188" t="str">
        <f>IFERROR(VLOOKUP($C41,DATA!$B$1:$D$32,2,FALSE),"")</f>
        <v>Projet 7</v>
      </c>
      <c r="E41" s="68"/>
      <c r="F41" s="69" t="str">
        <f>IFERROR(VLOOKUP($C41,DATA!$B$1:$D$32,3,FALSE),"")</f>
        <v>INZ-1725-2-2022-A</v>
      </c>
      <c r="G41" s="72"/>
      <c r="H41" s="66"/>
      <c r="I41" s="66"/>
      <c r="J41" s="68"/>
      <c r="K41" s="80"/>
      <c r="L41" s="71"/>
      <c r="M41" s="66" t="s">
        <v>78</v>
      </c>
      <c r="N41" s="191">
        <v>0</v>
      </c>
      <c r="O41" s="191">
        <v>0</v>
      </c>
      <c r="P41" s="191">
        <v>0</v>
      </c>
      <c r="Q41" s="191">
        <v>0</v>
      </c>
      <c r="R41" s="191">
        <v>0</v>
      </c>
      <c r="S41" s="191">
        <v>0</v>
      </c>
      <c r="T41" s="191">
        <v>0</v>
      </c>
      <c r="U41" s="191">
        <v>0</v>
      </c>
      <c r="V41" s="191">
        <v>0</v>
      </c>
      <c r="W41" s="191">
        <v>0</v>
      </c>
      <c r="X41" s="191">
        <v>0</v>
      </c>
      <c r="Y41" s="191">
        <v>0</v>
      </c>
      <c r="Z41" s="66">
        <f t="shared" si="1"/>
        <v>0</v>
      </c>
      <c r="AA41" s="190">
        <v>0</v>
      </c>
      <c r="AB41" s="190">
        <v>0</v>
      </c>
      <c r="AC41" s="190">
        <v>0</v>
      </c>
      <c r="AD41" s="190">
        <v>0</v>
      </c>
      <c r="AE41" s="190">
        <v>0</v>
      </c>
      <c r="AF41" s="190">
        <v>0</v>
      </c>
      <c r="AG41" s="190">
        <v>0</v>
      </c>
      <c r="AH41" s="190">
        <v>0</v>
      </c>
      <c r="AI41" s="190">
        <v>0</v>
      </c>
      <c r="AJ41" s="190">
        <v>0</v>
      </c>
      <c r="AK41" s="190">
        <v>0</v>
      </c>
      <c r="AL41" s="190">
        <v>0</v>
      </c>
      <c r="AM41" s="66">
        <f t="shared" si="0"/>
        <v>0</v>
      </c>
      <c r="AN41" s="66">
        <f t="shared" si="0"/>
        <v>0</v>
      </c>
    </row>
    <row r="42" spans="1:40" ht="15.5" x14ac:dyDescent="0.35">
      <c r="A42" s="65">
        <v>44902</v>
      </c>
      <c r="B42" s="66" t="s">
        <v>167</v>
      </c>
      <c r="C42" s="67" t="s">
        <v>47</v>
      </c>
      <c r="D42" s="188" t="str">
        <f>IFERROR(VLOOKUP($C42,DATA!$B$1:$D$32,2,FALSE),"")</f>
        <v>Projet 7</v>
      </c>
      <c r="E42" s="68"/>
      <c r="F42" s="69" t="str">
        <f>IFERROR(VLOOKUP($C42,DATA!$B$1:$D$32,3,FALSE),"")</f>
        <v>INZ-1725-2-2022-A</v>
      </c>
      <c r="G42" s="70"/>
      <c r="H42" s="66"/>
      <c r="I42" s="66"/>
      <c r="J42" s="68"/>
      <c r="K42" s="80"/>
      <c r="L42" s="71"/>
      <c r="M42" s="66" t="s">
        <v>78</v>
      </c>
      <c r="N42" s="191">
        <v>0</v>
      </c>
      <c r="O42" s="191">
        <v>0</v>
      </c>
      <c r="P42" s="191">
        <v>0</v>
      </c>
      <c r="Q42" s="191">
        <v>0</v>
      </c>
      <c r="R42" s="191">
        <v>0</v>
      </c>
      <c r="S42" s="191">
        <v>0</v>
      </c>
      <c r="T42" s="191">
        <v>0</v>
      </c>
      <c r="U42" s="191">
        <v>0</v>
      </c>
      <c r="V42" s="191">
        <v>0</v>
      </c>
      <c r="W42" s="191">
        <v>0</v>
      </c>
      <c r="X42" s="191">
        <v>0</v>
      </c>
      <c r="Y42" s="191">
        <v>0</v>
      </c>
      <c r="Z42" s="66">
        <f t="shared" si="1"/>
        <v>0</v>
      </c>
      <c r="AA42" s="190">
        <v>0</v>
      </c>
      <c r="AB42" s="190">
        <v>0</v>
      </c>
      <c r="AC42" s="190">
        <v>0</v>
      </c>
      <c r="AD42" s="190">
        <v>0</v>
      </c>
      <c r="AE42" s="190">
        <v>0</v>
      </c>
      <c r="AF42" s="190">
        <v>0</v>
      </c>
      <c r="AG42" s="190">
        <v>0</v>
      </c>
      <c r="AH42" s="190">
        <v>0</v>
      </c>
      <c r="AI42" s="190">
        <v>0</v>
      </c>
      <c r="AJ42" s="190">
        <v>0</v>
      </c>
      <c r="AK42" s="190">
        <v>0</v>
      </c>
      <c r="AL42" s="190">
        <v>0</v>
      </c>
      <c r="AM42" s="66">
        <f t="shared" si="0"/>
        <v>0</v>
      </c>
      <c r="AN42" s="66">
        <f t="shared" si="0"/>
        <v>0</v>
      </c>
    </row>
    <row r="43" spans="1:40" ht="15.5" x14ac:dyDescent="0.35">
      <c r="A43" s="65">
        <v>44902</v>
      </c>
      <c r="B43" s="66" t="s">
        <v>167</v>
      </c>
      <c r="C43" s="67" t="s">
        <v>47</v>
      </c>
      <c r="D43" s="188" t="str">
        <f>IFERROR(VLOOKUP($C43,DATA!$B$1:$D$32,2,FALSE),"")</f>
        <v>Projet 7</v>
      </c>
      <c r="E43" s="68"/>
      <c r="F43" s="69" t="str">
        <f>IFERROR(VLOOKUP($C43,DATA!$B$1:$D$32,3,FALSE),"")</f>
        <v>INZ-1725-2-2022-A</v>
      </c>
      <c r="G43" s="70"/>
      <c r="H43" s="66"/>
      <c r="I43" s="66"/>
      <c r="J43" s="68"/>
      <c r="K43" s="80"/>
      <c r="L43" s="71"/>
      <c r="M43" s="66" t="s">
        <v>78</v>
      </c>
      <c r="N43" s="191">
        <v>0</v>
      </c>
      <c r="O43" s="191">
        <v>0</v>
      </c>
      <c r="P43" s="191">
        <v>0</v>
      </c>
      <c r="Q43" s="191">
        <v>0</v>
      </c>
      <c r="R43" s="191">
        <v>0</v>
      </c>
      <c r="S43" s="191">
        <v>0</v>
      </c>
      <c r="T43" s="191">
        <v>0</v>
      </c>
      <c r="U43" s="191">
        <v>0</v>
      </c>
      <c r="V43" s="191">
        <v>0</v>
      </c>
      <c r="W43" s="191">
        <v>0</v>
      </c>
      <c r="X43" s="191">
        <v>0</v>
      </c>
      <c r="Y43" s="191">
        <v>5.2</v>
      </c>
      <c r="Z43" s="66">
        <f t="shared" si="1"/>
        <v>5.2</v>
      </c>
      <c r="AA43" s="190">
        <v>0</v>
      </c>
      <c r="AB43" s="190">
        <v>0</v>
      </c>
      <c r="AC43" s="190">
        <v>0</v>
      </c>
      <c r="AD43" s="190">
        <v>0</v>
      </c>
      <c r="AE43" s="190">
        <v>0</v>
      </c>
      <c r="AF43" s="190">
        <v>0</v>
      </c>
      <c r="AG43" s="190">
        <v>0</v>
      </c>
      <c r="AH43" s="190">
        <v>0</v>
      </c>
      <c r="AI43" s="190">
        <v>0</v>
      </c>
      <c r="AJ43" s="190">
        <v>0</v>
      </c>
      <c r="AK43" s="190">
        <v>0</v>
      </c>
      <c r="AL43" s="190">
        <v>0</v>
      </c>
      <c r="AM43" s="66">
        <f t="shared" si="0"/>
        <v>0</v>
      </c>
      <c r="AN43" s="66">
        <f t="shared" si="0"/>
        <v>0</v>
      </c>
    </row>
    <row r="44" spans="1:40" ht="15.5" x14ac:dyDescent="0.35">
      <c r="A44" s="65">
        <v>44986</v>
      </c>
      <c r="B44" s="66" t="s">
        <v>160</v>
      </c>
      <c r="C44" s="67" t="s">
        <v>47</v>
      </c>
      <c r="D44" s="188" t="str">
        <f>IFERROR(VLOOKUP($C44,DATA!$B$1:$D$32,2,FALSE),"")</f>
        <v>Projet 7</v>
      </c>
      <c r="E44" s="68"/>
      <c r="F44" s="69" t="str">
        <f>IFERROR(VLOOKUP($C44,DATA!$B$1:$D$32,3,FALSE),"")</f>
        <v>INZ-1725-2-2022-A</v>
      </c>
      <c r="G44" s="78"/>
      <c r="H44" s="66" t="s">
        <v>70</v>
      </c>
      <c r="I44" s="81"/>
      <c r="J44" s="68"/>
      <c r="K44" s="66"/>
      <c r="L44" s="71"/>
      <c r="M44" s="66" t="s">
        <v>54</v>
      </c>
      <c r="N44" s="191">
        <v>0</v>
      </c>
      <c r="O44" s="191">
        <v>0</v>
      </c>
      <c r="P44" s="191">
        <v>0</v>
      </c>
      <c r="Q44" s="191">
        <v>2.2460300000000002</v>
      </c>
      <c r="R44" s="191">
        <v>0</v>
      </c>
      <c r="S44" s="191">
        <v>0</v>
      </c>
      <c r="T44" s="191">
        <v>0</v>
      </c>
      <c r="U44" s="191">
        <v>0</v>
      </c>
      <c r="V44" s="191">
        <v>0</v>
      </c>
      <c r="W44" s="191">
        <v>0</v>
      </c>
      <c r="X44" s="191">
        <v>0</v>
      </c>
      <c r="Y44" s="191">
        <v>0</v>
      </c>
      <c r="Z44" s="66">
        <f t="shared" si="1"/>
        <v>2.2460300000000002</v>
      </c>
      <c r="AA44" s="190">
        <v>0</v>
      </c>
      <c r="AB44" s="190">
        <v>0</v>
      </c>
      <c r="AC44" s="190">
        <v>0</v>
      </c>
      <c r="AD44" s="190">
        <v>0</v>
      </c>
      <c r="AE44" s="190">
        <v>0</v>
      </c>
      <c r="AF44" s="190">
        <v>0</v>
      </c>
      <c r="AG44" s="190">
        <v>0</v>
      </c>
      <c r="AH44" s="190">
        <v>0</v>
      </c>
      <c r="AI44" s="190">
        <v>0</v>
      </c>
      <c r="AJ44" s="190">
        <v>0</v>
      </c>
      <c r="AK44" s="190">
        <v>0</v>
      </c>
      <c r="AL44" s="190">
        <v>0</v>
      </c>
      <c r="AM44" s="66">
        <f t="shared" si="0"/>
        <v>0</v>
      </c>
      <c r="AN44" s="66">
        <f t="shared" si="0"/>
        <v>0</v>
      </c>
    </row>
    <row r="45" spans="1:40" ht="15.5" x14ac:dyDescent="0.35">
      <c r="A45" s="65">
        <v>44999</v>
      </c>
      <c r="B45" s="66" t="s">
        <v>160</v>
      </c>
      <c r="C45" s="67" t="s">
        <v>47</v>
      </c>
      <c r="D45" s="188" t="str">
        <f>IFERROR(VLOOKUP($C45,DATA!$B$1:$D$32,2,FALSE),"")</f>
        <v>Projet 7</v>
      </c>
      <c r="E45" s="68"/>
      <c r="F45" s="69" t="str">
        <f>IFERROR(VLOOKUP($C45,DATA!$B$1:$D$32,3,FALSE),"")</f>
        <v>INZ-1725-2-2022-A</v>
      </c>
      <c r="G45" s="78"/>
      <c r="H45" s="66" t="s">
        <v>71</v>
      </c>
      <c r="I45" s="81"/>
      <c r="J45" s="68"/>
      <c r="K45" s="66"/>
      <c r="L45" s="71"/>
      <c r="M45" s="66" t="s">
        <v>54</v>
      </c>
      <c r="N45" s="191">
        <v>0</v>
      </c>
      <c r="O45" s="191">
        <v>0</v>
      </c>
      <c r="P45" s="191">
        <v>0</v>
      </c>
      <c r="Q45" s="191">
        <v>0</v>
      </c>
      <c r="R45" s="191">
        <v>0</v>
      </c>
      <c r="S45" s="191">
        <v>0</v>
      </c>
      <c r="T45" s="191">
        <v>0</v>
      </c>
      <c r="U45" s="191">
        <v>0</v>
      </c>
      <c r="V45" s="191">
        <v>0</v>
      </c>
      <c r="W45" s="191">
        <v>0</v>
      </c>
      <c r="X45" s="191">
        <v>0</v>
      </c>
      <c r="Y45" s="191">
        <v>0</v>
      </c>
      <c r="Z45" s="66">
        <f t="shared" si="1"/>
        <v>0</v>
      </c>
      <c r="AA45" s="190">
        <v>0</v>
      </c>
      <c r="AB45" s="190">
        <v>0</v>
      </c>
      <c r="AC45" s="190">
        <v>0</v>
      </c>
      <c r="AD45" s="190">
        <v>0</v>
      </c>
      <c r="AE45" s="190">
        <v>0</v>
      </c>
      <c r="AF45" s="190">
        <v>0</v>
      </c>
      <c r="AG45" s="190">
        <v>0</v>
      </c>
      <c r="AH45" s="190">
        <v>0</v>
      </c>
      <c r="AI45" s="190">
        <v>0</v>
      </c>
      <c r="AJ45" s="190">
        <v>0</v>
      </c>
      <c r="AK45" s="190">
        <v>0</v>
      </c>
      <c r="AL45" s="190">
        <v>0</v>
      </c>
      <c r="AM45" s="66">
        <f t="shared" si="0"/>
        <v>0</v>
      </c>
      <c r="AN45" s="66">
        <f t="shared" si="0"/>
        <v>0</v>
      </c>
    </row>
    <row r="46" spans="1:40" ht="15.5" x14ac:dyDescent="0.35">
      <c r="A46" s="65">
        <v>45061</v>
      </c>
      <c r="B46" s="66" t="s">
        <v>158</v>
      </c>
      <c r="C46" s="67" t="s">
        <v>47</v>
      </c>
      <c r="D46" s="188" t="str">
        <f>IFERROR(VLOOKUP($C46,DATA!$B$1:$D$32,2,FALSE),"")</f>
        <v>Projet 7</v>
      </c>
      <c r="E46" s="68"/>
      <c r="F46" s="69" t="str">
        <f>IFERROR(VLOOKUP($C46,DATA!$B$1:$D$32,3,FALSE),"")</f>
        <v>INZ-1725-2-2022-A</v>
      </c>
      <c r="G46" s="78"/>
      <c r="H46" s="66">
        <v>5500191479</v>
      </c>
      <c r="I46" s="66">
        <v>835157</v>
      </c>
      <c r="J46" s="68"/>
      <c r="K46" s="66"/>
      <c r="L46" s="71"/>
      <c r="M46" s="66" t="s">
        <v>77</v>
      </c>
      <c r="N46" s="191">
        <v>0</v>
      </c>
      <c r="O46" s="191">
        <v>0</v>
      </c>
      <c r="P46" s="191">
        <v>0</v>
      </c>
      <c r="Q46" s="191">
        <v>0</v>
      </c>
      <c r="R46" s="191">
        <v>0</v>
      </c>
      <c r="S46" s="191">
        <v>0</v>
      </c>
      <c r="T46" s="191">
        <v>0</v>
      </c>
      <c r="U46" s="191">
        <v>0</v>
      </c>
      <c r="V46" s="191">
        <v>0</v>
      </c>
      <c r="W46" s="191">
        <v>0</v>
      </c>
      <c r="X46" s="191">
        <v>0</v>
      </c>
      <c r="Y46" s="191">
        <v>0</v>
      </c>
      <c r="Z46" s="66">
        <f t="shared" si="1"/>
        <v>0</v>
      </c>
      <c r="AA46" s="190">
        <v>0</v>
      </c>
      <c r="AB46" s="190">
        <v>0</v>
      </c>
      <c r="AC46" s="190">
        <v>0</v>
      </c>
      <c r="AD46" s="190">
        <v>0</v>
      </c>
      <c r="AE46" s="190">
        <v>0</v>
      </c>
      <c r="AF46" s="190">
        <v>0</v>
      </c>
      <c r="AG46" s="190">
        <v>0</v>
      </c>
      <c r="AH46" s="190">
        <v>0</v>
      </c>
      <c r="AI46" s="190">
        <v>0</v>
      </c>
      <c r="AJ46" s="190">
        <v>0</v>
      </c>
      <c r="AK46" s="190">
        <v>0</v>
      </c>
      <c r="AL46" s="190">
        <v>0</v>
      </c>
      <c r="AM46" s="66">
        <f t="shared" si="0"/>
        <v>0</v>
      </c>
      <c r="AN46" s="66">
        <f t="shared" si="0"/>
        <v>0</v>
      </c>
    </row>
    <row r="47" spans="1:40" ht="15.5" x14ac:dyDescent="0.35">
      <c r="A47" s="65">
        <v>45030</v>
      </c>
      <c r="B47" s="66" t="s">
        <v>158</v>
      </c>
      <c r="C47" s="67" t="s">
        <v>47</v>
      </c>
      <c r="D47" s="188" t="str">
        <f>IFERROR(VLOOKUP($C47,DATA!$B$1:$D$32,2,FALSE),"")</f>
        <v>Projet 7</v>
      </c>
      <c r="E47" s="68"/>
      <c r="F47" s="69" t="str">
        <f>IFERROR(VLOOKUP($C47,DATA!$B$1:$D$32,3,FALSE),"")</f>
        <v>INZ-1725-2-2022-A</v>
      </c>
      <c r="G47" s="78"/>
      <c r="H47" s="66" t="s">
        <v>72</v>
      </c>
      <c r="I47" s="66">
        <v>824795</v>
      </c>
      <c r="J47" s="68"/>
      <c r="K47" s="66"/>
      <c r="L47" s="71"/>
      <c r="M47" s="66" t="s">
        <v>77</v>
      </c>
      <c r="N47" s="191">
        <v>0</v>
      </c>
      <c r="O47" s="191">
        <v>0</v>
      </c>
      <c r="P47" s="191">
        <v>0</v>
      </c>
      <c r="Q47" s="191">
        <v>0</v>
      </c>
      <c r="R47" s="191">
        <v>0</v>
      </c>
      <c r="S47" s="191">
        <v>0</v>
      </c>
      <c r="T47" s="191">
        <v>0</v>
      </c>
      <c r="U47" s="191">
        <v>0</v>
      </c>
      <c r="V47" s="191">
        <v>0</v>
      </c>
      <c r="W47" s="191">
        <v>0</v>
      </c>
      <c r="X47" s="191">
        <v>0</v>
      </c>
      <c r="Y47" s="191">
        <v>0</v>
      </c>
      <c r="Z47" s="66">
        <f t="shared" si="1"/>
        <v>0</v>
      </c>
      <c r="AA47" s="190">
        <v>0</v>
      </c>
      <c r="AB47" s="190">
        <v>0</v>
      </c>
      <c r="AC47" s="190">
        <v>0</v>
      </c>
      <c r="AD47" s="190">
        <v>0</v>
      </c>
      <c r="AE47" s="190">
        <v>0</v>
      </c>
      <c r="AF47" s="190">
        <v>0</v>
      </c>
      <c r="AG47" s="190">
        <v>0</v>
      </c>
      <c r="AH47" s="190">
        <v>0</v>
      </c>
      <c r="AI47" s="190">
        <v>0</v>
      </c>
      <c r="AJ47" s="190">
        <v>0</v>
      </c>
      <c r="AK47" s="190">
        <v>0</v>
      </c>
      <c r="AL47" s="190">
        <v>0</v>
      </c>
      <c r="AM47" s="66">
        <f t="shared" si="0"/>
        <v>0</v>
      </c>
      <c r="AN47" s="66">
        <f t="shared" si="0"/>
        <v>0</v>
      </c>
    </row>
    <row r="48" spans="1:40" ht="15.5" x14ac:dyDescent="0.35">
      <c r="A48" s="65">
        <v>44902</v>
      </c>
      <c r="B48" s="66" t="s">
        <v>159</v>
      </c>
      <c r="C48" s="67" t="s">
        <v>45</v>
      </c>
      <c r="D48" s="188" t="str">
        <f>IFERROR(VLOOKUP($C48,DATA!$B$1:$D$32,2,FALSE),"")</f>
        <v>Projet 8</v>
      </c>
      <c r="E48" s="68"/>
      <c r="F48" s="69" t="str">
        <f>IFERROR(VLOOKUP($C48,DATA!$B$1:$D$32,3,FALSE),"")</f>
        <v>INZ-1676-2-2022</v>
      </c>
      <c r="G48" s="70"/>
      <c r="H48" s="66">
        <v>5500165113</v>
      </c>
      <c r="I48" s="66">
        <v>702188</v>
      </c>
      <c r="J48" s="68"/>
      <c r="K48" s="66"/>
      <c r="L48" s="71"/>
      <c r="M48" s="66" t="s">
        <v>52</v>
      </c>
      <c r="N48" s="191">
        <v>0</v>
      </c>
      <c r="O48" s="191">
        <v>0</v>
      </c>
      <c r="P48" s="191">
        <v>0</v>
      </c>
      <c r="Q48" s="191">
        <v>0</v>
      </c>
      <c r="R48" s="191">
        <v>0</v>
      </c>
      <c r="S48" s="191">
        <v>0</v>
      </c>
      <c r="T48" s="191">
        <v>0</v>
      </c>
      <c r="U48" s="191">
        <v>0</v>
      </c>
      <c r="V48" s="191">
        <v>0</v>
      </c>
      <c r="W48" s="191">
        <v>0</v>
      </c>
      <c r="X48" s="191">
        <v>0</v>
      </c>
      <c r="Y48" s="191">
        <v>0</v>
      </c>
      <c r="Z48" s="66">
        <f t="shared" si="1"/>
        <v>0</v>
      </c>
      <c r="AA48" s="190">
        <v>0</v>
      </c>
      <c r="AB48" s="190">
        <v>0</v>
      </c>
      <c r="AC48" s="190">
        <v>0</v>
      </c>
      <c r="AD48" s="190">
        <v>0</v>
      </c>
      <c r="AE48" s="190">
        <v>0</v>
      </c>
      <c r="AF48" s="190">
        <v>0</v>
      </c>
      <c r="AG48" s="190">
        <v>0</v>
      </c>
      <c r="AH48" s="190">
        <v>0</v>
      </c>
      <c r="AI48" s="190">
        <v>0</v>
      </c>
      <c r="AJ48" s="190">
        <v>0</v>
      </c>
      <c r="AK48" s="190">
        <v>0</v>
      </c>
      <c r="AL48" s="190">
        <v>0</v>
      </c>
      <c r="AM48" s="66">
        <f t="shared" si="0"/>
        <v>0</v>
      </c>
      <c r="AN48" s="66">
        <f t="shared" si="0"/>
        <v>0</v>
      </c>
    </row>
    <row r="49" spans="1:40" ht="15.5" x14ac:dyDescent="0.35">
      <c r="A49" s="65">
        <v>44902</v>
      </c>
      <c r="B49" s="66" t="s">
        <v>159</v>
      </c>
      <c r="C49" s="67" t="s">
        <v>45</v>
      </c>
      <c r="D49" s="188" t="str">
        <f>IFERROR(VLOOKUP($C49,DATA!$B$1:$D$32,2,FALSE),"")</f>
        <v>Projet 8</v>
      </c>
      <c r="E49" s="68"/>
      <c r="F49" s="69" t="str">
        <f>IFERROR(VLOOKUP($C49,DATA!$B$1:$D$32,3,FALSE),"")</f>
        <v>INZ-1676-2-2022</v>
      </c>
      <c r="G49" s="70"/>
      <c r="H49" s="66">
        <v>5500165113</v>
      </c>
      <c r="I49" s="66">
        <v>702188</v>
      </c>
      <c r="J49" s="68"/>
      <c r="K49" s="66"/>
      <c r="L49" s="71"/>
      <c r="M49" s="66" t="s">
        <v>52</v>
      </c>
      <c r="N49" s="191" t="s">
        <v>153</v>
      </c>
      <c r="O49" s="191">
        <v>33.5</v>
      </c>
      <c r="P49" s="191">
        <v>0</v>
      </c>
      <c r="Q49" s="191">
        <v>0</v>
      </c>
      <c r="R49" s="191">
        <v>0</v>
      </c>
      <c r="S49" s="191">
        <v>0</v>
      </c>
      <c r="T49" s="191">
        <v>0</v>
      </c>
      <c r="U49" s="191">
        <v>0</v>
      </c>
      <c r="V49" s="191">
        <v>0</v>
      </c>
      <c r="W49" s="191">
        <v>0</v>
      </c>
      <c r="X49" s="191">
        <v>0</v>
      </c>
      <c r="Y49" s="191">
        <v>0</v>
      </c>
      <c r="Z49" s="66">
        <f t="shared" si="1"/>
        <v>33.5</v>
      </c>
      <c r="AA49" s="190">
        <v>0</v>
      </c>
      <c r="AB49" s="190">
        <v>0</v>
      </c>
      <c r="AC49" s="190">
        <v>0</v>
      </c>
      <c r="AD49" s="190">
        <v>0</v>
      </c>
      <c r="AE49" s="190">
        <v>0</v>
      </c>
      <c r="AF49" s="190">
        <v>0</v>
      </c>
      <c r="AG49" s="190">
        <v>0</v>
      </c>
      <c r="AH49" s="190">
        <v>0</v>
      </c>
      <c r="AI49" s="190">
        <v>0</v>
      </c>
      <c r="AJ49" s="190">
        <v>0</v>
      </c>
      <c r="AK49" s="190">
        <v>0</v>
      </c>
      <c r="AL49" s="190">
        <v>0</v>
      </c>
      <c r="AM49" s="66">
        <f t="shared" si="0"/>
        <v>0</v>
      </c>
      <c r="AN49" s="66">
        <f t="shared" si="0"/>
        <v>0</v>
      </c>
    </row>
    <row r="50" spans="1:40" ht="15.5" x14ac:dyDescent="0.35">
      <c r="A50" s="65">
        <v>44902</v>
      </c>
      <c r="B50" s="66" t="s">
        <v>159</v>
      </c>
      <c r="C50" s="67" t="s">
        <v>45</v>
      </c>
      <c r="D50" s="188" t="str">
        <f>IFERROR(VLOOKUP($C50,DATA!$B$1:$D$32,2,FALSE),"")</f>
        <v>Projet 8</v>
      </c>
      <c r="E50" s="68"/>
      <c r="F50" s="69" t="str">
        <f>IFERROR(VLOOKUP($C50,DATA!$B$1:$D$32,3,FALSE),"")</f>
        <v>INZ-1676-2-2022</v>
      </c>
      <c r="G50" s="70"/>
      <c r="H50" s="66">
        <v>5500165113</v>
      </c>
      <c r="I50" s="66">
        <v>702188</v>
      </c>
      <c r="J50" s="68"/>
      <c r="K50" s="66"/>
      <c r="L50" s="71"/>
      <c r="M50" s="66" t="s">
        <v>52</v>
      </c>
      <c r="N50" s="191">
        <v>0</v>
      </c>
      <c r="O50" s="191">
        <v>0</v>
      </c>
      <c r="P50" s="191">
        <v>35.5</v>
      </c>
      <c r="Q50" s="191">
        <v>0</v>
      </c>
      <c r="R50" s="191">
        <v>0</v>
      </c>
      <c r="S50" s="191">
        <v>0</v>
      </c>
      <c r="T50" s="191">
        <v>0</v>
      </c>
      <c r="U50" s="191">
        <v>0</v>
      </c>
      <c r="V50" s="191">
        <v>0</v>
      </c>
      <c r="W50" s="191">
        <v>0</v>
      </c>
      <c r="X50" s="191">
        <v>0</v>
      </c>
      <c r="Y50" s="191">
        <v>0</v>
      </c>
      <c r="Z50" s="66">
        <f t="shared" si="1"/>
        <v>35.5</v>
      </c>
      <c r="AA50" s="190">
        <v>0</v>
      </c>
      <c r="AB50" s="190">
        <v>0</v>
      </c>
      <c r="AC50" s="190">
        <v>0</v>
      </c>
      <c r="AD50" s="190">
        <v>0</v>
      </c>
      <c r="AE50" s="190">
        <v>0</v>
      </c>
      <c r="AF50" s="190">
        <v>0</v>
      </c>
      <c r="AG50" s="190">
        <v>0</v>
      </c>
      <c r="AH50" s="190">
        <v>0</v>
      </c>
      <c r="AI50" s="190">
        <v>0</v>
      </c>
      <c r="AJ50" s="190">
        <v>0</v>
      </c>
      <c r="AK50" s="190">
        <v>0</v>
      </c>
      <c r="AL50" s="190">
        <v>0</v>
      </c>
      <c r="AM50" s="66">
        <f t="shared" si="0"/>
        <v>0</v>
      </c>
      <c r="AN50" s="66">
        <f t="shared" si="0"/>
        <v>0</v>
      </c>
    </row>
    <row r="51" spans="1:40" ht="15.5" x14ac:dyDescent="0.35">
      <c r="A51" s="65">
        <v>44902</v>
      </c>
      <c r="B51" s="66" t="s">
        <v>159</v>
      </c>
      <c r="C51" s="67" t="s">
        <v>45</v>
      </c>
      <c r="D51" s="188" t="str">
        <f>IFERROR(VLOOKUP($C51,DATA!$B$1:$D$32,2,FALSE),"")</f>
        <v>Projet 8</v>
      </c>
      <c r="E51" s="68"/>
      <c r="F51" s="69" t="str">
        <f>IFERROR(VLOOKUP($C51,DATA!$B$1:$D$32,3,FALSE),"")</f>
        <v>INZ-1676-2-2022</v>
      </c>
      <c r="G51" s="70"/>
      <c r="H51" s="66">
        <v>5500165113</v>
      </c>
      <c r="I51" s="66">
        <v>702188</v>
      </c>
      <c r="J51" s="68"/>
      <c r="K51" s="66"/>
      <c r="L51" s="71"/>
      <c r="M51" s="66" t="s">
        <v>52</v>
      </c>
      <c r="N51" s="191">
        <v>0</v>
      </c>
      <c r="O51" s="191">
        <v>0</v>
      </c>
      <c r="P51" s="191">
        <v>6.4820000000000002</v>
      </c>
      <c r="Q51" s="191">
        <v>0</v>
      </c>
      <c r="R51" s="191">
        <v>0</v>
      </c>
      <c r="S51" s="191">
        <v>0</v>
      </c>
      <c r="T51" s="191">
        <v>0</v>
      </c>
      <c r="U51" s="191">
        <v>0</v>
      </c>
      <c r="V51" s="191">
        <v>0</v>
      </c>
      <c r="W51" s="191">
        <v>0</v>
      </c>
      <c r="X51" s="191">
        <v>0</v>
      </c>
      <c r="Y51" s="191">
        <v>0</v>
      </c>
      <c r="Z51" s="66">
        <f t="shared" si="1"/>
        <v>6.4820000000000002</v>
      </c>
      <c r="AA51" s="190">
        <v>0</v>
      </c>
      <c r="AB51" s="190">
        <v>0</v>
      </c>
      <c r="AC51" s="190">
        <v>0</v>
      </c>
      <c r="AD51" s="190">
        <v>0</v>
      </c>
      <c r="AE51" s="190">
        <v>0</v>
      </c>
      <c r="AF51" s="190">
        <v>0</v>
      </c>
      <c r="AG51" s="190">
        <v>0</v>
      </c>
      <c r="AH51" s="190">
        <v>0</v>
      </c>
      <c r="AI51" s="190">
        <v>0</v>
      </c>
      <c r="AJ51" s="190">
        <v>0</v>
      </c>
      <c r="AK51" s="190">
        <v>0</v>
      </c>
      <c r="AL51" s="190">
        <v>0</v>
      </c>
      <c r="AM51" s="66">
        <f t="shared" si="0"/>
        <v>0</v>
      </c>
      <c r="AN51" s="66">
        <f t="shared" si="0"/>
        <v>0</v>
      </c>
    </row>
    <row r="52" spans="1:40" ht="15.5" x14ac:dyDescent="0.35">
      <c r="A52" s="65">
        <v>44935</v>
      </c>
      <c r="B52" s="66" t="s">
        <v>159</v>
      </c>
      <c r="C52" s="67" t="s">
        <v>45</v>
      </c>
      <c r="D52" s="188" t="str">
        <f>IFERROR(VLOOKUP($C52,DATA!$B$1:$D$32,2,FALSE),"")</f>
        <v>Projet 8</v>
      </c>
      <c r="E52" s="68"/>
      <c r="F52" s="69" t="str">
        <f>IFERROR(VLOOKUP($C52,DATA!$B$1:$D$32,3,FALSE),"")</f>
        <v>INZ-1676-2-2022</v>
      </c>
      <c r="G52" s="70"/>
      <c r="H52" s="66">
        <v>5500165113</v>
      </c>
      <c r="I52" s="66">
        <v>702188</v>
      </c>
      <c r="J52" s="68"/>
      <c r="K52" s="66"/>
      <c r="L52" s="71"/>
      <c r="M52" s="66" t="s">
        <v>52</v>
      </c>
      <c r="N52" s="191">
        <v>0</v>
      </c>
      <c r="O52" s="191">
        <v>0</v>
      </c>
      <c r="P52" s="194">
        <v>5.7359999999999998</v>
      </c>
      <c r="Q52" s="191">
        <v>0</v>
      </c>
      <c r="R52" s="191">
        <v>0</v>
      </c>
      <c r="S52" s="191">
        <v>0</v>
      </c>
      <c r="T52" s="191">
        <v>0</v>
      </c>
      <c r="U52" s="191">
        <v>0</v>
      </c>
      <c r="V52" s="191">
        <v>0</v>
      </c>
      <c r="W52" s="191">
        <v>0</v>
      </c>
      <c r="X52" s="191">
        <v>0</v>
      </c>
      <c r="Y52" s="191">
        <v>0</v>
      </c>
      <c r="Z52" s="66">
        <f t="shared" si="1"/>
        <v>5.7359999999999998</v>
      </c>
      <c r="AA52" s="190">
        <v>0</v>
      </c>
      <c r="AB52" s="190">
        <v>0</v>
      </c>
      <c r="AC52" s="190">
        <v>0</v>
      </c>
      <c r="AD52" s="190">
        <v>0</v>
      </c>
      <c r="AE52" s="190">
        <v>0</v>
      </c>
      <c r="AF52" s="190">
        <v>0</v>
      </c>
      <c r="AG52" s="190">
        <v>0</v>
      </c>
      <c r="AH52" s="190">
        <v>0</v>
      </c>
      <c r="AI52" s="190">
        <v>0</v>
      </c>
      <c r="AJ52" s="190">
        <v>0</v>
      </c>
      <c r="AK52" s="190">
        <v>0</v>
      </c>
      <c r="AL52" s="190">
        <v>0</v>
      </c>
      <c r="AM52" s="66">
        <f t="shared" si="0"/>
        <v>0</v>
      </c>
      <c r="AN52" s="66">
        <f t="shared" si="0"/>
        <v>0</v>
      </c>
    </row>
    <row r="53" spans="1:40" ht="15.5" x14ac:dyDescent="0.35">
      <c r="A53" s="65">
        <v>44902</v>
      </c>
      <c r="B53" s="66" t="s">
        <v>159</v>
      </c>
      <c r="C53" s="67" t="s">
        <v>45</v>
      </c>
      <c r="D53" s="188" t="str">
        <f>IFERROR(VLOOKUP($C53,DATA!$B$1:$D$32,2,FALSE),"")</f>
        <v>Projet 8</v>
      </c>
      <c r="E53" s="68"/>
      <c r="F53" s="69" t="str">
        <f>IFERROR(VLOOKUP($C53,DATA!$B$1:$D$32,3,FALSE),"")</f>
        <v>INZ-1676-2-2022</v>
      </c>
      <c r="G53" s="70"/>
      <c r="H53" s="66">
        <v>5500165113</v>
      </c>
      <c r="I53" s="66">
        <v>702188</v>
      </c>
      <c r="J53" s="68"/>
      <c r="K53" s="66"/>
      <c r="L53" s="71"/>
      <c r="M53" s="66" t="s">
        <v>52</v>
      </c>
      <c r="N53" s="191" t="s">
        <v>153</v>
      </c>
      <c r="O53" s="191">
        <v>0.96499999999999997</v>
      </c>
      <c r="P53" s="191">
        <v>0</v>
      </c>
      <c r="Q53" s="191">
        <v>0</v>
      </c>
      <c r="R53" s="191">
        <v>0</v>
      </c>
      <c r="S53" s="191">
        <v>0</v>
      </c>
      <c r="T53" s="191">
        <v>0</v>
      </c>
      <c r="U53" s="191">
        <v>0</v>
      </c>
      <c r="V53" s="191">
        <v>0</v>
      </c>
      <c r="W53" s="191">
        <v>0</v>
      </c>
      <c r="X53" s="191">
        <v>0</v>
      </c>
      <c r="Y53" s="191">
        <v>0</v>
      </c>
      <c r="Z53" s="66">
        <f t="shared" si="1"/>
        <v>0.96499999999999997</v>
      </c>
      <c r="AA53" s="190">
        <v>0</v>
      </c>
      <c r="AB53" s="190">
        <v>0</v>
      </c>
      <c r="AC53" s="190">
        <v>0</v>
      </c>
      <c r="AD53" s="190">
        <v>0</v>
      </c>
      <c r="AE53" s="190">
        <v>0</v>
      </c>
      <c r="AF53" s="190">
        <v>0</v>
      </c>
      <c r="AG53" s="190">
        <v>0</v>
      </c>
      <c r="AH53" s="190">
        <v>0</v>
      </c>
      <c r="AI53" s="190">
        <v>0</v>
      </c>
      <c r="AJ53" s="190">
        <v>0</v>
      </c>
      <c r="AK53" s="190">
        <v>0</v>
      </c>
      <c r="AL53" s="190">
        <v>0</v>
      </c>
      <c r="AM53" s="66">
        <f t="shared" si="0"/>
        <v>0</v>
      </c>
      <c r="AN53" s="66">
        <f t="shared" si="0"/>
        <v>0</v>
      </c>
    </row>
    <row r="54" spans="1:40" ht="15.5" x14ac:dyDescent="0.35">
      <c r="A54" s="65">
        <v>44902</v>
      </c>
      <c r="B54" s="66" t="s">
        <v>159</v>
      </c>
      <c r="C54" s="67" t="s">
        <v>45</v>
      </c>
      <c r="D54" s="188" t="str">
        <f>IFERROR(VLOOKUP($C54,DATA!$B$1:$D$32,2,FALSE),"")</f>
        <v>Projet 8</v>
      </c>
      <c r="E54" s="68"/>
      <c r="F54" s="69" t="str">
        <f>IFERROR(VLOOKUP($C54,DATA!$B$1:$D$32,3,FALSE),"")</f>
        <v>INZ-1676-2-2022</v>
      </c>
      <c r="G54" s="70"/>
      <c r="H54" s="66">
        <v>5500180214</v>
      </c>
      <c r="I54" s="66">
        <v>770701</v>
      </c>
      <c r="J54" s="68"/>
      <c r="K54" s="66"/>
      <c r="L54" s="71"/>
      <c r="M54" s="66" t="s">
        <v>52</v>
      </c>
      <c r="N54" s="191">
        <v>0</v>
      </c>
      <c r="O54" s="191">
        <v>0</v>
      </c>
      <c r="P54" s="195">
        <v>9.9700000000000006</v>
      </c>
      <c r="Q54" s="191">
        <v>0</v>
      </c>
      <c r="R54" s="191">
        <v>0</v>
      </c>
      <c r="S54" s="191">
        <v>0</v>
      </c>
      <c r="T54" s="191">
        <v>0</v>
      </c>
      <c r="U54" s="191">
        <v>0</v>
      </c>
      <c r="V54" s="191">
        <v>0</v>
      </c>
      <c r="W54" s="191">
        <v>0</v>
      </c>
      <c r="X54" s="191">
        <v>0</v>
      </c>
      <c r="Y54" s="191">
        <v>0</v>
      </c>
      <c r="Z54" s="66">
        <f t="shared" si="1"/>
        <v>9.9700000000000006</v>
      </c>
      <c r="AA54" s="190">
        <v>0</v>
      </c>
      <c r="AB54" s="190">
        <v>0</v>
      </c>
      <c r="AC54" s="190">
        <v>0</v>
      </c>
      <c r="AD54" s="190">
        <v>0</v>
      </c>
      <c r="AE54" s="190">
        <v>0</v>
      </c>
      <c r="AF54" s="190">
        <v>0</v>
      </c>
      <c r="AG54" s="190">
        <v>0</v>
      </c>
      <c r="AH54" s="190">
        <v>0</v>
      </c>
      <c r="AI54" s="190">
        <v>0</v>
      </c>
      <c r="AJ54" s="190">
        <v>0</v>
      </c>
      <c r="AK54" s="190">
        <v>0</v>
      </c>
      <c r="AL54" s="190">
        <v>0</v>
      </c>
      <c r="AM54" s="66">
        <f t="shared" si="0"/>
        <v>0</v>
      </c>
      <c r="AN54" s="66">
        <f t="shared" si="0"/>
        <v>0</v>
      </c>
    </row>
    <row r="55" spans="1:40" ht="15.5" x14ac:dyDescent="0.35">
      <c r="A55" s="65">
        <v>44902</v>
      </c>
      <c r="B55" s="66" t="s">
        <v>159</v>
      </c>
      <c r="C55" s="67" t="s">
        <v>45</v>
      </c>
      <c r="D55" s="188" t="str">
        <f>IFERROR(VLOOKUP($C55,DATA!$B$1:$D$32,2,FALSE),"")</f>
        <v>Projet 8</v>
      </c>
      <c r="E55" s="68"/>
      <c r="F55" s="69" t="str">
        <f>IFERROR(VLOOKUP($C55,DATA!$B$1:$D$32,3,FALSE),"")</f>
        <v>INZ-1676-2-2022</v>
      </c>
      <c r="G55" s="70"/>
      <c r="H55" s="66">
        <v>5500188003</v>
      </c>
      <c r="I55" s="66">
        <v>801304</v>
      </c>
      <c r="J55" s="68"/>
      <c r="K55" s="66"/>
      <c r="L55" s="71"/>
      <c r="M55" s="66" t="s">
        <v>77</v>
      </c>
      <c r="N55" s="191">
        <v>0</v>
      </c>
      <c r="O55" s="191">
        <v>0</v>
      </c>
      <c r="P55" s="191">
        <v>22.058</v>
      </c>
      <c r="Q55" s="191">
        <v>0</v>
      </c>
      <c r="R55" s="191">
        <v>0</v>
      </c>
      <c r="S55" s="191">
        <v>0</v>
      </c>
      <c r="T55" s="191">
        <v>0</v>
      </c>
      <c r="U55" s="191">
        <v>0</v>
      </c>
      <c r="V55" s="191">
        <v>0</v>
      </c>
      <c r="W55" s="191">
        <v>0</v>
      </c>
      <c r="X55" s="191">
        <v>0</v>
      </c>
      <c r="Y55" s="191">
        <v>0</v>
      </c>
      <c r="Z55" s="66">
        <f t="shared" si="1"/>
        <v>22.058</v>
      </c>
      <c r="AA55" s="190">
        <v>0</v>
      </c>
      <c r="AB55" s="190">
        <v>0</v>
      </c>
      <c r="AC55" s="190">
        <v>0</v>
      </c>
      <c r="AD55" s="190">
        <v>0</v>
      </c>
      <c r="AE55" s="190">
        <v>0</v>
      </c>
      <c r="AF55" s="190">
        <v>0</v>
      </c>
      <c r="AG55" s="190">
        <v>0</v>
      </c>
      <c r="AH55" s="190">
        <v>0</v>
      </c>
      <c r="AI55" s="190">
        <v>0</v>
      </c>
      <c r="AJ55" s="190">
        <v>0</v>
      </c>
      <c r="AK55" s="190">
        <v>0</v>
      </c>
      <c r="AL55" s="190">
        <v>0</v>
      </c>
      <c r="AM55" s="66">
        <f t="shared" si="0"/>
        <v>0</v>
      </c>
      <c r="AN55" s="66">
        <f t="shared" si="0"/>
        <v>0</v>
      </c>
    </row>
    <row r="56" spans="1:40" ht="15.5" x14ac:dyDescent="0.35">
      <c r="A56" s="65">
        <v>44935</v>
      </c>
      <c r="B56" s="66" t="s">
        <v>159</v>
      </c>
      <c r="C56" s="67" t="s">
        <v>45</v>
      </c>
      <c r="D56" s="188" t="str">
        <f>IFERROR(VLOOKUP($C56,DATA!$B$1:$D$32,2,FALSE),"")</f>
        <v>Projet 8</v>
      </c>
      <c r="E56" s="68"/>
      <c r="F56" s="69" t="str">
        <f>IFERROR(VLOOKUP($C56,DATA!$B$1:$D$32,3,FALSE),"")</f>
        <v>INZ-1676-2-2022</v>
      </c>
      <c r="G56" s="70"/>
      <c r="H56" s="66">
        <v>5500181438</v>
      </c>
      <c r="I56" s="67">
        <v>780438</v>
      </c>
      <c r="J56" s="68"/>
      <c r="K56" s="66"/>
      <c r="L56" s="71"/>
      <c r="M56" s="66" t="s">
        <v>52</v>
      </c>
      <c r="N56" s="191">
        <v>0</v>
      </c>
      <c r="O56" s="193">
        <v>0.18064</v>
      </c>
      <c r="P56" s="191">
        <v>0</v>
      </c>
      <c r="Q56" s="191">
        <v>0</v>
      </c>
      <c r="R56" s="191">
        <v>0</v>
      </c>
      <c r="S56" s="191">
        <v>0</v>
      </c>
      <c r="T56" s="191">
        <v>0</v>
      </c>
      <c r="U56" s="191">
        <v>0</v>
      </c>
      <c r="V56" s="191">
        <v>0</v>
      </c>
      <c r="W56" s="191">
        <v>0</v>
      </c>
      <c r="X56" s="191">
        <v>0</v>
      </c>
      <c r="Y56" s="191">
        <v>0</v>
      </c>
      <c r="Z56" s="66">
        <f t="shared" si="1"/>
        <v>0.18064</v>
      </c>
      <c r="AA56" s="190">
        <v>0</v>
      </c>
      <c r="AB56" s="190">
        <v>0</v>
      </c>
      <c r="AC56" s="190">
        <v>0</v>
      </c>
      <c r="AD56" s="190">
        <v>0</v>
      </c>
      <c r="AE56" s="190">
        <v>0</v>
      </c>
      <c r="AF56" s="190">
        <v>0</v>
      </c>
      <c r="AG56" s="190">
        <v>0</v>
      </c>
      <c r="AH56" s="190">
        <v>0</v>
      </c>
      <c r="AI56" s="190">
        <v>0</v>
      </c>
      <c r="AJ56" s="190">
        <v>0</v>
      </c>
      <c r="AK56" s="190">
        <v>0</v>
      </c>
      <c r="AL56" s="190">
        <v>0</v>
      </c>
      <c r="AM56" s="66">
        <f t="shared" si="0"/>
        <v>0</v>
      </c>
      <c r="AN56" s="66">
        <f t="shared" si="0"/>
        <v>0</v>
      </c>
    </row>
    <row r="57" spans="1:40" ht="15.5" x14ac:dyDescent="0.35">
      <c r="A57" s="65">
        <v>44978</v>
      </c>
      <c r="B57" s="66" t="s">
        <v>161</v>
      </c>
      <c r="C57" s="67" t="s">
        <v>45</v>
      </c>
      <c r="D57" s="188" t="str">
        <f>IFERROR(VLOOKUP($C57,DATA!$B$1:$D$32,2,FALSE),"")</f>
        <v>Projet 8</v>
      </c>
      <c r="E57" s="68"/>
      <c r="F57" s="69" t="str">
        <f>IFERROR(VLOOKUP($C57,DATA!$B$1:$D$32,3,FALSE),"")</f>
        <v>INZ-1676-2-2022</v>
      </c>
      <c r="G57" s="70"/>
      <c r="H57" s="66">
        <v>5500184762</v>
      </c>
      <c r="I57" s="66">
        <v>801304</v>
      </c>
      <c r="J57" s="68"/>
      <c r="K57" s="66"/>
      <c r="L57" s="71"/>
      <c r="M57" s="66" t="s">
        <v>52</v>
      </c>
      <c r="N57" s="191">
        <v>0</v>
      </c>
      <c r="O57" s="191">
        <v>0</v>
      </c>
      <c r="P57" s="191">
        <v>0</v>
      </c>
      <c r="Q57" s="191">
        <v>0</v>
      </c>
      <c r="R57" s="191">
        <v>0</v>
      </c>
      <c r="S57" s="191">
        <v>0</v>
      </c>
      <c r="T57" s="191">
        <v>0</v>
      </c>
      <c r="U57" s="191">
        <v>0</v>
      </c>
      <c r="V57" s="191">
        <v>0</v>
      </c>
      <c r="W57" s="191">
        <v>0</v>
      </c>
      <c r="X57" s="191">
        <v>0</v>
      </c>
      <c r="Y57" s="191">
        <v>0</v>
      </c>
      <c r="Z57" s="66">
        <f t="shared" si="1"/>
        <v>0</v>
      </c>
      <c r="AA57" s="190">
        <v>0</v>
      </c>
      <c r="AB57" s="190">
        <v>0</v>
      </c>
      <c r="AC57" s="190">
        <v>0</v>
      </c>
      <c r="AD57" s="190">
        <v>0</v>
      </c>
      <c r="AE57" s="190">
        <v>0</v>
      </c>
      <c r="AF57" s="190">
        <v>0</v>
      </c>
      <c r="AG57" s="190">
        <v>0</v>
      </c>
      <c r="AH57" s="190">
        <v>0</v>
      </c>
      <c r="AI57" s="190">
        <v>0</v>
      </c>
      <c r="AJ57" s="190">
        <v>0</v>
      </c>
      <c r="AK57" s="190">
        <v>0</v>
      </c>
      <c r="AL57" s="190">
        <v>0</v>
      </c>
      <c r="AM57" s="66">
        <f t="shared" si="0"/>
        <v>0</v>
      </c>
      <c r="AN57" s="66">
        <f t="shared" si="0"/>
        <v>0</v>
      </c>
    </row>
    <row r="58" spans="1:40" ht="15.5" x14ac:dyDescent="0.35">
      <c r="A58" s="65">
        <v>44978</v>
      </c>
      <c r="B58" s="66" t="s">
        <v>162</v>
      </c>
      <c r="C58" s="67" t="s">
        <v>45</v>
      </c>
      <c r="D58" s="188" t="str">
        <f>IFERROR(VLOOKUP($C58,DATA!$B$1:$D$32,2,FALSE),"")</f>
        <v>Projet 8</v>
      </c>
      <c r="E58" s="68"/>
      <c r="F58" s="69" t="str">
        <f>IFERROR(VLOOKUP($C58,DATA!$B$1:$D$32,3,FALSE),"")</f>
        <v>INZ-1676-2-2022</v>
      </c>
      <c r="G58" s="70"/>
      <c r="H58" s="66" t="s">
        <v>73</v>
      </c>
      <c r="I58" s="66" t="s">
        <v>74</v>
      </c>
      <c r="J58" s="70"/>
      <c r="K58" s="66"/>
      <c r="L58" s="71"/>
      <c r="M58" s="66" t="s">
        <v>52</v>
      </c>
      <c r="N58" s="191">
        <v>0</v>
      </c>
      <c r="O58" s="191">
        <v>0</v>
      </c>
      <c r="P58" s="191">
        <v>0</v>
      </c>
      <c r="Q58" s="191">
        <v>0</v>
      </c>
      <c r="R58" s="191">
        <v>0</v>
      </c>
      <c r="S58" s="191">
        <v>0</v>
      </c>
      <c r="T58" s="191">
        <v>0</v>
      </c>
      <c r="U58" s="191">
        <v>0</v>
      </c>
      <c r="V58" s="191">
        <v>0</v>
      </c>
      <c r="W58" s="191">
        <v>0</v>
      </c>
      <c r="X58" s="191">
        <v>0</v>
      </c>
      <c r="Y58" s="191">
        <v>0</v>
      </c>
      <c r="Z58" s="66">
        <f t="shared" si="1"/>
        <v>0</v>
      </c>
      <c r="AA58" s="190">
        <v>0</v>
      </c>
      <c r="AB58" s="190">
        <v>0</v>
      </c>
      <c r="AC58" s="190">
        <v>0</v>
      </c>
      <c r="AD58" s="190">
        <v>0</v>
      </c>
      <c r="AE58" s="190">
        <v>0</v>
      </c>
      <c r="AF58" s="190">
        <v>0</v>
      </c>
      <c r="AG58" s="190">
        <v>0</v>
      </c>
      <c r="AH58" s="190">
        <v>0</v>
      </c>
      <c r="AI58" s="190">
        <v>0</v>
      </c>
      <c r="AJ58" s="190">
        <v>0</v>
      </c>
      <c r="AK58" s="190">
        <v>0</v>
      </c>
      <c r="AL58" s="190">
        <v>0</v>
      </c>
      <c r="AM58" s="66">
        <f t="shared" si="0"/>
        <v>0</v>
      </c>
      <c r="AN58" s="66">
        <f t="shared" si="0"/>
        <v>0</v>
      </c>
    </row>
    <row r="59" spans="1:40" ht="15.5" x14ac:dyDescent="0.35">
      <c r="A59" s="65"/>
      <c r="B59" s="66" t="s">
        <v>162</v>
      </c>
      <c r="C59" s="67" t="s">
        <v>45</v>
      </c>
      <c r="D59" s="188" t="str">
        <f>IFERROR(VLOOKUP($C59,DATA!$B$1:$D$32,2,FALSE),"")</f>
        <v>Projet 8</v>
      </c>
      <c r="E59" s="68"/>
      <c r="F59" s="69" t="str">
        <f>IFERROR(VLOOKUP($C59,DATA!$B$1:$D$32,3,FALSE),"")</f>
        <v>INZ-1676-2-2022</v>
      </c>
      <c r="G59" s="70"/>
      <c r="H59" s="66">
        <v>5500184214</v>
      </c>
      <c r="I59" s="66">
        <v>794398</v>
      </c>
      <c r="J59" s="70"/>
      <c r="K59" s="66"/>
      <c r="L59" s="71"/>
      <c r="M59" s="66" t="s">
        <v>52</v>
      </c>
      <c r="N59" s="191">
        <v>0</v>
      </c>
      <c r="O59" s="191">
        <v>0</v>
      </c>
      <c r="P59" s="191">
        <v>0</v>
      </c>
      <c r="Q59" s="191">
        <v>0</v>
      </c>
      <c r="R59" s="191">
        <v>0</v>
      </c>
      <c r="S59" s="191">
        <v>0</v>
      </c>
      <c r="T59" s="191">
        <v>0</v>
      </c>
      <c r="U59" s="191">
        <v>0</v>
      </c>
      <c r="V59" s="191">
        <v>0</v>
      </c>
      <c r="W59" s="191">
        <v>0</v>
      </c>
      <c r="X59" s="191">
        <v>0</v>
      </c>
      <c r="Y59" s="191">
        <v>0</v>
      </c>
      <c r="Z59" s="66">
        <f t="shared" si="1"/>
        <v>0</v>
      </c>
      <c r="AA59" s="190">
        <v>0</v>
      </c>
      <c r="AB59" s="190">
        <v>0</v>
      </c>
      <c r="AC59" s="190">
        <v>0</v>
      </c>
      <c r="AD59" s="190">
        <v>0</v>
      </c>
      <c r="AE59" s="190">
        <v>0</v>
      </c>
      <c r="AF59" s="190">
        <v>0</v>
      </c>
      <c r="AG59" s="190">
        <v>0</v>
      </c>
      <c r="AH59" s="190">
        <v>0</v>
      </c>
      <c r="AI59" s="190">
        <v>0</v>
      </c>
      <c r="AJ59" s="190">
        <v>0</v>
      </c>
      <c r="AK59" s="190">
        <v>0</v>
      </c>
      <c r="AL59" s="190">
        <v>0</v>
      </c>
      <c r="AM59" s="66">
        <f t="shared" si="0"/>
        <v>0</v>
      </c>
      <c r="AN59" s="66">
        <f t="shared" si="0"/>
        <v>0</v>
      </c>
    </row>
    <row r="60" spans="1:40" ht="15.5" x14ac:dyDescent="0.35">
      <c r="A60" s="65">
        <v>44902</v>
      </c>
      <c r="B60" s="66" t="s">
        <v>162</v>
      </c>
      <c r="C60" s="67" t="s">
        <v>64</v>
      </c>
      <c r="D60" s="188" t="str">
        <f>IFERROR(VLOOKUP($C60,DATA!$B$1:$D$32,2,FALSE),"")</f>
        <v xml:space="preserve">Petit investissement </v>
      </c>
      <c r="E60" s="68"/>
      <c r="F60" s="69" t="str">
        <f>IFERROR(VLOOKUP($C60,DATA!$B$1:$D$32,3,FALSE),"")</f>
        <v>PINV</v>
      </c>
      <c r="G60" s="70"/>
      <c r="H60" s="66">
        <v>5500169051</v>
      </c>
      <c r="I60" s="66">
        <v>715721</v>
      </c>
      <c r="J60" s="68"/>
      <c r="K60" s="66"/>
      <c r="L60" s="71"/>
      <c r="M60" s="66" t="s">
        <v>52</v>
      </c>
      <c r="N60" s="195">
        <f>7.791+1.099</f>
        <v>8.89</v>
      </c>
      <c r="O60" s="195">
        <f>7.42+1.099</f>
        <v>8.5190000000000001</v>
      </c>
      <c r="P60" s="191">
        <v>8.5</v>
      </c>
      <c r="Q60" s="191">
        <v>8.5</v>
      </c>
      <c r="R60" s="191">
        <v>8.5</v>
      </c>
      <c r="S60" s="191">
        <v>8.5</v>
      </c>
      <c r="T60" s="191">
        <v>8.5</v>
      </c>
      <c r="U60" s="191">
        <v>8.5</v>
      </c>
      <c r="V60" s="191">
        <v>8.5</v>
      </c>
      <c r="W60" s="191">
        <v>8.5</v>
      </c>
      <c r="X60" s="191">
        <v>8.5</v>
      </c>
      <c r="Y60" s="191">
        <v>8.5</v>
      </c>
      <c r="Z60" s="66">
        <f t="shared" si="1"/>
        <v>102.40899999999999</v>
      </c>
      <c r="AA60" s="190">
        <v>0</v>
      </c>
      <c r="AB60" s="190">
        <v>0</v>
      </c>
      <c r="AC60" s="190">
        <v>0</v>
      </c>
      <c r="AD60" s="190">
        <v>0</v>
      </c>
      <c r="AE60" s="190">
        <v>0</v>
      </c>
      <c r="AF60" s="190">
        <v>0</v>
      </c>
      <c r="AG60" s="190">
        <v>0</v>
      </c>
      <c r="AH60" s="190">
        <v>0</v>
      </c>
      <c r="AI60" s="190">
        <v>0</v>
      </c>
      <c r="AJ60" s="190">
        <v>0</v>
      </c>
      <c r="AK60" s="190">
        <v>0</v>
      </c>
      <c r="AL60" s="190">
        <v>0</v>
      </c>
      <c r="AM60" s="66">
        <f t="shared" si="0"/>
        <v>0</v>
      </c>
      <c r="AN60" s="66">
        <f t="shared" si="0"/>
        <v>0</v>
      </c>
    </row>
    <row r="61" spans="1:40" ht="15.5" x14ac:dyDescent="0.35">
      <c r="A61" s="65">
        <v>44902</v>
      </c>
      <c r="B61" s="66" t="s">
        <v>166</v>
      </c>
      <c r="C61" s="67" t="s">
        <v>64</v>
      </c>
      <c r="D61" s="188" t="str">
        <f>IFERROR(VLOOKUP($C61,DATA!$B$1:$D$32,2,FALSE),"")</f>
        <v xml:space="preserve">Petit investissement </v>
      </c>
      <c r="E61" s="68"/>
      <c r="F61" s="69" t="str">
        <f>IFERROR(VLOOKUP($C61,DATA!$B$1:$D$32,3,FALSE),"")</f>
        <v>PINV</v>
      </c>
      <c r="G61" s="70"/>
      <c r="H61" s="66">
        <v>5500174502</v>
      </c>
      <c r="I61" s="66">
        <v>750440</v>
      </c>
      <c r="J61" s="68"/>
      <c r="K61" s="66"/>
      <c r="L61" s="71"/>
      <c r="M61" s="66" t="s">
        <v>52</v>
      </c>
      <c r="N61" s="196">
        <v>4.4000000000000004</v>
      </c>
      <c r="O61" s="196">
        <v>5.6</v>
      </c>
      <c r="P61" s="197">
        <v>5.6</v>
      </c>
      <c r="Q61" s="197">
        <v>5.6</v>
      </c>
      <c r="R61" s="197">
        <v>5.6</v>
      </c>
      <c r="S61" s="197">
        <v>5.6</v>
      </c>
      <c r="T61" s="197">
        <v>5.6</v>
      </c>
      <c r="U61" s="197">
        <v>5.6</v>
      </c>
      <c r="V61" s="197">
        <v>5.6</v>
      </c>
      <c r="W61" s="197">
        <v>5.6</v>
      </c>
      <c r="X61" s="197">
        <v>5.6</v>
      </c>
      <c r="Y61" s="197">
        <v>5.6</v>
      </c>
      <c r="Z61" s="66">
        <f t="shared" si="1"/>
        <v>66</v>
      </c>
      <c r="AA61" s="190">
        <v>0</v>
      </c>
      <c r="AB61" s="190">
        <v>0</v>
      </c>
      <c r="AC61" s="190">
        <v>0</v>
      </c>
      <c r="AD61" s="190">
        <v>0</v>
      </c>
      <c r="AE61" s="190">
        <v>0</v>
      </c>
      <c r="AF61" s="190">
        <v>0</v>
      </c>
      <c r="AG61" s="190">
        <v>0</v>
      </c>
      <c r="AH61" s="190">
        <v>0</v>
      </c>
      <c r="AI61" s="190">
        <v>0</v>
      </c>
      <c r="AJ61" s="190">
        <v>0</v>
      </c>
      <c r="AK61" s="190">
        <v>0</v>
      </c>
      <c r="AL61" s="190">
        <v>0</v>
      </c>
      <c r="AM61" s="66">
        <f t="shared" si="0"/>
        <v>0</v>
      </c>
      <c r="AN61" s="66">
        <f t="shared" si="0"/>
        <v>0</v>
      </c>
    </row>
    <row r="62" spans="1:40" ht="15.5" x14ac:dyDescent="0.35">
      <c r="A62" s="65">
        <v>44902</v>
      </c>
      <c r="B62" s="66" t="s">
        <v>162</v>
      </c>
      <c r="C62" s="67" t="s">
        <v>67</v>
      </c>
      <c r="D62" s="188" t="str">
        <f>IFERROR(VLOOKUP($C62,DATA!$B$1:$D$32,2,FALSE),"")</f>
        <v xml:space="preserve">Suivi des EM sur les prestations diverses </v>
      </c>
      <c r="E62" s="68"/>
      <c r="F62" s="69" t="str">
        <f>IFERROR(VLOOKUP($C62,DATA!$B$1:$D$32,3,FALSE),"")</f>
        <v xml:space="preserve">PILOTAGE OPEX </v>
      </c>
      <c r="G62" s="72"/>
      <c r="H62" s="66">
        <v>5500175028</v>
      </c>
      <c r="I62" s="66">
        <v>749935</v>
      </c>
      <c r="J62" s="68"/>
      <c r="K62" s="66"/>
      <c r="L62" s="71"/>
      <c r="M62" s="66" t="s">
        <v>77</v>
      </c>
      <c r="N62" s="191">
        <v>0</v>
      </c>
      <c r="O62" s="191">
        <v>0</v>
      </c>
      <c r="P62" s="191">
        <v>0</v>
      </c>
      <c r="Q62" s="191">
        <v>0</v>
      </c>
      <c r="R62" s="191">
        <v>0</v>
      </c>
      <c r="S62" s="191">
        <v>0</v>
      </c>
      <c r="T62" s="191">
        <v>0</v>
      </c>
      <c r="U62" s="191">
        <v>0</v>
      </c>
      <c r="V62" s="191">
        <v>0</v>
      </c>
      <c r="W62" s="191">
        <v>0</v>
      </c>
      <c r="X62" s="191">
        <v>0</v>
      </c>
      <c r="Y62" s="191">
        <v>0</v>
      </c>
      <c r="Z62" s="66">
        <f t="shared" si="1"/>
        <v>0</v>
      </c>
      <c r="AA62" s="190">
        <v>0</v>
      </c>
      <c r="AB62" s="190">
        <v>0</v>
      </c>
      <c r="AC62" s="190">
        <v>0</v>
      </c>
      <c r="AD62" s="190">
        <v>0</v>
      </c>
      <c r="AE62" s="190">
        <v>0</v>
      </c>
      <c r="AF62" s="190">
        <v>0</v>
      </c>
      <c r="AG62" s="190">
        <v>0</v>
      </c>
      <c r="AH62" s="190">
        <v>0</v>
      </c>
      <c r="AI62" s="190">
        <v>0</v>
      </c>
      <c r="AJ62" s="190">
        <v>0</v>
      </c>
      <c r="AK62" s="190">
        <v>0</v>
      </c>
      <c r="AL62" s="190">
        <v>0</v>
      </c>
      <c r="AM62" s="66">
        <f t="shared" si="0"/>
        <v>0</v>
      </c>
      <c r="AN62" s="66">
        <f t="shared" si="0"/>
        <v>0</v>
      </c>
    </row>
    <row r="63" spans="1:40" ht="15.5" x14ac:dyDescent="0.35">
      <c r="A63" s="65"/>
      <c r="B63" s="66" t="s">
        <v>162</v>
      </c>
      <c r="C63" s="67" t="s">
        <v>67</v>
      </c>
      <c r="D63" s="188" t="str">
        <f>IFERROR(VLOOKUP($C63,DATA!$B$1:$D$32,2,FALSE),"")</f>
        <v xml:space="preserve">Suivi des EM sur les prestations diverses </v>
      </c>
      <c r="E63" s="68"/>
      <c r="F63" s="69" t="str">
        <f>IFERROR(VLOOKUP($C63,DATA!$B$1:$D$32,3,FALSE),"")</f>
        <v xml:space="preserve">PILOTAGE OPEX </v>
      </c>
      <c r="G63" s="70"/>
      <c r="H63" s="66"/>
      <c r="I63" s="66" t="s">
        <v>75</v>
      </c>
      <c r="J63" s="68"/>
      <c r="K63" s="66"/>
      <c r="L63" s="71"/>
      <c r="M63" s="66" t="s">
        <v>77</v>
      </c>
      <c r="N63" s="191">
        <v>0</v>
      </c>
      <c r="O63" s="191">
        <v>0</v>
      </c>
      <c r="P63" s="191">
        <v>0</v>
      </c>
      <c r="Q63" s="191">
        <v>5.8140000000000001</v>
      </c>
      <c r="R63" s="191">
        <v>0</v>
      </c>
      <c r="S63" s="191">
        <v>0</v>
      </c>
      <c r="T63" s="191">
        <v>0</v>
      </c>
      <c r="U63" s="191">
        <v>0</v>
      </c>
      <c r="V63" s="191">
        <v>0</v>
      </c>
      <c r="W63" s="191">
        <v>0</v>
      </c>
      <c r="X63" s="191">
        <v>0</v>
      </c>
      <c r="Y63" s="191">
        <v>0</v>
      </c>
      <c r="Z63" s="66">
        <f t="shared" si="1"/>
        <v>5.8140000000000001</v>
      </c>
      <c r="AA63" s="190">
        <v>0</v>
      </c>
      <c r="AB63" s="190">
        <v>0</v>
      </c>
      <c r="AC63" s="190">
        <v>0</v>
      </c>
      <c r="AD63" s="190">
        <v>0</v>
      </c>
      <c r="AE63" s="190">
        <v>0</v>
      </c>
      <c r="AF63" s="190">
        <v>0</v>
      </c>
      <c r="AG63" s="190">
        <v>0</v>
      </c>
      <c r="AH63" s="190">
        <v>0</v>
      </c>
      <c r="AI63" s="190">
        <v>0</v>
      </c>
      <c r="AJ63" s="190">
        <v>0</v>
      </c>
      <c r="AK63" s="190">
        <v>0</v>
      </c>
      <c r="AL63" s="190">
        <v>0</v>
      </c>
      <c r="AM63" s="66">
        <f t="shared" si="0"/>
        <v>0</v>
      </c>
      <c r="AN63" s="66">
        <f t="shared" si="0"/>
        <v>0</v>
      </c>
    </row>
    <row r="64" spans="1:40" ht="15.5" x14ac:dyDescent="0.35">
      <c r="A64" s="65"/>
      <c r="B64" s="66" t="s">
        <v>162</v>
      </c>
      <c r="C64" s="67" t="s">
        <v>67</v>
      </c>
      <c r="D64" s="188" t="str">
        <f>IFERROR(VLOOKUP($C64,DATA!$B$1:$D$32,2,FALSE),"")</f>
        <v xml:space="preserve">Suivi des EM sur les prestations diverses </v>
      </c>
      <c r="E64" s="68"/>
      <c r="F64" s="69" t="str">
        <f>IFERROR(VLOOKUP($C64,DATA!$B$1:$D$32,3,FALSE),"")</f>
        <v xml:space="preserve">PILOTAGE OPEX </v>
      </c>
      <c r="G64" s="70"/>
      <c r="H64" s="66"/>
      <c r="I64" s="81"/>
      <c r="J64" s="68"/>
      <c r="K64" s="66"/>
      <c r="L64" s="71"/>
      <c r="M64" s="66" t="s">
        <v>77</v>
      </c>
      <c r="N64" s="191">
        <v>0</v>
      </c>
      <c r="O64" s="191">
        <v>0</v>
      </c>
      <c r="P64" s="191">
        <v>0</v>
      </c>
      <c r="Q64" s="191">
        <v>0</v>
      </c>
      <c r="R64" s="191">
        <v>0</v>
      </c>
      <c r="S64" s="191">
        <v>0</v>
      </c>
      <c r="T64" s="191">
        <v>0</v>
      </c>
      <c r="U64" s="191">
        <v>0</v>
      </c>
      <c r="V64" s="191">
        <v>0</v>
      </c>
      <c r="W64" s="191">
        <v>0</v>
      </c>
      <c r="X64" s="191">
        <v>0</v>
      </c>
      <c r="Y64" s="191">
        <v>0</v>
      </c>
      <c r="Z64" s="66">
        <f>SUM(N64:Y64)</f>
        <v>0</v>
      </c>
      <c r="AA64" s="190">
        <v>0</v>
      </c>
      <c r="AB64" s="190">
        <v>0</v>
      </c>
      <c r="AC64" s="190">
        <v>0</v>
      </c>
      <c r="AD64" s="190">
        <v>0</v>
      </c>
      <c r="AE64" s="190">
        <v>0</v>
      </c>
      <c r="AF64" s="190">
        <v>0</v>
      </c>
      <c r="AG64" s="190">
        <v>0</v>
      </c>
      <c r="AH64" s="190">
        <v>0</v>
      </c>
      <c r="AI64" s="190">
        <v>0</v>
      </c>
      <c r="AJ64" s="190">
        <v>0</v>
      </c>
      <c r="AK64" s="190">
        <v>0</v>
      </c>
      <c r="AL64" s="190">
        <v>0</v>
      </c>
      <c r="AM64" s="66">
        <f t="shared" si="0"/>
        <v>0</v>
      </c>
      <c r="AN64" s="66">
        <f t="shared" si="0"/>
        <v>0</v>
      </c>
    </row>
    <row r="65" spans="1:40" ht="15.5" x14ac:dyDescent="0.35">
      <c r="A65" s="65">
        <v>45009</v>
      </c>
      <c r="B65" s="66" t="s">
        <v>163</v>
      </c>
      <c r="C65" s="67" t="s">
        <v>39</v>
      </c>
      <c r="D65" s="188" t="str">
        <f>IFERROR(VLOOKUP($C65,DATA!$B$1:$D$32,2,FALSE),"")</f>
        <v>Projet 19</v>
      </c>
      <c r="E65" s="68"/>
      <c r="F65" s="69" t="str">
        <f>IFERROR(VLOOKUP($C65,DATA!$B$1:$D$32,3,FALSE),"")</f>
        <v>CAPEX 1725 (Four X) ou new CAPEX ?</v>
      </c>
      <c r="G65" s="79"/>
      <c r="H65" s="66"/>
      <c r="I65" s="66"/>
      <c r="J65" s="68"/>
      <c r="K65" s="81"/>
      <c r="L65" s="71"/>
      <c r="M65" s="66" t="s">
        <v>77</v>
      </c>
      <c r="N65" s="191">
        <v>0</v>
      </c>
      <c r="O65" s="191">
        <v>0</v>
      </c>
      <c r="P65" s="191">
        <v>0</v>
      </c>
      <c r="Q65" s="191">
        <v>2.214</v>
      </c>
      <c r="R65" s="191">
        <v>0</v>
      </c>
      <c r="S65" s="191">
        <v>0</v>
      </c>
      <c r="T65" s="191">
        <v>0</v>
      </c>
      <c r="U65" s="191">
        <v>0</v>
      </c>
      <c r="V65" s="191">
        <v>0</v>
      </c>
      <c r="W65" s="191">
        <v>0</v>
      </c>
      <c r="X65" s="191">
        <v>0</v>
      </c>
      <c r="Y65" s="191">
        <v>0</v>
      </c>
      <c r="Z65" s="66">
        <f t="shared" si="1"/>
        <v>2.214</v>
      </c>
      <c r="AA65" s="190">
        <v>0</v>
      </c>
      <c r="AB65" s="190">
        <v>0</v>
      </c>
      <c r="AC65" s="190">
        <v>0</v>
      </c>
      <c r="AD65" s="190">
        <v>0</v>
      </c>
      <c r="AE65" s="190">
        <v>0</v>
      </c>
      <c r="AF65" s="190">
        <v>0</v>
      </c>
      <c r="AG65" s="190">
        <v>0</v>
      </c>
      <c r="AH65" s="190">
        <v>0</v>
      </c>
      <c r="AI65" s="190">
        <v>0</v>
      </c>
      <c r="AJ65" s="190">
        <v>0</v>
      </c>
      <c r="AK65" s="190">
        <v>0</v>
      </c>
      <c r="AL65" s="190">
        <v>0</v>
      </c>
      <c r="AM65" s="66">
        <f t="shared" si="0"/>
        <v>0</v>
      </c>
      <c r="AN65" s="66">
        <f t="shared" si="0"/>
        <v>0</v>
      </c>
    </row>
    <row r="66" spans="1:40" ht="15.5" x14ac:dyDescent="0.35">
      <c r="A66" s="65">
        <v>45009</v>
      </c>
      <c r="B66" s="66" t="s">
        <v>160</v>
      </c>
      <c r="C66" s="67" t="s">
        <v>39</v>
      </c>
      <c r="D66" s="188" t="str">
        <f>IFERROR(VLOOKUP($C66,DATA!$B$1:$D$32,2,FALSE),"")</f>
        <v>Projet 19</v>
      </c>
      <c r="E66" s="68"/>
      <c r="F66" s="69" t="str">
        <f>IFERROR(VLOOKUP($C66,DATA!$B$1:$D$32,3,FALSE),"")</f>
        <v>CAPEX 1725 (Four X) ou new CAPEX ?</v>
      </c>
      <c r="G66" s="70"/>
      <c r="H66" s="67">
        <v>5500187680</v>
      </c>
      <c r="I66" s="66">
        <v>811842</v>
      </c>
      <c r="J66" s="68"/>
      <c r="K66" s="67"/>
      <c r="L66" s="71"/>
      <c r="M66" s="66" t="s">
        <v>52</v>
      </c>
      <c r="N66" s="191">
        <v>0</v>
      </c>
      <c r="O66" s="191">
        <v>0</v>
      </c>
      <c r="P66" s="191">
        <v>0</v>
      </c>
      <c r="Q66" s="191">
        <v>0</v>
      </c>
      <c r="R66" s="191">
        <v>0</v>
      </c>
      <c r="S66" s="191">
        <v>0</v>
      </c>
      <c r="T66" s="191">
        <v>0</v>
      </c>
      <c r="U66" s="191">
        <v>0</v>
      </c>
      <c r="V66" s="191">
        <v>0</v>
      </c>
      <c r="W66" s="191">
        <v>0</v>
      </c>
      <c r="X66" s="191">
        <v>0</v>
      </c>
      <c r="Y66" s="191">
        <v>0</v>
      </c>
      <c r="Z66" s="66">
        <f t="shared" si="1"/>
        <v>0</v>
      </c>
      <c r="AA66" s="190">
        <v>0</v>
      </c>
      <c r="AB66" s="190">
        <v>0</v>
      </c>
      <c r="AC66" s="190">
        <v>0</v>
      </c>
      <c r="AD66" s="190">
        <v>0</v>
      </c>
      <c r="AE66" s="190">
        <v>0</v>
      </c>
      <c r="AF66" s="190">
        <v>0</v>
      </c>
      <c r="AG66" s="190">
        <v>0</v>
      </c>
      <c r="AH66" s="190">
        <v>0</v>
      </c>
      <c r="AI66" s="190">
        <v>0</v>
      </c>
      <c r="AJ66" s="190">
        <v>0</v>
      </c>
      <c r="AK66" s="190">
        <v>0</v>
      </c>
      <c r="AL66" s="190">
        <v>0</v>
      </c>
      <c r="AM66" s="66">
        <f t="shared" si="0"/>
        <v>0</v>
      </c>
      <c r="AN66" s="66">
        <f t="shared" si="0"/>
        <v>0</v>
      </c>
    </row>
    <row r="67" spans="1:40" ht="15.5" x14ac:dyDescent="0.35">
      <c r="A67" s="65">
        <v>45022</v>
      </c>
      <c r="B67" s="66" t="s">
        <v>164</v>
      </c>
      <c r="C67" s="67" t="s">
        <v>32</v>
      </c>
      <c r="D67" s="188" t="str">
        <f>IFERROR(VLOOKUP($C67,DATA!$B$1:$D$32,2,FALSE),"")</f>
        <v>Projet 25</v>
      </c>
      <c r="E67" s="68"/>
      <c r="F67" s="69" t="str">
        <f>IFERROR(VLOOKUP($C67,DATA!$B$1:$D$32,3,FALSE),"")</f>
        <v>TBD</v>
      </c>
      <c r="G67" s="70"/>
      <c r="H67" s="66">
        <v>5500188968</v>
      </c>
      <c r="I67" s="66">
        <v>823136</v>
      </c>
      <c r="J67" s="68"/>
      <c r="K67" s="66"/>
      <c r="L67" s="71"/>
      <c r="M67" s="66" t="s">
        <v>77</v>
      </c>
      <c r="N67" s="191">
        <v>0</v>
      </c>
      <c r="O67" s="191">
        <v>0</v>
      </c>
      <c r="P67" s="191">
        <v>0</v>
      </c>
      <c r="Q67" s="191">
        <v>0</v>
      </c>
      <c r="R67" s="191">
        <v>0</v>
      </c>
      <c r="S67" s="191">
        <v>0</v>
      </c>
      <c r="T67" s="191">
        <v>0</v>
      </c>
      <c r="U67" s="191">
        <v>0</v>
      </c>
      <c r="V67" s="191">
        <v>0</v>
      </c>
      <c r="W67" s="191">
        <v>0</v>
      </c>
      <c r="X67" s="191">
        <v>0</v>
      </c>
      <c r="Y67" s="191">
        <v>0</v>
      </c>
      <c r="Z67" s="66">
        <f t="shared" si="1"/>
        <v>0</v>
      </c>
      <c r="AA67" s="190">
        <v>0</v>
      </c>
      <c r="AB67" s="190">
        <v>0</v>
      </c>
      <c r="AC67" s="190">
        <v>0</v>
      </c>
      <c r="AD67" s="190">
        <v>0</v>
      </c>
      <c r="AE67" s="190">
        <v>0</v>
      </c>
      <c r="AF67" s="190">
        <v>0</v>
      </c>
      <c r="AG67" s="190">
        <v>0</v>
      </c>
      <c r="AH67" s="190">
        <v>0</v>
      </c>
      <c r="AI67" s="190">
        <v>0</v>
      </c>
      <c r="AJ67" s="190">
        <v>0</v>
      </c>
      <c r="AK67" s="190">
        <v>0</v>
      </c>
      <c r="AL67" s="190">
        <v>0</v>
      </c>
      <c r="AM67" s="66">
        <f t="shared" si="0"/>
        <v>0</v>
      </c>
      <c r="AN67" s="66">
        <f t="shared" si="0"/>
        <v>0</v>
      </c>
    </row>
    <row r="68" spans="1:40" ht="15.5" x14ac:dyDescent="0.35">
      <c r="A68" s="65">
        <v>45037</v>
      </c>
      <c r="B68" s="66" t="s">
        <v>165</v>
      </c>
      <c r="C68" s="67" t="s">
        <v>64</v>
      </c>
      <c r="D68" s="188" t="str">
        <f>IFERROR(VLOOKUP($C68,DATA!$B$1:$D$32,2,FALSE),"")</f>
        <v xml:space="preserve">Petit investissement </v>
      </c>
      <c r="E68" s="68"/>
      <c r="F68" s="69" t="str">
        <f>IFERROR(VLOOKUP($C68,DATA!$B$1:$D$32,3,FALSE),"")</f>
        <v>PINV</v>
      </c>
      <c r="G68" s="70"/>
      <c r="H68" s="81"/>
      <c r="I68" s="81"/>
      <c r="J68" s="68"/>
      <c r="K68" s="66"/>
      <c r="L68" s="71"/>
      <c r="M68" s="66" t="s">
        <v>78</v>
      </c>
      <c r="N68" s="191">
        <v>0</v>
      </c>
      <c r="O68" s="191">
        <v>0</v>
      </c>
      <c r="P68" s="191">
        <v>0</v>
      </c>
      <c r="Q68" s="191">
        <v>0</v>
      </c>
      <c r="R68" s="191">
        <v>0</v>
      </c>
      <c r="S68" s="191">
        <v>0</v>
      </c>
      <c r="T68" s="191">
        <v>0</v>
      </c>
      <c r="U68" s="191">
        <v>0</v>
      </c>
      <c r="V68" s="191">
        <v>0</v>
      </c>
      <c r="W68" s="191">
        <v>0</v>
      </c>
      <c r="X68" s="191">
        <v>0</v>
      </c>
      <c r="Y68" s="191">
        <v>0</v>
      </c>
      <c r="Z68" s="66">
        <f>SUM(N68:Y68)</f>
        <v>0</v>
      </c>
      <c r="AA68" s="190">
        <v>0</v>
      </c>
      <c r="AB68" s="190">
        <v>0</v>
      </c>
      <c r="AC68" s="190">
        <v>0</v>
      </c>
      <c r="AD68" s="190">
        <v>0</v>
      </c>
      <c r="AE68" s="190">
        <v>0</v>
      </c>
      <c r="AF68" s="190">
        <v>0</v>
      </c>
      <c r="AG68" s="190">
        <v>0</v>
      </c>
      <c r="AH68" s="190">
        <v>0</v>
      </c>
      <c r="AI68" s="190">
        <v>0</v>
      </c>
      <c r="AJ68" s="190">
        <v>0</v>
      </c>
      <c r="AK68" s="190">
        <v>0</v>
      </c>
      <c r="AL68" s="190">
        <v>0</v>
      </c>
      <c r="AM68" s="66">
        <f t="shared" ref="AM68:AN71" si="2">SUM(AA68:AL68)</f>
        <v>0</v>
      </c>
      <c r="AN68" s="66">
        <f t="shared" si="2"/>
        <v>0</v>
      </c>
    </row>
    <row r="69" spans="1:40" ht="15.5" x14ac:dyDescent="0.35">
      <c r="A69" s="65">
        <v>45056</v>
      </c>
      <c r="B69" s="66" t="s">
        <v>162</v>
      </c>
      <c r="C69" s="67" t="s">
        <v>66</v>
      </c>
      <c r="D69" s="188" t="str">
        <f>IFERROR(VLOOKUP($C69,DATA!$B$1:$D$32,2,FALSE),"")</f>
        <v>HSSE</v>
      </c>
      <c r="E69" s="68"/>
      <c r="F69" s="69" t="str">
        <f>IFERROR(VLOOKUP($C69,DATA!$B$1:$D$32,3,FALSE),"")</f>
        <v>HSSE</v>
      </c>
      <c r="G69" s="70"/>
      <c r="H69" s="66">
        <v>5500189798</v>
      </c>
      <c r="I69" s="66">
        <v>833405</v>
      </c>
      <c r="J69" s="68"/>
      <c r="K69" s="66"/>
      <c r="L69" s="71"/>
      <c r="M69" s="66" t="s">
        <v>77</v>
      </c>
      <c r="N69" s="191">
        <v>0</v>
      </c>
      <c r="O69" s="191">
        <v>0</v>
      </c>
      <c r="P69" s="191">
        <v>0</v>
      </c>
      <c r="Q69" s="191">
        <v>0</v>
      </c>
      <c r="R69" s="191">
        <v>0</v>
      </c>
      <c r="S69" s="191">
        <v>0</v>
      </c>
      <c r="T69" s="191">
        <v>0</v>
      </c>
      <c r="U69" s="191">
        <v>0</v>
      </c>
      <c r="V69" s="191">
        <v>0</v>
      </c>
      <c r="W69" s="191">
        <v>0</v>
      </c>
      <c r="X69" s="191">
        <v>0</v>
      </c>
      <c r="Y69" s="191">
        <v>0</v>
      </c>
      <c r="Z69" s="66">
        <f>SUM(N69:Y69)</f>
        <v>0</v>
      </c>
      <c r="AA69" s="190">
        <v>0</v>
      </c>
      <c r="AB69" s="190">
        <v>0</v>
      </c>
      <c r="AC69" s="190">
        <v>0</v>
      </c>
      <c r="AD69" s="190">
        <v>0</v>
      </c>
      <c r="AE69" s="190">
        <v>0</v>
      </c>
      <c r="AF69" s="190">
        <v>0</v>
      </c>
      <c r="AG69" s="190">
        <v>0</v>
      </c>
      <c r="AH69" s="190">
        <v>0</v>
      </c>
      <c r="AI69" s="190">
        <v>0</v>
      </c>
      <c r="AJ69" s="190">
        <v>0</v>
      </c>
      <c r="AK69" s="190">
        <v>0</v>
      </c>
      <c r="AL69" s="190">
        <v>0</v>
      </c>
      <c r="AM69" s="66">
        <f t="shared" si="2"/>
        <v>0</v>
      </c>
      <c r="AN69" s="66">
        <f t="shared" si="2"/>
        <v>0</v>
      </c>
    </row>
    <row r="70" spans="1:40" ht="15.5" x14ac:dyDescent="0.35">
      <c r="A70" s="65">
        <v>45077</v>
      </c>
      <c r="B70" s="66" t="s">
        <v>162</v>
      </c>
      <c r="C70" s="67" t="s">
        <v>64</v>
      </c>
      <c r="D70" s="188" t="str">
        <f>IFERROR(VLOOKUP($C70,DATA!$B$1:$D$32,2,FALSE),"")</f>
        <v xml:space="preserve">Petit investissement </v>
      </c>
      <c r="E70" s="68"/>
      <c r="F70" s="69" t="str">
        <f>IFERROR(VLOOKUP($C70,DATA!$B$1:$D$32,3,FALSE),"")</f>
        <v>PINV</v>
      </c>
      <c r="G70" s="70"/>
      <c r="H70" s="66">
        <v>5500189865</v>
      </c>
      <c r="I70" s="66">
        <v>823806</v>
      </c>
      <c r="J70" s="68"/>
      <c r="K70" s="66"/>
      <c r="L70" s="71"/>
      <c r="M70" s="66" t="s">
        <v>77</v>
      </c>
      <c r="N70" s="191">
        <v>0</v>
      </c>
      <c r="O70" s="191">
        <v>0</v>
      </c>
      <c r="P70" s="191">
        <v>0</v>
      </c>
      <c r="Q70" s="191">
        <v>0</v>
      </c>
      <c r="R70" s="191">
        <v>0</v>
      </c>
      <c r="S70" s="191">
        <v>0</v>
      </c>
      <c r="T70" s="191">
        <v>0</v>
      </c>
      <c r="U70" s="191">
        <v>0</v>
      </c>
      <c r="V70" s="191">
        <v>0</v>
      </c>
      <c r="W70" s="191">
        <v>0</v>
      </c>
      <c r="X70" s="191">
        <v>0</v>
      </c>
      <c r="Y70" s="191">
        <v>0</v>
      </c>
      <c r="Z70" s="66">
        <f>SUM(N70:Y70)</f>
        <v>0</v>
      </c>
      <c r="AA70" s="190">
        <v>0</v>
      </c>
      <c r="AB70" s="190">
        <v>0</v>
      </c>
      <c r="AC70" s="190">
        <v>0</v>
      </c>
      <c r="AD70" s="190">
        <v>0</v>
      </c>
      <c r="AE70" s="190">
        <v>0</v>
      </c>
      <c r="AF70" s="190">
        <v>0</v>
      </c>
      <c r="AG70" s="190">
        <v>0</v>
      </c>
      <c r="AH70" s="190">
        <v>0</v>
      </c>
      <c r="AI70" s="190">
        <v>0</v>
      </c>
      <c r="AJ70" s="190">
        <v>0</v>
      </c>
      <c r="AK70" s="190">
        <v>0</v>
      </c>
      <c r="AL70" s="190">
        <v>0</v>
      </c>
      <c r="AM70" s="66">
        <f t="shared" si="2"/>
        <v>0</v>
      </c>
      <c r="AN70" s="66">
        <f t="shared" si="2"/>
        <v>0</v>
      </c>
    </row>
    <row r="71" spans="1:40" ht="15.5" x14ac:dyDescent="0.35">
      <c r="A71" s="89"/>
      <c r="B71" s="89"/>
      <c r="C71" s="92"/>
      <c r="D71" s="189" t="str">
        <f>IFERROR(VLOOKUP($C71,DATA!$B$1:$D$32,2,FALSE),"")</f>
        <v/>
      </c>
      <c r="E71" s="93"/>
      <c r="F71" s="84" t="str">
        <f>IFERROR(VLOOKUP($C71,DATA!$B$1:$D$32,3,FALSE),"")</f>
        <v/>
      </c>
      <c r="G71" s="85"/>
      <c r="H71" s="86">
        <v>5500192603</v>
      </c>
      <c r="I71" s="86"/>
      <c r="J71" s="87"/>
      <c r="K71" s="86"/>
      <c r="L71" s="88"/>
      <c r="M71" s="86" t="s">
        <v>78</v>
      </c>
      <c r="N71" s="191">
        <v>0</v>
      </c>
      <c r="O71" s="191">
        <v>0</v>
      </c>
      <c r="P71" s="191">
        <v>0</v>
      </c>
      <c r="Q71" s="191">
        <v>0</v>
      </c>
      <c r="R71" s="191">
        <v>0</v>
      </c>
      <c r="S71" s="191">
        <v>0</v>
      </c>
      <c r="T71" s="191">
        <v>0</v>
      </c>
      <c r="U71" s="191">
        <v>0</v>
      </c>
      <c r="V71" s="191">
        <v>0</v>
      </c>
      <c r="W71" s="191">
        <v>0</v>
      </c>
      <c r="X71" s="191">
        <v>0</v>
      </c>
      <c r="Y71" s="191">
        <v>0</v>
      </c>
      <c r="Z71" s="86">
        <f>SUM(N71:Y71)</f>
        <v>0</v>
      </c>
      <c r="AA71" s="190">
        <v>0</v>
      </c>
      <c r="AB71" s="190">
        <v>0</v>
      </c>
      <c r="AC71" s="190">
        <v>0</v>
      </c>
      <c r="AD71" s="190">
        <v>0</v>
      </c>
      <c r="AE71" s="190">
        <v>0</v>
      </c>
      <c r="AF71" s="190">
        <v>0</v>
      </c>
      <c r="AG71" s="190">
        <v>0</v>
      </c>
      <c r="AH71" s="190">
        <v>0</v>
      </c>
      <c r="AI71" s="190">
        <v>0</v>
      </c>
      <c r="AJ71" s="190">
        <v>0</v>
      </c>
      <c r="AK71" s="190">
        <v>0</v>
      </c>
      <c r="AL71" s="190">
        <v>0</v>
      </c>
      <c r="AM71" s="86">
        <f t="shared" si="2"/>
        <v>0</v>
      </c>
      <c r="AN71" s="86">
        <f t="shared" si="2"/>
        <v>0</v>
      </c>
    </row>
    <row r="72" spans="1:40" ht="15.5" x14ac:dyDescent="0.35">
      <c r="A72" s="198"/>
      <c r="B72" s="199"/>
      <c r="C72" s="200"/>
      <c r="D72" s="201" t="str">
        <f>IFERROR(VLOOKUP($C72,DATA!$B$1:$D$32,2,FALSE),"")</f>
        <v/>
      </c>
      <c r="E72" s="202"/>
      <c r="F72" s="203" t="str">
        <f>IFERROR(VLOOKUP($C72,DATA!$B$1:$D$32,3,FALSE),"")</f>
        <v/>
      </c>
      <c r="G72" s="204"/>
      <c r="H72" s="205"/>
      <c r="I72" s="199"/>
      <c r="J72" s="206"/>
      <c r="K72" s="199"/>
      <c r="L72" s="207"/>
      <c r="M72" s="199"/>
      <c r="N72" s="191">
        <v>0</v>
      </c>
      <c r="O72" s="191">
        <v>0</v>
      </c>
      <c r="P72" s="191">
        <v>0</v>
      </c>
      <c r="Q72" s="191">
        <v>0</v>
      </c>
      <c r="R72" s="191">
        <v>0</v>
      </c>
      <c r="S72" s="191">
        <v>0</v>
      </c>
      <c r="T72" s="191">
        <v>0</v>
      </c>
      <c r="U72" s="191">
        <v>0</v>
      </c>
      <c r="V72" s="191">
        <v>0</v>
      </c>
      <c r="W72" s="191">
        <v>0</v>
      </c>
      <c r="X72" s="191">
        <v>0</v>
      </c>
      <c r="Y72" s="191">
        <v>0</v>
      </c>
      <c r="Z72" s="208">
        <f t="shared" ref="Z72:Z79" si="3">SUM(N72:Y72)</f>
        <v>0</v>
      </c>
      <c r="AA72" s="190">
        <v>0</v>
      </c>
      <c r="AB72" s="190">
        <v>0</v>
      </c>
      <c r="AC72" s="190">
        <v>0</v>
      </c>
      <c r="AD72" s="190">
        <v>0</v>
      </c>
      <c r="AE72" s="190">
        <v>0</v>
      </c>
      <c r="AF72" s="190">
        <v>0</v>
      </c>
      <c r="AG72" s="190">
        <v>0</v>
      </c>
      <c r="AH72" s="190">
        <v>0</v>
      </c>
      <c r="AI72" s="190">
        <v>0</v>
      </c>
      <c r="AJ72" s="190">
        <v>0</v>
      </c>
      <c r="AK72" s="190">
        <v>0</v>
      </c>
      <c r="AL72" s="190">
        <v>0</v>
      </c>
      <c r="AM72" s="208">
        <f t="shared" ref="AM72:AM79" si="4">SUM(AA72:AL72)</f>
        <v>0</v>
      </c>
      <c r="AN72" s="208">
        <f t="shared" ref="AN72:AN79" si="5">SUM(AB72:AM72)</f>
        <v>0</v>
      </c>
    </row>
    <row r="73" spans="1:40" ht="15.5" x14ac:dyDescent="0.35">
      <c r="A73" s="198"/>
      <c r="B73" s="199"/>
      <c r="C73" s="200"/>
      <c r="D73" s="201" t="str">
        <f>IFERROR(VLOOKUP($C73,DATA!$B$1:$D$32,2,FALSE),"")</f>
        <v/>
      </c>
      <c r="E73" s="202"/>
      <c r="F73" s="203" t="str">
        <f>IFERROR(VLOOKUP($C73,DATA!$B$1:$D$32,3,FALSE),"")</f>
        <v/>
      </c>
      <c r="G73" s="204"/>
      <c r="H73" s="205"/>
      <c r="I73" s="199"/>
      <c r="J73" s="206"/>
      <c r="K73" s="199"/>
      <c r="L73" s="207"/>
      <c r="M73" s="199"/>
      <c r="N73" s="191">
        <v>0</v>
      </c>
      <c r="O73" s="191">
        <v>0</v>
      </c>
      <c r="P73" s="191">
        <v>0</v>
      </c>
      <c r="Q73" s="191">
        <v>0</v>
      </c>
      <c r="R73" s="191">
        <v>0</v>
      </c>
      <c r="S73" s="191">
        <v>0</v>
      </c>
      <c r="T73" s="191">
        <v>0</v>
      </c>
      <c r="U73" s="191">
        <v>0</v>
      </c>
      <c r="V73" s="191">
        <v>0</v>
      </c>
      <c r="W73" s="191">
        <v>0</v>
      </c>
      <c r="X73" s="191">
        <v>0</v>
      </c>
      <c r="Y73" s="191">
        <v>0</v>
      </c>
      <c r="Z73" s="208">
        <f t="shared" si="3"/>
        <v>0</v>
      </c>
      <c r="AA73" s="190">
        <v>0</v>
      </c>
      <c r="AB73" s="190">
        <v>0</v>
      </c>
      <c r="AC73" s="190">
        <v>0</v>
      </c>
      <c r="AD73" s="190">
        <v>0</v>
      </c>
      <c r="AE73" s="190">
        <v>0</v>
      </c>
      <c r="AF73" s="190">
        <v>0</v>
      </c>
      <c r="AG73" s="190">
        <v>0</v>
      </c>
      <c r="AH73" s="190">
        <v>0</v>
      </c>
      <c r="AI73" s="190">
        <v>0</v>
      </c>
      <c r="AJ73" s="190">
        <v>0</v>
      </c>
      <c r="AK73" s="190">
        <v>0</v>
      </c>
      <c r="AL73" s="190">
        <v>0</v>
      </c>
      <c r="AM73" s="208">
        <f t="shared" si="4"/>
        <v>0</v>
      </c>
      <c r="AN73" s="208">
        <f t="shared" si="5"/>
        <v>0</v>
      </c>
    </row>
    <row r="74" spans="1:40" ht="15.5" x14ac:dyDescent="0.35">
      <c r="A74" s="198"/>
      <c r="B74" s="199"/>
      <c r="C74" s="200"/>
      <c r="D74" s="201" t="str">
        <f>IFERROR(VLOOKUP($C74,DATA!$B$1:$D$32,2,FALSE),"")</f>
        <v/>
      </c>
      <c r="E74" s="202"/>
      <c r="F74" s="203" t="str">
        <f>IFERROR(VLOOKUP($C74,DATA!$B$1:$D$32,3,FALSE),"")</f>
        <v/>
      </c>
      <c r="G74" s="204"/>
      <c r="H74" s="205"/>
      <c r="I74" s="199"/>
      <c r="J74" s="206"/>
      <c r="K74" s="199"/>
      <c r="L74" s="207"/>
      <c r="M74" s="199"/>
      <c r="N74" s="191">
        <v>0</v>
      </c>
      <c r="O74" s="191">
        <v>0</v>
      </c>
      <c r="P74" s="191">
        <v>0</v>
      </c>
      <c r="Q74" s="191">
        <v>0</v>
      </c>
      <c r="R74" s="191">
        <v>0</v>
      </c>
      <c r="S74" s="191">
        <v>0</v>
      </c>
      <c r="T74" s="191">
        <v>0</v>
      </c>
      <c r="U74" s="191">
        <v>0</v>
      </c>
      <c r="V74" s="191">
        <v>0</v>
      </c>
      <c r="W74" s="191">
        <v>0</v>
      </c>
      <c r="X74" s="191">
        <v>0</v>
      </c>
      <c r="Y74" s="191">
        <v>0</v>
      </c>
      <c r="Z74" s="208">
        <f t="shared" si="3"/>
        <v>0</v>
      </c>
      <c r="AA74" s="190">
        <v>0</v>
      </c>
      <c r="AB74" s="190">
        <v>0</v>
      </c>
      <c r="AC74" s="190">
        <v>0</v>
      </c>
      <c r="AD74" s="190">
        <v>0</v>
      </c>
      <c r="AE74" s="190">
        <v>0</v>
      </c>
      <c r="AF74" s="190">
        <v>0</v>
      </c>
      <c r="AG74" s="190">
        <v>0</v>
      </c>
      <c r="AH74" s="190">
        <v>0</v>
      </c>
      <c r="AI74" s="190">
        <v>0</v>
      </c>
      <c r="AJ74" s="190">
        <v>0</v>
      </c>
      <c r="AK74" s="190">
        <v>0</v>
      </c>
      <c r="AL74" s="190">
        <v>0</v>
      </c>
      <c r="AM74" s="208">
        <f t="shared" si="4"/>
        <v>0</v>
      </c>
      <c r="AN74" s="208">
        <f t="shared" si="5"/>
        <v>0</v>
      </c>
    </row>
    <row r="75" spans="1:40" ht="15.5" x14ac:dyDescent="0.35">
      <c r="A75" s="198"/>
      <c r="B75" s="199"/>
      <c r="C75" s="200"/>
      <c r="D75" s="201" t="str">
        <f>IFERROR(VLOOKUP($C75,DATA!$B$1:$D$32,2,FALSE),"")</f>
        <v/>
      </c>
      <c r="E75" s="202"/>
      <c r="F75" s="203" t="str">
        <f>IFERROR(VLOOKUP($C75,DATA!$B$1:$D$32,3,FALSE),"")</f>
        <v/>
      </c>
      <c r="G75" s="204"/>
      <c r="H75" s="205"/>
      <c r="I75" s="199"/>
      <c r="J75" s="206"/>
      <c r="K75" s="199"/>
      <c r="L75" s="207"/>
      <c r="M75" s="199"/>
      <c r="N75" s="191">
        <v>0</v>
      </c>
      <c r="O75" s="191">
        <v>0</v>
      </c>
      <c r="P75" s="191">
        <v>0</v>
      </c>
      <c r="Q75" s="191">
        <v>0</v>
      </c>
      <c r="R75" s="191">
        <v>0</v>
      </c>
      <c r="S75" s="191">
        <v>0</v>
      </c>
      <c r="T75" s="191">
        <v>0</v>
      </c>
      <c r="U75" s="191">
        <v>0</v>
      </c>
      <c r="V75" s="191">
        <v>0</v>
      </c>
      <c r="W75" s="191">
        <v>0</v>
      </c>
      <c r="X75" s="191">
        <v>0</v>
      </c>
      <c r="Y75" s="191">
        <v>0</v>
      </c>
      <c r="Z75" s="208">
        <f t="shared" si="3"/>
        <v>0</v>
      </c>
      <c r="AA75" s="190">
        <v>0</v>
      </c>
      <c r="AB75" s="190">
        <v>0</v>
      </c>
      <c r="AC75" s="190">
        <v>0</v>
      </c>
      <c r="AD75" s="190">
        <v>0</v>
      </c>
      <c r="AE75" s="190">
        <v>0</v>
      </c>
      <c r="AF75" s="190">
        <v>0</v>
      </c>
      <c r="AG75" s="190">
        <v>0</v>
      </c>
      <c r="AH75" s="190">
        <v>0</v>
      </c>
      <c r="AI75" s="190">
        <v>0</v>
      </c>
      <c r="AJ75" s="190">
        <v>0</v>
      </c>
      <c r="AK75" s="190">
        <v>0</v>
      </c>
      <c r="AL75" s="190">
        <v>0</v>
      </c>
      <c r="AM75" s="208">
        <f t="shared" si="4"/>
        <v>0</v>
      </c>
      <c r="AN75" s="208">
        <f t="shared" si="5"/>
        <v>0</v>
      </c>
    </row>
    <row r="76" spans="1:40" ht="15.5" x14ac:dyDescent="0.35">
      <c r="A76" s="198"/>
      <c r="B76" s="199"/>
      <c r="C76" s="200"/>
      <c r="D76" s="201" t="str">
        <f>IFERROR(VLOOKUP($C76,DATA!$B$1:$D$32,2,FALSE),"")</f>
        <v/>
      </c>
      <c r="E76" s="202"/>
      <c r="F76" s="203" t="str">
        <f>IFERROR(VLOOKUP($C76,DATA!$B$1:$D$32,3,FALSE),"")</f>
        <v/>
      </c>
      <c r="G76" s="204"/>
      <c r="H76" s="205"/>
      <c r="I76" s="199"/>
      <c r="J76" s="206"/>
      <c r="K76" s="199"/>
      <c r="L76" s="207"/>
      <c r="M76" s="199"/>
      <c r="N76" s="191">
        <v>0</v>
      </c>
      <c r="O76" s="191">
        <v>0</v>
      </c>
      <c r="P76" s="191">
        <v>0</v>
      </c>
      <c r="Q76" s="191">
        <v>0</v>
      </c>
      <c r="R76" s="191">
        <v>0</v>
      </c>
      <c r="S76" s="191">
        <v>0</v>
      </c>
      <c r="T76" s="191">
        <v>0</v>
      </c>
      <c r="U76" s="191">
        <v>0</v>
      </c>
      <c r="V76" s="191">
        <v>0</v>
      </c>
      <c r="W76" s="191">
        <v>0</v>
      </c>
      <c r="X76" s="191">
        <v>0</v>
      </c>
      <c r="Y76" s="191">
        <v>0</v>
      </c>
      <c r="Z76" s="208">
        <f t="shared" si="3"/>
        <v>0</v>
      </c>
      <c r="AA76" s="190">
        <v>0</v>
      </c>
      <c r="AB76" s="190">
        <v>0</v>
      </c>
      <c r="AC76" s="190">
        <v>0</v>
      </c>
      <c r="AD76" s="190">
        <v>0</v>
      </c>
      <c r="AE76" s="190">
        <v>0</v>
      </c>
      <c r="AF76" s="190">
        <v>0</v>
      </c>
      <c r="AG76" s="190">
        <v>0</v>
      </c>
      <c r="AH76" s="190">
        <v>0</v>
      </c>
      <c r="AI76" s="190">
        <v>0</v>
      </c>
      <c r="AJ76" s="190">
        <v>0</v>
      </c>
      <c r="AK76" s="190">
        <v>0</v>
      </c>
      <c r="AL76" s="190">
        <v>0</v>
      </c>
      <c r="AM76" s="208">
        <f t="shared" si="4"/>
        <v>0</v>
      </c>
      <c r="AN76" s="208">
        <f t="shared" si="5"/>
        <v>0</v>
      </c>
    </row>
    <row r="77" spans="1:40" ht="15.5" x14ac:dyDescent="0.35">
      <c r="A77" s="198"/>
      <c r="B77" s="199"/>
      <c r="C77" s="200"/>
      <c r="D77" s="201" t="str">
        <f>IFERROR(VLOOKUP($C77,DATA!$B$1:$D$32,2,FALSE),"")</f>
        <v/>
      </c>
      <c r="E77" s="202"/>
      <c r="F77" s="203" t="str">
        <f>IFERROR(VLOOKUP($C77,DATA!$B$1:$D$32,3,FALSE),"")</f>
        <v/>
      </c>
      <c r="G77" s="204"/>
      <c r="H77" s="205"/>
      <c r="I77" s="199"/>
      <c r="J77" s="206"/>
      <c r="K77" s="199"/>
      <c r="L77" s="207"/>
      <c r="M77" s="199"/>
      <c r="N77" s="191">
        <v>0</v>
      </c>
      <c r="O77" s="191">
        <v>0</v>
      </c>
      <c r="P77" s="191">
        <v>0</v>
      </c>
      <c r="Q77" s="191">
        <v>0</v>
      </c>
      <c r="R77" s="191">
        <v>0</v>
      </c>
      <c r="S77" s="191">
        <v>0</v>
      </c>
      <c r="T77" s="191">
        <v>0</v>
      </c>
      <c r="U77" s="191">
        <v>0</v>
      </c>
      <c r="V77" s="191">
        <v>0</v>
      </c>
      <c r="W77" s="191">
        <v>0</v>
      </c>
      <c r="X77" s="191">
        <v>0</v>
      </c>
      <c r="Y77" s="191">
        <v>0</v>
      </c>
      <c r="Z77" s="208">
        <f t="shared" si="3"/>
        <v>0</v>
      </c>
      <c r="AA77" s="190">
        <v>0</v>
      </c>
      <c r="AB77" s="190">
        <v>0</v>
      </c>
      <c r="AC77" s="190">
        <v>0</v>
      </c>
      <c r="AD77" s="190">
        <v>0</v>
      </c>
      <c r="AE77" s="190">
        <v>0</v>
      </c>
      <c r="AF77" s="190">
        <v>0</v>
      </c>
      <c r="AG77" s="190">
        <v>0</v>
      </c>
      <c r="AH77" s="190">
        <v>0</v>
      </c>
      <c r="AI77" s="190">
        <v>0</v>
      </c>
      <c r="AJ77" s="190">
        <v>0</v>
      </c>
      <c r="AK77" s="190">
        <v>0</v>
      </c>
      <c r="AL77" s="190">
        <v>0</v>
      </c>
      <c r="AM77" s="208">
        <f t="shared" si="4"/>
        <v>0</v>
      </c>
      <c r="AN77" s="208">
        <f t="shared" si="5"/>
        <v>0</v>
      </c>
    </row>
    <row r="78" spans="1:40" ht="15.5" x14ac:dyDescent="0.35">
      <c r="A78" s="198"/>
      <c r="B78" s="199"/>
      <c r="C78" s="200"/>
      <c r="D78" s="201" t="str">
        <f>IFERROR(VLOOKUP($C78,DATA!$B$1:$D$32,2,FALSE),"")</f>
        <v/>
      </c>
      <c r="E78" s="202"/>
      <c r="F78" s="203" t="str">
        <f>IFERROR(VLOOKUP($C78,DATA!$B$1:$D$32,3,FALSE),"")</f>
        <v/>
      </c>
      <c r="G78" s="204"/>
      <c r="H78" s="205"/>
      <c r="I78" s="199"/>
      <c r="J78" s="206"/>
      <c r="K78" s="199"/>
      <c r="L78" s="207"/>
      <c r="M78" s="199"/>
      <c r="N78" s="191">
        <v>0</v>
      </c>
      <c r="O78" s="191">
        <v>0</v>
      </c>
      <c r="P78" s="191">
        <v>0</v>
      </c>
      <c r="Q78" s="191">
        <v>0</v>
      </c>
      <c r="R78" s="191">
        <v>0</v>
      </c>
      <c r="S78" s="191">
        <v>0</v>
      </c>
      <c r="T78" s="191">
        <v>0</v>
      </c>
      <c r="U78" s="191">
        <v>0</v>
      </c>
      <c r="V78" s="191">
        <v>0</v>
      </c>
      <c r="W78" s="191">
        <v>0</v>
      </c>
      <c r="X78" s="191">
        <v>0</v>
      </c>
      <c r="Y78" s="191">
        <v>0</v>
      </c>
      <c r="Z78" s="208">
        <f t="shared" si="3"/>
        <v>0</v>
      </c>
      <c r="AA78" s="190">
        <v>0</v>
      </c>
      <c r="AB78" s="190">
        <v>0</v>
      </c>
      <c r="AC78" s="190">
        <v>0</v>
      </c>
      <c r="AD78" s="190">
        <v>0</v>
      </c>
      <c r="AE78" s="190">
        <v>0</v>
      </c>
      <c r="AF78" s="190">
        <v>0</v>
      </c>
      <c r="AG78" s="190">
        <v>0</v>
      </c>
      <c r="AH78" s="190">
        <v>0</v>
      </c>
      <c r="AI78" s="190">
        <v>0</v>
      </c>
      <c r="AJ78" s="190">
        <v>0</v>
      </c>
      <c r="AK78" s="190">
        <v>0</v>
      </c>
      <c r="AL78" s="190">
        <v>0</v>
      </c>
      <c r="AM78" s="208">
        <f t="shared" si="4"/>
        <v>0</v>
      </c>
      <c r="AN78" s="208">
        <f t="shared" si="5"/>
        <v>0</v>
      </c>
    </row>
    <row r="79" spans="1:40" ht="15.5" x14ac:dyDescent="0.35">
      <c r="A79" s="198"/>
      <c r="B79" s="199"/>
      <c r="C79" s="200"/>
      <c r="D79" s="201" t="str">
        <f>IFERROR(VLOOKUP($C79,DATA!$B$1:$D$32,2,FALSE),"")</f>
        <v/>
      </c>
      <c r="E79" s="202"/>
      <c r="F79" s="203" t="str">
        <f>IFERROR(VLOOKUP($C79,DATA!$B$1:$D$32,3,FALSE),"")</f>
        <v/>
      </c>
      <c r="G79" s="204"/>
      <c r="H79" s="205"/>
      <c r="I79" s="199"/>
      <c r="J79" s="206"/>
      <c r="K79" s="199"/>
      <c r="L79" s="207"/>
      <c r="M79" s="199"/>
      <c r="N79" s="191">
        <v>0</v>
      </c>
      <c r="O79" s="191">
        <v>0</v>
      </c>
      <c r="P79" s="191">
        <v>0</v>
      </c>
      <c r="Q79" s="191">
        <v>0</v>
      </c>
      <c r="R79" s="191">
        <v>0</v>
      </c>
      <c r="S79" s="191">
        <v>0</v>
      </c>
      <c r="T79" s="191">
        <v>0</v>
      </c>
      <c r="U79" s="191">
        <v>0</v>
      </c>
      <c r="V79" s="191">
        <v>0</v>
      </c>
      <c r="W79" s="191">
        <v>0</v>
      </c>
      <c r="X79" s="191">
        <v>0</v>
      </c>
      <c r="Y79" s="191">
        <v>0</v>
      </c>
      <c r="Z79" s="208">
        <f t="shared" si="3"/>
        <v>0</v>
      </c>
      <c r="AA79" s="190">
        <v>0</v>
      </c>
      <c r="AB79" s="190">
        <v>0</v>
      </c>
      <c r="AC79" s="190">
        <v>0</v>
      </c>
      <c r="AD79" s="190">
        <v>0</v>
      </c>
      <c r="AE79" s="190">
        <v>0</v>
      </c>
      <c r="AF79" s="190">
        <v>0</v>
      </c>
      <c r="AG79" s="190">
        <v>0</v>
      </c>
      <c r="AH79" s="190">
        <v>0</v>
      </c>
      <c r="AI79" s="190">
        <v>0</v>
      </c>
      <c r="AJ79" s="190">
        <v>0</v>
      </c>
      <c r="AK79" s="190">
        <v>0</v>
      </c>
      <c r="AL79" s="190">
        <v>0</v>
      </c>
      <c r="AM79" s="208">
        <f t="shared" si="4"/>
        <v>0</v>
      </c>
      <c r="AN79" s="208">
        <f t="shared" si="5"/>
        <v>0</v>
      </c>
    </row>
    <row r="80" spans="1:40" x14ac:dyDescent="0.35"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</row>
    <row r="81" spans="14:40" x14ac:dyDescent="0.35"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</row>
    <row r="82" spans="14:40" x14ac:dyDescent="0.35"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</row>
    <row r="83" spans="14:40" x14ac:dyDescent="0.35"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</row>
    <row r="84" spans="14:40" x14ac:dyDescent="0.35"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</row>
    <row r="85" spans="14:40" x14ac:dyDescent="0.35"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</row>
    <row r="86" spans="14:40" x14ac:dyDescent="0.35"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</row>
    <row r="87" spans="14:40" x14ac:dyDescent="0.35"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</row>
    <row r="88" spans="14:40" x14ac:dyDescent="0.35"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</row>
    <row r="89" spans="14:40" x14ac:dyDescent="0.35"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</row>
    <row r="90" spans="14:40" x14ac:dyDescent="0.35"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</row>
    <row r="91" spans="14:40" x14ac:dyDescent="0.35"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</row>
    <row r="92" spans="14:40" x14ac:dyDescent="0.35"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</row>
    <row r="93" spans="14:40" x14ac:dyDescent="0.35"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</row>
    <row r="94" spans="14:40" x14ac:dyDescent="0.35"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</row>
    <row r="95" spans="14:40" x14ac:dyDescent="0.35"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</row>
    <row r="96" spans="14:40" x14ac:dyDescent="0.35"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</row>
    <row r="97" spans="14:40" x14ac:dyDescent="0.35"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</row>
    <row r="98" spans="14:40" x14ac:dyDescent="0.35"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</row>
    <row r="99" spans="14:40" x14ac:dyDescent="0.35"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</row>
    <row r="100" spans="14:40" x14ac:dyDescent="0.35"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</row>
    <row r="101" spans="14:40" x14ac:dyDescent="0.35"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</row>
    <row r="102" spans="14:40" x14ac:dyDescent="0.35"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</row>
    <row r="103" spans="14:40" x14ac:dyDescent="0.35"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</row>
    <row r="104" spans="14:40" x14ac:dyDescent="0.35"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</row>
    <row r="105" spans="14:40" x14ac:dyDescent="0.35"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</row>
    <row r="106" spans="14:40" x14ac:dyDescent="0.35"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</row>
    <row r="107" spans="14:40" x14ac:dyDescent="0.35"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</row>
    <row r="108" spans="14:40" x14ac:dyDescent="0.35"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</row>
    <row r="109" spans="14:40" x14ac:dyDescent="0.35"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</row>
    <row r="110" spans="14:40" x14ac:dyDescent="0.35"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</row>
    <row r="111" spans="14:40" x14ac:dyDescent="0.35"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</row>
    <row r="112" spans="14:40" x14ac:dyDescent="0.35"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</row>
    <row r="113" spans="26:40" x14ac:dyDescent="0.35"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</row>
    <row r="114" spans="26:40" x14ac:dyDescent="0.35"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</row>
    <row r="115" spans="26:40" x14ac:dyDescent="0.35"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</row>
    <row r="116" spans="26:40" x14ac:dyDescent="0.35"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</row>
    <row r="117" spans="26:40" x14ac:dyDescent="0.35"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</row>
    <row r="118" spans="26:40" x14ac:dyDescent="0.35"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</row>
    <row r="119" spans="26:40" x14ac:dyDescent="0.35"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</row>
    <row r="120" spans="26:40" x14ac:dyDescent="0.35"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</row>
  </sheetData>
  <dataValidations count="3">
    <dataValidation type="list" allowBlank="1" showInputMessage="1" showErrorMessage="1" sqref="C3:C79" xr:uid="{00000000-0002-0000-0400-000000000000}">
      <formula1>N°PROJET</formula1>
    </dataValidation>
    <dataValidation type="list" allowBlank="1" showInputMessage="1" showErrorMessage="1" sqref="E3:E79" xr:uid="{00000000-0002-0000-0400-000001000000}">
      <formula1>DEPENSES</formula1>
    </dataValidation>
    <dataValidation type="list" allowBlank="1" showInputMessage="1" showErrorMessage="1" sqref="M3:M79" xr:uid="{00000000-0002-0000-0400-000002000000}">
      <formula1>Statuut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DATA</vt:lpstr>
      <vt:lpstr>CAPEX</vt:lpstr>
      <vt:lpstr>PROJET </vt:lpstr>
      <vt:lpstr>DA CDE  </vt:lpstr>
      <vt:lpstr>ANNEE</vt:lpstr>
      <vt:lpstr>DEPENSES</vt:lpstr>
      <vt:lpstr>N°CAPEX</vt:lpstr>
      <vt:lpstr>N°PROJET</vt:lpstr>
      <vt:lpstr>sTATUT</vt:lpstr>
      <vt:lpstr>Statuut</vt:lpstr>
    </vt:vector>
  </TitlesOfParts>
  <Company>STELIA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VITAL, Vincent</dc:creator>
  <cp:lastModifiedBy>33748</cp:lastModifiedBy>
  <dcterms:created xsi:type="dcterms:W3CDTF">2023-05-11T13:04:34Z</dcterms:created>
  <dcterms:modified xsi:type="dcterms:W3CDTF">2023-06-11T08:05:46Z</dcterms:modified>
</cp:coreProperties>
</file>