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C:\Users\candi\OneDrive\Dokumente\OneDrive\Desktop\"/>
    </mc:Choice>
  </mc:AlternateContent>
  <xr:revisionPtr revIDLastSave="0" documentId="13_ncr:1_{E86D5D49-050D-4852-9B83-E095F32C21A6}" xr6:coauthVersionLast="47" xr6:coauthVersionMax="47" xr10:uidLastSave="{00000000-0000-0000-0000-000000000000}"/>
  <bookViews>
    <workbookView xWindow="-120" yWindow="-120" windowWidth="24240" windowHeight="13020" tabRatio="711" activeTab="2" xr2:uid="{00000000-000D-0000-FFFF-FFFF00000000}"/>
  </bookViews>
  <sheets>
    <sheet name="Base" sheetId="1" r:id="rId1"/>
    <sheet name="Donnée" sheetId="2" r:id="rId2"/>
    <sheet name="Articles" sheetId="5" r:id="rId3"/>
    <sheet name="Article Semaine" sheetId="7" r:id="rId4"/>
    <sheet name="Semaine" sheetId="3" r:id="rId5"/>
    <sheet name="AGES BÉBÉ" sheetId="8" r:id="rId6"/>
  </sheets>
  <externalReferences>
    <externalReference r:id="rId7"/>
  </externalReferences>
  <definedNames>
    <definedName name="_xleta.BASE" hidden="1" xlm="1">#NAME?</definedName>
    <definedName name="_xleta.IF" hidden="1" xlm="1">#NAME?</definedName>
    <definedName name="_xleta.T" hidden="1" xlm="1">#NAME?</definedName>
    <definedName name="Complement">Articles!$B$3:$E$81</definedName>
    <definedName name="Noms">[1]Enfants!$A$4:$A$26</definedName>
    <definedName name="Personnes">Donnée!$B$3:$F$57</definedName>
    <definedName name="Produit">t_Articles[ARTICLES]</definedName>
    <definedName name="Reste">#REF!</definedName>
    <definedName name="_xlnm.Print_Area" localSheetId="0">Base!$G$19:$G$20</definedName>
    <definedName name="_xlnm.Print_Area" localSheetId="1">Donnée!#REF!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" i="2" l="1"/>
  <c r="H1" i="5"/>
  <c r="G11" i="5" a="1"/>
  <c r="G11" i="5"/>
  <c r="I7" i="2"/>
  <c r="G13" i="5" a="1"/>
  <c r="G13" i="5"/>
  <c r="H13" i="5"/>
  <c r="I6" i="2"/>
  <c r="G12" i="5" a="1"/>
  <c r="G12" i="5"/>
  <c r="G5" i="5" a="1"/>
  <c r="G5" i="5"/>
  <c r="G6" i="5" a="1"/>
  <c r="G6" i="5"/>
  <c r="L7" i="8"/>
  <c r="L11" i="8"/>
  <c r="L14" i="8"/>
  <c r="L18" i="8"/>
  <c r="L8" i="8"/>
  <c r="L9" i="8"/>
  <c r="I1" i="5"/>
  <c r="I16" i="2"/>
  <c r="H5" i="5"/>
  <c r="I54" i="2"/>
  <c r="I5" i="2"/>
  <c r="I9" i="2"/>
  <c r="I12" i="2"/>
  <c r="I11" i="2"/>
  <c r="G54" i="2"/>
  <c r="K25" i="1"/>
  <c r="J25" i="1"/>
  <c r="K24" i="1"/>
  <c r="J24" i="1"/>
  <c r="B56" i="2"/>
  <c r="C56" i="2"/>
  <c r="D56" i="2"/>
  <c r="E56" i="2"/>
  <c r="F56" i="2"/>
  <c r="G56" i="2"/>
  <c r="H56" i="2"/>
  <c r="I56" i="2"/>
  <c r="B57" i="2"/>
  <c r="C57" i="2"/>
  <c r="D57" i="2"/>
  <c r="E57" i="2"/>
  <c r="F57" i="2"/>
  <c r="G57" i="2"/>
  <c r="H57" i="2"/>
  <c r="I57" i="2"/>
  <c r="B44" i="2"/>
  <c r="C44" i="2"/>
  <c r="D44" i="2"/>
  <c r="E44" i="2"/>
  <c r="F44" i="2"/>
  <c r="G44" i="2"/>
  <c r="H44" i="2"/>
  <c r="I44" i="2"/>
  <c r="B45" i="2"/>
  <c r="C45" i="2"/>
  <c r="D45" i="2"/>
  <c r="E45" i="2"/>
  <c r="F45" i="2"/>
  <c r="G45" i="2"/>
  <c r="H45" i="2"/>
  <c r="I45" i="2"/>
  <c r="B46" i="2"/>
  <c r="C46" i="2"/>
  <c r="D46" i="2"/>
  <c r="E46" i="2"/>
  <c r="F46" i="2"/>
  <c r="G46" i="2"/>
  <c r="H46" i="2"/>
  <c r="I46" i="2"/>
  <c r="B47" i="2"/>
  <c r="C47" i="2"/>
  <c r="D47" i="2"/>
  <c r="E47" i="2"/>
  <c r="F47" i="2"/>
  <c r="G47" i="2"/>
  <c r="H47" i="2"/>
  <c r="I47" i="2"/>
  <c r="B48" i="2"/>
  <c r="C48" i="2"/>
  <c r="D48" i="2"/>
  <c r="E48" i="2"/>
  <c r="F48" i="2"/>
  <c r="G48" i="2"/>
  <c r="H48" i="2"/>
  <c r="I48" i="2"/>
  <c r="B49" i="2"/>
  <c r="C49" i="2"/>
  <c r="D49" i="2"/>
  <c r="E49" i="2"/>
  <c r="F49" i="2"/>
  <c r="G49" i="2"/>
  <c r="H49" i="2"/>
  <c r="I49" i="2"/>
  <c r="B50" i="2"/>
  <c r="C50" i="2"/>
  <c r="D50" i="2"/>
  <c r="E50" i="2"/>
  <c r="F50" i="2"/>
  <c r="G50" i="2"/>
  <c r="H50" i="2"/>
  <c r="I50" i="2"/>
  <c r="B51" i="2"/>
  <c r="C51" i="2"/>
  <c r="D51" i="2"/>
  <c r="E51" i="2"/>
  <c r="F51" i="2"/>
  <c r="G51" i="2"/>
  <c r="H51" i="2"/>
  <c r="I51" i="2"/>
  <c r="B52" i="2"/>
  <c r="C52" i="2"/>
  <c r="D52" i="2"/>
  <c r="E52" i="2"/>
  <c r="F52" i="2"/>
  <c r="G52" i="2"/>
  <c r="H52" i="2"/>
  <c r="I52" i="2"/>
  <c r="B53" i="2"/>
  <c r="C53" i="2"/>
  <c r="D53" i="2"/>
  <c r="E53" i="2"/>
  <c r="F53" i="2"/>
  <c r="G53" i="2"/>
  <c r="H53" i="2"/>
  <c r="I53" i="2"/>
  <c r="B54" i="2"/>
  <c r="C54" i="2"/>
  <c r="D54" i="2"/>
  <c r="E54" i="2"/>
  <c r="F54" i="2"/>
  <c r="H54" i="2"/>
  <c r="B55" i="2"/>
  <c r="C55" i="2"/>
  <c r="D55" i="2"/>
  <c r="E55" i="2"/>
  <c r="F55" i="2"/>
  <c r="G55" i="2"/>
  <c r="H55" i="2"/>
  <c r="I55" i="2"/>
  <c r="B21" i="2"/>
  <c r="C21" i="2"/>
  <c r="D21" i="2"/>
  <c r="E21" i="2"/>
  <c r="F21" i="2"/>
  <c r="G21" i="2"/>
  <c r="H21" i="2"/>
  <c r="I21" i="2"/>
  <c r="B22" i="2"/>
  <c r="C22" i="2"/>
  <c r="D22" i="2"/>
  <c r="E22" i="2"/>
  <c r="F22" i="2"/>
  <c r="G22" i="2"/>
  <c r="H22" i="2"/>
  <c r="I22" i="2"/>
  <c r="B23" i="2"/>
  <c r="C23" i="2"/>
  <c r="D23" i="2"/>
  <c r="E23" i="2"/>
  <c r="F23" i="2"/>
  <c r="G23" i="2"/>
  <c r="H23" i="2"/>
  <c r="I23" i="2"/>
  <c r="B24" i="2"/>
  <c r="C24" i="2"/>
  <c r="D24" i="2"/>
  <c r="E24" i="2"/>
  <c r="F24" i="2"/>
  <c r="G24" i="2"/>
  <c r="H24" i="2"/>
  <c r="I24" i="2"/>
  <c r="B25" i="2"/>
  <c r="C25" i="2"/>
  <c r="D25" i="2"/>
  <c r="E25" i="2"/>
  <c r="F25" i="2"/>
  <c r="G25" i="2"/>
  <c r="H25" i="2"/>
  <c r="I25" i="2"/>
  <c r="B26" i="2"/>
  <c r="C26" i="2"/>
  <c r="D26" i="2"/>
  <c r="E26" i="2"/>
  <c r="F26" i="2"/>
  <c r="G26" i="2"/>
  <c r="H26" i="2"/>
  <c r="I26" i="2"/>
  <c r="B27" i="2"/>
  <c r="C27" i="2"/>
  <c r="D27" i="2"/>
  <c r="E27" i="2"/>
  <c r="F27" i="2"/>
  <c r="G27" i="2"/>
  <c r="H27" i="2"/>
  <c r="I27" i="2"/>
  <c r="B28" i="2"/>
  <c r="C28" i="2"/>
  <c r="D28" i="2"/>
  <c r="E28" i="2"/>
  <c r="F28" i="2"/>
  <c r="G28" i="2"/>
  <c r="H28" i="2"/>
  <c r="I28" i="2"/>
  <c r="B29" i="2"/>
  <c r="C29" i="2"/>
  <c r="D29" i="2"/>
  <c r="E29" i="2"/>
  <c r="F29" i="2"/>
  <c r="G29" i="2"/>
  <c r="H29" i="2"/>
  <c r="I29" i="2"/>
  <c r="B30" i="2"/>
  <c r="C30" i="2"/>
  <c r="D30" i="2"/>
  <c r="E30" i="2"/>
  <c r="F30" i="2"/>
  <c r="G30" i="2"/>
  <c r="H30" i="2"/>
  <c r="I30" i="2"/>
  <c r="B31" i="2"/>
  <c r="C31" i="2"/>
  <c r="D31" i="2"/>
  <c r="E31" i="2"/>
  <c r="F31" i="2"/>
  <c r="G31" i="2"/>
  <c r="H31" i="2"/>
  <c r="I31" i="2"/>
  <c r="B32" i="2"/>
  <c r="C32" i="2"/>
  <c r="D32" i="2"/>
  <c r="E32" i="2"/>
  <c r="F32" i="2"/>
  <c r="G32" i="2"/>
  <c r="H32" i="2"/>
  <c r="I32" i="2"/>
  <c r="B33" i="2"/>
  <c r="C33" i="2"/>
  <c r="D33" i="2"/>
  <c r="E33" i="2"/>
  <c r="F33" i="2"/>
  <c r="G33" i="2"/>
  <c r="H33" i="2"/>
  <c r="I33" i="2"/>
  <c r="B34" i="2"/>
  <c r="C34" i="2"/>
  <c r="D34" i="2"/>
  <c r="E34" i="2"/>
  <c r="F34" i="2"/>
  <c r="G34" i="2"/>
  <c r="H34" i="2"/>
  <c r="I34" i="2"/>
  <c r="B35" i="2"/>
  <c r="C35" i="2"/>
  <c r="D35" i="2"/>
  <c r="E35" i="2"/>
  <c r="F35" i="2"/>
  <c r="G35" i="2"/>
  <c r="H35" i="2"/>
  <c r="I35" i="2"/>
  <c r="B36" i="2"/>
  <c r="C36" i="2"/>
  <c r="D36" i="2"/>
  <c r="E36" i="2"/>
  <c r="F36" i="2"/>
  <c r="G36" i="2"/>
  <c r="H36" i="2"/>
  <c r="I36" i="2"/>
  <c r="B37" i="2"/>
  <c r="C37" i="2"/>
  <c r="D37" i="2"/>
  <c r="E37" i="2"/>
  <c r="F37" i="2"/>
  <c r="G37" i="2"/>
  <c r="H37" i="2"/>
  <c r="I37" i="2"/>
  <c r="B38" i="2"/>
  <c r="C38" i="2"/>
  <c r="D38" i="2"/>
  <c r="E38" i="2"/>
  <c r="F38" i="2"/>
  <c r="G38" i="2"/>
  <c r="H38" i="2"/>
  <c r="I38" i="2"/>
  <c r="B39" i="2"/>
  <c r="C39" i="2"/>
  <c r="D39" i="2"/>
  <c r="E39" i="2"/>
  <c r="F39" i="2"/>
  <c r="G39" i="2"/>
  <c r="H39" i="2"/>
  <c r="I39" i="2"/>
  <c r="B40" i="2"/>
  <c r="C40" i="2"/>
  <c r="D40" i="2"/>
  <c r="E40" i="2"/>
  <c r="F40" i="2"/>
  <c r="G40" i="2"/>
  <c r="H40" i="2"/>
  <c r="I40" i="2"/>
  <c r="B41" i="2"/>
  <c r="C41" i="2"/>
  <c r="D41" i="2"/>
  <c r="E41" i="2"/>
  <c r="F41" i="2"/>
  <c r="G41" i="2"/>
  <c r="H41" i="2"/>
  <c r="I41" i="2"/>
  <c r="B42" i="2"/>
  <c r="C42" i="2"/>
  <c r="D42" i="2"/>
  <c r="E42" i="2"/>
  <c r="F42" i="2"/>
  <c r="G42" i="2"/>
  <c r="H42" i="2"/>
  <c r="I42" i="2"/>
  <c r="B43" i="2"/>
  <c r="C43" i="2"/>
  <c r="D43" i="2"/>
  <c r="E43" i="2"/>
  <c r="F43" i="2"/>
  <c r="G43" i="2"/>
  <c r="H43" i="2"/>
  <c r="I43" i="2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E29" i="8"/>
  <c r="G4" i="2"/>
  <c r="G5" i="2"/>
  <c r="B4" i="2"/>
  <c r="B5" i="2"/>
  <c r="H9" i="5"/>
  <c r="K13" i="1"/>
  <c r="K12" i="1"/>
  <c r="H12" i="5"/>
  <c r="K11" i="1"/>
  <c r="H11" i="5"/>
  <c r="H10" i="5"/>
  <c r="G8" i="2"/>
  <c r="I8" i="2"/>
  <c r="J10" i="5"/>
  <c r="J11" i="5"/>
  <c r="J12" i="5"/>
  <c r="J13" i="5"/>
  <c r="K7" i="1"/>
  <c r="K8" i="1"/>
  <c r="K9" i="1"/>
  <c r="K10" i="1"/>
  <c r="K14" i="1"/>
  <c r="K15" i="1"/>
  <c r="K16" i="1"/>
  <c r="K17" i="1"/>
  <c r="K18" i="1"/>
  <c r="K19" i="1"/>
  <c r="K20" i="1"/>
  <c r="K21" i="1"/>
  <c r="K22" i="1"/>
  <c r="K23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9" i="5"/>
  <c r="L10" i="8"/>
  <c r="L13" i="8"/>
  <c r="H6" i="5"/>
  <c r="J5" i="5"/>
  <c r="E8" i="5"/>
  <c r="J6" i="5"/>
  <c r="E14" i="5"/>
  <c r="G9" i="2"/>
  <c r="G1" i="5"/>
  <c r="H2" i="5"/>
  <c r="E76" i="5"/>
  <c r="E75" i="5"/>
  <c r="E74" i="5"/>
  <c r="E73" i="5"/>
  <c r="E72" i="5"/>
  <c r="E69" i="5"/>
  <c r="E68" i="5"/>
  <c r="E67" i="5"/>
  <c r="E66" i="5"/>
  <c r="E65" i="5"/>
  <c r="E63" i="5"/>
  <c r="E62" i="5"/>
  <c r="E61" i="5"/>
  <c r="E60" i="5"/>
  <c r="E58" i="5"/>
  <c r="E57" i="5"/>
  <c r="E56" i="5"/>
  <c r="E55" i="5"/>
  <c r="E53" i="5"/>
  <c r="E52" i="5"/>
  <c r="E51" i="5"/>
  <c r="E50" i="5"/>
  <c r="E48" i="5"/>
  <c r="E47" i="5"/>
  <c r="E46" i="5"/>
  <c r="E45" i="5"/>
  <c r="E43" i="5"/>
  <c r="E42" i="5"/>
  <c r="E41" i="5"/>
  <c r="E40" i="5"/>
  <c r="E38" i="5"/>
  <c r="E37" i="5"/>
  <c r="E36" i="5"/>
  <c r="E34" i="5"/>
  <c r="E33" i="5"/>
  <c r="E32" i="5"/>
  <c r="E31" i="5"/>
  <c r="E30" i="5"/>
  <c r="E29" i="5"/>
  <c r="E28" i="5"/>
  <c r="E20" i="5"/>
  <c r="E19" i="5"/>
  <c r="E18" i="5"/>
  <c r="B20" i="2"/>
  <c r="C20" i="2"/>
  <c r="D20" i="2"/>
  <c r="E20" i="2"/>
  <c r="F20" i="2"/>
  <c r="G20" i="2"/>
  <c r="H20" i="2"/>
  <c r="I20" i="2"/>
  <c r="E35" i="8"/>
  <c r="N35" i="8"/>
  <c r="G35" i="8"/>
  <c r="H35" i="8"/>
  <c r="I35" i="8"/>
  <c r="J35" i="8"/>
  <c r="E36" i="8"/>
  <c r="N36" i="8"/>
  <c r="G36" i="8"/>
  <c r="H36" i="8"/>
  <c r="I36" i="8"/>
  <c r="J36" i="8"/>
  <c r="E37" i="8"/>
  <c r="O37" i="8"/>
  <c r="G37" i="8"/>
  <c r="H37" i="8"/>
  <c r="I37" i="8"/>
  <c r="J37" i="8"/>
  <c r="E38" i="8"/>
  <c r="N38" i="8"/>
  <c r="G38" i="8"/>
  <c r="H38" i="8"/>
  <c r="I38" i="8"/>
  <c r="J38" i="8"/>
  <c r="E39" i="8"/>
  <c r="O39" i="8"/>
  <c r="G39" i="8"/>
  <c r="H39" i="8"/>
  <c r="I39" i="8"/>
  <c r="J39" i="8"/>
  <c r="E40" i="8"/>
  <c r="N40" i="8"/>
  <c r="G40" i="8"/>
  <c r="H40" i="8"/>
  <c r="I40" i="8"/>
  <c r="J40" i="8"/>
  <c r="E41" i="8"/>
  <c r="O41" i="8"/>
  <c r="G41" i="8"/>
  <c r="H41" i="8"/>
  <c r="I41" i="8"/>
  <c r="J41" i="8"/>
  <c r="E42" i="8"/>
  <c r="N42" i="8"/>
  <c r="G42" i="8"/>
  <c r="H42" i="8"/>
  <c r="I42" i="8"/>
  <c r="J42" i="8"/>
  <c r="E43" i="8"/>
  <c r="N43" i="8"/>
  <c r="G43" i="8"/>
  <c r="H43" i="8"/>
  <c r="I43" i="8"/>
  <c r="J43" i="8"/>
  <c r="E44" i="8"/>
  <c r="N44" i="8"/>
  <c r="G44" i="8"/>
  <c r="H44" i="8"/>
  <c r="I44" i="8"/>
  <c r="J44" i="8"/>
  <c r="E45" i="8"/>
  <c r="G45" i="8"/>
  <c r="H45" i="8"/>
  <c r="I45" i="8"/>
  <c r="J45" i="8"/>
  <c r="N45" i="8"/>
  <c r="O45" i="8"/>
  <c r="E46" i="8"/>
  <c r="G46" i="8"/>
  <c r="H46" i="8"/>
  <c r="I46" i="8"/>
  <c r="J46" i="8"/>
  <c r="N46" i="8"/>
  <c r="O46" i="8"/>
  <c r="E47" i="8"/>
  <c r="O47" i="8"/>
  <c r="G47" i="8"/>
  <c r="H47" i="8"/>
  <c r="I47" i="8"/>
  <c r="J47" i="8"/>
  <c r="N47" i="8"/>
  <c r="E48" i="8"/>
  <c r="N48" i="8"/>
  <c r="G48" i="8"/>
  <c r="H48" i="8"/>
  <c r="I48" i="8"/>
  <c r="J48" i="8"/>
  <c r="O48" i="8"/>
  <c r="E49" i="8"/>
  <c r="O49" i="8"/>
  <c r="G49" i="8"/>
  <c r="H49" i="8"/>
  <c r="I49" i="8"/>
  <c r="J49" i="8"/>
  <c r="N49" i="8"/>
  <c r="E50" i="8"/>
  <c r="N50" i="8"/>
  <c r="G50" i="8"/>
  <c r="H50" i="8"/>
  <c r="I50" i="8"/>
  <c r="J50" i="8"/>
  <c r="O50" i="8"/>
  <c r="E51" i="8"/>
  <c r="N51" i="8"/>
  <c r="G51" i="8"/>
  <c r="H51" i="8"/>
  <c r="I51" i="8"/>
  <c r="J51" i="8"/>
  <c r="E52" i="8"/>
  <c r="N52" i="8"/>
  <c r="G52" i="8"/>
  <c r="H52" i="8"/>
  <c r="I52" i="8"/>
  <c r="J52" i="8"/>
  <c r="E53" i="8"/>
  <c r="G53" i="8"/>
  <c r="H53" i="8"/>
  <c r="I53" i="8"/>
  <c r="J53" i="8"/>
  <c r="N53" i="8"/>
  <c r="O53" i="8"/>
  <c r="E54" i="8"/>
  <c r="G54" i="8"/>
  <c r="H54" i="8"/>
  <c r="I54" i="8"/>
  <c r="J54" i="8"/>
  <c r="N54" i="8"/>
  <c r="O54" i="8"/>
  <c r="E55" i="8"/>
  <c r="O55" i="8"/>
  <c r="G55" i="8"/>
  <c r="H55" i="8"/>
  <c r="I55" i="8"/>
  <c r="J55" i="8"/>
  <c r="N55" i="8"/>
  <c r="E56" i="8"/>
  <c r="N56" i="8"/>
  <c r="G56" i="8"/>
  <c r="H56" i="8"/>
  <c r="I56" i="8"/>
  <c r="J56" i="8"/>
  <c r="O56" i="8"/>
  <c r="E57" i="8"/>
  <c r="O57" i="8"/>
  <c r="G57" i="8"/>
  <c r="H57" i="8"/>
  <c r="I57" i="8"/>
  <c r="J57" i="8"/>
  <c r="N57" i="8"/>
  <c r="E58" i="8"/>
  <c r="N58" i="8"/>
  <c r="G58" i="8"/>
  <c r="H58" i="8"/>
  <c r="I58" i="8"/>
  <c r="J58" i="8"/>
  <c r="O58" i="8"/>
  <c r="E59" i="8"/>
  <c r="N59" i="8"/>
  <c r="G59" i="8"/>
  <c r="H59" i="8"/>
  <c r="I59" i="8"/>
  <c r="J59" i="8"/>
  <c r="B2" i="8"/>
  <c r="F2" i="8"/>
  <c r="B2" i="7"/>
  <c r="AH7" i="7"/>
  <c r="D50" i="5"/>
  <c r="D49" i="5"/>
  <c r="L16" i="8"/>
  <c r="L19" i="8"/>
  <c r="L21" i="8"/>
  <c r="L20" i="8"/>
  <c r="J1" i="5"/>
  <c r="D41" i="5"/>
  <c r="D47" i="5"/>
  <c r="D44" i="5"/>
  <c r="D45" i="5"/>
  <c r="D43" i="5"/>
  <c r="D34" i="5"/>
  <c r="D40" i="5"/>
  <c r="D39" i="5"/>
  <c r="D38" i="5"/>
  <c r="D35" i="5"/>
  <c r="D33" i="5"/>
  <c r="D32" i="5"/>
  <c r="D30" i="5"/>
  <c r="D29" i="5"/>
  <c r="D28" i="5"/>
  <c r="D27" i="5"/>
  <c r="D25" i="5"/>
  <c r="D24" i="5"/>
  <c r="D23" i="5"/>
  <c r="D22" i="5"/>
  <c r="D20" i="5"/>
  <c r="D19" i="5"/>
  <c r="D18" i="5"/>
  <c r="D17" i="5"/>
  <c r="D15" i="5"/>
  <c r="D14" i="5"/>
  <c r="D13" i="5"/>
  <c r="D12" i="5"/>
  <c r="G6" i="2"/>
  <c r="H4" i="2"/>
  <c r="G11" i="2"/>
  <c r="G7" i="2"/>
  <c r="H8" i="2"/>
  <c r="B6" i="2"/>
  <c r="B7" i="2"/>
  <c r="B8" i="2"/>
  <c r="G14" i="2"/>
  <c r="H14" i="2"/>
  <c r="B9" i="2"/>
  <c r="B10" i="2"/>
  <c r="B11" i="2"/>
  <c r="B12" i="2"/>
  <c r="C4" i="2"/>
  <c r="D4" i="2"/>
  <c r="E4" i="2"/>
  <c r="F4" i="2"/>
  <c r="C5" i="2"/>
  <c r="D5" i="2"/>
  <c r="E5" i="2"/>
  <c r="F5" i="2"/>
  <c r="C6" i="2"/>
  <c r="D6" i="2"/>
  <c r="E6" i="2"/>
  <c r="F6" i="2"/>
  <c r="C7" i="2"/>
  <c r="D7" i="2"/>
  <c r="E7" i="2"/>
  <c r="F7" i="2"/>
  <c r="C8" i="2"/>
  <c r="D8" i="2"/>
  <c r="E8" i="2"/>
  <c r="F8" i="2"/>
  <c r="C9" i="2"/>
  <c r="D9" i="2"/>
  <c r="E9" i="2"/>
  <c r="F9" i="2"/>
  <c r="C10" i="2"/>
  <c r="D10" i="2"/>
  <c r="E10" i="2"/>
  <c r="F10" i="2"/>
  <c r="G10" i="2"/>
  <c r="H10" i="2"/>
  <c r="C11" i="2"/>
  <c r="D11" i="2"/>
  <c r="E11" i="2"/>
  <c r="F11" i="2"/>
  <c r="C12" i="2"/>
  <c r="D12" i="2"/>
  <c r="E12" i="2"/>
  <c r="F12" i="2"/>
  <c r="G12" i="2"/>
  <c r="H12" i="2"/>
  <c r="B13" i="2"/>
  <c r="C13" i="2"/>
  <c r="D13" i="2"/>
  <c r="E13" i="2"/>
  <c r="F13" i="2"/>
  <c r="G13" i="2"/>
  <c r="H13" i="2"/>
  <c r="B14" i="2"/>
  <c r="C14" i="2"/>
  <c r="D14" i="2"/>
  <c r="E14" i="2"/>
  <c r="F14" i="2"/>
  <c r="B15" i="2"/>
  <c r="C15" i="2"/>
  <c r="D15" i="2"/>
  <c r="E15" i="2"/>
  <c r="F15" i="2"/>
  <c r="G15" i="2"/>
  <c r="I15" i="2"/>
  <c r="B16" i="2"/>
  <c r="C16" i="2"/>
  <c r="D16" i="2"/>
  <c r="E16" i="2"/>
  <c r="F16" i="2"/>
  <c r="G16" i="2"/>
  <c r="B17" i="2"/>
  <c r="C17" i="2"/>
  <c r="D17" i="2"/>
  <c r="E17" i="2"/>
  <c r="F17" i="2"/>
  <c r="G17" i="2"/>
  <c r="I17" i="2"/>
  <c r="B18" i="2"/>
  <c r="C18" i="2"/>
  <c r="D18" i="2"/>
  <c r="E18" i="2"/>
  <c r="F18" i="2"/>
  <c r="G18" i="2"/>
  <c r="I18" i="2"/>
  <c r="B19" i="2"/>
  <c r="C19" i="2"/>
  <c r="D19" i="2"/>
  <c r="E19" i="2"/>
  <c r="F19" i="2"/>
  <c r="G19" i="2"/>
  <c r="I19" i="2"/>
  <c r="D54" i="5"/>
  <c r="D53" i="5"/>
  <c r="D52" i="5"/>
  <c r="D6" i="5"/>
  <c r="D4" i="5"/>
  <c r="D5" i="5"/>
  <c r="E20" i="8"/>
  <c r="O20" i="8"/>
  <c r="E21" i="8"/>
  <c r="N21" i="8"/>
  <c r="L22" i="8"/>
  <c r="L23" i="8"/>
  <c r="E19" i="8"/>
  <c r="O19" i="8"/>
  <c r="E18" i="8"/>
  <c r="N18" i="8"/>
  <c r="E17" i="8"/>
  <c r="N17" i="8"/>
  <c r="E16" i="8"/>
  <c r="N16" i="8"/>
  <c r="E15" i="8"/>
  <c r="O15" i="8"/>
  <c r="E14" i="8"/>
  <c r="E13" i="8"/>
  <c r="O13" i="8"/>
  <c r="E12" i="8"/>
  <c r="O12" i="8"/>
  <c r="E11" i="8"/>
  <c r="O11" i="8"/>
  <c r="E10" i="8"/>
  <c r="N10" i="8"/>
  <c r="E9" i="8"/>
  <c r="N9" i="8"/>
  <c r="E8" i="8"/>
  <c r="O8" i="8"/>
  <c r="E7" i="8"/>
  <c r="N7" i="8"/>
  <c r="E6" i="8"/>
  <c r="L17" i="8"/>
  <c r="L15" i="8"/>
  <c r="L12" i="8"/>
  <c r="I34" i="8"/>
  <c r="J34" i="8"/>
  <c r="H34" i="8"/>
  <c r="G34" i="8"/>
  <c r="E34" i="8"/>
  <c r="O34" i="8"/>
  <c r="I33" i="8"/>
  <c r="J33" i="8"/>
  <c r="H33" i="8"/>
  <c r="G33" i="8"/>
  <c r="E33" i="8"/>
  <c r="N33" i="8"/>
  <c r="I32" i="8"/>
  <c r="J32" i="8"/>
  <c r="H32" i="8"/>
  <c r="G32" i="8"/>
  <c r="E32" i="8"/>
  <c r="O32" i="8"/>
  <c r="I31" i="8"/>
  <c r="J31" i="8"/>
  <c r="H31" i="8"/>
  <c r="G31" i="8"/>
  <c r="E31" i="8"/>
  <c r="O31" i="8"/>
  <c r="I30" i="8"/>
  <c r="J30" i="8"/>
  <c r="H30" i="8"/>
  <c r="G30" i="8"/>
  <c r="E30" i="8"/>
  <c r="O30" i="8"/>
  <c r="I29" i="8"/>
  <c r="J29" i="8"/>
  <c r="H29" i="8"/>
  <c r="G29" i="8"/>
  <c r="N29" i="8"/>
  <c r="I28" i="8"/>
  <c r="J28" i="8"/>
  <c r="H28" i="8"/>
  <c r="G28" i="8"/>
  <c r="E28" i="8"/>
  <c r="O28" i="8"/>
  <c r="I27" i="8"/>
  <c r="J27" i="8"/>
  <c r="H27" i="8"/>
  <c r="G27" i="8"/>
  <c r="E27" i="8"/>
  <c r="O27" i="8"/>
  <c r="I26" i="8"/>
  <c r="J26" i="8"/>
  <c r="H26" i="8"/>
  <c r="G26" i="8"/>
  <c r="E26" i="8"/>
  <c r="O26" i="8"/>
  <c r="I25" i="8"/>
  <c r="J25" i="8"/>
  <c r="H25" i="8"/>
  <c r="G25" i="8"/>
  <c r="E25" i="8"/>
  <c r="N25" i="8"/>
  <c r="I24" i="8"/>
  <c r="J24" i="8"/>
  <c r="H24" i="8"/>
  <c r="G24" i="8"/>
  <c r="E24" i="8"/>
  <c r="O24" i="8"/>
  <c r="I23" i="8"/>
  <c r="J23" i="8"/>
  <c r="H23" i="8"/>
  <c r="G23" i="8"/>
  <c r="E23" i="8"/>
  <c r="N23" i="8"/>
  <c r="I22" i="8"/>
  <c r="J22" i="8"/>
  <c r="H22" i="8"/>
  <c r="G22" i="8"/>
  <c r="E22" i="8"/>
  <c r="N22" i="8"/>
  <c r="I21" i="8"/>
  <c r="J21" i="8"/>
  <c r="H21" i="8"/>
  <c r="G21" i="8"/>
  <c r="I20" i="8"/>
  <c r="J20" i="8"/>
  <c r="H20" i="8"/>
  <c r="G20" i="8"/>
  <c r="I19" i="8"/>
  <c r="J19" i="8"/>
  <c r="H19" i="8"/>
  <c r="G19" i="8"/>
  <c r="I18" i="8"/>
  <c r="J18" i="8"/>
  <c r="H18" i="8"/>
  <c r="G18" i="8"/>
  <c r="I17" i="8"/>
  <c r="J17" i="8"/>
  <c r="H17" i="8"/>
  <c r="G17" i="8"/>
  <c r="I16" i="8"/>
  <c r="J16" i="8"/>
  <c r="H16" i="8"/>
  <c r="G16" i="8"/>
  <c r="I15" i="8"/>
  <c r="J15" i="8"/>
  <c r="H15" i="8"/>
  <c r="G15" i="8"/>
  <c r="I14" i="8"/>
  <c r="J14" i="8"/>
  <c r="H14" i="8"/>
  <c r="G14" i="8"/>
  <c r="I13" i="8"/>
  <c r="J13" i="8"/>
  <c r="H13" i="8"/>
  <c r="G13" i="8"/>
  <c r="I12" i="8"/>
  <c r="J12" i="8"/>
  <c r="H12" i="8"/>
  <c r="G12" i="8"/>
  <c r="I11" i="8"/>
  <c r="J11" i="8"/>
  <c r="H11" i="8"/>
  <c r="G11" i="8"/>
  <c r="I10" i="8"/>
  <c r="J10" i="8"/>
  <c r="H10" i="8"/>
  <c r="G10" i="8"/>
  <c r="I9" i="8"/>
  <c r="J9" i="8"/>
  <c r="H9" i="8"/>
  <c r="G9" i="8"/>
  <c r="I8" i="8"/>
  <c r="J8" i="8"/>
  <c r="H8" i="8"/>
  <c r="G8" i="8"/>
  <c r="I7" i="8"/>
  <c r="J7" i="8"/>
  <c r="H7" i="8"/>
  <c r="G7" i="8"/>
  <c r="I6" i="8"/>
  <c r="J6" i="8"/>
  <c r="H6" i="8"/>
  <c r="G6" i="8"/>
  <c r="D21" i="5"/>
  <c r="D26" i="5"/>
  <c r="D31" i="5"/>
  <c r="D36" i="5"/>
  <c r="D37" i="5"/>
  <c r="D42" i="5"/>
  <c r="D46" i="5"/>
  <c r="D48" i="5"/>
  <c r="D51" i="5"/>
  <c r="I1" i="3"/>
  <c r="J1" i="3"/>
  <c r="B4" i="3"/>
  <c r="D4" i="3"/>
  <c r="E4" i="3"/>
  <c r="A5" i="3"/>
  <c r="D8" i="5"/>
  <c r="D7" i="5"/>
  <c r="D9" i="5"/>
  <c r="D10" i="5"/>
  <c r="D11" i="5"/>
  <c r="D16" i="5"/>
  <c r="E22" i="7"/>
  <c r="AP49" i="7"/>
  <c r="AV41" i="7"/>
  <c r="K26" i="7"/>
  <c r="D21" i="7"/>
  <c r="P13" i="7"/>
  <c r="R8" i="7"/>
  <c r="J15" i="7"/>
  <c r="O46" i="7"/>
  <c r="I26" i="7"/>
  <c r="E13" i="7"/>
  <c r="L22" i="7"/>
  <c r="K12" i="7"/>
  <c r="L7" i="7"/>
  <c r="Q12" i="7"/>
  <c r="D17" i="7"/>
  <c r="I25" i="7"/>
  <c r="M9" i="7"/>
  <c r="O41" i="7"/>
  <c r="J11" i="7"/>
  <c r="J12" i="7"/>
  <c r="R23" i="7"/>
  <c r="M8" i="7"/>
  <c r="L8" i="7"/>
  <c r="F33" i="7"/>
  <c r="D16" i="7"/>
  <c r="E9" i="7"/>
  <c r="E15" i="7"/>
  <c r="M30" i="7"/>
  <c r="S26" i="7"/>
  <c r="K25" i="7"/>
  <c r="E55" i="7"/>
  <c r="Q18" i="7"/>
  <c r="D26" i="7"/>
  <c r="R26" i="7"/>
  <c r="N13" i="7"/>
  <c r="R9" i="7"/>
  <c r="E57" i="7"/>
  <c r="F28" i="7"/>
  <c r="K16" i="7"/>
  <c r="R18" i="7"/>
  <c r="Q25" i="7"/>
  <c r="O17" i="7"/>
  <c r="R12" i="7"/>
  <c r="E53" i="7"/>
  <c r="D13" i="7"/>
  <c r="N23" i="7"/>
  <c r="H25" i="7"/>
  <c r="F43" i="7"/>
  <c r="S52" i="7"/>
  <c r="N41" i="7"/>
  <c r="E28" i="7"/>
  <c r="I16" i="7"/>
  <c r="E20" i="7"/>
  <c r="P11" i="7"/>
  <c r="M40" i="7"/>
  <c r="E25" i="7"/>
  <c r="D22" i="7"/>
  <c r="J17" i="7"/>
  <c r="M11" i="7"/>
  <c r="L21" i="7"/>
  <c r="O15" i="7"/>
  <c r="F23" i="7"/>
  <c r="N25" i="7"/>
  <c r="J21" i="7"/>
  <c r="S8" i="7"/>
  <c r="O16" i="7"/>
  <c r="E49" i="7"/>
  <c r="O36" i="7"/>
  <c r="H13" i="7"/>
  <c r="H7" i="7"/>
  <c r="S20" i="7"/>
  <c r="P18" i="7"/>
  <c r="L18" i="7"/>
  <c r="Q13" i="7"/>
  <c r="H23" i="7"/>
  <c r="I20" i="7"/>
  <c r="G18" i="7"/>
  <c r="Q16" i="7"/>
  <c r="J13" i="7"/>
  <c r="F11" i="7"/>
  <c r="E12" i="7"/>
  <c r="N15" i="7"/>
  <c r="N16" i="7"/>
  <c r="M17" i="7"/>
  <c r="O8" i="7"/>
  <c r="H8" i="7"/>
  <c r="J25" i="7"/>
  <c r="N22" i="7"/>
  <c r="G25" i="7"/>
  <c r="Q15" i="7"/>
  <c r="S17" i="7"/>
  <c r="Q21" i="7"/>
  <c r="F9" i="7"/>
  <c r="L20" i="7"/>
  <c r="E48" i="7"/>
  <c r="M35" i="7"/>
  <c r="N7" i="7"/>
  <c r="J26" i="7"/>
  <c r="P22" i="7"/>
  <c r="E7" i="7"/>
  <c r="K15" i="7"/>
  <c r="J16" i="7"/>
  <c r="E52" i="7"/>
  <c r="E26" i="7"/>
  <c r="O9" i="7"/>
  <c r="P9" i="7"/>
  <c r="P16" i="7"/>
  <c r="S25" i="7"/>
  <c r="F25" i="7"/>
  <c r="E18" i="7"/>
  <c r="R15" i="7"/>
  <c r="H17" i="7"/>
  <c r="G20" i="7"/>
  <c r="N9" i="7"/>
  <c r="J20" i="7"/>
  <c r="S57" i="7"/>
  <c r="S47" i="7"/>
  <c r="G35" i="7"/>
  <c r="K13" i="7"/>
  <c r="S12" i="7"/>
  <c r="K9" i="7"/>
  <c r="K7" i="7"/>
  <c r="G17" i="7"/>
  <c r="Q22" i="7"/>
  <c r="I17" i="7"/>
  <c r="M18" i="7"/>
  <c r="O23" i="7"/>
  <c r="D25" i="7"/>
  <c r="F16" i="7"/>
  <c r="Q7" i="7"/>
  <c r="E16" i="7"/>
  <c r="N8" i="7"/>
  <c r="N57" i="7"/>
  <c r="N52" i="7"/>
  <c r="N47" i="7"/>
  <c r="G41" i="7"/>
  <c r="E35" i="7"/>
  <c r="N27" i="7"/>
  <c r="E56" i="7"/>
  <c r="E50" i="7"/>
  <c r="M44" i="7"/>
  <c r="F38" i="7"/>
  <c r="O31" i="7"/>
  <c r="S55" i="7"/>
  <c r="S49" i="7"/>
  <c r="G44" i="7"/>
  <c r="E38" i="7"/>
  <c r="N31" i="7"/>
  <c r="N55" i="7"/>
  <c r="N49" i="7"/>
  <c r="E44" i="7"/>
  <c r="N37" i="7"/>
  <c r="G31" i="7"/>
  <c r="F26" i="7"/>
  <c r="N21" i="7"/>
  <c r="J8" i="7"/>
  <c r="P15" i="7"/>
  <c r="S16" i="7"/>
  <c r="E17" i="7"/>
  <c r="G26" i="7"/>
  <c r="S21" i="7"/>
  <c r="M21" i="7"/>
  <c r="K17" i="7"/>
  <c r="E11" i="7"/>
  <c r="O13" i="7"/>
  <c r="I7" i="7"/>
  <c r="P25" i="7"/>
  <c r="R22" i="7"/>
  <c r="Q8" i="7"/>
  <c r="L16" i="7"/>
  <c r="F57" i="7"/>
  <c r="F55" i="7"/>
  <c r="F52" i="7"/>
  <c r="F49" i="7"/>
  <c r="E47" i="7"/>
  <c r="G43" i="7"/>
  <c r="N40" i="7"/>
  <c r="E37" i="7"/>
  <c r="G33" i="7"/>
  <c r="N30" i="7"/>
  <c r="E27" i="7"/>
  <c r="S56" i="7"/>
  <c r="S53" i="7"/>
  <c r="S50" i="7"/>
  <c r="S48" i="7"/>
  <c r="N46" i="7"/>
  <c r="E43" i="7"/>
  <c r="G40" i="7"/>
  <c r="N36" i="7"/>
  <c r="E33" i="7"/>
  <c r="G30" i="7"/>
  <c r="N56" i="7"/>
  <c r="N53" i="7"/>
  <c r="N50" i="7"/>
  <c r="N48" i="7"/>
  <c r="G46" i="7"/>
  <c r="N42" i="7"/>
  <c r="E40" i="7"/>
  <c r="G36" i="7"/>
  <c r="N32" i="7"/>
  <c r="E30" i="7"/>
  <c r="M25" i="7"/>
  <c r="K18" i="7"/>
  <c r="O26" i="7"/>
  <c r="M12" i="7"/>
  <c r="P7" i="7"/>
  <c r="M20" i="7"/>
  <c r="F56" i="7"/>
  <c r="F53" i="7"/>
  <c r="F50" i="7"/>
  <c r="F48" i="7"/>
  <c r="N44" i="7"/>
  <c r="E42" i="7"/>
  <c r="G38" i="7"/>
  <c r="N35" i="7"/>
  <c r="E32" i="7"/>
  <c r="G28" i="7"/>
  <c r="J23" i="7"/>
  <c r="P17" i="7"/>
  <c r="L11" i="7"/>
  <c r="R11" i="7"/>
  <c r="N17" i="7"/>
  <c r="S9" i="7"/>
  <c r="I13" i="7"/>
  <c r="P23" i="7"/>
  <c r="G13" i="7"/>
  <c r="I21" i="7"/>
  <c r="H20" i="7"/>
  <c r="D11" i="7"/>
  <c r="F15" i="7"/>
  <c r="F17" i="7"/>
  <c r="S23" i="7"/>
  <c r="G22" i="7"/>
  <c r="G7" i="7"/>
  <c r="P8" i="7"/>
  <c r="G16" i="7"/>
  <c r="I12" i="7"/>
  <c r="H15" i="7"/>
  <c r="O57" i="7"/>
  <c r="O56" i="7"/>
  <c r="O55" i="7"/>
  <c r="O53" i="7"/>
  <c r="O52" i="7"/>
  <c r="O50" i="7"/>
  <c r="O49" i="7"/>
  <c r="O48" i="7"/>
  <c r="O47" i="7"/>
  <c r="M46" i="7"/>
  <c r="F44" i="7"/>
  <c r="O42" i="7"/>
  <c r="M41" i="7"/>
  <c r="F40" i="7"/>
  <c r="O37" i="7"/>
  <c r="M36" i="7"/>
  <c r="F35" i="7"/>
  <c r="O32" i="7"/>
  <c r="M31" i="7"/>
  <c r="F30" i="7"/>
  <c r="O27" i="7"/>
  <c r="M57" i="7"/>
  <c r="M56" i="7"/>
  <c r="M55" i="7"/>
  <c r="M53" i="7"/>
  <c r="M52" i="7"/>
  <c r="M50" i="7"/>
  <c r="M49" i="7"/>
  <c r="M48" i="7"/>
  <c r="M47" i="7"/>
  <c r="F46" i="7"/>
  <c r="O43" i="7"/>
  <c r="M42" i="7"/>
  <c r="F41" i="7"/>
  <c r="O38" i="7"/>
  <c r="M37" i="7"/>
  <c r="F36" i="7"/>
  <c r="O33" i="7"/>
  <c r="M32" i="7"/>
  <c r="F31" i="7"/>
  <c r="O28" i="7"/>
  <c r="M27" i="7"/>
  <c r="BC57" i="7"/>
  <c r="K57" i="7"/>
  <c r="K56" i="7"/>
  <c r="K55" i="7"/>
  <c r="K53" i="7"/>
  <c r="K52" i="7"/>
  <c r="K50" i="7"/>
  <c r="K49" i="7"/>
  <c r="K48" i="7"/>
  <c r="G47" i="7"/>
  <c r="E46" i="7"/>
  <c r="N43" i="7"/>
  <c r="G42" i="7"/>
  <c r="E41" i="7"/>
  <c r="N38" i="7"/>
  <c r="G37" i="7"/>
  <c r="E36" i="7"/>
  <c r="N33" i="7"/>
  <c r="G32" i="7"/>
  <c r="E31" i="7"/>
  <c r="N28" i="7"/>
  <c r="G27" i="7"/>
  <c r="BB57" i="7"/>
  <c r="F20" i="7"/>
  <c r="M26" i="7"/>
  <c r="F18" i="7"/>
  <c r="F12" i="7"/>
  <c r="K8" i="7"/>
  <c r="J7" i="7"/>
  <c r="I15" i="7"/>
  <c r="O22" i="7"/>
  <c r="R16" i="7"/>
  <c r="G23" i="7"/>
  <c r="L17" i="7"/>
  <c r="Q23" i="7"/>
  <c r="P20" i="7"/>
  <c r="I11" i="7"/>
  <c r="L15" i="7"/>
  <c r="R13" i="7"/>
  <c r="D18" i="7"/>
  <c r="D20" i="7"/>
  <c r="G9" i="7"/>
  <c r="G15" i="7"/>
  <c r="F21" i="7"/>
  <c r="D15" i="7"/>
  <c r="G57" i="7"/>
  <c r="G56" i="7"/>
  <c r="G55" i="7"/>
  <c r="G53" i="7"/>
  <c r="G52" i="7"/>
  <c r="G50" i="7"/>
  <c r="G49" i="7"/>
  <c r="G48" i="7"/>
  <c r="F47" i="7"/>
  <c r="O44" i="7"/>
  <c r="M43" i="7"/>
  <c r="F42" i="7"/>
  <c r="O40" i="7"/>
  <c r="M38" i="7"/>
  <c r="F37" i="7"/>
  <c r="O35" i="7"/>
  <c r="M33" i="7"/>
  <c r="F32" i="7"/>
  <c r="O30" i="7"/>
  <c r="M28" i="7"/>
  <c r="F27" i="7"/>
  <c r="AA57" i="7"/>
  <c r="C2" i="8"/>
  <c r="D2" i="8"/>
  <c r="F7" i="7"/>
  <c r="P21" i="7"/>
  <c r="D23" i="7"/>
  <c r="H11" i="7"/>
  <c r="L12" i="7"/>
  <c r="H9" i="7"/>
  <c r="E8" i="7"/>
  <c r="M7" i="7"/>
  <c r="R21" i="7"/>
  <c r="G11" i="7"/>
  <c r="P26" i="7"/>
  <c r="G21" i="7"/>
  <c r="O25" i="7"/>
  <c r="N26" i="7"/>
  <c r="H22" i="7"/>
  <c r="Q26" i="7"/>
  <c r="H26" i="7"/>
  <c r="M15" i="7"/>
  <c r="K11" i="7"/>
  <c r="K21" i="7"/>
  <c r="S13" i="7"/>
  <c r="H18" i="7"/>
  <c r="N12" i="7"/>
  <c r="H16" i="7"/>
  <c r="O7" i="7"/>
  <c r="R25" i="7"/>
  <c r="D8" i="7"/>
  <c r="N20" i="7"/>
  <c r="D12" i="7"/>
  <c r="S7" i="7"/>
  <c r="Q11" i="7"/>
  <c r="I22" i="7"/>
  <c r="L57" i="7"/>
  <c r="D57" i="7"/>
  <c r="L56" i="7"/>
  <c r="D56" i="7"/>
  <c r="L55" i="7"/>
  <c r="D55" i="7"/>
  <c r="L53" i="7"/>
  <c r="D53" i="7"/>
  <c r="L52" i="7"/>
  <c r="D52" i="7"/>
  <c r="L50" i="7"/>
  <c r="D50" i="7"/>
  <c r="L49" i="7"/>
  <c r="D49" i="7"/>
  <c r="L48" i="7"/>
  <c r="D48" i="7"/>
  <c r="L47" i="7"/>
  <c r="D47" i="7"/>
  <c r="L46" i="7"/>
  <c r="D46" i="7"/>
  <c r="L44" i="7"/>
  <c r="D44" i="7"/>
  <c r="L43" i="7"/>
  <c r="D43" i="7"/>
  <c r="L42" i="7"/>
  <c r="D42" i="7"/>
  <c r="L41" i="7"/>
  <c r="D41" i="7"/>
  <c r="L40" i="7"/>
  <c r="D40" i="7"/>
  <c r="L38" i="7"/>
  <c r="D38" i="7"/>
  <c r="L37" i="7"/>
  <c r="D37" i="7"/>
  <c r="L36" i="7"/>
  <c r="D36" i="7"/>
  <c r="L35" i="7"/>
  <c r="D35" i="7"/>
  <c r="L33" i="7"/>
  <c r="D33" i="7"/>
  <c r="L32" i="7"/>
  <c r="D32" i="7"/>
  <c r="L31" i="7"/>
  <c r="D31" i="7"/>
  <c r="L30" i="7"/>
  <c r="D30" i="7"/>
  <c r="L28" i="7"/>
  <c r="D28" i="7"/>
  <c r="L27" i="7"/>
  <c r="D27" i="7"/>
  <c r="W57" i="7"/>
  <c r="K47" i="7"/>
  <c r="S46" i="7"/>
  <c r="K46" i="7"/>
  <c r="S44" i="7"/>
  <c r="K44" i="7"/>
  <c r="S43" i="7"/>
  <c r="K43" i="7"/>
  <c r="S42" i="7"/>
  <c r="K42" i="7"/>
  <c r="S41" i="7"/>
  <c r="K41" i="7"/>
  <c r="S40" i="7"/>
  <c r="K40" i="7"/>
  <c r="S38" i="7"/>
  <c r="K38" i="7"/>
  <c r="S37" i="7"/>
  <c r="K37" i="7"/>
  <c r="S36" i="7"/>
  <c r="K36" i="7"/>
  <c r="S35" i="7"/>
  <c r="K35" i="7"/>
  <c r="S33" i="7"/>
  <c r="K33" i="7"/>
  <c r="S32" i="7"/>
  <c r="K32" i="7"/>
  <c r="S31" i="7"/>
  <c r="K31" i="7"/>
  <c r="S30" i="7"/>
  <c r="K30" i="7"/>
  <c r="S28" i="7"/>
  <c r="K28" i="7"/>
  <c r="S27" i="7"/>
  <c r="K27" i="7"/>
  <c r="AY56" i="7"/>
  <c r="L23" i="7"/>
  <c r="F13" i="7"/>
  <c r="O21" i="7"/>
  <c r="K20" i="7"/>
  <c r="M22" i="7"/>
  <c r="G12" i="7"/>
  <c r="S11" i="7"/>
  <c r="N11" i="7"/>
  <c r="Q17" i="7"/>
  <c r="L13" i="7"/>
  <c r="H21" i="7"/>
  <c r="Q9" i="7"/>
  <c r="J22" i="7"/>
  <c r="R17" i="7"/>
  <c r="O12" i="7"/>
  <c r="D9" i="7"/>
  <c r="K22" i="7"/>
  <c r="R20" i="7"/>
  <c r="L9" i="7"/>
  <c r="F22" i="7"/>
  <c r="N18" i="7"/>
  <c r="R57" i="7"/>
  <c r="J57" i="7"/>
  <c r="R56" i="7"/>
  <c r="J56" i="7"/>
  <c r="R55" i="7"/>
  <c r="J55" i="7"/>
  <c r="R53" i="7"/>
  <c r="J53" i="7"/>
  <c r="R52" i="7"/>
  <c r="J52" i="7"/>
  <c r="R50" i="7"/>
  <c r="J50" i="7"/>
  <c r="R49" i="7"/>
  <c r="J49" i="7"/>
  <c r="R48" i="7"/>
  <c r="J48" i="7"/>
  <c r="R47" i="7"/>
  <c r="J47" i="7"/>
  <c r="R46" i="7"/>
  <c r="J46" i="7"/>
  <c r="R44" i="7"/>
  <c r="J44" i="7"/>
  <c r="R43" i="7"/>
  <c r="J43" i="7"/>
  <c r="R42" i="7"/>
  <c r="J42" i="7"/>
  <c r="R41" i="7"/>
  <c r="J41" i="7"/>
  <c r="R40" i="7"/>
  <c r="J40" i="7"/>
  <c r="R38" i="7"/>
  <c r="J38" i="7"/>
  <c r="R37" i="7"/>
  <c r="J37" i="7"/>
  <c r="R36" i="7"/>
  <c r="J36" i="7"/>
  <c r="R35" i="7"/>
  <c r="J35" i="7"/>
  <c r="R33" i="7"/>
  <c r="J33" i="7"/>
  <c r="R32" i="7"/>
  <c r="J32" i="7"/>
  <c r="R31" i="7"/>
  <c r="J31" i="7"/>
  <c r="R30" i="7"/>
  <c r="J30" i="7"/>
  <c r="R28" i="7"/>
  <c r="J28" i="7"/>
  <c r="R27" i="7"/>
  <c r="J27" i="7"/>
  <c r="BC55" i="7"/>
  <c r="Q57" i="7"/>
  <c r="I57" i="7"/>
  <c r="Q56" i="7"/>
  <c r="I56" i="7"/>
  <c r="Q55" i="7"/>
  <c r="I55" i="7"/>
  <c r="Q53" i="7"/>
  <c r="I53" i="7"/>
  <c r="Q52" i="7"/>
  <c r="I52" i="7"/>
  <c r="Q50" i="7"/>
  <c r="I50" i="7"/>
  <c r="Q49" i="7"/>
  <c r="I49" i="7"/>
  <c r="Q48" i="7"/>
  <c r="I48" i="7"/>
  <c r="Q47" i="7"/>
  <c r="I47" i="7"/>
  <c r="Q46" i="7"/>
  <c r="I46" i="7"/>
  <c r="Q44" i="7"/>
  <c r="I44" i="7"/>
  <c r="Q43" i="7"/>
  <c r="I43" i="7"/>
  <c r="Q42" i="7"/>
  <c r="I42" i="7"/>
  <c r="Q41" i="7"/>
  <c r="I41" i="7"/>
  <c r="Q40" i="7"/>
  <c r="I40" i="7"/>
  <c r="Q38" i="7"/>
  <c r="I38" i="7"/>
  <c r="Q37" i="7"/>
  <c r="I37" i="7"/>
  <c r="Q36" i="7"/>
  <c r="I36" i="7"/>
  <c r="Q35" i="7"/>
  <c r="I35" i="7"/>
  <c r="Q33" i="7"/>
  <c r="I33" i="7"/>
  <c r="Q32" i="7"/>
  <c r="I32" i="7"/>
  <c r="Q31" i="7"/>
  <c r="I31" i="7"/>
  <c r="Q30" i="7"/>
  <c r="I30" i="7"/>
  <c r="Q28" i="7"/>
  <c r="I28" i="7"/>
  <c r="Q27" i="7"/>
  <c r="I27" i="7"/>
  <c r="BB55" i="7"/>
  <c r="P12" i="7"/>
  <c r="D7" i="7"/>
  <c r="F8" i="7"/>
  <c r="M16" i="7"/>
  <c r="O20" i="7"/>
  <c r="S18" i="7"/>
  <c r="I18" i="7"/>
  <c r="O11" i="7"/>
  <c r="I23" i="7"/>
  <c r="K23" i="7"/>
  <c r="G8" i="7"/>
  <c r="E21" i="7"/>
  <c r="M23" i="7"/>
  <c r="E23" i="7"/>
  <c r="S15" i="7"/>
  <c r="L25" i="7"/>
  <c r="M13" i="7"/>
  <c r="S22" i="7"/>
  <c r="Q20" i="7"/>
  <c r="L26" i="7"/>
  <c r="R7" i="7"/>
  <c r="H12" i="7"/>
  <c r="I9" i="7"/>
  <c r="I8" i="7"/>
  <c r="J18" i="7"/>
  <c r="O18" i="7"/>
  <c r="J9" i="7"/>
  <c r="P57" i="7"/>
  <c r="H57" i="7"/>
  <c r="P56" i="7"/>
  <c r="H56" i="7"/>
  <c r="P55" i="7"/>
  <c r="H55" i="7"/>
  <c r="P53" i="7"/>
  <c r="H53" i="7"/>
  <c r="P52" i="7"/>
  <c r="H52" i="7"/>
  <c r="P50" i="7"/>
  <c r="H50" i="7"/>
  <c r="P49" i="7"/>
  <c r="H49" i="7"/>
  <c r="P48" i="7"/>
  <c r="H48" i="7"/>
  <c r="P47" i="7"/>
  <c r="H47" i="7"/>
  <c r="P46" i="7"/>
  <c r="H46" i="7"/>
  <c r="P44" i="7"/>
  <c r="H44" i="7"/>
  <c r="P43" i="7"/>
  <c r="H43" i="7"/>
  <c r="P42" i="7"/>
  <c r="H42" i="7"/>
  <c r="P41" i="7"/>
  <c r="H41" i="7"/>
  <c r="P40" i="7"/>
  <c r="H40" i="7"/>
  <c r="P38" i="7"/>
  <c r="H38" i="7"/>
  <c r="P37" i="7"/>
  <c r="H37" i="7"/>
  <c r="P36" i="7"/>
  <c r="H36" i="7"/>
  <c r="P35" i="7"/>
  <c r="H35" i="7"/>
  <c r="P33" i="7"/>
  <c r="H33" i="7"/>
  <c r="P32" i="7"/>
  <c r="H32" i="7"/>
  <c r="P31" i="7"/>
  <c r="H31" i="7"/>
  <c r="P30" i="7"/>
  <c r="H30" i="7"/>
  <c r="P28" i="7"/>
  <c r="H28" i="7"/>
  <c r="P27" i="7"/>
  <c r="H27" i="7"/>
  <c r="V53" i="7"/>
  <c r="AB53" i="7"/>
  <c r="AN55" i="7"/>
  <c r="AG53" i="7"/>
  <c r="AB57" i="7"/>
  <c r="AY53" i="7"/>
  <c r="W56" i="7"/>
  <c r="BB49" i="7"/>
  <c r="BA48" i="7"/>
  <c r="X44" i="7"/>
  <c r="BA42" i="7"/>
  <c r="H9" i="2"/>
  <c r="N37" i="8"/>
  <c r="I14" i="2"/>
  <c r="N41" i="8"/>
  <c r="O38" i="8"/>
  <c r="O42" i="8"/>
  <c r="N39" i="8"/>
  <c r="O40" i="8"/>
  <c r="O59" i="8"/>
  <c r="O51" i="8"/>
  <c r="O43" i="8"/>
  <c r="O35" i="8"/>
  <c r="O52" i="8"/>
  <c r="O44" i="8"/>
  <c r="O36" i="8"/>
  <c r="O29" i="8"/>
  <c r="N26" i="8"/>
  <c r="N30" i="8"/>
  <c r="N34" i="8"/>
  <c r="O25" i="8"/>
  <c r="N27" i="8"/>
  <c r="N31" i="8"/>
  <c r="O23" i="8"/>
  <c r="O33" i="8"/>
  <c r="N24" i="8"/>
  <c r="N28" i="8"/>
  <c r="N32" i="8"/>
  <c r="O22" i="8"/>
  <c r="AT48" i="7"/>
  <c r="AL44" i="7"/>
  <c r="AW57" i="7"/>
  <c r="AV56" i="7"/>
  <c r="AK55" i="7"/>
  <c r="AF52" i="7"/>
  <c r="BB47" i="7"/>
  <c r="W38" i="7"/>
  <c r="AR57" i="7"/>
  <c r="AL56" i="7"/>
  <c r="AH55" i="7"/>
  <c r="U52" i="7"/>
  <c r="AN47" i="7"/>
  <c r="AD37" i="7"/>
  <c r="AQ57" i="7"/>
  <c r="AJ56" i="7"/>
  <c r="BC53" i="7"/>
  <c r="AZ50" i="7"/>
  <c r="Y47" i="7"/>
  <c r="V35" i="7"/>
  <c r="AK57" i="7"/>
  <c r="AG56" i="7"/>
  <c r="AZ53" i="7"/>
  <c r="X50" i="7"/>
  <c r="T46" i="7"/>
  <c r="AB27" i="7"/>
  <c r="AY57" i="7"/>
  <c r="Z57" i="7"/>
  <c r="AE56" i="7"/>
  <c r="V55" i="7"/>
  <c r="AL52" i="7"/>
  <c r="BB48" i="7"/>
  <c r="AS44" i="7"/>
  <c r="AX36" i="7"/>
  <c r="AM57" i="7"/>
  <c r="AR56" i="7"/>
  <c r="AX55" i="7"/>
  <c r="AK53" i="7"/>
  <c r="Y50" i="7"/>
  <c r="BA47" i="7"/>
  <c r="AA42" i="7"/>
  <c r="AN57" i="7"/>
  <c r="AZ56" i="7"/>
  <c r="AF56" i="7"/>
  <c r="AM55" i="7"/>
  <c r="AW53" i="7"/>
  <c r="X52" i="7"/>
  <c r="AB49" i="7"/>
  <c r="Z47" i="7"/>
  <c r="AQ42" i="7"/>
  <c r="AR32" i="7"/>
  <c r="AZ57" i="7"/>
  <c r="AC57" i="7"/>
  <c r="AU56" i="7"/>
  <c r="V56" i="7"/>
  <c r="AD55" i="7"/>
  <c r="AD53" i="7"/>
  <c r="AD50" i="7"/>
  <c r="AV48" i="7"/>
  <c r="AT44" i="7"/>
  <c r="AP41" i="7"/>
  <c r="AV57" i="7"/>
  <c r="AJ57" i="7"/>
  <c r="U57" i="7"/>
  <c r="AQ56" i="7"/>
  <c r="AD56" i="7"/>
  <c r="AV55" i="7"/>
  <c r="AC55" i="7"/>
  <c r="AU53" i="7"/>
  <c r="AT52" i="7"/>
  <c r="AW50" i="7"/>
  <c r="AN49" i="7"/>
  <c r="AL48" i="7"/>
  <c r="BB46" i="7"/>
  <c r="AP43" i="7"/>
  <c r="AO41" i="7"/>
  <c r="AK32" i="7"/>
  <c r="AU57" i="7"/>
  <c r="AH57" i="7"/>
  <c r="BC56" i="7"/>
  <c r="AO56" i="7"/>
  <c r="AA56" i="7"/>
  <c r="AS55" i="7"/>
  <c r="AA55" i="7"/>
  <c r="AQ53" i="7"/>
  <c r="AS52" i="7"/>
  <c r="AP50" i="7"/>
  <c r="AL49" i="7"/>
  <c r="Z48" i="7"/>
  <c r="AZ46" i="7"/>
  <c r="AN43" i="7"/>
  <c r="AW40" i="7"/>
  <c r="AE31" i="7"/>
  <c r="AT57" i="7"/>
  <c r="AF57" i="7"/>
  <c r="BB56" i="7"/>
  <c r="AN56" i="7"/>
  <c r="Y56" i="7"/>
  <c r="AQ55" i="7"/>
  <c r="Z55" i="7"/>
  <c r="AP53" i="7"/>
  <c r="AO52" i="7"/>
  <c r="AF50" i="7"/>
  <c r="AJ49" i="7"/>
  <c r="U48" i="7"/>
  <c r="AK46" i="7"/>
  <c r="Z43" i="7"/>
  <c r="AH38" i="7"/>
  <c r="AX28" i="7"/>
  <c r="BA57" i="7"/>
  <c r="AS57" i="7"/>
  <c r="AI57" i="7"/>
  <c r="X57" i="7"/>
  <c r="AW56" i="7"/>
  <c r="AM56" i="7"/>
  <c r="AB56" i="7"/>
  <c r="AY55" i="7"/>
  <c r="AL55" i="7"/>
  <c r="W55" i="7"/>
  <c r="AR53" i="7"/>
  <c r="X53" i="7"/>
  <c r="AJ52" i="7"/>
  <c r="AS50" i="7"/>
  <c r="T50" i="7"/>
  <c r="AF49" i="7"/>
  <c r="AN48" i="7"/>
  <c r="AZ47" i="7"/>
  <c r="AR46" i="7"/>
  <c r="AB44" i="7"/>
  <c r="AW42" i="7"/>
  <c r="T41" i="7"/>
  <c r="AP36" i="7"/>
  <c r="BB27" i="7"/>
  <c r="BA52" i="7"/>
  <c r="Z52" i="7"/>
  <c r="AN50" i="7"/>
  <c r="AX49" i="7"/>
  <c r="X49" i="7"/>
  <c r="AG48" i="7"/>
  <c r="AJ47" i="7"/>
  <c r="AF46" i="7"/>
  <c r="BA43" i="7"/>
  <c r="AO42" i="7"/>
  <c r="AB40" i="7"/>
  <c r="BA33" i="7"/>
  <c r="AS22" i="7"/>
  <c r="AX57" i="7"/>
  <c r="AP57" i="7"/>
  <c r="AE57" i="7"/>
  <c r="T57" i="7"/>
  <c r="AT56" i="7"/>
  <c r="AI56" i="7"/>
  <c r="X56" i="7"/>
  <c r="AU55" i="7"/>
  <c r="AF55" i="7"/>
  <c r="BB53" i="7"/>
  <c r="AO53" i="7"/>
  <c r="AZ52" i="7"/>
  <c r="Y52" i="7"/>
  <c r="AL50" i="7"/>
  <c r="AT49" i="7"/>
  <c r="V49" i="7"/>
  <c r="AC48" i="7"/>
  <c r="AF47" i="7"/>
  <c r="Z46" i="7"/>
  <c r="AV43" i="7"/>
  <c r="AG42" i="7"/>
  <c r="V40" i="7"/>
  <c r="AK33" i="7"/>
  <c r="AG21" i="7"/>
  <c r="AQ37" i="7"/>
  <c r="AF33" i="7"/>
  <c r="AF26" i="7"/>
  <c r="AK36" i="7"/>
  <c r="AM30" i="7"/>
  <c r="AJ48" i="7"/>
  <c r="AS47" i="7"/>
  <c r="AS46" i="7"/>
  <c r="AO44" i="7"/>
  <c r="AB43" i="7"/>
  <c r="T42" i="7"/>
  <c r="AX38" i="7"/>
  <c r="AZ35" i="7"/>
  <c r="AV31" i="7"/>
  <c r="BC25" i="7"/>
  <c r="AS35" i="7"/>
  <c r="AN31" i="7"/>
  <c r="AS25" i="7"/>
  <c r="AO57" i="7"/>
  <c r="AG57" i="7"/>
  <c r="Y57" i="7"/>
  <c r="BA56" i="7"/>
  <c r="AS56" i="7"/>
  <c r="AK56" i="7"/>
  <c r="AC56" i="7"/>
  <c r="T56" i="7"/>
  <c r="AT55" i="7"/>
  <c r="AI55" i="7"/>
  <c r="X55" i="7"/>
  <c r="AX53" i="7"/>
  <c r="AL53" i="7"/>
  <c r="T53" i="7"/>
  <c r="AK52" i="7"/>
  <c r="BA50" i="7"/>
  <c r="AH50" i="7"/>
  <c r="BA49" i="7"/>
  <c r="AG49" i="7"/>
  <c r="AW48" i="7"/>
  <c r="AF48" i="7"/>
  <c r="AT47" i="7"/>
  <c r="U47" i="7"/>
  <c r="AE46" i="7"/>
  <c r="AD44" i="7"/>
  <c r="AG43" i="7"/>
  <c r="AL42" i="7"/>
  <c r="AJ41" i="7"/>
  <c r="AB38" i="7"/>
  <c r="U36" i="7"/>
  <c r="X33" i="7"/>
  <c r="Y30" i="7"/>
  <c r="AD23" i="7"/>
  <c r="AL57" i="7"/>
  <c r="AD57" i="7"/>
  <c r="V57" i="7"/>
  <c r="AX56" i="7"/>
  <c r="AP56" i="7"/>
  <c r="AH56" i="7"/>
  <c r="Z56" i="7"/>
  <c r="BA55" i="7"/>
  <c r="AP55" i="7"/>
  <c r="AE55" i="7"/>
  <c r="U55" i="7"/>
  <c r="AT53" i="7"/>
  <c r="AF53" i="7"/>
  <c r="AW52" i="7"/>
  <c r="AD52" i="7"/>
  <c r="AT50" i="7"/>
  <c r="AC50" i="7"/>
  <c r="AS49" i="7"/>
  <c r="Y49" i="7"/>
  <c r="AR48" i="7"/>
  <c r="Y48" i="7"/>
  <c r="AK47" i="7"/>
  <c r="AW46" i="7"/>
  <c r="BB44" i="7"/>
  <c r="BC43" i="7"/>
  <c r="X43" i="7"/>
  <c r="Y42" i="7"/>
  <c r="AR40" i="7"/>
  <c r="AK37" i="7"/>
  <c r="AC35" i="7"/>
  <c r="AF32" i="7"/>
  <c r="AR27" i="7"/>
  <c r="AW16" i="7"/>
  <c r="Z53" i="7"/>
  <c r="AV52" i="7"/>
  <c r="AH52" i="7"/>
  <c r="T52" i="7"/>
  <c r="AO50" i="7"/>
  <c r="AB50" i="7"/>
  <c r="AW49" i="7"/>
  <c r="AH49" i="7"/>
  <c r="U49" i="7"/>
  <c r="AP48" i="7"/>
  <c r="AB48" i="7"/>
  <c r="AX47" i="7"/>
  <c r="AD47" i="7"/>
  <c r="AT46" i="7"/>
  <c r="Y46" i="7"/>
  <c r="AI44" i="7"/>
  <c r="AS43" i="7"/>
  <c r="U43" i="7"/>
  <c r="AF42" i="7"/>
  <c r="AN41" i="7"/>
  <c r="T40" i="7"/>
  <c r="AJ37" i="7"/>
  <c r="AY35" i="7"/>
  <c r="AC33" i="7"/>
  <c r="AM31" i="7"/>
  <c r="AL27" i="7"/>
  <c r="AK22" i="7"/>
  <c r="AH53" i="7"/>
  <c r="U53" i="7"/>
  <c r="AP52" i="7"/>
  <c r="AB52" i="7"/>
  <c r="AX50" i="7"/>
  <c r="AJ50" i="7"/>
  <c r="U50" i="7"/>
  <c r="AR49" i="7"/>
  <c r="AC49" i="7"/>
  <c r="AX48" i="7"/>
  <c r="AK48" i="7"/>
  <c r="V48" i="7"/>
  <c r="AO47" i="7"/>
  <c r="X47" i="7"/>
  <c r="AN46" i="7"/>
  <c r="AW44" i="7"/>
  <c r="Y44" i="7"/>
  <c r="AH43" i="7"/>
  <c r="AT42" i="7"/>
  <c r="U42" i="7"/>
  <c r="AY40" i="7"/>
  <c r="AC38" i="7"/>
  <c r="AS36" i="7"/>
  <c r="X35" i="7"/>
  <c r="AL32" i="7"/>
  <c r="AC30" i="7"/>
  <c r="U26" i="7"/>
  <c r="AS15" i="7"/>
  <c r="U15" i="7"/>
  <c r="BA12" i="7"/>
  <c r="AZ55" i="7"/>
  <c r="AR55" i="7"/>
  <c r="AJ55" i="7"/>
  <c r="AB55" i="7"/>
  <c r="T55" i="7"/>
  <c r="AV53" i="7"/>
  <c r="AN53" i="7"/>
  <c r="AC53" i="7"/>
  <c r="BB52" i="7"/>
  <c r="AR52" i="7"/>
  <c r="AG52" i="7"/>
  <c r="V52" i="7"/>
  <c r="AV50" i="7"/>
  <c r="AK50" i="7"/>
  <c r="Z50" i="7"/>
  <c r="AZ49" i="7"/>
  <c r="AO49" i="7"/>
  <c r="AD49" i="7"/>
  <c r="T49" i="7"/>
  <c r="AS48" i="7"/>
  <c r="AH48" i="7"/>
  <c r="X48" i="7"/>
  <c r="AV47" i="7"/>
  <c r="AH47" i="7"/>
  <c r="T47" i="7"/>
  <c r="AO46" i="7"/>
  <c r="X46" i="7"/>
  <c r="AN44" i="7"/>
  <c r="T44" i="7"/>
  <c r="AM43" i="7"/>
  <c r="BB42" i="7"/>
  <c r="AJ42" i="7"/>
  <c r="BA41" i="7"/>
  <c r="AH41" i="7"/>
  <c r="AO40" i="7"/>
  <c r="AW38" i="7"/>
  <c r="U38" i="7"/>
  <c r="AB37" i="7"/>
  <c r="AJ36" i="7"/>
  <c r="AR35" i="7"/>
  <c r="AX33" i="7"/>
  <c r="W33" i="7"/>
  <c r="AD32" i="7"/>
  <c r="AB31" i="7"/>
  <c r="AS28" i="7"/>
  <c r="Z27" i="7"/>
  <c r="AM25" i="7"/>
  <c r="AX20" i="7"/>
  <c r="AS12" i="7"/>
  <c r="AX41" i="7"/>
  <c r="AC41" i="7"/>
  <c r="AJ40" i="7"/>
  <c r="AR38" i="7"/>
  <c r="AZ37" i="7"/>
  <c r="V37" i="7"/>
  <c r="AE36" i="7"/>
  <c r="AL35" i="7"/>
  <c r="AS33" i="7"/>
  <c r="BA32" i="7"/>
  <c r="Y32" i="7"/>
  <c r="T31" i="7"/>
  <c r="AH28" i="7"/>
  <c r="AY26" i="7"/>
  <c r="Z25" i="7"/>
  <c r="AO18" i="7"/>
  <c r="AO11" i="7"/>
  <c r="Z41" i="7"/>
  <c r="AI40" i="7"/>
  <c r="AP38" i="7"/>
  <c r="AW37" i="7"/>
  <c r="U37" i="7"/>
  <c r="AC36" i="7"/>
  <c r="AJ35" i="7"/>
  <c r="AR33" i="7"/>
  <c r="AZ32" i="7"/>
  <c r="U32" i="7"/>
  <c r="AZ30" i="7"/>
  <c r="AG28" i="7"/>
  <c r="AV26" i="7"/>
  <c r="AY23" i="7"/>
  <c r="AL18" i="7"/>
  <c r="Y11" i="7"/>
  <c r="U56" i="7"/>
  <c r="AW55" i="7"/>
  <c r="AO55" i="7"/>
  <c r="AG55" i="7"/>
  <c r="Y55" i="7"/>
  <c r="BA53" i="7"/>
  <c r="AS53" i="7"/>
  <c r="AJ53" i="7"/>
  <c r="Y53" i="7"/>
  <c r="AX52" i="7"/>
  <c r="AN52" i="7"/>
  <c r="AC52" i="7"/>
  <c r="BB50" i="7"/>
  <c r="AR50" i="7"/>
  <c r="AG50" i="7"/>
  <c r="V50" i="7"/>
  <c r="AV49" i="7"/>
  <c r="AK49" i="7"/>
  <c r="Z49" i="7"/>
  <c r="AZ48" i="7"/>
  <c r="AO48" i="7"/>
  <c r="AD48" i="7"/>
  <c r="T48" i="7"/>
  <c r="AP47" i="7"/>
  <c r="AC47" i="7"/>
  <c r="AX46" i="7"/>
  <c r="AH46" i="7"/>
  <c r="AZ44" i="7"/>
  <c r="AG44" i="7"/>
  <c r="AW43" i="7"/>
  <c r="AF43" i="7"/>
  <c r="AV42" i="7"/>
  <c r="AB42" i="7"/>
  <c r="AU41" i="7"/>
  <c r="U41" i="7"/>
  <c r="AC40" i="7"/>
  <c r="AK38" i="7"/>
  <c r="AR37" i="7"/>
  <c r="AZ36" i="7"/>
  <c r="X36" i="7"/>
  <c r="AD35" i="7"/>
  <c r="AM33" i="7"/>
  <c r="AT32" i="7"/>
  <c r="AZ31" i="7"/>
  <c r="AO30" i="7"/>
  <c r="V28" i="7"/>
  <c r="AK26" i="7"/>
  <c r="AG23" i="7"/>
  <c r="AC17" i="7"/>
  <c r="BB8" i="7"/>
  <c r="AW47" i="7"/>
  <c r="AL47" i="7"/>
  <c r="AB47" i="7"/>
  <c r="BA46" i="7"/>
  <c r="AP46" i="7"/>
  <c r="AC46" i="7"/>
  <c r="AY44" i="7"/>
  <c r="AJ44" i="7"/>
  <c r="V44" i="7"/>
  <c r="AR43" i="7"/>
  <c r="AC43" i="7"/>
  <c r="AZ42" i="7"/>
  <c r="AK42" i="7"/>
  <c r="V42" i="7"/>
  <c r="AS41" i="7"/>
  <c r="AE41" i="7"/>
  <c r="AZ40" i="7"/>
  <c r="AL40" i="7"/>
  <c r="X40" i="7"/>
  <c r="AS38" i="7"/>
  <c r="AF38" i="7"/>
  <c r="BA37" i="7"/>
  <c r="AL37" i="7"/>
  <c r="Y37" i="7"/>
  <c r="AU36" i="7"/>
  <c r="AF36" i="7"/>
  <c r="BB35" i="7"/>
  <c r="AN35" i="7"/>
  <c r="Y35" i="7"/>
  <c r="AV33" i="7"/>
  <c r="AG33" i="7"/>
  <c r="BB32" i="7"/>
  <c r="AO32" i="7"/>
  <c r="AA32" i="7"/>
  <c r="AR31" i="7"/>
  <c r="W31" i="7"/>
  <c r="AD30" i="7"/>
  <c r="AN28" i="7"/>
  <c r="AU27" i="7"/>
  <c r="BA26" i="7"/>
  <c r="Z26" i="7"/>
  <c r="AE25" i="7"/>
  <c r="AT22" i="7"/>
  <c r="AC20" i="7"/>
  <c r="Y16" i="7"/>
  <c r="AT11" i="7"/>
  <c r="Y41" i="7"/>
  <c r="AT40" i="7"/>
  <c r="AG40" i="7"/>
  <c r="BC38" i="7"/>
  <c r="AN38" i="7"/>
  <c r="Z38" i="7"/>
  <c r="AV37" i="7"/>
  <c r="AG37" i="7"/>
  <c r="T37" i="7"/>
  <c r="AO36" i="7"/>
  <c r="Z36" i="7"/>
  <c r="AW35" i="7"/>
  <c r="AI35" i="7"/>
  <c r="T35" i="7"/>
  <c r="AP33" i="7"/>
  <c r="AB33" i="7"/>
  <c r="AW32" i="7"/>
  <c r="AJ32" i="7"/>
  <c r="T32" i="7"/>
  <c r="AJ31" i="7"/>
  <c r="AX30" i="7"/>
  <c r="T30" i="7"/>
  <c r="AC28" i="7"/>
  <c r="AK27" i="7"/>
  <c r="AP26" i="7"/>
  <c r="AZ25" i="7"/>
  <c r="AX23" i="7"/>
  <c r="U22" i="7"/>
  <c r="V18" i="7"/>
  <c r="BB13" i="7"/>
  <c r="AK9" i="7"/>
  <c r="AR47" i="7"/>
  <c r="AG47" i="7"/>
  <c r="V47" i="7"/>
  <c r="AV46" i="7"/>
  <c r="AJ46" i="7"/>
  <c r="U46" i="7"/>
  <c r="AR44" i="7"/>
  <c r="AC44" i="7"/>
  <c r="AX43" i="7"/>
  <c r="AK43" i="7"/>
  <c r="W43" i="7"/>
  <c r="AR42" i="7"/>
  <c r="AD42" i="7"/>
  <c r="AZ41" i="7"/>
  <c r="AK41" i="7"/>
  <c r="X41" i="7"/>
  <c r="AS40" i="7"/>
  <c r="AD40" i="7"/>
  <c r="BA38" i="7"/>
  <c r="AM38" i="7"/>
  <c r="X38" i="7"/>
  <c r="AT37" i="7"/>
  <c r="AF37" i="7"/>
  <c r="BA36" i="7"/>
  <c r="AN36" i="7"/>
  <c r="Y36" i="7"/>
  <c r="AT35" i="7"/>
  <c r="AG35" i="7"/>
  <c r="BC33" i="7"/>
  <c r="AN33" i="7"/>
  <c r="Z33" i="7"/>
  <c r="AV32" i="7"/>
  <c r="AG32" i="7"/>
  <c r="BC31" i="7"/>
  <c r="AF31" i="7"/>
  <c r="AT30" i="7"/>
  <c r="BB28" i="7"/>
  <c r="X28" i="7"/>
  <c r="AG27" i="7"/>
  <c r="AO26" i="7"/>
  <c r="AT25" i="7"/>
  <c r="AP23" i="7"/>
  <c r="AW21" i="7"/>
  <c r="AK17" i="7"/>
  <c r="AL13" i="7"/>
  <c r="AH9" i="7"/>
  <c r="AF41" i="7"/>
  <c r="BB40" i="7"/>
  <c r="AN40" i="7"/>
  <c r="Y40" i="7"/>
  <c r="AV38" i="7"/>
  <c r="AG38" i="7"/>
  <c r="BB37" i="7"/>
  <c r="AO37" i="7"/>
  <c r="AA37" i="7"/>
  <c r="AV36" i="7"/>
  <c r="AH36" i="7"/>
  <c r="T36" i="7"/>
  <c r="AO35" i="7"/>
  <c r="AB35" i="7"/>
  <c r="AW33" i="7"/>
  <c r="AH33" i="7"/>
  <c r="U33" i="7"/>
  <c r="AQ32" i="7"/>
  <c r="AB32" i="7"/>
  <c r="AU31" i="7"/>
  <c r="X31" i="7"/>
  <c r="AJ30" i="7"/>
  <c r="AQ28" i="7"/>
  <c r="AW27" i="7"/>
  <c r="V27" i="7"/>
  <c r="AD26" i="7"/>
  <c r="AG25" i="7"/>
  <c r="V23" i="7"/>
  <c r="AS20" i="7"/>
  <c r="AD16" i="7"/>
  <c r="AC12" i="7"/>
  <c r="AI53" i="7"/>
  <c r="AA53" i="7"/>
  <c r="BC52" i="7"/>
  <c r="AU52" i="7"/>
  <c r="AM52" i="7"/>
  <c r="AE52" i="7"/>
  <c r="W52" i="7"/>
  <c r="AY50" i="7"/>
  <c r="AQ50" i="7"/>
  <c r="AI50" i="7"/>
  <c r="AA50" i="7"/>
  <c r="BC49" i="7"/>
  <c r="AU49" i="7"/>
  <c r="AM49" i="7"/>
  <c r="AE49" i="7"/>
  <c r="W49" i="7"/>
  <c r="AY48" i="7"/>
  <c r="AQ48" i="7"/>
  <c r="AI48" i="7"/>
  <c r="AA48" i="7"/>
  <c r="BC47" i="7"/>
  <c r="AU47" i="7"/>
  <c r="AM47" i="7"/>
  <c r="AE47" i="7"/>
  <c r="W47" i="7"/>
  <c r="AY46" i="7"/>
  <c r="AQ46" i="7"/>
  <c r="AG46" i="7"/>
  <c r="W46" i="7"/>
  <c r="AV44" i="7"/>
  <c r="AK44" i="7"/>
  <c r="AA44" i="7"/>
  <c r="AZ43" i="7"/>
  <c r="AO43" i="7"/>
  <c r="AE43" i="7"/>
  <c r="T43" i="7"/>
  <c r="AS42" i="7"/>
  <c r="AI42" i="7"/>
  <c r="X42" i="7"/>
  <c r="AW41" i="7"/>
  <c r="AM41" i="7"/>
  <c r="AB41" i="7"/>
  <c r="BA40" i="7"/>
  <c r="AQ40" i="7"/>
  <c r="AF40" i="7"/>
  <c r="U40" i="7"/>
  <c r="AU38" i="7"/>
  <c r="AJ38" i="7"/>
  <c r="Y38" i="7"/>
  <c r="AY37" i="7"/>
  <c r="AN37" i="7"/>
  <c r="AC37" i="7"/>
  <c r="BC36" i="7"/>
  <c r="AR36" i="7"/>
  <c r="AG36" i="7"/>
  <c r="W36" i="7"/>
  <c r="AV35" i="7"/>
  <c r="AK35" i="7"/>
  <c r="AA35" i="7"/>
  <c r="AZ33" i="7"/>
  <c r="AO33" i="7"/>
  <c r="AE33" i="7"/>
  <c r="T33" i="7"/>
  <c r="AS32" i="7"/>
  <c r="AI32" i="7"/>
  <c r="X32" i="7"/>
  <c r="AS31" i="7"/>
  <c r="AC31" i="7"/>
  <c r="AU30" i="7"/>
  <c r="Z30" i="7"/>
  <c r="AO28" i="7"/>
  <c r="BC27" i="7"/>
  <c r="AH27" i="7"/>
  <c r="AW26" i="7"/>
  <c r="AA26" i="7"/>
  <c r="AO25" i="7"/>
  <c r="AT23" i="7"/>
  <c r="AL22" i="7"/>
  <c r="AH20" i="7"/>
  <c r="U17" i="7"/>
  <c r="AO13" i="7"/>
  <c r="AD11" i="7"/>
  <c r="AM53" i="7"/>
  <c r="AE53" i="7"/>
  <c r="W53" i="7"/>
  <c r="AY52" i="7"/>
  <c r="AQ52" i="7"/>
  <c r="AI52" i="7"/>
  <c r="AA52" i="7"/>
  <c r="BC50" i="7"/>
  <c r="AU50" i="7"/>
  <c r="AM50" i="7"/>
  <c r="AE50" i="7"/>
  <c r="W50" i="7"/>
  <c r="AY49" i="7"/>
  <c r="AQ49" i="7"/>
  <c r="AI49" i="7"/>
  <c r="AA49" i="7"/>
  <c r="BC48" i="7"/>
  <c r="AU48" i="7"/>
  <c r="AM48" i="7"/>
  <c r="AE48" i="7"/>
  <c r="W48" i="7"/>
  <c r="AY47" i="7"/>
  <c r="AQ47" i="7"/>
  <c r="AI47" i="7"/>
  <c r="AA47" i="7"/>
  <c r="BC46" i="7"/>
  <c r="AU46" i="7"/>
  <c r="AM46" i="7"/>
  <c r="AB46" i="7"/>
  <c r="BA44" i="7"/>
  <c r="AQ44" i="7"/>
  <c r="AF44" i="7"/>
  <c r="U44" i="7"/>
  <c r="AU43" i="7"/>
  <c r="AJ43" i="7"/>
  <c r="Y43" i="7"/>
  <c r="AY42" i="7"/>
  <c r="AN42" i="7"/>
  <c r="AC42" i="7"/>
  <c r="BC41" i="7"/>
  <c r="AR41" i="7"/>
  <c r="AG41" i="7"/>
  <c r="W41" i="7"/>
  <c r="AV40" i="7"/>
  <c r="AK40" i="7"/>
  <c r="AA40" i="7"/>
  <c r="AZ38" i="7"/>
  <c r="AO38" i="7"/>
  <c r="AE38" i="7"/>
  <c r="T38" i="7"/>
  <c r="AS37" i="7"/>
  <c r="AI37" i="7"/>
  <c r="X37" i="7"/>
  <c r="AW36" i="7"/>
  <c r="AM36" i="7"/>
  <c r="AB36" i="7"/>
  <c r="BA35" i="7"/>
  <c r="AQ35" i="7"/>
  <c r="AF35" i="7"/>
  <c r="U35" i="7"/>
  <c r="AU33" i="7"/>
  <c r="AJ33" i="7"/>
  <c r="Y33" i="7"/>
  <c r="AY32" i="7"/>
  <c r="AN32" i="7"/>
  <c r="AC32" i="7"/>
  <c r="BA31" i="7"/>
  <c r="AK31" i="7"/>
  <c r="U31" i="7"/>
  <c r="AK30" i="7"/>
  <c r="AY28" i="7"/>
  <c r="AD28" i="7"/>
  <c r="AS27" i="7"/>
  <c r="W27" i="7"/>
  <c r="AL26" i="7"/>
  <c r="BA25" i="7"/>
  <c r="AC25" i="7"/>
  <c r="Y23" i="7"/>
  <c r="AO21" i="7"/>
  <c r="Y18" i="7"/>
  <c r="AX15" i="7"/>
  <c r="AK12" i="7"/>
  <c r="U9" i="7"/>
  <c r="B37" i="7"/>
  <c r="AL46" i="7"/>
  <c r="AD46" i="7"/>
  <c r="V46" i="7"/>
  <c r="AX44" i="7"/>
  <c r="AP44" i="7"/>
  <c r="AH44" i="7"/>
  <c r="Z44" i="7"/>
  <c r="BB43" i="7"/>
  <c r="AT43" i="7"/>
  <c r="AL43" i="7"/>
  <c r="AD43" i="7"/>
  <c r="V43" i="7"/>
  <c r="AX42" i="7"/>
  <c r="AP42" i="7"/>
  <c r="AH42" i="7"/>
  <c r="Z42" i="7"/>
  <c r="BB41" i="7"/>
  <c r="AT41" i="7"/>
  <c r="AL41" i="7"/>
  <c r="AD41" i="7"/>
  <c r="V41" i="7"/>
  <c r="AX40" i="7"/>
  <c r="AP40" i="7"/>
  <c r="AH40" i="7"/>
  <c r="Z40" i="7"/>
  <c r="BB38" i="7"/>
  <c r="AT38" i="7"/>
  <c r="AL38" i="7"/>
  <c r="AD38" i="7"/>
  <c r="V38" i="7"/>
  <c r="AX37" i="7"/>
  <c r="AP37" i="7"/>
  <c r="AH37" i="7"/>
  <c r="Z37" i="7"/>
  <c r="BB36" i="7"/>
  <c r="AT36" i="7"/>
  <c r="AL36" i="7"/>
  <c r="AD36" i="7"/>
  <c r="V36" i="7"/>
  <c r="AX35" i="7"/>
  <c r="AP35" i="7"/>
  <c r="AH35" i="7"/>
  <c r="Z35" i="7"/>
  <c r="BB33" i="7"/>
  <c r="AT33" i="7"/>
  <c r="AL33" i="7"/>
  <c r="AD33" i="7"/>
  <c r="V33" i="7"/>
  <c r="AX32" i="7"/>
  <c r="AP32" i="7"/>
  <c r="AH32" i="7"/>
  <c r="Z32" i="7"/>
  <c r="BB31" i="7"/>
  <c r="AT31" i="7"/>
  <c r="AL31" i="7"/>
  <c r="AD31" i="7"/>
  <c r="V31" i="7"/>
  <c r="AW30" i="7"/>
  <c r="AL30" i="7"/>
  <c r="AB30" i="7"/>
  <c r="BA28" i="7"/>
  <c r="AP28" i="7"/>
  <c r="AF28" i="7"/>
  <c r="U28" i="7"/>
  <c r="AT27" i="7"/>
  <c r="AJ27" i="7"/>
  <c r="Y27" i="7"/>
  <c r="AX26" i="7"/>
  <c r="AN26" i="7"/>
  <c r="AC26" i="7"/>
  <c r="BB25" i="7"/>
  <c r="AP25" i="7"/>
  <c r="AD25" i="7"/>
  <c r="AW23" i="7"/>
  <c r="Z23" i="7"/>
  <c r="AP22" i="7"/>
  <c r="AT21" i="7"/>
  <c r="AK20" i="7"/>
  <c r="AG18" i="7"/>
  <c r="Z17" i="7"/>
  <c r="BA15" i="7"/>
  <c r="AW13" i="7"/>
  <c r="AP12" i="7"/>
  <c r="AG11" i="7"/>
  <c r="AC9" i="7"/>
  <c r="AI46" i="7"/>
  <c r="AA46" i="7"/>
  <c r="BC44" i="7"/>
  <c r="AU44" i="7"/>
  <c r="AM44" i="7"/>
  <c r="AE44" i="7"/>
  <c r="W44" i="7"/>
  <c r="AY43" i="7"/>
  <c r="AQ43" i="7"/>
  <c r="AI43" i="7"/>
  <c r="AA43" i="7"/>
  <c r="BC42" i="7"/>
  <c r="AU42" i="7"/>
  <c r="AM42" i="7"/>
  <c r="AE42" i="7"/>
  <c r="W42" i="7"/>
  <c r="AY41" i="7"/>
  <c r="AQ41" i="7"/>
  <c r="AI41" i="7"/>
  <c r="AA41" i="7"/>
  <c r="BC40" i="7"/>
  <c r="AU40" i="7"/>
  <c r="AM40" i="7"/>
  <c r="AE40" i="7"/>
  <c r="W40" i="7"/>
  <c r="AY38" i="7"/>
  <c r="AQ38" i="7"/>
  <c r="AI38" i="7"/>
  <c r="AA38" i="7"/>
  <c r="BC37" i="7"/>
  <c r="AU37" i="7"/>
  <c r="AM37" i="7"/>
  <c r="AE37" i="7"/>
  <c r="W37" i="7"/>
  <c r="AY36" i="7"/>
  <c r="AQ36" i="7"/>
  <c r="AI36" i="7"/>
  <c r="AA36" i="7"/>
  <c r="BC35" i="7"/>
  <c r="AU35" i="7"/>
  <c r="AM35" i="7"/>
  <c r="AE35" i="7"/>
  <c r="W35" i="7"/>
  <c r="AY33" i="7"/>
  <c r="AQ33" i="7"/>
  <c r="AI33" i="7"/>
  <c r="AA33" i="7"/>
  <c r="BC32" i="7"/>
  <c r="AU32" i="7"/>
  <c r="AM32" i="7"/>
  <c r="AE32" i="7"/>
  <c r="W32" i="7"/>
  <c r="AY31" i="7"/>
  <c r="AQ31" i="7"/>
  <c r="AI31" i="7"/>
  <c r="AA31" i="7"/>
  <c r="BC30" i="7"/>
  <c r="AS30" i="7"/>
  <c r="AH30" i="7"/>
  <c r="W30" i="7"/>
  <c r="AW28" i="7"/>
  <c r="AL28" i="7"/>
  <c r="AA28" i="7"/>
  <c r="BA27" i="7"/>
  <c r="AP27" i="7"/>
  <c r="AE27" i="7"/>
  <c r="U27" i="7"/>
  <c r="AT26" i="7"/>
  <c r="AI26" i="7"/>
  <c r="Y26" i="7"/>
  <c r="AX25" i="7"/>
  <c r="AL25" i="7"/>
  <c r="V25" i="7"/>
  <c r="AO23" i="7"/>
  <c r="BB22" i="7"/>
  <c r="AH22" i="7"/>
  <c r="AD21" i="7"/>
  <c r="U20" i="7"/>
  <c r="BA17" i="7"/>
  <c r="AT16" i="7"/>
  <c r="AK15" i="7"/>
  <c r="AG13" i="7"/>
  <c r="Z12" i="7"/>
  <c r="BA9" i="7"/>
  <c r="AW8" i="7"/>
  <c r="V32" i="7"/>
  <c r="AX31" i="7"/>
  <c r="AP31" i="7"/>
  <c r="AH31" i="7"/>
  <c r="Z31" i="7"/>
  <c r="BB30" i="7"/>
  <c r="AR30" i="7"/>
  <c r="AG30" i="7"/>
  <c r="V30" i="7"/>
  <c r="AV28" i="7"/>
  <c r="AK28" i="7"/>
  <c r="Z28" i="7"/>
  <c r="AZ27" i="7"/>
  <c r="AO27" i="7"/>
  <c r="AD27" i="7"/>
  <c r="T27" i="7"/>
  <c r="AS26" i="7"/>
  <c r="AH26" i="7"/>
  <c r="X26" i="7"/>
  <c r="AW25" i="7"/>
  <c r="AK25" i="7"/>
  <c r="U25" i="7"/>
  <c r="AL23" i="7"/>
  <c r="BA22" i="7"/>
  <c r="AC22" i="7"/>
  <c r="Y21" i="7"/>
  <c r="BB18" i="7"/>
  <c r="AS17" i="7"/>
  <c r="AO16" i="7"/>
  <c r="AH15" i="7"/>
  <c r="Y13" i="7"/>
  <c r="U12" i="7"/>
  <c r="AX9" i="7"/>
  <c r="AL8" i="7"/>
  <c r="AW31" i="7"/>
  <c r="AO31" i="7"/>
  <c r="AG31" i="7"/>
  <c r="Y31" i="7"/>
  <c r="BA30" i="7"/>
  <c r="AP30" i="7"/>
  <c r="AE30" i="7"/>
  <c r="U30" i="7"/>
  <c r="AT28" i="7"/>
  <c r="AI28" i="7"/>
  <c r="Y28" i="7"/>
  <c r="AX27" i="7"/>
  <c r="AM27" i="7"/>
  <c r="AC27" i="7"/>
  <c r="BB26" i="7"/>
  <c r="AQ26" i="7"/>
  <c r="AG26" i="7"/>
  <c r="V26" i="7"/>
  <c r="AU25" i="7"/>
  <c r="AH25" i="7"/>
  <c r="BB23" i="7"/>
  <c r="AH23" i="7"/>
  <c r="AX22" i="7"/>
  <c r="Z22" i="7"/>
  <c r="BA20" i="7"/>
  <c r="AW18" i="7"/>
  <c r="AP17" i="7"/>
  <c r="AG16" i="7"/>
  <c r="AC15" i="7"/>
  <c r="V13" i="7"/>
  <c r="AW11" i="7"/>
  <c r="AS9" i="7"/>
  <c r="AG8" i="7"/>
  <c r="B7" i="7"/>
  <c r="W25" i="7"/>
  <c r="AQ23" i="7"/>
  <c r="AA23" i="7"/>
  <c r="AU22" i="7"/>
  <c r="AE22" i="7"/>
  <c r="AL21" i="7"/>
  <c r="AP20" i="7"/>
  <c r="AT18" i="7"/>
  <c r="AX17" i="7"/>
  <c r="BB16" i="7"/>
  <c r="V16" i="7"/>
  <c r="Z15" i="7"/>
  <c r="AD13" i="7"/>
  <c r="AH12" i="7"/>
  <c r="AL11" i="7"/>
  <c r="AP9" i="7"/>
  <c r="AT8" i="7"/>
  <c r="AO8" i="7"/>
  <c r="AI23" i="7"/>
  <c r="BC22" i="7"/>
  <c r="AM22" i="7"/>
  <c r="BB21" i="7"/>
  <c r="V21" i="7"/>
  <c r="Z20" i="7"/>
  <c r="AD18" i="7"/>
  <c r="AH17" i="7"/>
  <c r="AL16" i="7"/>
  <c r="AP15" i="7"/>
  <c r="AT13" i="7"/>
  <c r="AX12" i="7"/>
  <c r="BB11" i="7"/>
  <c r="V11" i="7"/>
  <c r="Z9" i="7"/>
  <c r="AD8" i="7"/>
  <c r="Y8" i="7"/>
  <c r="B20" i="7"/>
  <c r="B23" i="7"/>
  <c r="V8" i="7"/>
  <c r="BA7" i="7"/>
  <c r="B18" i="7"/>
  <c r="B22" i="7"/>
  <c r="AS7" i="7"/>
  <c r="H17" i="2"/>
  <c r="AP7" i="7"/>
  <c r="H6" i="2"/>
  <c r="AK7" i="7"/>
  <c r="AC7" i="7"/>
  <c r="Z7" i="7"/>
  <c r="H2" i="7"/>
  <c r="B57" i="7"/>
  <c r="B48" i="7"/>
  <c r="B26" i="7"/>
  <c r="B56" i="7"/>
  <c r="B52" i="7"/>
  <c r="B47" i="7"/>
  <c r="B16" i="7"/>
  <c r="O18" i="8"/>
  <c r="B46" i="7"/>
  <c r="B55" i="7"/>
  <c r="U7" i="7"/>
  <c r="AB7" i="7"/>
  <c r="AJ7" i="7"/>
  <c r="AR7" i="7"/>
  <c r="AZ7" i="7"/>
  <c r="X8" i="7"/>
  <c r="AF8" i="7"/>
  <c r="AN8" i="7"/>
  <c r="AV8" i="7"/>
  <c r="T9" i="7"/>
  <c r="AB9" i="7"/>
  <c r="AJ9" i="7"/>
  <c r="AR9" i="7"/>
  <c r="AZ9" i="7"/>
  <c r="X11" i="7"/>
  <c r="AF11" i="7"/>
  <c r="AN11" i="7"/>
  <c r="AV11" i="7"/>
  <c r="T12" i="7"/>
  <c r="AB12" i="7"/>
  <c r="AJ12" i="7"/>
  <c r="AR12" i="7"/>
  <c r="AZ12" i="7"/>
  <c r="X13" i="7"/>
  <c r="AF13" i="7"/>
  <c r="AN13" i="7"/>
  <c r="AV13" i="7"/>
  <c r="T15" i="7"/>
  <c r="AB15" i="7"/>
  <c r="AJ15" i="7"/>
  <c r="AR15" i="7"/>
  <c r="AZ15" i="7"/>
  <c r="X16" i="7"/>
  <c r="AF16" i="7"/>
  <c r="AN16" i="7"/>
  <c r="AV16" i="7"/>
  <c r="T17" i="7"/>
  <c r="AB17" i="7"/>
  <c r="AJ17" i="7"/>
  <c r="AR17" i="7"/>
  <c r="AZ17" i="7"/>
  <c r="X18" i="7"/>
  <c r="AF18" i="7"/>
  <c r="AN18" i="7"/>
  <c r="AV18" i="7"/>
  <c r="T20" i="7"/>
  <c r="AB20" i="7"/>
  <c r="AJ20" i="7"/>
  <c r="AR20" i="7"/>
  <c r="AZ20" i="7"/>
  <c r="X21" i="7"/>
  <c r="AF21" i="7"/>
  <c r="AN21" i="7"/>
  <c r="AV21" i="7"/>
  <c r="T22" i="7"/>
  <c r="AB22" i="7"/>
  <c r="AJ22" i="7"/>
  <c r="AR22" i="7"/>
  <c r="AZ22" i="7"/>
  <c r="X23" i="7"/>
  <c r="AF23" i="7"/>
  <c r="AN23" i="7"/>
  <c r="AV23" i="7"/>
  <c r="T25" i="7"/>
  <c r="AB25" i="7"/>
  <c r="AJ25" i="7"/>
  <c r="AR25" i="7"/>
  <c r="T7" i="7"/>
  <c r="AD7" i="7"/>
  <c r="AL7" i="7"/>
  <c r="AT7" i="7"/>
  <c r="BB7" i="7"/>
  <c r="Z8" i="7"/>
  <c r="AH8" i="7"/>
  <c r="AP8" i="7"/>
  <c r="AX8" i="7"/>
  <c r="V9" i="7"/>
  <c r="AD9" i="7"/>
  <c r="AL9" i="7"/>
  <c r="AT9" i="7"/>
  <c r="BB9" i="7"/>
  <c r="Z11" i="7"/>
  <c r="AH11" i="7"/>
  <c r="AP11" i="7"/>
  <c r="AX11" i="7"/>
  <c r="V12" i="7"/>
  <c r="AD12" i="7"/>
  <c r="AL12" i="7"/>
  <c r="AT12" i="7"/>
  <c r="BB12" i="7"/>
  <c r="Z13" i="7"/>
  <c r="AH13" i="7"/>
  <c r="AP13" i="7"/>
  <c r="AX13" i="7"/>
  <c r="V15" i="7"/>
  <c r="AD15" i="7"/>
  <c r="AL15" i="7"/>
  <c r="AT15" i="7"/>
  <c r="BB15" i="7"/>
  <c r="Z16" i="7"/>
  <c r="AH16" i="7"/>
  <c r="AP16" i="7"/>
  <c r="AX16" i="7"/>
  <c r="V17" i="7"/>
  <c r="AD17" i="7"/>
  <c r="AL17" i="7"/>
  <c r="AT17" i="7"/>
  <c r="BB17" i="7"/>
  <c r="Z18" i="7"/>
  <c r="AH18" i="7"/>
  <c r="AP18" i="7"/>
  <c r="AX18" i="7"/>
  <c r="V20" i="7"/>
  <c r="AD20" i="7"/>
  <c r="AL20" i="7"/>
  <c r="AT20" i="7"/>
  <c r="BB20" i="7"/>
  <c r="Z21" i="7"/>
  <c r="AH21" i="7"/>
  <c r="AP21" i="7"/>
  <c r="AX21" i="7"/>
  <c r="V22" i="7"/>
  <c r="AD22" i="7"/>
  <c r="V7" i="7"/>
  <c r="AE7" i="7"/>
  <c r="AM7" i="7"/>
  <c r="AU7" i="7"/>
  <c r="BC7" i="7"/>
  <c r="AA8" i="7"/>
  <c r="AI8" i="7"/>
  <c r="AQ8" i="7"/>
  <c r="AY8" i="7"/>
  <c r="W9" i="7"/>
  <c r="AE9" i="7"/>
  <c r="AM9" i="7"/>
  <c r="AU9" i="7"/>
  <c r="BC9" i="7"/>
  <c r="AA11" i="7"/>
  <c r="AI11" i="7"/>
  <c r="AQ11" i="7"/>
  <c r="AY11" i="7"/>
  <c r="W12" i="7"/>
  <c r="AE12" i="7"/>
  <c r="AM12" i="7"/>
  <c r="AU12" i="7"/>
  <c r="BC12" i="7"/>
  <c r="AA13" i="7"/>
  <c r="AI13" i="7"/>
  <c r="AQ13" i="7"/>
  <c r="AY13" i="7"/>
  <c r="W15" i="7"/>
  <c r="AE15" i="7"/>
  <c r="AM15" i="7"/>
  <c r="AU15" i="7"/>
  <c r="BC15" i="7"/>
  <c r="AA16" i="7"/>
  <c r="AI16" i="7"/>
  <c r="AQ16" i="7"/>
  <c r="AY16" i="7"/>
  <c r="W17" i="7"/>
  <c r="AE17" i="7"/>
  <c r="AM17" i="7"/>
  <c r="AU17" i="7"/>
  <c r="BC17" i="7"/>
  <c r="AA18" i="7"/>
  <c r="AI18" i="7"/>
  <c r="AQ18" i="7"/>
  <c r="AY18" i="7"/>
  <c r="W20" i="7"/>
  <c r="AE20" i="7"/>
  <c r="AM20" i="7"/>
  <c r="AU20" i="7"/>
  <c r="BC20" i="7"/>
  <c r="AA21" i="7"/>
  <c r="AI21" i="7"/>
  <c r="AQ21" i="7"/>
  <c r="AY21" i="7"/>
  <c r="W22" i="7"/>
  <c r="W7" i="7"/>
  <c r="AF7" i="7"/>
  <c r="AN7" i="7"/>
  <c r="AV7" i="7"/>
  <c r="T8" i="7"/>
  <c r="AB8" i="7"/>
  <c r="AJ8" i="7"/>
  <c r="AR8" i="7"/>
  <c r="AZ8" i="7"/>
  <c r="X9" i="7"/>
  <c r="AF9" i="7"/>
  <c r="AN9" i="7"/>
  <c r="AV9" i="7"/>
  <c r="T11" i="7"/>
  <c r="AB11" i="7"/>
  <c r="AJ11" i="7"/>
  <c r="AR11" i="7"/>
  <c r="AZ11" i="7"/>
  <c r="X12" i="7"/>
  <c r="AF12" i="7"/>
  <c r="AN12" i="7"/>
  <c r="AV12" i="7"/>
  <c r="T13" i="7"/>
  <c r="AB13" i="7"/>
  <c r="AJ13" i="7"/>
  <c r="AR13" i="7"/>
  <c r="AZ13" i="7"/>
  <c r="X15" i="7"/>
  <c r="AF15" i="7"/>
  <c r="AN15" i="7"/>
  <c r="AV15" i="7"/>
  <c r="T16" i="7"/>
  <c r="AB16" i="7"/>
  <c r="AJ16" i="7"/>
  <c r="AR16" i="7"/>
  <c r="AZ16" i="7"/>
  <c r="X17" i="7"/>
  <c r="AF17" i="7"/>
  <c r="AN17" i="7"/>
  <c r="AV17" i="7"/>
  <c r="T18" i="7"/>
  <c r="AB18" i="7"/>
  <c r="AJ18" i="7"/>
  <c r="AR18" i="7"/>
  <c r="AZ18" i="7"/>
  <c r="X20" i="7"/>
  <c r="AF20" i="7"/>
  <c r="AN20" i="7"/>
  <c r="AV20" i="7"/>
  <c r="T21" i="7"/>
  <c r="AB21" i="7"/>
  <c r="AJ21" i="7"/>
  <c r="AR21" i="7"/>
  <c r="AZ21" i="7"/>
  <c r="X22" i="7"/>
  <c r="AF22" i="7"/>
  <c r="AN22" i="7"/>
  <c r="AV22" i="7"/>
  <c r="T23" i="7"/>
  <c r="AB23" i="7"/>
  <c r="AJ23" i="7"/>
  <c r="AR23" i="7"/>
  <c r="AZ23" i="7"/>
  <c r="X25" i="7"/>
  <c r="AF25" i="7"/>
  <c r="AN25" i="7"/>
  <c r="AV25" i="7"/>
  <c r="T26" i="7"/>
  <c r="AB26" i="7"/>
  <c r="AJ26" i="7"/>
  <c r="AR26" i="7"/>
  <c r="AZ26" i="7"/>
  <c r="X27" i="7"/>
  <c r="AF27" i="7"/>
  <c r="AN27" i="7"/>
  <c r="AV27" i="7"/>
  <c r="T28" i="7"/>
  <c r="AB28" i="7"/>
  <c r="AJ28" i="7"/>
  <c r="AR28" i="7"/>
  <c r="AZ28" i="7"/>
  <c r="X30" i="7"/>
  <c r="AF30" i="7"/>
  <c r="AN30" i="7"/>
  <c r="AV30" i="7"/>
  <c r="X7" i="7"/>
  <c r="AG7" i="7"/>
  <c r="AO7" i="7"/>
  <c r="AW7" i="7"/>
  <c r="U8" i="7"/>
  <c r="AC8" i="7"/>
  <c r="AK8" i="7"/>
  <c r="AS8" i="7"/>
  <c r="BA8" i="7"/>
  <c r="Y9" i="7"/>
  <c r="AG9" i="7"/>
  <c r="AO9" i="7"/>
  <c r="AW9" i="7"/>
  <c r="U11" i="7"/>
  <c r="AC11" i="7"/>
  <c r="AK11" i="7"/>
  <c r="AS11" i="7"/>
  <c r="BA11" i="7"/>
  <c r="Y12" i="7"/>
  <c r="AG12" i="7"/>
  <c r="AO12" i="7"/>
  <c r="AW12" i="7"/>
  <c r="U13" i="7"/>
  <c r="AC13" i="7"/>
  <c r="AK13" i="7"/>
  <c r="AS13" i="7"/>
  <c r="BA13" i="7"/>
  <c r="Y15" i="7"/>
  <c r="AG15" i="7"/>
  <c r="AO15" i="7"/>
  <c r="AW15" i="7"/>
  <c r="U16" i="7"/>
  <c r="AC16" i="7"/>
  <c r="AK16" i="7"/>
  <c r="AS16" i="7"/>
  <c r="BA16" i="7"/>
  <c r="Y17" i="7"/>
  <c r="AG17" i="7"/>
  <c r="AO17" i="7"/>
  <c r="AW17" i="7"/>
  <c r="U18" i="7"/>
  <c r="AC18" i="7"/>
  <c r="AK18" i="7"/>
  <c r="AS18" i="7"/>
  <c r="BA18" i="7"/>
  <c r="Y20" i="7"/>
  <c r="AG20" i="7"/>
  <c r="AO20" i="7"/>
  <c r="AW20" i="7"/>
  <c r="U21" i="7"/>
  <c r="AC21" i="7"/>
  <c r="AK21" i="7"/>
  <c r="AS21" i="7"/>
  <c r="BA21" i="7"/>
  <c r="Y22" i="7"/>
  <c r="AG22" i="7"/>
  <c r="AO22" i="7"/>
  <c r="AW22" i="7"/>
  <c r="U23" i="7"/>
  <c r="AC23" i="7"/>
  <c r="AK23" i="7"/>
  <c r="AS23" i="7"/>
  <c r="BA23" i="7"/>
  <c r="Y25" i="7"/>
  <c r="AA7" i="7"/>
  <c r="AI7" i="7"/>
  <c r="AQ7" i="7"/>
  <c r="AY7" i="7"/>
  <c r="W8" i="7"/>
  <c r="AE8" i="7"/>
  <c r="AM8" i="7"/>
  <c r="AU8" i="7"/>
  <c r="BC8" i="7"/>
  <c r="AA9" i="7"/>
  <c r="AI9" i="7"/>
  <c r="AQ9" i="7"/>
  <c r="AY9" i="7"/>
  <c r="W11" i="7"/>
  <c r="AE11" i="7"/>
  <c r="AM11" i="7"/>
  <c r="AU11" i="7"/>
  <c r="BC11" i="7"/>
  <c r="AA12" i="7"/>
  <c r="AI12" i="7"/>
  <c r="AQ12" i="7"/>
  <c r="AY12" i="7"/>
  <c r="W13" i="7"/>
  <c r="AE13" i="7"/>
  <c r="AM13" i="7"/>
  <c r="AU13" i="7"/>
  <c r="BC13" i="7"/>
  <c r="AA15" i="7"/>
  <c r="AI15" i="7"/>
  <c r="AQ15" i="7"/>
  <c r="AY15" i="7"/>
  <c r="W16" i="7"/>
  <c r="AE16" i="7"/>
  <c r="AM16" i="7"/>
  <c r="AU16" i="7"/>
  <c r="BC16" i="7"/>
  <c r="AA17" i="7"/>
  <c r="AI17" i="7"/>
  <c r="AQ17" i="7"/>
  <c r="AY17" i="7"/>
  <c r="W18" i="7"/>
  <c r="AE18" i="7"/>
  <c r="AM18" i="7"/>
  <c r="AU18" i="7"/>
  <c r="BC18" i="7"/>
  <c r="AA20" i="7"/>
  <c r="AI20" i="7"/>
  <c r="AQ20" i="7"/>
  <c r="AY20" i="7"/>
  <c r="W21" i="7"/>
  <c r="AE21" i="7"/>
  <c r="AM21" i="7"/>
  <c r="AU21" i="7"/>
  <c r="BC21" i="7"/>
  <c r="AA22" i="7"/>
  <c r="AI22" i="7"/>
  <c r="AQ22" i="7"/>
  <c r="AY22" i="7"/>
  <c r="W23" i="7"/>
  <c r="AE23" i="7"/>
  <c r="AM23" i="7"/>
  <c r="AU23" i="7"/>
  <c r="BC23" i="7"/>
  <c r="AA25" i="7"/>
  <c r="AI25" i="7"/>
  <c r="AQ25" i="7"/>
  <c r="AY25" i="7"/>
  <c r="W26" i="7"/>
  <c r="AE26" i="7"/>
  <c r="AM26" i="7"/>
  <c r="AU26" i="7"/>
  <c r="BC26" i="7"/>
  <c r="AA27" i="7"/>
  <c r="AI27" i="7"/>
  <c r="AQ27" i="7"/>
  <c r="AY27" i="7"/>
  <c r="W28" i="7"/>
  <c r="AE28" i="7"/>
  <c r="AM28" i="7"/>
  <c r="AU28" i="7"/>
  <c r="BC28" i="7"/>
  <c r="AA30" i="7"/>
  <c r="AI30" i="7"/>
  <c r="AQ30" i="7"/>
  <c r="AY30" i="7"/>
  <c r="AX7" i="7"/>
  <c r="N13" i="8"/>
  <c r="N11" i="8"/>
  <c r="O10" i="8"/>
  <c r="N12" i="8"/>
  <c r="N8" i="8"/>
  <c r="N15" i="8"/>
  <c r="N20" i="8"/>
  <c r="Y7" i="7"/>
  <c r="H15" i="2"/>
  <c r="H7" i="2"/>
  <c r="O9" i="8"/>
  <c r="O16" i="8"/>
  <c r="H5" i="2"/>
  <c r="B50" i="7"/>
  <c r="H11" i="2"/>
  <c r="B44" i="7"/>
  <c r="H18" i="2"/>
  <c r="I13" i="2"/>
  <c r="B33" i="7"/>
  <c r="B40" i="7"/>
  <c r="O7" i="8"/>
  <c r="O21" i="8"/>
  <c r="H19" i="2"/>
  <c r="B30" i="7"/>
  <c r="B41" i="7"/>
  <c r="N19" i="8"/>
  <c r="E2" i="8"/>
  <c r="B53" i="7"/>
  <c r="B5" i="3"/>
  <c r="D5" i="3"/>
  <c r="E5" i="3"/>
  <c r="A6" i="3"/>
  <c r="B35" i="7"/>
  <c r="B25" i="7"/>
  <c r="B15" i="7"/>
  <c r="B43" i="7"/>
  <c r="B31" i="7"/>
  <c r="B21" i="7"/>
  <c r="B38" i="7"/>
  <c r="B27" i="7"/>
  <c r="B17" i="7"/>
  <c r="O17" i="8"/>
  <c r="I10" i="2"/>
  <c r="B28" i="7"/>
  <c r="B32" i="7"/>
  <c r="B36" i="7"/>
  <c r="B42" i="7"/>
  <c r="O6" i="8"/>
  <c r="N6" i="8"/>
  <c r="J2" i="7"/>
  <c r="O14" i="8"/>
  <c r="N14" i="8"/>
  <c r="H16" i="2"/>
  <c r="C22" i="7"/>
  <c r="C18" i="7"/>
  <c r="C15" i="7"/>
  <c r="C48" i="7"/>
  <c r="C53" i="7"/>
  <c r="C20" i="7"/>
  <c r="C17" i="7"/>
  <c r="C23" i="7"/>
  <c r="C13" i="7"/>
  <c r="C52" i="7"/>
  <c r="C27" i="7"/>
  <c r="C32" i="7"/>
  <c r="C37" i="7"/>
  <c r="C42" i="7"/>
  <c r="C47" i="7"/>
  <c r="C57" i="7"/>
  <c r="C12" i="7"/>
  <c r="C25" i="7"/>
  <c r="C8" i="7"/>
  <c r="C11" i="7"/>
  <c r="C49" i="7"/>
  <c r="C50" i="7"/>
  <c r="C56" i="7"/>
  <c r="C9" i="7"/>
  <c r="C21" i="7"/>
  <c r="C33" i="7"/>
  <c r="C35" i="7"/>
  <c r="C30" i="7"/>
  <c r="C55" i="7"/>
  <c r="C31" i="7"/>
  <c r="C36" i="7"/>
  <c r="C41" i="7"/>
  <c r="C46" i="7"/>
  <c r="C40" i="7"/>
  <c r="C44" i="7"/>
  <c r="C28" i="7"/>
  <c r="C38" i="7"/>
  <c r="C43" i="7"/>
  <c r="C16" i="7"/>
  <c r="C26" i="7"/>
  <c r="C7" i="7"/>
  <c r="B9" i="7"/>
  <c r="B49" i="7"/>
  <c r="B6" i="3"/>
  <c r="D6" i="3"/>
  <c r="E6" i="3"/>
  <c r="A7" i="3"/>
  <c r="B11" i="7"/>
  <c r="B12" i="7"/>
  <c r="B13" i="7"/>
  <c r="A8" i="3"/>
  <c r="B7" i="3"/>
  <c r="B8" i="7"/>
  <c r="D7" i="3"/>
  <c r="E7" i="3"/>
  <c r="A9" i="3"/>
  <c r="B8" i="3"/>
  <c r="D8" i="3"/>
  <c r="E8" i="3"/>
  <c r="B9" i="3"/>
  <c r="A10" i="3"/>
  <c r="A11" i="3"/>
  <c r="B10" i="3"/>
  <c r="D10" i="3"/>
  <c r="E10" i="3"/>
  <c r="D9" i="3"/>
  <c r="E9" i="3"/>
  <c r="B11" i="3"/>
  <c r="D11" i="3"/>
  <c r="E11" i="3"/>
  <c r="A12" i="3"/>
  <c r="A13" i="3"/>
  <c r="B12" i="3"/>
  <c r="D12" i="3"/>
  <c r="E12" i="3"/>
  <c r="B13" i="3"/>
  <c r="D13" i="3"/>
  <c r="E13" i="3"/>
  <c r="A14" i="3"/>
  <c r="A15" i="3"/>
  <c r="B14" i="3"/>
  <c r="D14" i="3"/>
  <c r="E14" i="3"/>
  <c r="B15" i="3"/>
  <c r="D15" i="3"/>
  <c r="E15" i="3"/>
  <c r="A16" i="3"/>
  <c r="A17" i="3"/>
  <c r="B16" i="3"/>
  <c r="D16" i="3"/>
  <c r="E16" i="3"/>
  <c r="B17" i="3"/>
  <c r="D17" i="3"/>
  <c r="E17" i="3"/>
  <c r="A18" i="3"/>
  <c r="A19" i="3"/>
  <c r="B18" i="3"/>
  <c r="D18" i="3"/>
  <c r="E18" i="3"/>
  <c r="B19" i="3"/>
  <c r="D19" i="3"/>
  <c r="E19" i="3"/>
  <c r="A20" i="3"/>
  <c r="A21" i="3"/>
  <c r="B20" i="3"/>
  <c r="D20" i="3"/>
  <c r="E20" i="3"/>
  <c r="A22" i="3"/>
  <c r="B21" i="3"/>
  <c r="D21" i="3"/>
  <c r="E21" i="3"/>
  <c r="A23" i="3"/>
  <c r="B22" i="3"/>
  <c r="D22" i="3"/>
  <c r="E22" i="3"/>
  <c r="B23" i="3"/>
  <c r="D23" i="3"/>
  <c r="E23" i="3"/>
  <c r="A24" i="3"/>
  <c r="A25" i="3"/>
  <c r="B24" i="3"/>
  <c r="D24" i="3"/>
  <c r="E24" i="3"/>
  <c r="B25" i="3"/>
  <c r="D25" i="3"/>
  <c r="E25" i="3"/>
  <c r="A26" i="3"/>
  <c r="A27" i="3"/>
  <c r="B26" i="3"/>
  <c r="D26" i="3"/>
  <c r="E26" i="3"/>
  <c r="A28" i="3"/>
  <c r="B27" i="3"/>
  <c r="D27" i="3"/>
  <c r="E27" i="3"/>
  <c r="A29" i="3"/>
  <c r="B28" i="3"/>
  <c r="D28" i="3"/>
  <c r="E28" i="3"/>
  <c r="A30" i="3"/>
  <c r="B29" i="3"/>
  <c r="D29" i="3"/>
  <c r="E29" i="3"/>
  <c r="A31" i="3"/>
  <c r="B30" i="3"/>
  <c r="D30" i="3"/>
  <c r="E30" i="3"/>
  <c r="B31" i="3"/>
  <c r="D31" i="3"/>
  <c r="E31" i="3"/>
  <c r="A32" i="3"/>
  <c r="A33" i="3"/>
  <c r="B32" i="3"/>
  <c r="D32" i="3"/>
  <c r="E32" i="3"/>
  <c r="B33" i="3"/>
  <c r="D33" i="3"/>
  <c r="E33" i="3"/>
  <c r="A34" i="3"/>
  <c r="A35" i="3"/>
  <c r="B34" i="3"/>
  <c r="D34" i="3"/>
  <c r="E34" i="3"/>
  <c r="A36" i="3"/>
  <c r="B35" i="3"/>
  <c r="D35" i="3"/>
  <c r="E35" i="3"/>
  <c r="A37" i="3"/>
  <c r="B36" i="3"/>
  <c r="D36" i="3"/>
  <c r="E36" i="3"/>
  <c r="A38" i="3"/>
  <c r="B37" i="3"/>
  <c r="D37" i="3"/>
  <c r="E37" i="3"/>
  <c r="A39" i="3"/>
  <c r="B38" i="3"/>
  <c r="D38" i="3"/>
  <c r="E38" i="3"/>
  <c r="B39" i="3"/>
  <c r="D39" i="3"/>
  <c r="E39" i="3"/>
  <c r="A40" i="3"/>
  <c r="A41" i="3"/>
  <c r="B40" i="3"/>
  <c r="D40" i="3"/>
  <c r="E40" i="3"/>
  <c r="B41" i="3"/>
  <c r="D41" i="3"/>
  <c r="E41" i="3"/>
  <c r="A42" i="3"/>
  <c r="A43" i="3"/>
  <c r="B42" i="3"/>
  <c r="D42" i="3"/>
  <c r="E42" i="3"/>
  <c r="A44" i="3"/>
  <c r="B43" i="3"/>
  <c r="D43" i="3"/>
  <c r="E43" i="3"/>
  <c r="A45" i="3"/>
  <c r="B44" i="3"/>
  <c r="D44" i="3"/>
  <c r="E44" i="3"/>
  <c r="A46" i="3"/>
  <c r="B45" i="3"/>
  <c r="D45" i="3"/>
  <c r="E45" i="3"/>
  <c r="A47" i="3"/>
  <c r="B46" i="3"/>
  <c r="D46" i="3"/>
  <c r="E46" i="3"/>
  <c r="B47" i="3"/>
  <c r="D47" i="3"/>
  <c r="E47" i="3"/>
  <c r="A48" i="3"/>
  <c r="A49" i="3"/>
  <c r="B48" i="3"/>
  <c r="D48" i="3"/>
  <c r="E48" i="3"/>
  <c r="B49" i="3"/>
  <c r="D49" i="3"/>
  <c r="E49" i="3"/>
  <c r="A50" i="3"/>
  <c r="A51" i="3"/>
  <c r="B50" i="3"/>
  <c r="D50" i="3"/>
  <c r="E50" i="3"/>
  <c r="B51" i="3"/>
  <c r="D51" i="3"/>
  <c r="E51" i="3"/>
  <c r="A52" i="3"/>
  <c r="A53" i="3"/>
  <c r="B52" i="3"/>
  <c r="D52" i="3"/>
  <c r="E52" i="3"/>
  <c r="A54" i="3"/>
  <c r="B53" i="3"/>
  <c r="D53" i="3"/>
  <c r="E53" i="3"/>
  <c r="A55" i="3"/>
  <c r="B55" i="3"/>
  <c r="D55" i="3"/>
  <c r="E55" i="3"/>
  <c r="K1" i="3"/>
  <c r="B54" i="3"/>
  <c r="D54" i="3"/>
  <c r="E5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<sst xmlns="http://schemas.openxmlformats.org/spreadsheetml/2006/main" count="504" uniqueCount="180">
  <si>
    <t>N° de ligne</t>
  </si>
  <si>
    <t>Date</t>
  </si>
  <si>
    <t>N° de carte</t>
  </si>
  <si>
    <t>Nom</t>
  </si>
  <si>
    <t>Prénom</t>
  </si>
  <si>
    <t>N°de semaine</t>
  </si>
  <si>
    <t>Articles</t>
  </si>
  <si>
    <t>Quantité prise</t>
  </si>
  <si>
    <t>Commentaires</t>
  </si>
  <si>
    <t>Point par personne</t>
  </si>
  <si>
    <t>Alimentation</t>
  </si>
  <si>
    <t>Num</t>
  </si>
  <si>
    <t>Sxx</t>
  </si>
  <si>
    <t>Semaine</t>
  </si>
  <si>
    <t>Reçu</t>
  </si>
  <si>
    <t>ARTICLES</t>
  </si>
  <si>
    <t>Saisir le n° de carte</t>
  </si>
  <si>
    <t>Famille de:</t>
  </si>
  <si>
    <t>N° Carte</t>
  </si>
  <si>
    <t>PRODUITS COMPLÉMENTAIRES</t>
  </si>
  <si>
    <t>TOTAL</t>
  </si>
  <si>
    <t>Nom - Prénom :</t>
  </si>
  <si>
    <t>N° de Carte :</t>
  </si>
  <si>
    <t>MARDI</t>
  </si>
  <si>
    <t>Jour</t>
  </si>
  <si>
    <t>sem resto</t>
  </si>
  <si>
    <t>DROIT</t>
  </si>
  <si>
    <t>N° Ligne</t>
  </si>
  <si>
    <t>,</t>
  </si>
  <si>
    <t>RESTE</t>
  </si>
  <si>
    <t>1 / S47</t>
  </si>
  <si>
    <t>2 / S48</t>
  </si>
  <si>
    <t>3 / S49</t>
  </si>
  <si>
    <t>4 / S50</t>
  </si>
  <si>
    <t>5 / S51</t>
  </si>
  <si>
    <t>6 / S52</t>
  </si>
  <si>
    <t>7 / S01</t>
  </si>
  <si>
    <t>8 / S02</t>
  </si>
  <si>
    <t>9 / S03</t>
  </si>
  <si>
    <t>10 / S04</t>
  </si>
  <si>
    <t>11 / S05</t>
  </si>
  <si>
    <t>12 / S06</t>
  </si>
  <si>
    <t>13 / S07</t>
  </si>
  <si>
    <t>14 / S08</t>
  </si>
  <si>
    <t>15 / S09</t>
  </si>
  <si>
    <t>16 / S10</t>
  </si>
  <si>
    <t>Mois</t>
  </si>
  <si>
    <t>JEUDI</t>
  </si>
  <si>
    <t>Naissance</t>
  </si>
  <si>
    <t>Nassance détaillée</t>
  </si>
  <si>
    <t>Changer la date en A4 (Premier mardi de la semaine )</t>
  </si>
  <si>
    <t>Période</t>
  </si>
  <si>
    <t>HIVER</t>
  </si>
  <si>
    <t>ÉTÉ</t>
  </si>
  <si>
    <t>Absent</t>
  </si>
  <si>
    <t>Ne prend pas de lait</t>
  </si>
  <si>
    <t>N° CARTE</t>
  </si>
  <si>
    <t>NOM</t>
  </si>
  <si>
    <t>PRÉNOM</t>
  </si>
  <si>
    <t>MOIS</t>
  </si>
  <si>
    <t>DATE DE NAISSANCE</t>
  </si>
  <si>
    <t>6 mois</t>
  </si>
  <si>
    <t>12 mois</t>
  </si>
  <si>
    <t>18 mois</t>
  </si>
  <si>
    <t>FIN DE DISTRIBUTION</t>
  </si>
  <si>
    <t>RÉGIMES</t>
  </si>
  <si>
    <t>LAIT EN POUDRE</t>
  </si>
  <si>
    <t>COUCHE</t>
  </si>
  <si>
    <t>POT LÉGUMES</t>
  </si>
  <si>
    <t>POT FRUIT</t>
  </si>
  <si>
    <t>JOUR</t>
  </si>
  <si>
    <t>23 / S33</t>
  </si>
  <si>
    <t>1 / S11</t>
  </si>
  <si>
    <t>2 / S12</t>
  </si>
  <si>
    <t>3 / S13</t>
  </si>
  <si>
    <t>4 / S14</t>
  </si>
  <si>
    <t>5 / S15</t>
  </si>
  <si>
    <t>6 / S16</t>
  </si>
  <si>
    <t>7 / S17</t>
  </si>
  <si>
    <t>8 / S18</t>
  </si>
  <si>
    <t>9 / S19</t>
  </si>
  <si>
    <t>10 / S20</t>
  </si>
  <si>
    <t>11 / S21</t>
  </si>
  <si>
    <t>12 / S22</t>
  </si>
  <si>
    <t>13 / S23</t>
  </si>
  <si>
    <t>14 / S24</t>
  </si>
  <si>
    <t>15 / S25</t>
  </si>
  <si>
    <t>16 / S26</t>
  </si>
  <si>
    <t>17 / S27</t>
  </si>
  <si>
    <t>18 / S28</t>
  </si>
  <si>
    <t>19 / S29</t>
  </si>
  <si>
    <t>20 / S30</t>
  </si>
  <si>
    <t>21 / S31</t>
  </si>
  <si>
    <t>22 / S32</t>
  </si>
  <si>
    <t>24 / S34</t>
  </si>
  <si>
    <t>25 / S35</t>
  </si>
  <si>
    <t>26 / S36</t>
  </si>
  <si>
    <t>27 / S37</t>
  </si>
  <si>
    <t>28 / S38</t>
  </si>
  <si>
    <t>29 / S39</t>
  </si>
  <si>
    <t>30 / S40</t>
  </si>
  <si>
    <t>31 / S41</t>
  </si>
  <si>
    <t>32 / S42</t>
  </si>
  <si>
    <t>33 / S43</t>
  </si>
  <si>
    <t>34 / S44</t>
  </si>
  <si>
    <t>35 / S45</t>
  </si>
  <si>
    <t>36 / S46</t>
  </si>
  <si>
    <t>A</t>
  </si>
  <si>
    <t>V</t>
  </si>
  <si>
    <t>CF</t>
  </si>
  <si>
    <t>G</t>
  </si>
  <si>
    <t>J</t>
  </si>
  <si>
    <t>GL</t>
  </si>
  <si>
    <t>NP</t>
  </si>
  <si>
    <t>HB</t>
  </si>
  <si>
    <t>FF</t>
  </si>
  <si>
    <t>DCV</t>
  </si>
  <si>
    <t>JKL</t>
  </si>
  <si>
    <t>JU</t>
  </si>
  <si>
    <t>KL</t>
  </si>
  <si>
    <t>MA</t>
  </si>
  <si>
    <t>FR</t>
  </si>
  <si>
    <t>GH</t>
  </si>
  <si>
    <t>L</t>
  </si>
  <si>
    <t>H</t>
  </si>
  <si>
    <t>B</t>
  </si>
  <si>
    <t>S</t>
  </si>
  <si>
    <t>C</t>
  </si>
  <si>
    <t>N</t>
  </si>
  <si>
    <t>M</t>
  </si>
  <si>
    <t>%</t>
  </si>
  <si>
    <t>R</t>
  </si>
  <si>
    <t>Y</t>
  </si>
  <si>
    <t>U</t>
  </si>
  <si>
    <t xml:space="preserve"> Couche T2 </t>
  </si>
  <si>
    <t xml:space="preserve"> Couche T3 </t>
  </si>
  <si>
    <t xml:space="preserve">Couche T4 </t>
  </si>
  <si>
    <t>Couche T5 D</t>
  </si>
  <si>
    <t>PP</t>
  </si>
  <si>
    <t>LL1</t>
  </si>
  <si>
    <t>LL2</t>
  </si>
  <si>
    <t>LL3</t>
  </si>
  <si>
    <t xml:space="preserve"> Couche T1</t>
  </si>
  <si>
    <t>TT</t>
  </si>
  <si>
    <t>HH</t>
  </si>
  <si>
    <t>GG</t>
  </si>
  <si>
    <t>JJ</t>
  </si>
  <si>
    <t>KK</t>
  </si>
  <si>
    <t>MM</t>
  </si>
  <si>
    <t>EE</t>
  </si>
  <si>
    <t>18/08/2024</t>
  </si>
  <si>
    <t>26/08/2024</t>
  </si>
  <si>
    <t>SP</t>
  </si>
  <si>
    <t>MT</t>
  </si>
  <si>
    <t>SV</t>
  </si>
  <si>
    <t>LAIT N° 2</t>
  </si>
  <si>
    <t>LAIT N° 3</t>
  </si>
  <si>
    <t>30/11/2024</t>
  </si>
  <si>
    <t>dddd</t>
  </si>
  <si>
    <t>g</t>
  </si>
  <si>
    <t>RECHERCHEX($O$2&amp;B5;Base!$C:$C&amp;Base!$G:$G;Base!$B:$B;"";0;-1)</t>
  </si>
  <si>
    <t>SI(R1&gt;=36;"Passe En Adulte";RECHERCHEX($O$2&amp;B5;Base!$C:$C&amp;Base!$G:$G;Base!$B:$B;"";0))</t>
  </si>
  <si>
    <t>Référence</t>
  </si>
  <si>
    <t>Dernière date reçu</t>
  </si>
  <si>
    <t>Date + nombre jours</t>
  </si>
  <si>
    <t>Taille</t>
  </si>
  <si>
    <t>Nb. Reçu</t>
  </si>
  <si>
    <t>COUCHE T1</t>
  </si>
  <si>
    <t>N°</t>
  </si>
  <si>
    <t>COUCHE T2</t>
  </si>
  <si>
    <t>COUCHE T3</t>
  </si>
  <si>
    <t>COUCHE T4</t>
  </si>
  <si>
    <t>COUCHE T5</t>
  </si>
  <si>
    <t>Couche T2</t>
  </si>
  <si>
    <t>LAIT N° 1</t>
  </si>
  <si>
    <t>11/12/2024</t>
  </si>
  <si>
    <t>COUCHE &gt; Si plus de 24 mois = plus de couche</t>
  </si>
  <si>
    <t>COUCHE &gt; Si plus de 18 mois  et mois de 24 mois = 1X par mois</t>
  </si>
  <si>
    <t>COUCHE &gt; Si dans K9:K13 = 2 alors date en G9 + 60 jours si plus de 18 mois, sinon G9+30</t>
  </si>
  <si>
    <t>Lait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</si>
</sst>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0&quot; Mois&quot;"/>
    <numFmt numFmtId="165" formatCode="dd\ dddd\ mmmm\ yyyy"/>
    <numFmt numFmtId="166" formatCode="00"/>
    <numFmt numFmtId="167" formatCode="&quot;LAIT N°&quot;0"/>
    <numFmt numFmtId="168" formatCode="&quot;COUCHE T&quot;0"/>
    <numFmt numFmtId="169" formatCode="&quot;A servir en semaine &quot;00,000"/>
    <numFmt numFmtId="170" formatCode="&quot;A servir en semaine &quot;0"/>
    <numFmt numFmtId="171" formatCode="&quot;LAIT N° &quot;0"/>
  </numFmts>
  <fonts count="3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8"/>
      <color rgb="FFFF0000"/>
      <name val="Arial"/>
      <family val="2"/>
    </font>
    <font>
      <b/>
      <sz val="12"/>
      <color rgb="FFFF0000"/>
      <name val="Arial"/>
      <family val="2"/>
    </font>
    <font>
      <b/>
      <i/>
      <u/>
      <sz val="18"/>
      <name val="Arial"/>
      <family val="2"/>
    </font>
    <font>
      <b/>
      <sz val="10"/>
      <name val="Arial"/>
      <family val="2"/>
    </font>
    <font>
      <b/>
      <sz val="14"/>
      <color rgb="FF0000FF"/>
      <name val="Arial"/>
      <family val="2"/>
    </font>
    <font>
      <b/>
      <sz val="12"/>
      <color rgb="FF0000FF"/>
      <name val="Arial"/>
      <family val="2"/>
    </font>
    <font>
      <b/>
      <sz val="14"/>
      <name val="Arial"/>
      <family val="2"/>
    </font>
    <font>
      <b/>
      <sz val="24"/>
      <color rgb="FFFF0000"/>
      <name val="Calibri"/>
      <family val="2"/>
    </font>
    <font>
      <sz val="14"/>
      <name val="Calibri"/>
      <family val="2"/>
      <scheme val="minor"/>
    </font>
    <font>
      <b/>
      <sz val="16"/>
      <name val="Arial"/>
      <family val="2"/>
    </font>
    <font>
      <b/>
      <sz val="18"/>
      <name val="Arial"/>
      <family val="2"/>
    </font>
    <font>
      <b/>
      <sz val="16"/>
      <color rgb="FF7030A0"/>
      <name val="Arial"/>
      <family val="2"/>
    </font>
    <font>
      <b/>
      <sz val="14"/>
      <color rgb="FF2114D0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4"/>
      <name val="Arial"/>
      <family val="2"/>
    </font>
    <font>
      <sz val="14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2114D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rgb="FF190DB3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190DB3"/>
      <name val="Calibri"/>
      <family val="2"/>
      <scheme val="minor"/>
    </font>
    <font>
      <b/>
      <sz val="18"/>
      <color rgb="FF2114D0"/>
      <name val="Calibri"/>
      <family val="2"/>
      <scheme val="minor"/>
    </font>
    <font>
      <b/>
      <sz val="14"/>
      <name val="Times New Roman"/>
      <family val="1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onsolas"/>
      <family val="3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</borders>
  <cellStyleXfs count="30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118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1" applyFont="1"/>
    <xf numFmtId="0" fontId="3" fillId="0" borderId="0" xfId="1" applyFont="1" applyAlignment="1">
      <alignment horizontal="center"/>
    </xf>
    <xf numFmtId="0" fontId="3" fillId="0" borderId="3" xfId="1" applyFont="1" applyBorder="1" applyAlignment="1">
      <alignment horizontal="center"/>
    </xf>
    <xf numFmtId="0" fontId="6" fillId="0" borderId="0" xfId="1" applyFont="1"/>
    <xf numFmtId="0" fontId="2" fillId="0" borderId="0" xfId="1" applyAlignment="1">
      <alignment vertical="center"/>
    </xf>
    <xf numFmtId="0" fontId="2" fillId="0" borderId="0" xfId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  <protection locked="0"/>
    </xf>
    <xf numFmtId="14" fontId="3" fillId="4" borderId="3" xfId="0" applyNumberFormat="1" applyFont="1" applyFill="1" applyBorder="1" applyAlignment="1">
      <alignment horizontal="center" vertical="center" wrapText="1"/>
    </xf>
    <xf numFmtId="1" fontId="3" fillId="4" borderId="3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4" borderId="12" xfId="1" applyFont="1" applyFill="1" applyBorder="1" applyAlignment="1">
      <alignment horizontal="center" vertical="center"/>
    </xf>
    <xf numFmtId="0" fontId="2" fillId="0" borderId="0" xfId="1" applyAlignment="1">
      <alignment horizontal="left" vertical="center"/>
    </xf>
    <xf numFmtId="1" fontId="0" fillId="3" borderId="0" xfId="0" applyNumberFormat="1" applyFill="1" applyAlignment="1">
      <alignment horizontal="center"/>
    </xf>
    <xf numFmtId="0" fontId="11" fillId="4" borderId="5" xfId="1" applyFont="1" applyFill="1" applyBorder="1" applyAlignment="1" applyProtection="1">
      <alignment horizontal="center" vertical="center"/>
      <protection locked="0"/>
    </xf>
    <xf numFmtId="0" fontId="4" fillId="4" borderId="3" xfId="1" applyFont="1" applyFill="1" applyBorder="1" applyAlignment="1">
      <alignment horizontal="center"/>
    </xf>
    <xf numFmtId="0" fontId="4" fillId="4" borderId="5" xfId="1" applyFont="1" applyFill="1" applyBorder="1" applyAlignment="1">
      <alignment horizontal="center"/>
    </xf>
    <xf numFmtId="0" fontId="16" fillId="5" borderId="1" xfId="1" applyFont="1" applyFill="1" applyBorder="1" applyAlignment="1">
      <alignment horizontal="center"/>
    </xf>
    <xf numFmtId="0" fontId="16" fillId="5" borderId="2" xfId="1" applyFont="1" applyFill="1" applyBorder="1" applyAlignment="1">
      <alignment horizontal="center"/>
    </xf>
    <xf numFmtId="0" fontId="3" fillId="0" borderId="3" xfId="1" applyFont="1" applyBorder="1" applyAlignment="1">
      <alignment horizontal="center" vertical="center"/>
    </xf>
    <xf numFmtId="0" fontId="3" fillId="4" borderId="0" xfId="1" applyFont="1" applyFill="1" applyAlignment="1">
      <alignment horizontal="center"/>
    </xf>
    <xf numFmtId="0" fontId="17" fillId="0" borderId="4" xfId="1" applyFont="1" applyBorder="1" applyAlignment="1">
      <alignment vertical="center"/>
    </xf>
    <xf numFmtId="0" fontId="3" fillId="5" borderId="15" xfId="1" applyFont="1" applyFill="1" applyBorder="1" applyAlignment="1">
      <alignment horizontal="center"/>
    </xf>
    <xf numFmtId="0" fontId="5" fillId="5" borderId="16" xfId="1" applyFont="1" applyFill="1" applyBorder="1" applyAlignment="1">
      <alignment horizontal="center"/>
    </xf>
    <xf numFmtId="0" fontId="8" fillId="2" borderId="14" xfId="1" applyFont="1" applyFill="1" applyBorder="1" applyAlignment="1">
      <alignment horizontal="center" vertical="center"/>
    </xf>
    <xf numFmtId="0" fontId="8" fillId="6" borderId="8" xfId="1" applyFont="1" applyFill="1" applyBorder="1" applyAlignment="1">
      <alignment horizontal="center" vertical="center"/>
    </xf>
    <xf numFmtId="0" fontId="16" fillId="6" borderId="6" xfId="1" applyFont="1" applyFill="1" applyBorder="1" applyAlignment="1">
      <alignment horizontal="center" vertical="center"/>
    </xf>
    <xf numFmtId="0" fontId="8" fillId="2" borderId="17" xfId="1" applyFont="1" applyFill="1" applyBorder="1" applyAlignment="1">
      <alignment horizontal="center" vertical="center"/>
    </xf>
    <xf numFmtId="0" fontId="11" fillId="0" borderId="18" xfId="1" applyFont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18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2" fillId="0" borderId="3" xfId="0" applyFont="1" applyBorder="1" applyAlignment="1">
      <alignment horizontal="center"/>
    </xf>
    <xf numFmtId="14" fontId="21" fillId="0" borderId="7" xfId="0" applyNumberFormat="1" applyFont="1" applyBorder="1" applyAlignment="1" applyProtection="1">
      <alignment horizontal="center"/>
      <protection locked="0"/>
    </xf>
    <xf numFmtId="0" fontId="21" fillId="0" borderId="7" xfId="0" applyFont="1" applyBorder="1" applyAlignment="1" applyProtection="1">
      <alignment horizontal="left"/>
      <protection locked="0"/>
    </xf>
    <xf numFmtId="0" fontId="21" fillId="0" borderId="20" xfId="0" applyFont="1" applyBorder="1" applyAlignment="1" applyProtection="1">
      <alignment horizontal="left"/>
      <protection locked="0"/>
    </xf>
    <xf numFmtId="0" fontId="22" fillId="0" borderId="3" xfId="0" applyFont="1" applyBorder="1" applyAlignment="1">
      <alignment horizontal="left"/>
    </xf>
    <xf numFmtId="0" fontId="19" fillId="0" borderId="0" xfId="29"/>
    <xf numFmtId="0" fontId="23" fillId="0" borderId="0" xfId="0" applyFont="1" applyAlignment="1">
      <alignment horizontal="left"/>
    </xf>
    <xf numFmtId="165" fontId="0" fillId="0" borderId="0" xfId="0" applyNumberFormat="1" applyAlignment="1">
      <alignment horizontal="center"/>
    </xf>
    <xf numFmtId="1" fontId="0" fillId="10" borderId="0" xfId="0" applyNumberFormat="1" applyFill="1" applyAlignment="1">
      <alignment horizontal="center"/>
    </xf>
    <xf numFmtId="166" fontId="0" fillId="10" borderId="0" xfId="0" applyNumberFormat="1" applyFill="1" applyAlignment="1">
      <alignment horizontal="center"/>
    </xf>
    <xf numFmtId="0" fontId="0" fillId="10" borderId="0" xfId="0" applyFill="1" applyAlignment="1">
      <alignment horizontal="center"/>
    </xf>
    <xf numFmtId="166" fontId="0" fillId="3" borderId="0" xfId="0" applyNumberFormat="1" applyFill="1" applyAlignment="1">
      <alignment horizontal="center"/>
    </xf>
    <xf numFmtId="0" fontId="3" fillId="4" borderId="20" xfId="0" applyFont="1" applyFill="1" applyBorder="1" applyAlignment="1">
      <alignment horizontal="center" vertical="center" wrapText="1"/>
    </xf>
    <xf numFmtId="0" fontId="17" fillId="0" borderId="20" xfId="1" applyFont="1" applyBorder="1" applyAlignment="1">
      <alignment horizontal="center"/>
    </xf>
    <xf numFmtId="0" fontId="17" fillId="0" borderId="19" xfId="1" applyFont="1" applyBorder="1" applyAlignment="1">
      <alignment vertical="center"/>
    </xf>
    <xf numFmtId="0" fontId="17" fillId="0" borderId="19" xfId="1" applyFont="1" applyBorder="1" applyAlignment="1">
      <alignment horizontal="left" vertical="center"/>
    </xf>
    <xf numFmtId="0" fontId="26" fillId="9" borderId="0" xfId="0" applyFont="1" applyFill="1" applyAlignment="1">
      <alignment horizontal="center"/>
    </xf>
    <xf numFmtId="14" fontId="27" fillId="0" borderId="20" xfId="0" applyNumberFormat="1" applyFont="1" applyBorder="1" applyAlignment="1">
      <alignment horizontal="center"/>
    </xf>
    <xf numFmtId="164" fontId="28" fillId="0" borderId="20" xfId="0" applyNumberFormat="1" applyFont="1" applyBorder="1" applyAlignment="1">
      <alignment horizontal="center"/>
    </xf>
    <xf numFmtId="167" fontId="4" fillId="0" borderId="20" xfId="1" applyNumberFormat="1" applyFont="1" applyBorder="1" applyAlignment="1">
      <alignment horizontal="center"/>
    </xf>
    <xf numFmtId="168" fontId="4" fillId="0" borderId="20" xfId="1" applyNumberFormat="1" applyFont="1" applyBorder="1" applyAlignment="1">
      <alignment horizontal="center"/>
    </xf>
    <xf numFmtId="0" fontId="0" fillId="0" borderId="20" xfId="0" applyBorder="1" applyAlignment="1">
      <alignment horizontal="center"/>
    </xf>
    <xf numFmtId="14" fontId="0" fillId="0" borderId="20" xfId="0" applyNumberFormat="1" applyBorder="1" applyAlignment="1">
      <alignment horizontal="center"/>
    </xf>
    <xf numFmtId="168" fontId="31" fillId="0" borderId="20" xfId="0" applyNumberFormat="1" applyFont="1" applyBorder="1" applyAlignment="1">
      <alignment horizontal="center"/>
    </xf>
    <xf numFmtId="0" fontId="24" fillId="4" borderId="20" xfId="0" applyFont="1" applyFill="1" applyBorder="1" applyAlignment="1">
      <alignment horizontal="center" vertical="center" wrapText="1"/>
    </xf>
    <xf numFmtId="0" fontId="29" fillId="4" borderId="20" xfId="0" applyFont="1" applyFill="1" applyBorder="1" applyAlignment="1">
      <alignment horizontal="center" vertical="center" wrapText="1"/>
    </xf>
    <xf numFmtId="0" fontId="30" fillId="4" borderId="20" xfId="0" applyFont="1" applyFill="1" applyBorder="1" applyAlignment="1">
      <alignment horizontal="center" vertical="center" wrapText="1"/>
    </xf>
    <xf numFmtId="0" fontId="25" fillId="4" borderId="20" xfId="0" applyFont="1" applyFill="1" applyBorder="1" applyAlignment="1">
      <alignment horizontal="center" vertical="center" wrapText="1"/>
    </xf>
    <xf numFmtId="0" fontId="32" fillId="0" borderId="20" xfId="0" applyFont="1" applyBorder="1" applyAlignment="1">
      <alignment horizontal="center" vertical="center" wrapText="1"/>
    </xf>
    <xf numFmtId="164" fontId="21" fillId="0" borderId="20" xfId="0" applyNumberFormat="1" applyFont="1" applyBorder="1" applyAlignment="1" applyProtection="1">
      <alignment horizontal="center"/>
      <protection locked="0"/>
    </xf>
    <xf numFmtId="0" fontId="22" fillId="0" borderId="20" xfId="0" applyFont="1" applyBorder="1" applyAlignment="1">
      <alignment horizontal="left"/>
    </xf>
    <xf numFmtId="0" fontId="32" fillId="0" borderId="19" xfId="0" applyFont="1" applyBorder="1" applyAlignment="1">
      <alignment horizontal="center" vertical="center" wrapText="1"/>
    </xf>
    <xf numFmtId="0" fontId="24" fillId="4" borderId="22" xfId="0" applyFont="1" applyFill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Alignment="1">
      <alignment horizontal="center" vertical="center" wrapText="1"/>
    </xf>
    <xf numFmtId="0" fontId="6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14" fontId="11" fillId="0" borderId="20" xfId="1" applyNumberFormat="1" applyFont="1" applyBorder="1" applyAlignment="1">
      <alignment horizontal="center"/>
    </xf>
    <xf numFmtId="164" fontId="11" fillId="0" borderId="20" xfId="1" applyNumberFormat="1" applyFont="1" applyBorder="1" applyAlignment="1">
      <alignment horizontal="center"/>
    </xf>
    <xf numFmtId="0" fontId="3" fillId="0" borderId="6" xfId="1" applyFont="1" applyBorder="1" applyAlignment="1">
      <alignment horizontal="center" vertical="center"/>
    </xf>
    <xf numFmtId="0" fontId="3" fillId="0" borderId="20" xfId="1" applyFont="1" applyBorder="1" applyAlignment="1">
      <alignment horizontal="center" vertical="center"/>
    </xf>
    <xf numFmtId="0" fontId="4" fillId="0" borderId="13" xfId="1" applyFont="1" applyBorder="1" applyAlignment="1">
      <alignment horizontal="left" vertical="center"/>
    </xf>
    <xf numFmtId="0" fontId="13" fillId="10" borderId="0" xfId="0" applyFont="1" applyFill="1" applyAlignment="1">
      <alignment horizontal="center"/>
    </xf>
    <xf numFmtId="0" fontId="3" fillId="11" borderId="7" xfId="0" applyFont="1" applyFill="1" applyBorder="1" applyAlignment="1">
      <alignment horizontal="center" vertical="center" wrapText="1"/>
    </xf>
    <xf numFmtId="0" fontId="35" fillId="0" borderId="0" xfId="0" applyFont="1"/>
    <xf numFmtId="0" fontId="17" fillId="12" borderId="20" xfId="1" applyFont="1" applyFill="1" applyBorder="1" applyAlignment="1">
      <alignment horizontal="center"/>
    </xf>
    <xf numFmtId="14" fontId="3" fillId="4" borderId="0" xfId="1" applyNumberFormat="1" applyFont="1" applyFill="1" applyAlignment="1">
      <alignment horizontal="left"/>
    </xf>
    <xf numFmtId="0" fontId="7" fillId="0" borderId="0" xfId="1" applyFont="1"/>
    <xf numFmtId="0" fontId="6" fillId="0" borderId="14" xfId="1" applyFont="1" applyBorder="1"/>
    <xf numFmtId="0" fontId="4" fillId="8" borderId="23" xfId="1" applyFont="1" applyFill="1" applyBorder="1" applyAlignment="1">
      <alignment horizontal="center"/>
    </xf>
    <xf numFmtId="0" fontId="15" fillId="8" borderId="24" xfId="1" applyFont="1" applyFill="1" applyBorder="1" applyAlignment="1">
      <alignment horizontal="center" vertical="center"/>
    </xf>
    <xf numFmtId="0" fontId="14" fillId="4" borderId="16" xfId="1" applyFont="1" applyFill="1" applyBorder="1" applyAlignment="1">
      <alignment horizontal="center" vertical="center"/>
    </xf>
    <xf numFmtId="14" fontId="17" fillId="0" borderId="20" xfId="1" applyNumberFormat="1" applyFont="1" applyBorder="1" applyAlignment="1">
      <alignment horizontal="center"/>
    </xf>
    <xf numFmtId="14" fontId="17" fillId="13" borderId="20" xfId="1" applyNumberFormat="1" applyFont="1" applyFill="1" applyBorder="1" applyAlignment="1">
      <alignment horizontal="center"/>
    </xf>
    <xf numFmtId="170" fontId="17" fillId="0" borderId="20" xfId="1" applyNumberFormat="1" applyFont="1" applyBorder="1" applyAlignment="1">
      <alignment horizontal="center"/>
    </xf>
    <xf numFmtId="14" fontId="17" fillId="0" borderId="21" xfId="1" applyNumberFormat="1" applyFont="1" applyBorder="1" applyAlignment="1">
      <alignment horizontal="center"/>
    </xf>
    <xf numFmtId="14" fontId="3" fillId="4" borderId="25" xfId="1" applyNumberFormat="1" applyFont="1" applyFill="1" applyBorder="1" applyAlignment="1">
      <alignment horizontal="center"/>
    </xf>
    <xf numFmtId="14" fontId="3" fillId="4" borderId="26" xfId="1" applyNumberFormat="1" applyFont="1" applyFill="1" applyBorder="1" applyAlignment="1">
      <alignment horizontal="center"/>
    </xf>
    <xf numFmtId="0" fontId="4" fillId="4" borderId="26" xfId="1" applyFont="1" applyFill="1" applyBorder="1" applyAlignment="1">
      <alignment horizontal="center"/>
    </xf>
    <xf numFmtId="169" fontId="4" fillId="4" borderId="27" xfId="1" applyNumberFormat="1" applyFont="1" applyFill="1" applyBorder="1" applyAlignment="1">
      <alignment horizontal="center"/>
    </xf>
    <xf numFmtId="14" fontId="3" fillId="4" borderId="28" xfId="1" applyNumberFormat="1" applyFont="1" applyFill="1" applyBorder="1" applyAlignment="1">
      <alignment horizontal="center"/>
    </xf>
    <xf numFmtId="14" fontId="3" fillId="4" borderId="29" xfId="1" applyNumberFormat="1" applyFont="1" applyFill="1" applyBorder="1" applyAlignment="1">
      <alignment horizontal="center"/>
    </xf>
    <xf numFmtId="0" fontId="4" fillId="4" borderId="29" xfId="1" applyFont="1" applyFill="1" applyBorder="1" applyAlignment="1">
      <alignment horizontal="center"/>
    </xf>
    <xf numFmtId="0" fontId="4" fillId="4" borderId="30" xfId="1" applyFont="1" applyFill="1" applyBorder="1" applyAlignment="1">
      <alignment horizontal="center"/>
    </xf>
    <xf numFmtId="0" fontId="34" fillId="0" borderId="20" xfId="0" applyFont="1" applyBorder="1" applyAlignment="1">
      <alignment horizontal="center"/>
    </xf>
    <xf numFmtId="0" fontId="36" fillId="4" borderId="20" xfId="0" applyFont="1" applyFill="1" applyBorder="1" applyAlignment="1">
      <alignment horizontal="center"/>
    </xf>
    <xf numFmtId="0" fontId="37" fillId="4" borderId="0" xfId="0" applyFont="1" applyFill="1" applyAlignment="1">
      <alignment horizontal="center"/>
    </xf>
    <xf numFmtId="14" fontId="4" fillId="14" borderId="31" xfId="1" applyNumberFormat="1" applyFont="1" applyFill="1" applyBorder="1" applyAlignment="1">
      <alignment horizontal="center"/>
    </xf>
    <xf numFmtId="14" fontId="4" fillId="14" borderId="32" xfId="1" applyNumberFormat="1" applyFont="1" applyFill="1" applyBorder="1" applyAlignment="1">
      <alignment horizontal="center"/>
    </xf>
    <xf numFmtId="0" fontId="4" fillId="14" borderId="32" xfId="1" applyFont="1" applyFill="1" applyBorder="1" applyAlignment="1">
      <alignment horizontal="center"/>
    </xf>
    <xf numFmtId="14" fontId="3" fillId="14" borderId="20" xfId="1" applyNumberFormat="1" applyFont="1" applyFill="1" applyBorder="1" applyAlignment="1">
      <alignment horizontal="center"/>
    </xf>
    <xf numFmtId="0" fontId="4" fillId="14" borderId="20" xfId="1" applyFont="1" applyFill="1" applyBorder="1" applyAlignment="1">
      <alignment horizontal="center"/>
    </xf>
    <xf numFmtId="14" fontId="3" fillId="10" borderId="20" xfId="1" applyNumberFormat="1" applyFont="1" applyFill="1" applyBorder="1" applyAlignment="1">
      <alignment horizontal="center"/>
    </xf>
    <xf numFmtId="171" fontId="26" fillId="0" borderId="20" xfId="0" applyNumberFormat="1" applyFont="1" applyBorder="1" applyAlignment="1">
      <alignment horizontal="center"/>
    </xf>
    <xf numFmtId="171" fontId="4" fillId="0" borderId="20" xfId="1" applyNumberFormat="1" applyFont="1" applyBorder="1" applyAlignment="1">
      <alignment horizontal="center"/>
    </xf>
    <xf numFmtId="0" fontId="10" fillId="7" borderId="12" xfId="1" applyFont="1" applyFill="1" applyBorder="1" applyAlignment="1">
      <alignment horizontal="center" vertical="center"/>
    </xf>
    <xf numFmtId="0" fontId="10" fillId="7" borderId="11" xfId="1" applyFont="1" applyFill="1" applyBorder="1" applyAlignment="1">
      <alignment horizontal="center" vertical="center"/>
    </xf>
    <xf numFmtId="0" fontId="9" fillId="7" borderId="10" xfId="1" applyFont="1" applyFill="1" applyBorder="1" applyAlignment="1">
      <alignment horizontal="center" vertical="center"/>
    </xf>
    <xf numFmtId="0" fontId="9" fillId="7" borderId="9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4" fillId="4" borderId="31" xfId="1" applyNumberFormat="1" applyFont="1" applyFill="1" applyBorder="1" applyAlignment="1">
      <alignment horizontal="center"/>
    </xf>
    <xf numFmtId="14" fontId="4" fillId="4" borderId="32" xfId="1" applyNumberFormat="1" applyFont="1" applyFill="1" applyBorder="1" applyAlignment="1">
      <alignment horizontal="center"/>
    </xf>
    <xf numFmtId="0" fontId="4" fillId="4" borderId="32" xfId="1" applyFont="1" applyFill="1" applyBorder="1" applyAlignment="1">
      <alignment horizontal="center"/>
    </xf>
  </cellXfs>
  <cellStyles count="30">
    <cellStyle name="Euro" xfId="2" xr:uid="{00000000-0005-0000-0000-000000000000}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  <cellStyle name="Normal 2" xfId="1" xr:uid="{00000000-0005-0000-0000-00001D000000}"/>
  </cellStyles>
  <dxfs count="119"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2114D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font>
        <b/>
        <i val="0"/>
        <color rgb="FF2114D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6" formatCode="00"/>
      <alignment horizontal="center" vertical="bottom" textRotation="0" wrapText="0" indent="0" justifyLastLine="0" shrinkToFit="0" readingOrder="0"/>
    </dxf>
    <dxf>
      <numFmt numFmtId="1" formatCode="0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7030A0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lor rgb="FFFF0000"/>
      </font>
      <fill>
        <patternFill>
          <bgColor theme="5" tint="0.39994506668294322"/>
        </patternFill>
      </fill>
    </dxf>
    <dxf>
      <font>
        <b/>
        <i val="0"/>
        <color rgb="FF2114D0"/>
      </font>
      <fill>
        <patternFill>
          <bgColor theme="5" tint="0.39994506668294322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family val="2"/>
        <scheme val="none"/>
      </font>
      <numFmt numFmtId="19" formatCode="dd/mm/yyyy"/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7030A0"/>
        <name val="Arial"/>
        <scheme val="none"/>
      </font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0&quot; Moi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</font>
      <alignment horizontal="center" vertical="bottom" textRotation="0" wrapText="0" indent="0" justifyLastLine="0" shrinkToFit="0" readingOrder="0"/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theme="0"/>
      </font>
      <numFmt numFmtId="0" formatCode="General"/>
    </dxf>
  </dxfs>
  <tableStyles count="0" defaultTableStyle="TableStyleMedium2" defaultPivotStyle="PivotStyleLight16"/>
  <colors>
    <mruColors>
      <color rgb="FF2114D0"/>
      <color rgb="FFFF3399"/>
      <color rgb="FFFF99CC"/>
      <color rgb="FFFF9999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419100</xdr:colOff>
          <xdr:row>1</xdr:row>
          <xdr:rowOff>0</xdr:rowOff>
        </xdr:from>
        <xdr:to>
          <xdr:col>5</xdr:col>
          <xdr:colOff>1171575</xdr:colOff>
          <xdr:row>3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SAISIR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104775</xdr:colOff>
      <xdr:row>0</xdr:row>
      <xdr:rowOff>180975</xdr:rowOff>
    </xdr:from>
    <xdr:to>
      <xdr:col>1</xdr:col>
      <xdr:colOff>581025</xdr:colOff>
      <xdr:row>4</xdr:row>
      <xdr:rowOff>19050</xdr:rowOff>
    </xdr:to>
    <xdr:sp macro="[0]!Aller_en_Bas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23950" y="180975"/>
          <a:ext cx="476250" cy="6000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323850</xdr:colOff>
      <xdr:row>1</xdr:row>
      <xdr:rowOff>19050</xdr:rowOff>
    </xdr:from>
    <xdr:to>
      <xdr:col>0</xdr:col>
      <xdr:colOff>752475</xdr:colOff>
      <xdr:row>4</xdr:row>
      <xdr:rowOff>28575</xdr:rowOff>
    </xdr:to>
    <xdr:sp macro="[0]!Allez_en_Haut" textlink="">
      <xdr:nvSpPr>
        <xdr:cNvPr id="3" name="Flèche : hau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3850" y="209550"/>
          <a:ext cx="428625" cy="5810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280377</xdr:colOff>
      <xdr:row>0</xdr:row>
      <xdr:rowOff>27792</xdr:rowOff>
    </xdr:from>
    <xdr:to>
      <xdr:col>13</xdr:col>
      <xdr:colOff>301782</xdr:colOff>
      <xdr:row>2</xdr:row>
      <xdr:rowOff>17091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376877" y="27792"/>
          <a:ext cx="2926530" cy="7274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Aller en bas  du tableau et tirer les formules de la dernière ligne de B à K</a:t>
          </a:r>
          <a:r>
            <a:rPr lang="fr-FR" sz="1200" b="1" baseline="0">
              <a:solidFill>
                <a:srgbClr val="FF0000"/>
              </a:solidFill>
            </a:rPr>
            <a:t> jusqu'à obtention de la dernière famille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1047750</xdr:colOff>
      <xdr:row>1</xdr:row>
      <xdr:rowOff>9525</xdr:rowOff>
    </xdr:from>
    <xdr:to>
      <xdr:col>0</xdr:col>
      <xdr:colOff>1047750</xdr:colOff>
      <xdr:row>1</xdr:row>
      <xdr:rowOff>466725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EE01CF0D-8C3B-4314-A4B5-7B286ABCF0F1}"/>
            </a:ext>
          </a:extLst>
        </xdr:cNvPr>
        <xdr:cNvCxnSpPr/>
      </xdr:nvCxnSpPr>
      <xdr:spPr>
        <a:xfrm>
          <a:off x="1047750" y="200025"/>
          <a:ext cx="0" cy="45720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RESTO%20GANDRANGE\4%20BEBE\DISTRIBUTION%20ADULTES%20ET%20B&#201;B&#201;S\Distribution%20B&#233;b&#233;%20(Version%203).xlsm" TargetMode="External"/><Relationship Id="rId1" Type="http://schemas.openxmlformats.org/officeDocument/2006/relationships/externalLinkPath" Target="file:///C:\RESTO%20GANDRANGE\4%20BEBE\DISTRIBUTION%20ADULTES%20ET%20B&#201;B&#201;S\Distribution%20B&#233;b&#233;%20(Version%203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iver 1"/>
      <sheetName val="Été 1"/>
      <sheetName val="Été 2"/>
      <sheetName val="Hiver 2"/>
      <sheetName val="Enfants"/>
      <sheetName val="Dat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4">
          <cell r="A4" t="str">
            <v>15 Zouleikha</v>
          </cell>
        </row>
        <row r="5">
          <cell r="A5" t="str">
            <v>16 Cleone Kassa Longo</v>
          </cell>
        </row>
        <row r="6">
          <cell r="A6" t="str">
            <v>20 Elif</v>
          </cell>
        </row>
        <row r="7">
          <cell r="A7" t="str">
            <v>33 Sekouba</v>
          </cell>
        </row>
        <row r="8">
          <cell r="A8" t="str">
            <v>35 Guissongui</v>
          </cell>
        </row>
        <row r="9">
          <cell r="A9" t="str">
            <v>43 Aisha</v>
          </cell>
        </row>
        <row r="10">
          <cell r="A10" t="str">
            <v>43 Muhammad</v>
          </cell>
        </row>
        <row r="11">
          <cell r="A11" t="str">
            <v>45 Claude Emmanuel</v>
          </cell>
        </row>
        <row r="12">
          <cell r="A12" t="str">
            <v>53 Khalid</v>
          </cell>
        </row>
        <row r="13">
          <cell r="A13" t="str">
            <v>53 Aïcha</v>
          </cell>
        </row>
        <row r="14">
          <cell r="A14" t="str">
            <v>54 Hikija</v>
          </cell>
        </row>
        <row r="15">
          <cell r="A15" t="str">
            <v>54 Kevin</v>
          </cell>
        </row>
        <row r="16">
          <cell r="A16" t="str">
            <v>59 Aicha</v>
          </cell>
        </row>
        <row r="17">
          <cell r="A17" t="str">
            <v>62 Isa</v>
          </cell>
        </row>
        <row r="18">
          <cell r="A18" t="str">
            <v>63 Mahnoor</v>
          </cell>
        </row>
        <row r="19">
          <cell r="A19" t="str">
            <v>64 Petar</v>
          </cell>
        </row>
        <row r="20">
          <cell r="A20" t="str">
            <v>65 Behare</v>
          </cell>
        </row>
        <row r="21">
          <cell r="A21" t="str">
            <v>68 Mateos</v>
          </cell>
        </row>
        <row r="22">
          <cell r="A22" t="str">
            <v>81 Ibrahim</v>
          </cell>
        </row>
        <row r="23">
          <cell r="A23" t="str">
            <v>81 Yaya</v>
          </cell>
        </row>
        <row r="24">
          <cell r="A24" t="str">
            <v>81 Maimouna</v>
          </cell>
        </row>
        <row r="25">
          <cell r="A25" t="str">
            <v>85 Youssouf</v>
          </cell>
        </row>
        <row r="26">
          <cell r="A26" t="str">
            <v>88 Souleyemane</v>
          </cell>
        </row>
      </sheetData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" displayName="t_Base" ref="A6:K25" totalsRowShown="0" headerRowDxfId="117" dataDxfId="116">
  <autoFilter ref="A6:K25" xr:uid="{00000000-0009-0000-0100-000001000000}"/>
  <tableColumns count="11">
    <tableColumn id="1" xr3:uid="{00000000-0010-0000-0000-000001000000}" name="N° de ligne" dataDxfId="115"/>
    <tableColumn id="2" xr3:uid="{00000000-0010-0000-0000-000002000000}" name="Date" dataDxfId="114"/>
    <tableColumn id="3" xr3:uid="{00000000-0010-0000-0000-000003000000}" name="N° de carte" dataDxfId="113"/>
    <tableColumn id="5" xr3:uid="{00000000-0010-0000-0000-000005000000}" name="Nom" dataDxfId="112"/>
    <tableColumn id="6" xr3:uid="{00000000-0010-0000-0000-000006000000}" name="Prénom" dataDxfId="111"/>
    <tableColumn id="7" xr3:uid="{00000000-0010-0000-0000-000007000000}" name="N°de semaine" dataDxfId="110"/>
    <tableColumn id="8" xr3:uid="{00000000-0010-0000-0000-000008000000}" name="Articles" dataDxfId="109"/>
    <tableColumn id="9" xr3:uid="{00000000-0010-0000-0000-000009000000}" name="Quantité prise" dataDxfId="108"/>
    <tableColumn id="10" xr3:uid="{00000000-0010-0000-0000-00000A000000}" name="Commentaires" dataDxfId="107"/>
    <tableColumn id="4" xr3:uid="{3A8AC50D-F968-48A1-844F-5451F1E60C41}" name="N°" dataDxfId="106">
      <calculatedColumnFormula>LEFT(t_Base[[#This Row],[N° de carte]],2)</calculatedColumnFormula>
    </tableColumn>
    <tableColumn id="11" xr3:uid="{2C67B523-11AA-4387-B338-0F0F00C29769}" name="Taille" dataDxfId="105">
      <calculatedColumnFormula>RIGHT(t_Base[[#This Row],[Articles]],3)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Donnée" displayName="t_Donnée" ref="B3:I57" totalsRowShown="0" headerRowDxfId="101" dataDxfId="100">
  <autoFilter ref="B3:I57" xr:uid="{00000000-0009-0000-0100-000002000000}"/>
  <tableColumns count="8">
    <tableColumn id="1" xr3:uid="{00000000-0010-0000-0100-000001000000}" name="N° de carte" dataDxfId="99"/>
    <tableColumn id="2" xr3:uid="{00000000-0010-0000-0100-000002000000}" name="Nom" dataDxfId="98"/>
    <tableColumn id="3" xr3:uid="{00000000-0010-0000-0100-000003000000}" name="Prénom" dataDxfId="97"/>
    <tableColumn id="6" xr3:uid="{00000000-0010-0000-0100-000006000000}" name="Alimentation" dataDxfId="96"/>
    <tableColumn id="8" xr3:uid="{00000000-0010-0000-0100-000008000000}" name="Jour" dataDxfId="95"/>
    <tableColumn id="11" xr3:uid="{00000000-0010-0000-0100-00000B000000}" name="Naissance" dataDxfId="94"/>
    <tableColumn id="12" xr3:uid="{00000000-0010-0000-0100-00000C000000}" name="Nassance détaillée" dataDxfId="93">
      <calculatedColumnFormula>IF(G4="","",DATEDIF($G4,TODAY(),"y")&amp;" an(s) "&amp;DATEDIF($G4,TODAY(),"ym")&amp;" mois "&amp;DATEDIF($G4,TODAY(),"md")&amp;" jours ")</calculatedColumnFormula>
    </tableColumn>
    <tableColumn id="13" xr3:uid="{00000000-0010-0000-0100-00000D000000}" name="Mois" dataDxfId="92">
      <calculatedColumnFormula>IF($G4&gt;0,DATEDIF($G4,TODAY(),"m"),"")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Articles" displayName="t_Articles" ref="A3:E54" totalsRowShown="0" headerRowDxfId="91">
  <tableColumns count="5">
    <tableColumn id="1" xr3:uid="{00000000-0010-0000-0200-000001000000}" name="N° Ligne" dataDxfId="90"/>
    <tableColumn id="2" xr3:uid="{00000000-0010-0000-0200-000002000000}" name="ARTICLES" dataDxfId="89" dataCellStyle="Normal 2"/>
    <tableColumn id="3" xr3:uid="{00000000-0010-0000-0200-000003000000}" name="Référence" dataDxfId="88" dataCellStyle="Normal 2"/>
    <tableColumn id="13" xr3:uid="{00000000-0010-0000-0200-00000D000000}" name="Reçu" dataDxfId="87">
      <calculatedColumnFormula>SUMIFS(t_Base[Quantité prise],t_Base[N° de carte],$D$2,t_Base[Articles],B4)</calculatedColumnFormula>
    </tableColumn>
    <tableColumn id="14" xr3:uid="{00000000-0010-0000-0200-00000E000000}" name="DROIT" dataDxfId="86" dataCellStyle="Normal 2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_Art_Sem" displayName="t_Art_Sem" ref="A6:BC57" totalsRowShown="0" headerRowDxfId="82" dataDxfId="80" headerRowBorderDxfId="81" tableBorderDxfId="79" totalsRowBorderDxfId="78">
  <autoFilter ref="A6:BC57" xr:uid="{00000000-0009-0000-0100-000006000000}"/>
  <tableColumns count="55">
    <tableColumn id="1" xr3:uid="{00000000-0010-0000-0300-000001000000}" name="ARTICLES" dataDxfId="77"/>
    <tableColumn id="3" xr3:uid="{00000000-0010-0000-0300-000003000000}" name="RESTE" dataDxfId="76">
      <calculatedColumnFormula>Articles!#REF!</calculatedColumnFormula>
    </tableColumn>
    <tableColumn id="2" xr3:uid="{00000000-0010-0000-0300-000002000000}" name="TOTAL" dataDxfId="75">
      <calculatedColumnFormula>SUM(D7:S7)</calculatedColumnFormula>
    </tableColumn>
    <tableColumn id="13" xr3:uid="{00000000-0010-0000-0300-00000D000000}" name="1 / S47" dataDxfId="74">
      <calculatedColumnFormula>SUMIFS(t_Base[[Quantité prise]:[Quantité prise]],t_Base[[N° de carte]:[N° de carte]],$B$2,t_Base[[N°de semaine]:[N°de semaine]],#REF!,t_Base[[Articles]:[Articles]],$A7)</calculatedColumnFormula>
    </tableColumn>
    <tableColumn id="14" xr3:uid="{00000000-0010-0000-0300-00000E000000}" name="2 / S48" dataDxfId="73">
      <calculatedColumnFormula>SUMIFS(t_Base[[Quantité prise]:[Quantité prise]],t_Base[[N° de carte]:[N° de carte]],$B$2,t_Base[[N°de semaine]:[N°de semaine]],E$6,t_Base[[Articles]:[Articles]],$A7)</calculatedColumnFormula>
    </tableColumn>
    <tableColumn id="15" xr3:uid="{00000000-0010-0000-0300-00000F000000}" name="3 / S49" dataDxfId="72">
      <calculatedColumnFormula>SUMIFS(t_Base[[Quantité prise]:[Quantité prise]],t_Base[[N° de carte]:[N° de carte]],$B$2,t_Base[[N°de semaine]:[N°de semaine]],F$6,t_Base[[Articles]:[Articles]],$A7)</calculatedColumnFormula>
    </tableColumn>
    <tableColumn id="16" xr3:uid="{00000000-0010-0000-0300-000010000000}" name="4 / S50" dataDxfId="71">
      <calculatedColumnFormula>SUMIFS(t_Base[[Quantité prise]:[Quantité prise]],t_Base[[N° de carte]:[N° de carte]],$B$2,t_Base[[N°de semaine]:[N°de semaine]],G$6,t_Base[[Articles]:[Articles]],$A7)</calculatedColumnFormula>
    </tableColumn>
    <tableColumn id="17" xr3:uid="{00000000-0010-0000-0300-000011000000}" name="5 / S51" dataDxfId="70">
      <calculatedColumnFormula>SUMIFS(t_Base[[Quantité prise]:[Quantité prise]],t_Base[[N° de carte]:[N° de carte]],$B$2,t_Base[[N°de semaine]:[N°de semaine]],H$6,t_Base[[Articles]:[Articles]],$A7)</calculatedColumnFormula>
    </tableColumn>
    <tableColumn id="18" xr3:uid="{00000000-0010-0000-0300-000012000000}" name="6 / S52" dataDxfId="69">
      <calculatedColumnFormula>SUMIFS(t_Base[[Quantité prise]:[Quantité prise]],t_Base[[N° de carte]:[N° de carte]],$B$2,t_Base[[N°de semaine]:[N°de semaine]],I$6,t_Base[[Articles]:[Articles]],$A7)</calculatedColumnFormula>
    </tableColumn>
    <tableColumn id="19" xr3:uid="{00000000-0010-0000-0300-000013000000}" name="7 / S01" dataDxfId="68">
      <calculatedColumnFormula>SUMIFS(t_Base[[Quantité prise]:[Quantité prise]],t_Base[[N° de carte]:[N° de carte]],$B$2,t_Base[[N°de semaine]:[N°de semaine]],J$6,t_Base[[Articles]:[Articles]],$A7)</calculatedColumnFormula>
    </tableColumn>
    <tableColumn id="20" xr3:uid="{00000000-0010-0000-0300-000014000000}" name="8 / S02" dataDxfId="67">
      <calculatedColumnFormula>SUMIFS(t_Base[[Quantité prise]:[Quantité prise]],t_Base[[N° de carte]:[N° de carte]],$B$2,t_Base[[N°de semaine]:[N°de semaine]],K$6,t_Base[[Articles]:[Articles]],$A7)</calculatedColumnFormula>
    </tableColumn>
    <tableColumn id="21" xr3:uid="{00000000-0010-0000-0300-000015000000}" name="9 / S03" dataDxfId="66">
      <calculatedColumnFormula>SUMIFS(t_Base[[Quantité prise]:[Quantité prise]],t_Base[[N° de carte]:[N° de carte]],$B$2,t_Base[[N°de semaine]:[N°de semaine]],L$6,t_Base[[Articles]:[Articles]],$A7)</calculatedColumnFormula>
    </tableColumn>
    <tableColumn id="22" xr3:uid="{00000000-0010-0000-0300-000016000000}" name="10 / S04" dataDxfId="65">
      <calculatedColumnFormula>SUMIFS(t_Base[[Quantité prise]:[Quantité prise]],t_Base[[N° de carte]:[N° de carte]],$B$2,t_Base[[N°de semaine]:[N°de semaine]],M$6,t_Base[[Articles]:[Articles]],$A7)</calculatedColumnFormula>
    </tableColumn>
    <tableColumn id="23" xr3:uid="{00000000-0010-0000-0300-000017000000}" name="11 / S05" dataDxfId="64">
      <calculatedColumnFormula>SUMIFS(t_Base[[Quantité prise]:[Quantité prise]],t_Base[[N° de carte]:[N° de carte]],$B$2,t_Base[[N°de semaine]:[N°de semaine]],N$6,t_Base[[Articles]:[Articles]],$A7)</calculatedColumnFormula>
    </tableColumn>
    <tableColumn id="24" xr3:uid="{00000000-0010-0000-0300-000018000000}" name="12 / S06" dataDxfId="63">
      <calculatedColumnFormula>SUMIFS(t_Base[[Quantité prise]:[Quantité prise]],t_Base[[N° de carte]:[N° de carte]],$B$2,t_Base[[N°de semaine]:[N°de semaine]],O$6,t_Base[[Articles]:[Articles]],$A7)</calculatedColumnFormula>
    </tableColumn>
    <tableColumn id="25" xr3:uid="{00000000-0010-0000-0300-000019000000}" name="13 / S07" dataDxfId="62">
      <calculatedColumnFormula>SUMIFS(t_Base[[Quantité prise]:[Quantité prise]],t_Base[[N° de carte]:[N° de carte]],$B$2,t_Base[[N°de semaine]:[N°de semaine]],P$6,t_Base[[Articles]:[Articles]],$A7)</calculatedColumnFormula>
    </tableColumn>
    <tableColumn id="26" xr3:uid="{00000000-0010-0000-0300-00001A000000}" name="14 / S08" dataDxfId="61">
      <calculatedColumnFormula>SUMIFS(t_Base[[Quantité prise]:[Quantité prise]],t_Base[[N° de carte]:[N° de carte]],$B$2,t_Base[[N°de semaine]:[N°de semaine]],Q$6,t_Base[[Articles]:[Articles]],$A7)</calculatedColumnFormula>
    </tableColumn>
    <tableColumn id="27" xr3:uid="{00000000-0010-0000-0300-00001B000000}" name="15 / S09" dataDxfId="60">
      <calculatedColumnFormula>SUMIFS(t_Base[[Quantité prise]:[Quantité prise]],t_Base[[N° de carte]:[N° de carte]],$B$2,t_Base[[N°de semaine]:[N°de semaine]],R$6,t_Base[[Articles]:[Articles]],$A7)</calculatedColumnFormula>
    </tableColumn>
    <tableColumn id="28" xr3:uid="{00000000-0010-0000-0300-00001C000000}" name="16 / S10" dataDxfId="59">
      <calculatedColumnFormula>SUMIFS(t_Base[[Quantité prise]:[Quantité prise]],t_Base[[N° de carte]:[N° de carte]],$B$2,t_Base[[N°de semaine]:[N°de semaine]],S$6,t_Base[[Articles]:[Articles]],$A7)</calculatedColumnFormula>
    </tableColumn>
    <tableColumn id="4" xr3:uid="{00000000-0010-0000-0300-000004000000}" name="1 / S11" dataDxfId="58"/>
    <tableColumn id="5" xr3:uid="{00000000-0010-0000-0300-000005000000}" name="2 / S12" dataDxfId="57"/>
    <tableColumn id="6" xr3:uid="{00000000-0010-0000-0300-000006000000}" name="3 / S13" dataDxfId="56"/>
    <tableColumn id="7" xr3:uid="{00000000-0010-0000-0300-000007000000}" name="4 / S14" dataDxfId="55"/>
    <tableColumn id="8" xr3:uid="{00000000-0010-0000-0300-000008000000}" name="5 / S15" dataDxfId="54"/>
    <tableColumn id="9" xr3:uid="{00000000-0010-0000-0300-000009000000}" name="6 / S16" dataDxfId="53"/>
    <tableColumn id="10" xr3:uid="{00000000-0010-0000-0300-00000A000000}" name="7 / S17" dataDxfId="52"/>
    <tableColumn id="11" xr3:uid="{00000000-0010-0000-0300-00000B000000}" name="8 / S18" dataDxfId="51"/>
    <tableColumn id="12" xr3:uid="{00000000-0010-0000-0300-00000C000000}" name="9 / S19" dataDxfId="50"/>
    <tableColumn id="29" xr3:uid="{00000000-0010-0000-0300-00001D000000}" name="10 / S20" dataDxfId="49"/>
    <tableColumn id="30" xr3:uid="{00000000-0010-0000-0300-00001E000000}" name="11 / S21" dataDxfId="48"/>
    <tableColumn id="31" xr3:uid="{00000000-0010-0000-0300-00001F000000}" name="12 / S22" dataDxfId="47"/>
    <tableColumn id="32" xr3:uid="{00000000-0010-0000-0300-000020000000}" name="13 / S23" dataDxfId="46"/>
    <tableColumn id="33" xr3:uid="{00000000-0010-0000-0300-000021000000}" name="14 / S24" dataDxfId="45"/>
    <tableColumn id="34" xr3:uid="{00000000-0010-0000-0300-000022000000}" name="15 / S25" dataDxfId="44"/>
    <tableColumn id="35" xr3:uid="{00000000-0010-0000-0300-000023000000}" name="16 / S26" dataDxfId="43"/>
    <tableColumn id="36" xr3:uid="{00000000-0010-0000-0300-000024000000}" name="17 / S27" dataDxfId="42"/>
    <tableColumn id="37" xr3:uid="{00000000-0010-0000-0300-000025000000}" name="18 / S28" dataDxfId="41"/>
    <tableColumn id="38" xr3:uid="{00000000-0010-0000-0300-000026000000}" name="19 / S29" dataDxfId="40"/>
    <tableColumn id="39" xr3:uid="{00000000-0010-0000-0300-000027000000}" name="20 / S30" dataDxfId="39"/>
    <tableColumn id="40" xr3:uid="{00000000-0010-0000-0300-000028000000}" name="21 / S31" dataDxfId="38"/>
    <tableColumn id="41" xr3:uid="{00000000-0010-0000-0300-000029000000}" name="22 / S32" dataDxfId="37"/>
    <tableColumn id="42" xr3:uid="{00000000-0010-0000-0300-00002A000000}" name="23 / S33" dataDxfId="36"/>
    <tableColumn id="43" xr3:uid="{00000000-0010-0000-0300-00002B000000}" name="24 / S34" dataDxfId="35"/>
    <tableColumn id="44" xr3:uid="{00000000-0010-0000-0300-00002C000000}" name="25 / S35" dataDxfId="34"/>
    <tableColumn id="45" xr3:uid="{00000000-0010-0000-0300-00002D000000}" name="26 / S36" dataDxfId="33"/>
    <tableColumn id="46" xr3:uid="{00000000-0010-0000-0300-00002E000000}" name="27 / S37" dataDxfId="32"/>
    <tableColumn id="47" xr3:uid="{00000000-0010-0000-0300-00002F000000}" name="28 / S38" dataDxfId="31"/>
    <tableColumn id="48" xr3:uid="{00000000-0010-0000-0300-000030000000}" name="29 / S39" dataDxfId="30"/>
    <tableColumn id="49" xr3:uid="{00000000-0010-0000-0300-000031000000}" name="30 / S40" dataDxfId="29"/>
    <tableColumn id="50" xr3:uid="{00000000-0010-0000-0300-000032000000}" name="31 / S41" dataDxfId="28"/>
    <tableColumn id="51" xr3:uid="{00000000-0010-0000-0300-000033000000}" name="32 / S42" dataDxfId="27"/>
    <tableColumn id="52" xr3:uid="{00000000-0010-0000-0300-000034000000}" name="33 / S43" dataDxfId="26"/>
    <tableColumn id="53" xr3:uid="{00000000-0010-0000-0300-000035000000}" name="34 / S44" dataDxfId="25"/>
    <tableColumn id="54" xr3:uid="{00000000-0010-0000-0300-000036000000}" name="35 / S45" dataDxfId="24"/>
    <tableColumn id="55" xr3:uid="{00000000-0010-0000-0300-000037000000}" name="36 / S46" dataDxfId="23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_Semaine" displayName="t_Semaine" ref="B3:F55" totalsRowShown="0" headerRowDxfId="22" dataDxfId="21">
  <autoFilter ref="B3:F55" xr:uid="{00000000-0009-0000-0100-000005000000}"/>
  <tableColumns count="5">
    <tableColumn id="6" xr3:uid="{00000000-0010-0000-0400-000006000000}" name="Num" dataDxfId="20">
      <calculatedColumnFormula>WEEKNUM(A4)</calculatedColumnFormula>
    </tableColumn>
    <tableColumn id="7" xr3:uid="{00000000-0010-0000-0400-000007000000}" name="sem resto" dataDxfId="19"/>
    <tableColumn id="2" xr3:uid="{00000000-0010-0000-0400-000002000000}" name="Sxx" dataDxfId="18">
      <calculatedColumnFormula>t_Semaine[[#This Row],[Num]]</calculatedColumnFormula>
    </tableColumn>
    <tableColumn id="3" xr3:uid="{00000000-0010-0000-0400-000003000000}" name="Semaine" dataDxfId="17">
      <calculatedColumnFormula>t_Semaine[[#This Row],[sem resto]]&amp;" / " &amp;"S"&amp;t_Semaine[[#This Row],[Sxx]]</calculatedColumnFormula>
    </tableColumn>
    <tableColumn id="4" xr3:uid="{00000000-0010-0000-0400-000004000000}" name="Période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K27"/>
  <sheetViews>
    <sheetView zoomScale="89" zoomScaleNormal="89" zoomScalePageLayoutView="89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C24" sqref="C24"/>
    </sheetView>
  </sheetViews>
  <sheetFormatPr baseColWidth="10" defaultColWidth="10.85546875" defaultRowHeight="15" x14ac:dyDescent="0.25"/>
  <cols>
    <col min="1" max="1" width="15.28515625" style="1" bestFit="1" customWidth="1"/>
    <col min="2" max="2" width="12.85546875" style="1" customWidth="1"/>
    <col min="3" max="3" width="15.28515625" style="1" bestFit="1" customWidth="1"/>
    <col min="4" max="4" width="16.7109375" style="1" customWidth="1"/>
    <col min="5" max="5" width="12.42578125" style="1" bestFit="1" customWidth="1"/>
    <col min="6" max="6" width="18" style="1" bestFit="1" customWidth="1"/>
    <col min="7" max="7" width="42.5703125" style="1" customWidth="1"/>
    <col min="8" max="8" width="20.85546875" style="1" bestFit="1" customWidth="1"/>
    <col min="9" max="9" width="30.85546875" style="1" customWidth="1"/>
    <col min="10" max="16384" width="10.85546875" style="1"/>
  </cols>
  <sheetData>
    <row r="2" spans="1:11" x14ac:dyDescent="0.25">
      <c r="H2" s="39"/>
    </row>
    <row r="6" spans="1:11" x14ac:dyDescent="0.25">
      <c r="A6" s="101" t="s">
        <v>0</v>
      </c>
      <c r="B6" s="101" t="s">
        <v>1</v>
      </c>
      <c r="C6" s="101" t="s">
        <v>2</v>
      </c>
      <c r="D6" s="101" t="s">
        <v>3</v>
      </c>
      <c r="E6" s="101" t="s">
        <v>4</v>
      </c>
      <c r="F6" s="101" t="s">
        <v>5</v>
      </c>
      <c r="G6" s="101" t="s">
        <v>6</v>
      </c>
      <c r="H6" s="101" t="s">
        <v>7</v>
      </c>
      <c r="I6" s="101" t="s">
        <v>8</v>
      </c>
      <c r="J6" s="100" t="s">
        <v>168</v>
      </c>
      <c r="K6" s="100" t="s">
        <v>165</v>
      </c>
    </row>
    <row r="7" spans="1:11" ht="15.75" x14ac:dyDescent="0.25">
      <c r="A7" s="55">
        <v>1</v>
      </c>
      <c r="B7" s="56" t="s">
        <v>150</v>
      </c>
      <c r="C7" s="55">
        <v>72</v>
      </c>
      <c r="D7" s="55" t="s">
        <v>109</v>
      </c>
      <c r="E7" s="55" t="s">
        <v>107</v>
      </c>
      <c r="F7" s="55" t="s">
        <v>94</v>
      </c>
      <c r="G7" s="55" t="s">
        <v>136</v>
      </c>
      <c r="H7" s="55">
        <v>1</v>
      </c>
      <c r="I7" s="55"/>
      <c r="J7" s="55" t="str">
        <f>LEFT(t_Base[[#This Row],[N° de carte]],2)</f>
        <v>72</v>
      </c>
      <c r="K7" s="99" t="str">
        <f>RIGHT(t_Base[[#This Row],[Articles]],3)</f>
        <v xml:space="preserve">T4 </v>
      </c>
    </row>
    <row r="8" spans="1:11" ht="15.75" x14ac:dyDescent="0.25">
      <c r="A8" s="55">
        <v>2</v>
      </c>
      <c r="B8" s="56">
        <v>45519</v>
      </c>
      <c r="C8" s="55">
        <v>92</v>
      </c>
      <c r="D8" s="55" t="s">
        <v>110</v>
      </c>
      <c r="E8" s="55" t="s">
        <v>126</v>
      </c>
      <c r="F8" s="55" t="s">
        <v>95</v>
      </c>
      <c r="G8" s="55" t="s">
        <v>156</v>
      </c>
      <c r="H8" s="55">
        <v>1</v>
      </c>
      <c r="I8" s="55"/>
      <c r="J8" s="55" t="str">
        <f>LEFT(t_Base[[#This Row],[N° de carte]],2)</f>
        <v>92</v>
      </c>
      <c r="K8" s="99" t="str">
        <f>RIGHT(t_Base[[#This Row],[Articles]],3)</f>
        <v>° 3</v>
      </c>
    </row>
    <row r="9" spans="1:11" ht="15.75" x14ac:dyDescent="0.25">
      <c r="A9" s="55">
        <v>3</v>
      </c>
      <c r="B9" s="56" t="s">
        <v>150</v>
      </c>
      <c r="C9" s="55">
        <v>72</v>
      </c>
      <c r="D9" s="55" t="s">
        <v>109</v>
      </c>
      <c r="E9" s="55" t="s">
        <v>107</v>
      </c>
      <c r="F9" s="55" t="s">
        <v>94</v>
      </c>
      <c r="G9" s="55" t="s">
        <v>136</v>
      </c>
      <c r="H9" s="55">
        <v>1</v>
      </c>
      <c r="I9" s="55"/>
      <c r="J9" s="55" t="str">
        <f>LEFT(t_Base[[#This Row],[N° de carte]],2)</f>
        <v>72</v>
      </c>
      <c r="K9" s="99" t="str">
        <f>RIGHT(t_Base[[#This Row],[Articles]],3)</f>
        <v xml:space="preserve">T4 </v>
      </c>
    </row>
    <row r="10" spans="1:11" ht="15.75" x14ac:dyDescent="0.25">
      <c r="A10" s="55">
        <v>4</v>
      </c>
      <c r="B10" s="56" t="s">
        <v>150</v>
      </c>
      <c r="C10" s="55">
        <v>72</v>
      </c>
      <c r="D10" s="55" t="s">
        <v>109</v>
      </c>
      <c r="E10" s="55" t="s">
        <v>107</v>
      </c>
      <c r="F10" s="55" t="s">
        <v>94</v>
      </c>
      <c r="G10" s="55" t="s">
        <v>136</v>
      </c>
      <c r="H10" s="55">
        <v>2</v>
      </c>
      <c r="I10" s="55"/>
      <c r="J10" s="55" t="str">
        <f>LEFT(t_Base[[#This Row],[N° de carte]],2)</f>
        <v>72</v>
      </c>
      <c r="K10" s="99" t="str">
        <f>RIGHT(t_Base[[#This Row],[Articles]],3)</f>
        <v xml:space="preserve">T4 </v>
      </c>
    </row>
    <row r="11" spans="1:11" ht="15.75" x14ac:dyDescent="0.25">
      <c r="A11" s="55">
        <v>4</v>
      </c>
      <c r="B11" s="56">
        <v>45522</v>
      </c>
      <c r="C11" s="55">
        <v>72</v>
      </c>
      <c r="D11" s="55" t="s">
        <v>109</v>
      </c>
      <c r="E11" s="55" t="s">
        <v>107</v>
      </c>
      <c r="F11" s="55" t="s">
        <v>95</v>
      </c>
      <c r="G11" s="55" t="s">
        <v>155</v>
      </c>
      <c r="H11" s="55">
        <v>1</v>
      </c>
      <c r="I11" s="55"/>
      <c r="J11" s="55" t="str">
        <f>LEFT(t_Base[[#This Row],[N° de carte]],2)</f>
        <v>72</v>
      </c>
      <c r="K11" s="99" t="str">
        <f>RIGHT(t_Base[[#This Row],[Articles]],3)</f>
        <v>° 2</v>
      </c>
    </row>
    <row r="12" spans="1:11" ht="15.75" x14ac:dyDescent="0.25">
      <c r="A12" s="55">
        <v>6</v>
      </c>
      <c r="B12" s="56" t="s">
        <v>151</v>
      </c>
      <c r="C12" s="55">
        <v>43</v>
      </c>
      <c r="D12" s="55" t="s">
        <v>108</v>
      </c>
      <c r="E12" s="55" t="s">
        <v>125</v>
      </c>
      <c r="F12" s="55" t="s">
        <v>95</v>
      </c>
      <c r="G12" s="55" t="s">
        <v>155</v>
      </c>
      <c r="H12" s="55">
        <v>1</v>
      </c>
      <c r="I12" s="55"/>
      <c r="J12" s="55" t="str">
        <f>LEFT(t_Base[[#This Row],[N° de carte]],2)</f>
        <v>43</v>
      </c>
      <c r="K12" s="99" t="str">
        <f>RIGHT(t_Base[[#This Row],[Articles]],3)</f>
        <v>° 2</v>
      </c>
    </row>
    <row r="13" spans="1:11" ht="15.75" x14ac:dyDescent="0.25">
      <c r="A13" s="55">
        <v>7</v>
      </c>
      <c r="B13" s="56" t="s">
        <v>151</v>
      </c>
      <c r="C13" s="55">
        <v>92</v>
      </c>
      <c r="D13" s="55" t="s">
        <v>110</v>
      </c>
      <c r="E13" s="55" t="s">
        <v>126</v>
      </c>
      <c r="F13" s="55" t="s">
        <v>95</v>
      </c>
      <c r="G13" s="55" t="s">
        <v>156</v>
      </c>
      <c r="H13" s="55">
        <v>1</v>
      </c>
      <c r="I13" s="55"/>
      <c r="J13" s="55" t="str">
        <f>LEFT(t_Base[[#This Row],[N° de carte]],2)</f>
        <v>92</v>
      </c>
      <c r="K13" s="99" t="str">
        <f>RIGHT(t_Base[[#This Row],[Articles]],3)</f>
        <v>° 3</v>
      </c>
    </row>
    <row r="14" spans="1:11" ht="15.75" x14ac:dyDescent="0.25">
      <c r="A14" s="55">
        <v>8</v>
      </c>
      <c r="B14" s="56" t="s">
        <v>151</v>
      </c>
      <c r="C14" s="55">
        <v>102</v>
      </c>
      <c r="D14" s="55" t="s">
        <v>111</v>
      </c>
      <c r="E14" s="55" t="s">
        <v>127</v>
      </c>
      <c r="F14" s="55" t="s">
        <v>95</v>
      </c>
      <c r="G14" s="55" t="s">
        <v>155</v>
      </c>
      <c r="H14" s="55">
        <v>1</v>
      </c>
      <c r="I14" s="55"/>
      <c r="J14" s="55" t="str">
        <f>LEFT(t_Base[[#This Row],[N° de carte]],2)</f>
        <v>10</v>
      </c>
      <c r="K14" s="99" t="str">
        <f>RIGHT(t_Base[[#This Row],[Articles]],3)</f>
        <v>° 2</v>
      </c>
    </row>
    <row r="15" spans="1:11" ht="15.75" x14ac:dyDescent="0.25">
      <c r="A15" s="55">
        <v>9</v>
      </c>
      <c r="B15" s="56">
        <v>45540</v>
      </c>
      <c r="C15" s="55">
        <v>92</v>
      </c>
      <c r="D15" s="55" t="s">
        <v>110</v>
      </c>
      <c r="E15" s="55" t="s">
        <v>126</v>
      </c>
      <c r="F15" s="55" t="s">
        <v>95</v>
      </c>
      <c r="G15" s="55" t="s">
        <v>156</v>
      </c>
      <c r="H15" s="55">
        <v>1</v>
      </c>
      <c r="I15" s="55"/>
      <c r="J15" s="55" t="str">
        <f>LEFT(t_Base[[#This Row],[N° de carte]],2)</f>
        <v>92</v>
      </c>
      <c r="K15" s="99" t="str">
        <f>RIGHT(t_Base[[#This Row],[Articles]],3)</f>
        <v>° 3</v>
      </c>
    </row>
    <row r="16" spans="1:11" ht="15.75" x14ac:dyDescent="0.25">
      <c r="A16" s="55">
        <v>10</v>
      </c>
      <c r="B16" s="56" t="s">
        <v>151</v>
      </c>
      <c r="C16" s="55">
        <v>40</v>
      </c>
      <c r="D16" s="55" t="s">
        <v>112</v>
      </c>
      <c r="E16" s="55" t="s">
        <v>124</v>
      </c>
      <c r="F16" s="55" t="s">
        <v>95</v>
      </c>
      <c r="G16" s="55" t="s">
        <v>155</v>
      </c>
      <c r="H16" s="55">
        <v>2</v>
      </c>
      <c r="I16" s="55"/>
      <c r="J16" s="55" t="str">
        <f>LEFT(t_Base[[#This Row],[N° de carte]],2)</f>
        <v>40</v>
      </c>
      <c r="K16" s="99" t="str">
        <f>RIGHT(t_Base[[#This Row],[Articles]],3)</f>
        <v>° 2</v>
      </c>
    </row>
    <row r="17" spans="1:11" ht="15.75" x14ac:dyDescent="0.25">
      <c r="A17" s="55">
        <v>11</v>
      </c>
      <c r="B17" s="56" t="s">
        <v>151</v>
      </c>
      <c r="C17" s="55">
        <v>89</v>
      </c>
      <c r="D17" s="55" t="s">
        <v>117</v>
      </c>
      <c r="E17" s="55" t="s">
        <v>130</v>
      </c>
      <c r="F17" s="55" t="s">
        <v>95</v>
      </c>
      <c r="G17" s="55" t="s">
        <v>155</v>
      </c>
      <c r="H17" s="55">
        <v>1</v>
      </c>
      <c r="I17" s="55"/>
      <c r="J17" s="55" t="str">
        <f>LEFT(t_Base[[#This Row],[N° de carte]],2)</f>
        <v>89</v>
      </c>
      <c r="K17" s="99" t="str">
        <f>RIGHT(t_Base[[#This Row],[Articles]],3)</f>
        <v>° 2</v>
      </c>
    </row>
    <row r="18" spans="1:11" ht="15.75" x14ac:dyDescent="0.25">
      <c r="A18" s="55">
        <v>12</v>
      </c>
      <c r="B18" s="56" t="s">
        <v>157</v>
      </c>
      <c r="C18" s="55">
        <v>16</v>
      </c>
      <c r="D18" s="55" t="s">
        <v>112</v>
      </c>
      <c r="E18" s="55" t="s">
        <v>124</v>
      </c>
      <c r="F18" s="55" t="s">
        <v>31</v>
      </c>
      <c r="G18" s="55" t="s">
        <v>135</v>
      </c>
      <c r="H18" s="55">
        <v>2</v>
      </c>
      <c r="I18" s="55"/>
      <c r="J18" s="55" t="str">
        <f>LEFT(t_Base[[#This Row],[N° de carte]],2)</f>
        <v>16</v>
      </c>
      <c r="K18" s="99" t="str">
        <f>RIGHT(t_Base[[#This Row],[Articles]],3)</f>
        <v xml:space="preserve">T3 </v>
      </c>
    </row>
    <row r="19" spans="1:11" ht="15.75" x14ac:dyDescent="0.25">
      <c r="A19" s="55">
        <v>13</v>
      </c>
      <c r="B19" s="56" t="s">
        <v>157</v>
      </c>
      <c r="C19" s="55">
        <v>15</v>
      </c>
      <c r="D19" s="55" t="s">
        <v>107</v>
      </c>
      <c r="E19" s="55" t="s">
        <v>123</v>
      </c>
      <c r="F19" s="55" t="s">
        <v>31</v>
      </c>
      <c r="G19" s="55" t="s">
        <v>155</v>
      </c>
      <c r="H19" s="55">
        <v>1</v>
      </c>
      <c r="I19" s="55"/>
      <c r="J19" s="55" t="str">
        <f>LEFT(t_Base[[#This Row],[N° de carte]],2)</f>
        <v>15</v>
      </c>
      <c r="K19" s="99" t="str">
        <f>RIGHT(t_Base[[#This Row],[Articles]],3)</f>
        <v>° 2</v>
      </c>
    </row>
    <row r="20" spans="1:11" ht="15.75" x14ac:dyDescent="0.25">
      <c r="A20" s="55">
        <v>14</v>
      </c>
      <c r="B20" s="56" t="s">
        <v>157</v>
      </c>
      <c r="C20" s="55">
        <v>15</v>
      </c>
      <c r="D20" s="55" t="s">
        <v>107</v>
      </c>
      <c r="E20" s="55" t="s">
        <v>123</v>
      </c>
      <c r="F20" s="55" t="s">
        <v>31</v>
      </c>
      <c r="G20" s="55" t="s">
        <v>155</v>
      </c>
      <c r="H20" s="55">
        <v>2</v>
      </c>
      <c r="I20" s="55"/>
      <c r="J20" s="55" t="str">
        <f>LEFT(t_Base[[#This Row],[N° de carte]],2)</f>
        <v>15</v>
      </c>
      <c r="K20" s="99" t="str">
        <f>RIGHT(t_Base[[#This Row],[Articles]],3)</f>
        <v>° 2</v>
      </c>
    </row>
    <row r="21" spans="1:11" ht="15.75" x14ac:dyDescent="0.25">
      <c r="A21" s="55">
        <v>15</v>
      </c>
      <c r="B21" s="56" t="s">
        <v>157</v>
      </c>
      <c r="C21" s="55">
        <v>15</v>
      </c>
      <c r="D21" s="55" t="s">
        <v>107</v>
      </c>
      <c r="E21" s="55" t="s">
        <v>123</v>
      </c>
      <c r="F21" s="55" t="s">
        <v>31</v>
      </c>
      <c r="G21" s="55" t="s">
        <v>173</v>
      </c>
      <c r="H21" s="55">
        <v>1</v>
      </c>
      <c r="I21" s="55"/>
      <c r="J21" s="55" t="str">
        <f>LEFT(t_Base[[#This Row],[N° de carte]],2)</f>
        <v>15</v>
      </c>
      <c r="K21" s="99" t="str">
        <f>RIGHT(t_Base[[#This Row],[Articles]],3)</f>
        <v xml:space="preserve"> T2</v>
      </c>
    </row>
    <row r="22" spans="1:11" ht="15.75" x14ac:dyDescent="0.25">
      <c r="A22" s="55">
        <v>16</v>
      </c>
      <c r="B22" s="56" t="s">
        <v>157</v>
      </c>
      <c r="C22" s="55">
        <v>15</v>
      </c>
      <c r="D22" s="55" t="s">
        <v>107</v>
      </c>
      <c r="E22" s="55" t="s">
        <v>123</v>
      </c>
      <c r="F22" s="55" t="s">
        <v>31</v>
      </c>
      <c r="G22" s="55" t="s">
        <v>155</v>
      </c>
      <c r="H22" s="55">
        <v>1</v>
      </c>
      <c r="I22" s="55"/>
      <c r="J22" s="55" t="str">
        <f>LEFT(t_Base[[#This Row],[N° de carte]],2)</f>
        <v>15</v>
      </c>
      <c r="K22" s="99" t="str">
        <f>RIGHT(t_Base[[#This Row],[Articles]],3)</f>
        <v>° 2</v>
      </c>
    </row>
    <row r="23" spans="1:11" ht="15.75" x14ac:dyDescent="0.25">
      <c r="A23" s="55">
        <v>17</v>
      </c>
      <c r="B23" s="56" t="s">
        <v>157</v>
      </c>
      <c r="C23" s="55">
        <v>15</v>
      </c>
      <c r="D23" s="55" t="s">
        <v>107</v>
      </c>
      <c r="E23" s="55" t="s">
        <v>123</v>
      </c>
      <c r="F23" s="55" t="s">
        <v>31</v>
      </c>
      <c r="G23" s="55" t="s">
        <v>138</v>
      </c>
      <c r="H23" s="55">
        <v>1</v>
      </c>
      <c r="I23" s="55"/>
      <c r="J23" s="55" t="str">
        <f>LEFT(t_Base[[#This Row],[N° de carte]],2)</f>
        <v>15</v>
      </c>
      <c r="K23" s="99" t="str">
        <f>RIGHT(t_Base[[#This Row],[Articles]],3)</f>
        <v>PP</v>
      </c>
    </row>
    <row r="24" spans="1:11" ht="15.75" x14ac:dyDescent="0.25">
      <c r="A24" s="55">
        <v>18</v>
      </c>
      <c r="B24" s="56" t="s">
        <v>175</v>
      </c>
      <c r="C24" s="55">
        <v>99</v>
      </c>
      <c r="D24" s="55">
        <v>0</v>
      </c>
      <c r="E24" s="55">
        <v>0</v>
      </c>
      <c r="F24" s="55" t="s">
        <v>33</v>
      </c>
      <c r="G24" s="55" t="s">
        <v>156</v>
      </c>
      <c r="H24" s="55">
        <v>2</v>
      </c>
      <c r="I24" s="55"/>
      <c r="J24" s="55" t="str">
        <f>LEFT(t_Base[[#This Row],[N° de carte]],2)</f>
        <v>99</v>
      </c>
      <c r="K24" s="99" t="str">
        <f>RIGHT(t_Base[[#This Row],[Articles]],3)</f>
        <v>° 3</v>
      </c>
    </row>
    <row r="25" spans="1:11" ht="15.75" x14ac:dyDescent="0.25">
      <c r="A25" s="55">
        <v>19</v>
      </c>
      <c r="B25" s="56" t="s">
        <v>175</v>
      </c>
      <c r="C25" s="55">
        <v>62</v>
      </c>
      <c r="D25" s="55" t="s">
        <v>120</v>
      </c>
      <c r="E25" s="55" t="s">
        <v>131</v>
      </c>
      <c r="F25" s="55" t="s">
        <v>33</v>
      </c>
      <c r="G25" s="55" t="s">
        <v>136</v>
      </c>
      <c r="H25" s="55">
        <v>2</v>
      </c>
      <c r="I25" s="55"/>
      <c r="J25" s="55" t="str">
        <f>LEFT(t_Base[[#This Row],[N° de carte]],2)</f>
        <v>62</v>
      </c>
      <c r="K25" s="99" t="str">
        <f>RIGHT(t_Base[[#This Row],[Articles]],3)</f>
        <v xml:space="preserve">T4 </v>
      </c>
    </row>
    <row r="27" spans="1:11" x14ac:dyDescent="0.25">
      <c r="D27" s="1" t="s">
        <v>28</v>
      </c>
    </row>
  </sheetData>
  <phoneticPr fontId="33" type="noConversion"/>
  <conditionalFormatting sqref="K7:K25">
    <cfRule type="containsText" dxfId="118" priority="1" operator="containsText" text="BÉ">
      <formula>NOT(ISERROR(SEARCH("BÉ",K7)))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">
                <anchor moveWithCells="1" sizeWithCells="1">
                  <from>
                    <xdr:col>4</xdr:col>
                    <xdr:colOff>419100</xdr:colOff>
                    <xdr:row>1</xdr:row>
                    <xdr:rowOff>0</xdr:rowOff>
                  </from>
                  <to>
                    <xdr:col>5</xdr:col>
                    <xdr:colOff>1171575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59"/>
  <sheetViews>
    <sheetView topLeftCell="B1" zoomScale="80" zoomScaleNormal="80" zoomScalePageLayoutView="125" workbookViewId="0">
      <pane xSplit="1" ySplit="3" topLeftCell="C4" activePane="bottomRight" state="frozen"/>
      <selection activeCell="B1" sqref="B1"/>
      <selection pane="topRight" activeCell="C1" sqref="C1"/>
      <selection pane="bottomLeft" activeCell="B4" sqref="B4"/>
      <selection pane="bottomRight" activeCell="K53" sqref="K53"/>
    </sheetView>
  </sheetViews>
  <sheetFormatPr baseColWidth="10" defaultColWidth="10.85546875" defaultRowHeight="15" x14ac:dyDescent="0.25"/>
  <cols>
    <col min="1" max="1" width="11.42578125" style="1" hidden="1" customWidth="1"/>
    <col min="2" max="2" width="10.85546875" style="1" customWidth="1"/>
    <col min="3" max="3" width="25.85546875" style="1" customWidth="1"/>
    <col min="4" max="4" width="22.7109375" style="1" customWidth="1"/>
    <col min="5" max="5" width="19.85546875" style="1" customWidth="1"/>
    <col min="6" max="6" width="11.42578125" style="1" customWidth="1"/>
    <col min="7" max="7" width="18.85546875" style="1" customWidth="1"/>
    <col min="8" max="8" width="35.7109375" style="1" customWidth="1"/>
    <col min="9" max="9" width="15" style="1" customWidth="1"/>
    <col min="10" max="16384" width="10.85546875" style="1"/>
  </cols>
  <sheetData>
    <row r="1" spans="1:9" s="9" customFormat="1" ht="43.5" customHeight="1" thickBot="1" x14ac:dyDescent="0.3">
      <c r="A1" s="68" t="s">
        <v>9</v>
      </c>
      <c r="B1" s="69"/>
      <c r="C1" s="69"/>
      <c r="D1" s="70"/>
      <c r="E1" s="71"/>
      <c r="F1" s="71"/>
    </row>
    <row r="3" spans="1:9" ht="15.75" x14ac:dyDescent="0.25">
      <c r="B3" s="32" t="s">
        <v>2</v>
      </c>
      <c r="C3" s="32" t="s">
        <v>3</v>
      </c>
      <c r="D3" s="32" t="s">
        <v>4</v>
      </c>
      <c r="E3" s="32" t="s">
        <v>10</v>
      </c>
      <c r="F3" s="32" t="s">
        <v>24</v>
      </c>
      <c r="G3" s="33" t="s">
        <v>48</v>
      </c>
      <c r="H3" s="33" t="s">
        <v>49</v>
      </c>
      <c r="I3" s="33" t="s">
        <v>46</v>
      </c>
    </row>
    <row r="4" spans="1:9" ht="21.95" customHeight="1" x14ac:dyDescent="0.25">
      <c r="B4" s="34">
        <f>'AGES BÉBÉ'!B6</f>
        <v>15</v>
      </c>
      <c r="C4" s="34" t="str">
        <f>'AGES BÉBÉ'!C6</f>
        <v>A</v>
      </c>
      <c r="D4" s="34" t="str">
        <f>'AGES BÉBÉ'!D6</f>
        <v>L</v>
      </c>
      <c r="E4" s="34" t="str">
        <f>'AGES BÉBÉ'!K6</f>
        <v>SP</v>
      </c>
      <c r="F4" s="34" t="str">
        <f>'AGES BÉBÉ'!P6</f>
        <v>MARDI</v>
      </c>
      <c r="G4" s="35">
        <f>'AGES BÉBÉ'!F6</f>
        <v>44844</v>
      </c>
      <c r="H4" s="36" t="str">
        <f t="shared" ref="H4:H17" ca="1" si="0">IF(G4="","",DATEDIF($G4,TODAY(),"y")&amp;" an(s) "&amp;DATEDIF($G4,TODAY(),"ym")&amp;" mois "&amp;DATEDIF($G4,TODAY(),"md")&amp;" jours ")</f>
        <v xml:space="preserve">2 an(s) 2 mois 1 jours </v>
      </c>
      <c r="I4" s="63">
        <f t="shared" ref="I4:I17" ca="1" si="1">IF($G4&gt;0,DATEDIF($G4,TODAY(),"m"),"")</f>
        <v>26</v>
      </c>
    </row>
    <row r="5" spans="1:9" ht="21.95" customHeight="1" x14ac:dyDescent="0.25">
      <c r="B5" s="34">
        <f>'AGES BÉBÉ'!B7</f>
        <v>16</v>
      </c>
      <c r="C5" s="34" t="str">
        <f>'AGES BÉBÉ'!C7</f>
        <v>GL</v>
      </c>
      <c r="D5" s="34" t="str">
        <f>'AGES BÉBÉ'!D7</f>
        <v>H</v>
      </c>
      <c r="E5" s="34" t="str">
        <f>'AGES BÉBÉ'!K7</f>
        <v>SP</v>
      </c>
      <c r="F5" s="34" t="str">
        <f>'AGES BÉBÉ'!P7</f>
        <v>MARDI</v>
      </c>
      <c r="G5" s="35">
        <f>'AGES BÉBÉ'!F7</f>
        <v>45527</v>
      </c>
      <c r="H5" s="37" t="str">
        <f t="shared" ca="1" si="0"/>
        <v xml:space="preserve">0 an(s) 3 mois 18 jours </v>
      </c>
      <c r="I5" s="63">
        <f t="shared" ca="1" si="1"/>
        <v>3</v>
      </c>
    </row>
    <row r="6" spans="1:9" ht="21.95" customHeight="1" x14ac:dyDescent="0.25">
      <c r="B6" s="34">
        <f>'AGES BÉBÉ'!B8</f>
        <v>20</v>
      </c>
      <c r="C6" s="34" t="str">
        <f>'AGES BÉBÉ'!C8</f>
        <v>V</v>
      </c>
      <c r="D6" s="34" t="str">
        <f>'AGES BÉBÉ'!D8</f>
        <v>B</v>
      </c>
      <c r="E6" s="34" t="str">
        <f>'AGES BÉBÉ'!K8</f>
        <v>SP</v>
      </c>
      <c r="F6" s="34" t="str">
        <f>'AGES BÉBÉ'!P8</f>
        <v>MARDI</v>
      </c>
      <c r="G6" s="35">
        <f>'AGES BÉBÉ'!F8</f>
        <v>44533</v>
      </c>
      <c r="H6" s="37" t="str">
        <f t="shared" ca="1" si="0"/>
        <v xml:space="preserve">3 an(s) 0 mois 8 jours </v>
      </c>
      <c r="I6" s="63">
        <f t="shared" ca="1" si="1"/>
        <v>36</v>
      </c>
    </row>
    <row r="7" spans="1:9" ht="21.95" customHeight="1" x14ac:dyDescent="0.25">
      <c r="B7" s="34">
        <f>'AGES BÉBÉ'!B9</f>
        <v>33</v>
      </c>
      <c r="C7" s="34" t="str">
        <f>'AGES BÉBÉ'!C9</f>
        <v>CF</v>
      </c>
      <c r="D7" s="34" t="str">
        <f>'AGES BÉBÉ'!D9</f>
        <v>A</v>
      </c>
      <c r="E7" s="34" t="str">
        <f>'AGES BÉBÉ'!K9</f>
        <v>SP</v>
      </c>
      <c r="F7" s="34" t="str">
        <f>'AGES BÉBÉ'!P9</f>
        <v>JEUDI</v>
      </c>
      <c r="G7" s="35">
        <f>'AGES BÉBÉ'!F9</f>
        <v>45481</v>
      </c>
      <c r="H7" s="37" t="str">
        <f t="shared" ca="1" si="0"/>
        <v xml:space="preserve">0 an(s) 5 mois 3 jours </v>
      </c>
      <c r="I7" s="63">
        <f t="shared" ca="1" si="1"/>
        <v>5</v>
      </c>
    </row>
    <row r="8" spans="1:9" ht="21.95" customHeight="1" x14ac:dyDescent="0.25">
      <c r="B8" s="34">
        <f>'AGES BÉBÉ'!B10</f>
        <v>35</v>
      </c>
      <c r="C8" s="34" t="str">
        <f>'AGES BÉBÉ'!C10</f>
        <v>G</v>
      </c>
      <c r="D8" s="34" t="str">
        <f>'AGES BÉBÉ'!D10</f>
        <v>S</v>
      </c>
      <c r="E8" s="34" t="str">
        <f>'AGES BÉBÉ'!K10</f>
        <v>SP</v>
      </c>
      <c r="F8" s="34" t="str">
        <f>'AGES BÉBÉ'!P10</f>
        <v>MARDI</v>
      </c>
      <c r="G8" s="35">
        <f>'AGES BÉBÉ'!F10</f>
        <v>44969</v>
      </c>
      <c r="H8" s="37" t="str">
        <f t="shared" ca="1" si="0"/>
        <v xml:space="preserve">1 an(s) 9 mois 29 jours </v>
      </c>
      <c r="I8" s="63">
        <f t="shared" ca="1" si="1"/>
        <v>21</v>
      </c>
    </row>
    <row r="9" spans="1:9" ht="21.95" customHeight="1" x14ac:dyDescent="0.25">
      <c r="B9" s="34">
        <f>'AGES BÉBÉ'!B11</f>
        <v>43</v>
      </c>
      <c r="C9" s="34" t="str">
        <f>'AGES BÉBÉ'!C11</f>
        <v>J</v>
      </c>
      <c r="D9" s="34" t="str">
        <f>'AGES BÉBÉ'!D11</f>
        <v>C</v>
      </c>
      <c r="E9" s="34" t="str">
        <f>'AGES BÉBÉ'!K11</f>
        <v>MT</v>
      </c>
      <c r="F9" s="34" t="str">
        <f>'AGES BÉBÉ'!P11</f>
        <v>JEUDI</v>
      </c>
      <c r="G9" s="35">
        <f>'AGES BÉBÉ'!F11</f>
        <v>44525</v>
      </c>
      <c r="H9" s="37" t="str">
        <f t="shared" ca="1" si="0"/>
        <v xml:space="preserve">3 an(s) 0 mois 16 jours </v>
      </c>
      <c r="I9" s="63">
        <f t="shared" ca="1" si="1"/>
        <v>36</v>
      </c>
    </row>
    <row r="10" spans="1:9" ht="21.95" customHeight="1" x14ac:dyDescent="0.25">
      <c r="B10" s="34">
        <f>'AGES BÉBÉ'!B12</f>
        <v>43</v>
      </c>
      <c r="C10" s="34" t="str">
        <f>'AGES BÉBÉ'!C12</f>
        <v>NP</v>
      </c>
      <c r="D10" s="34" t="str">
        <f>'AGES BÉBÉ'!D12</f>
        <v>B</v>
      </c>
      <c r="E10" s="34" t="str">
        <f>'AGES BÉBÉ'!K12</f>
        <v>SV</v>
      </c>
      <c r="F10" s="34" t="str">
        <f>'AGES BÉBÉ'!P12</f>
        <v>JEUDI</v>
      </c>
      <c r="G10" s="35">
        <f>'AGES BÉBÉ'!F12</f>
        <v>45254</v>
      </c>
      <c r="H10" s="37" t="str">
        <f t="shared" ca="1" si="0"/>
        <v xml:space="preserve">1 an(s) 0 mois 17 jours </v>
      </c>
      <c r="I10" s="63">
        <f t="shared" ca="1" si="1"/>
        <v>12</v>
      </c>
    </row>
    <row r="11" spans="1:9" ht="21.95" customHeight="1" x14ac:dyDescent="0.25">
      <c r="B11" s="34">
        <f>'AGES BÉBÉ'!B13</f>
        <v>45</v>
      </c>
      <c r="C11" s="34" t="str">
        <f>'AGES BÉBÉ'!C13</f>
        <v>HB</v>
      </c>
      <c r="D11" s="34" t="str">
        <f>'AGES BÉBÉ'!D13</f>
        <v>N</v>
      </c>
      <c r="E11" s="34" t="str">
        <f>'AGES BÉBÉ'!K13</f>
        <v>SV</v>
      </c>
      <c r="F11" s="34" t="str">
        <f>'AGES BÉBÉ'!P13</f>
        <v>JEUDI</v>
      </c>
      <c r="G11" s="35">
        <f>'AGES BÉBÉ'!F13</f>
        <v>44589</v>
      </c>
      <c r="H11" s="37" t="str">
        <f t="shared" ca="1" si="0"/>
        <v xml:space="preserve">2 an(s) 10 mois 13 jours </v>
      </c>
      <c r="I11" s="63">
        <f t="shared" ca="1" si="1"/>
        <v>34</v>
      </c>
    </row>
    <row r="12" spans="1:9" ht="21.95" customHeight="1" x14ac:dyDescent="0.25">
      <c r="B12" s="34">
        <f>'AGES BÉBÉ'!B14</f>
        <v>53</v>
      </c>
      <c r="C12" s="34" t="str">
        <f>'AGES BÉBÉ'!C14</f>
        <v>FF</v>
      </c>
      <c r="D12" s="34" t="str">
        <f>'AGES BÉBÉ'!D14</f>
        <v>M</v>
      </c>
      <c r="E12" s="34" t="str">
        <f>'AGES BÉBÉ'!K14</f>
        <v>SV</v>
      </c>
      <c r="F12" s="34" t="str">
        <f>'AGES BÉBÉ'!P14</f>
        <v>JEUDI</v>
      </c>
      <c r="G12" s="35">
        <f>'AGES BÉBÉ'!F14</f>
        <v>44535</v>
      </c>
      <c r="H12" s="37" t="str">
        <f t="shared" ca="1" si="0"/>
        <v xml:space="preserve">3 an(s) 0 mois 6 jours </v>
      </c>
      <c r="I12" s="63">
        <f t="shared" ca="1" si="1"/>
        <v>36</v>
      </c>
    </row>
    <row r="13" spans="1:9" ht="21.95" customHeight="1" x14ac:dyDescent="0.25">
      <c r="B13" s="34">
        <f>'AGES BÉBÉ'!B15</f>
        <v>53</v>
      </c>
      <c r="C13" s="34" t="str">
        <f>'AGES BÉBÉ'!C15</f>
        <v>DCV</v>
      </c>
      <c r="D13" s="34" t="str">
        <f>'AGES BÉBÉ'!D15</f>
        <v>M</v>
      </c>
      <c r="E13" s="34" t="str">
        <f>'AGES BÉBÉ'!K15</f>
        <v>MT</v>
      </c>
      <c r="F13" s="34" t="str">
        <f>'AGES BÉBÉ'!P15</f>
        <v>JEUDI</v>
      </c>
      <c r="G13" s="35">
        <f>'AGES BÉBÉ'!F15</f>
        <v>45043</v>
      </c>
      <c r="H13" s="37" t="str">
        <f t="shared" ca="1" si="0"/>
        <v xml:space="preserve">1 an(s) 7 mois 14 jours </v>
      </c>
      <c r="I13" s="63">
        <f t="shared" ca="1" si="1"/>
        <v>19</v>
      </c>
    </row>
    <row r="14" spans="1:9" ht="21.95" customHeight="1" x14ac:dyDescent="0.25">
      <c r="B14" s="34">
        <f>'AGES BÉBÉ'!B16</f>
        <v>54</v>
      </c>
      <c r="C14" s="34" t="str">
        <f>'AGES BÉBÉ'!C16</f>
        <v>JKL</v>
      </c>
      <c r="D14" s="34" t="str">
        <f>'AGES BÉBÉ'!D16</f>
        <v>%</v>
      </c>
      <c r="E14" s="34" t="str">
        <f>'AGES BÉBÉ'!K16</f>
        <v>SV</v>
      </c>
      <c r="F14" s="34" t="str">
        <f>'AGES BÉBÉ'!P16</f>
        <v>MARDI</v>
      </c>
      <c r="G14" s="35">
        <f>'AGES BÉBÉ'!F16</f>
        <v>44580</v>
      </c>
      <c r="H14" s="37" t="str">
        <f t="shared" ca="1" si="0"/>
        <v xml:space="preserve">2 an(s) 10 mois 22 jours </v>
      </c>
      <c r="I14" s="63">
        <f t="shared" ca="1" si="1"/>
        <v>34</v>
      </c>
    </row>
    <row r="15" spans="1:9" ht="21.95" customHeight="1" x14ac:dyDescent="0.25">
      <c r="B15" s="34">
        <f>'AGES BÉBÉ'!B17</f>
        <v>54</v>
      </c>
      <c r="C15" s="34" t="str">
        <f>'AGES BÉBÉ'!C17</f>
        <v>JU</v>
      </c>
      <c r="D15" s="34" t="str">
        <f>'AGES BÉBÉ'!D17</f>
        <v>J</v>
      </c>
      <c r="E15" s="34" t="str">
        <f>'AGES BÉBÉ'!K17</f>
        <v>MT</v>
      </c>
      <c r="F15" s="34" t="str">
        <f>'AGES BÉBÉ'!P17</f>
        <v>MARDI</v>
      </c>
      <c r="G15" s="35">
        <f>'AGES BÉBÉ'!F17</f>
        <v>45317</v>
      </c>
      <c r="H15" s="37" t="str">
        <f t="shared" ca="1" si="0"/>
        <v xml:space="preserve">0 an(s) 10 mois 15 jours </v>
      </c>
      <c r="I15" s="63">
        <f t="shared" ca="1" si="1"/>
        <v>10</v>
      </c>
    </row>
    <row r="16" spans="1:9" ht="21.95" customHeight="1" x14ac:dyDescent="0.25">
      <c r="B16" s="34">
        <f>'AGES BÉBÉ'!B18</f>
        <v>59</v>
      </c>
      <c r="C16" s="34" t="str">
        <f>'AGES BÉBÉ'!C18</f>
        <v>KL</v>
      </c>
      <c r="D16" s="34" t="str">
        <f>'AGES BÉBÉ'!D18</f>
        <v>S</v>
      </c>
      <c r="E16" s="34" t="str">
        <f>'AGES BÉBÉ'!K18</f>
        <v>MT</v>
      </c>
      <c r="F16" s="34" t="str">
        <f>'AGES BÉBÉ'!P18</f>
        <v>MARDI</v>
      </c>
      <c r="G16" s="35">
        <f>'AGES BÉBÉ'!F18</f>
        <v>45327</v>
      </c>
      <c r="H16" s="37" t="str">
        <f t="shared" ca="1" si="0"/>
        <v xml:space="preserve">0 an(s) 10 mois 6 jours </v>
      </c>
      <c r="I16" s="63">
        <f t="shared" ca="1" si="1"/>
        <v>10</v>
      </c>
    </row>
    <row r="17" spans="2:9" ht="21.95" customHeight="1" x14ac:dyDescent="0.25">
      <c r="B17" s="34">
        <f>'AGES BÉBÉ'!B19</f>
        <v>62</v>
      </c>
      <c r="C17" s="34" t="str">
        <f>'AGES BÉBÉ'!C19</f>
        <v>MA</v>
      </c>
      <c r="D17" s="34" t="str">
        <f>'AGES BÉBÉ'!D19</f>
        <v>R</v>
      </c>
      <c r="E17" s="34" t="str">
        <f>'AGES BÉBÉ'!K19</f>
        <v>MT</v>
      </c>
      <c r="F17" s="34" t="str">
        <f>'AGES BÉBÉ'!P19</f>
        <v>MARDI</v>
      </c>
      <c r="G17" s="35">
        <f>'AGES BÉBÉ'!F19</f>
        <v>45457</v>
      </c>
      <c r="H17" s="37" t="str">
        <f t="shared" ca="1" si="0"/>
        <v xml:space="preserve">0 an(s) 5 mois 27 jours </v>
      </c>
      <c r="I17" s="63">
        <f t="shared" ca="1" si="1"/>
        <v>5</v>
      </c>
    </row>
    <row r="18" spans="2:9" ht="21.95" customHeight="1" x14ac:dyDescent="0.25">
      <c r="B18" s="34">
        <f>'AGES BÉBÉ'!B20</f>
        <v>63</v>
      </c>
      <c r="C18" s="34" t="str">
        <f>'AGES BÉBÉ'!C20</f>
        <v>FR</v>
      </c>
      <c r="D18" s="34" t="str">
        <f>'AGES BÉBÉ'!D20</f>
        <v>Y</v>
      </c>
      <c r="E18" s="34" t="str">
        <f>'AGES BÉBÉ'!K20</f>
        <v>SP</v>
      </c>
      <c r="F18" s="34" t="str">
        <f>'AGES BÉBÉ'!P20</f>
        <v>MARDI</v>
      </c>
      <c r="G18" s="35">
        <f>'AGES BÉBÉ'!F20</f>
        <v>45352</v>
      </c>
      <c r="H18" s="37" t="str">
        <f t="shared" ref="H18:H19" ca="1" si="2">IF(G18="","",DATEDIF($G18,TODAY(),"y")&amp;" an(s) "&amp;DATEDIF($G18,TODAY(),"ym")&amp;" mois "&amp;DATEDIF($G18,TODAY(),"md")&amp;" jours ")</f>
        <v xml:space="preserve">0 an(s) 9 mois 10 jours </v>
      </c>
      <c r="I18" s="63">
        <f t="shared" ref="I18:I57" ca="1" si="3">IF($G18&gt;0,DATEDIF($G18,TODAY(),"m"),"")</f>
        <v>9</v>
      </c>
    </row>
    <row r="19" spans="2:9" ht="21.95" customHeight="1" x14ac:dyDescent="0.25">
      <c r="B19" s="34">
        <f>'AGES BÉBÉ'!B21</f>
        <v>64</v>
      </c>
      <c r="C19" s="34" t="str">
        <f>'AGES BÉBÉ'!C21</f>
        <v>GH</v>
      </c>
      <c r="D19" s="34" t="str">
        <f>'AGES BÉBÉ'!D21</f>
        <v>U</v>
      </c>
      <c r="E19" s="34" t="str">
        <f>'AGES BÉBÉ'!K21</f>
        <v>MT</v>
      </c>
      <c r="F19" s="34" t="str">
        <f>'AGES BÉBÉ'!P21</f>
        <v>JEUDI</v>
      </c>
      <c r="G19" s="35">
        <f>'AGES BÉBÉ'!F21</f>
        <v>44514</v>
      </c>
      <c r="H19" s="37" t="str">
        <f t="shared" ca="1" si="2"/>
        <v xml:space="preserve">3 an(s) 0 mois 27 jours </v>
      </c>
      <c r="I19" s="63">
        <f t="shared" ca="1" si="3"/>
        <v>36</v>
      </c>
    </row>
    <row r="20" spans="2:9" ht="21.95" customHeight="1" x14ac:dyDescent="0.25">
      <c r="B20" s="34">
        <f>'AGES BÉBÉ'!B22</f>
        <v>65</v>
      </c>
      <c r="C20" s="34" t="str">
        <f>'AGES BÉBÉ'!C22</f>
        <v>dddd</v>
      </c>
      <c r="D20" s="34" t="str">
        <f>'AGES BÉBÉ'!D22</f>
        <v>g</v>
      </c>
      <c r="E20" s="34" t="str">
        <f>'AGES BÉBÉ'!K22</f>
        <v>MT</v>
      </c>
      <c r="F20" s="34" t="str">
        <f>'AGES BÉBÉ'!P22</f>
        <v>MARDI</v>
      </c>
      <c r="G20" s="35">
        <f>'AGES BÉBÉ'!F22</f>
        <v>44213</v>
      </c>
      <c r="H20" s="37" t="str">
        <f t="shared" ref="H20" ca="1" si="4">IF(G20="","",DATEDIF($G20,TODAY(),"y")&amp;" an(s) "&amp;DATEDIF($G20,TODAY(),"ym")&amp;" mois "&amp;DATEDIF($G20,TODAY(),"md")&amp;" jours ")</f>
        <v xml:space="preserve">3 an(s) 10 mois 24 jours </v>
      </c>
      <c r="I20" s="63">
        <f t="shared" ca="1" si="3"/>
        <v>46</v>
      </c>
    </row>
    <row r="21" spans="2:9" ht="21.95" customHeight="1" x14ac:dyDescent="0.25">
      <c r="B21" s="34">
        <f>'AGES BÉBÉ'!B23</f>
        <v>66</v>
      </c>
      <c r="C21" s="34">
        <f>'AGES BÉBÉ'!C23</f>
        <v>0</v>
      </c>
      <c r="D21" s="34">
        <f>'AGES BÉBÉ'!D23</f>
        <v>0</v>
      </c>
      <c r="E21" s="34" t="str">
        <f>'AGES BÉBÉ'!K23</f>
        <v>MT</v>
      </c>
      <c r="F21" s="34" t="str">
        <f>'AGES BÉBÉ'!P23</f>
        <v>JEUDI</v>
      </c>
      <c r="G21" s="35">
        <f>'AGES BÉBÉ'!F23</f>
        <v>45149</v>
      </c>
      <c r="H21" s="37" t="str">
        <f t="shared" ref="H21:H43" ca="1" si="5">IF(G21="","",DATEDIF($G21,TODAY(),"y")&amp;" an(s) "&amp;DATEDIF($G21,TODAY(),"ym")&amp;" mois "&amp;DATEDIF($G21,TODAY(),"md")&amp;" jours ")</f>
        <v xml:space="preserve">1 an(s) 4 mois 0 jours </v>
      </c>
      <c r="I21" s="63">
        <f t="shared" ca="1" si="3"/>
        <v>16</v>
      </c>
    </row>
    <row r="22" spans="2:9" ht="21.95" customHeight="1" x14ac:dyDescent="0.25">
      <c r="B22" s="34">
        <f>'AGES BÉBÉ'!B24</f>
        <v>67</v>
      </c>
      <c r="C22" s="34">
        <f>'AGES BÉBÉ'!C24</f>
        <v>0</v>
      </c>
      <c r="D22" s="34">
        <f>'AGES BÉBÉ'!D24</f>
        <v>0</v>
      </c>
      <c r="E22" s="34" t="str">
        <f>'AGES BÉBÉ'!K24</f>
        <v>MT</v>
      </c>
      <c r="F22" s="34" t="str">
        <f>'AGES BÉBÉ'!P24</f>
        <v>MARDI</v>
      </c>
      <c r="G22" s="35">
        <f>'AGES BÉBÉ'!F24</f>
        <v>44519</v>
      </c>
      <c r="H22" s="37" t="str">
        <f t="shared" ca="1" si="5"/>
        <v xml:space="preserve">3 an(s) 0 mois 22 jours </v>
      </c>
      <c r="I22" s="63">
        <f t="shared" ca="1" si="3"/>
        <v>36</v>
      </c>
    </row>
    <row r="23" spans="2:9" ht="21.95" customHeight="1" x14ac:dyDescent="0.25">
      <c r="B23" s="34">
        <f>'AGES BÉBÉ'!B25</f>
        <v>68</v>
      </c>
      <c r="C23" s="34">
        <f>'AGES BÉBÉ'!C25</f>
        <v>0</v>
      </c>
      <c r="D23" s="34">
        <f>'AGES BÉBÉ'!D25</f>
        <v>0</v>
      </c>
      <c r="E23" s="34" t="str">
        <f>'AGES BÉBÉ'!K25</f>
        <v>MT</v>
      </c>
      <c r="F23" s="34" t="str">
        <f>'AGES BÉBÉ'!P25</f>
        <v>JEUDI</v>
      </c>
      <c r="G23" s="35">
        <f>'AGES BÉBÉ'!F25</f>
        <v>44936</v>
      </c>
      <c r="H23" s="37" t="str">
        <f t="shared" ca="1" si="5"/>
        <v xml:space="preserve">1 an(s) 11 mois 1 jours </v>
      </c>
      <c r="I23" s="63">
        <f t="shared" ca="1" si="3"/>
        <v>23</v>
      </c>
    </row>
    <row r="24" spans="2:9" ht="21.95" customHeight="1" x14ac:dyDescent="0.25">
      <c r="B24" s="34">
        <f>'AGES BÉBÉ'!B26</f>
        <v>69</v>
      </c>
      <c r="C24" s="34">
        <f>'AGES BÉBÉ'!C26</f>
        <v>0</v>
      </c>
      <c r="D24" s="34">
        <f>'AGES BÉBÉ'!D26</f>
        <v>0</v>
      </c>
      <c r="E24" s="34" t="str">
        <f>'AGES BÉBÉ'!K26</f>
        <v>MT</v>
      </c>
      <c r="F24" s="34" t="str">
        <f>'AGES BÉBÉ'!P26</f>
        <v>MARDI</v>
      </c>
      <c r="G24" s="35">
        <f>'AGES BÉBÉ'!F26</f>
        <v>45538</v>
      </c>
      <c r="H24" s="37" t="str">
        <f t="shared" ca="1" si="5"/>
        <v xml:space="preserve">0 an(s) 3 mois 8 jours </v>
      </c>
      <c r="I24" s="63">
        <f t="shared" ca="1" si="3"/>
        <v>3</v>
      </c>
    </row>
    <row r="25" spans="2:9" ht="21.95" customHeight="1" x14ac:dyDescent="0.25">
      <c r="B25" s="34">
        <f>'AGES BÉBÉ'!B27</f>
        <v>70</v>
      </c>
      <c r="C25" s="34">
        <f>'AGES BÉBÉ'!C27</f>
        <v>0</v>
      </c>
      <c r="D25" s="34">
        <f>'AGES BÉBÉ'!D27</f>
        <v>0</v>
      </c>
      <c r="E25" s="34" t="str">
        <f>'AGES BÉBÉ'!K27</f>
        <v>MT</v>
      </c>
      <c r="F25" s="34" t="str">
        <f>'AGES BÉBÉ'!P27</f>
        <v>JEUDI</v>
      </c>
      <c r="G25" s="35">
        <f>'AGES BÉBÉ'!F27</f>
        <v>44941</v>
      </c>
      <c r="H25" s="37" t="str">
        <f t="shared" ca="1" si="5"/>
        <v xml:space="preserve">1 an(s) 10 mois 26 jours </v>
      </c>
      <c r="I25" s="63">
        <f t="shared" ca="1" si="3"/>
        <v>22</v>
      </c>
    </row>
    <row r="26" spans="2:9" ht="18" x14ac:dyDescent="0.25">
      <c r="B26" s="34">
        <f>'AGES BÉBÉ'!B28</f>
        <v>71</v>
      </c>
      <c r="C26" s="34">
        <f>'AGES BÉBÉ'!C28</f>
        <v>0</v>
      </c>
      <c r="D26" s="34">
        <f>'AGES BÉBÉ'!D28</f>
        <v>0</v>
      </c>
      <c r="E26" s="34" t="str">
        <f>'AGES BÉBÉ'!K28</f>
        <v>MT</v>
      </c>
      <c r="F26" s="34" t="str">
        <f>'AGES BÉBÉ'!P28</f>
        <v>MARDI</v>
      </c>
      <c r="G26" s="35">
        <f>'AGES BÉBÉ'!F28</f>
        <v>44789</v>
      </c>
      <c r="H26" s="37" t="str">
        <f t="shared" ca="1" si="5"/>
        <v xml:space="preserve">2 an(s) 3 mois 25 jours </v>
      </c>
      <c r="I26" s="63">
        <f t="shared" ca="1" si="3"/>
        <v>27</v>
      </c>
    </row>
    <row r="27" spans="2:9" ht="18" x14ac:dyDescent="0.25">
      <c r="B27" s="34">
        <f>'AGES BÉBÉ'!B29</f>
        <v>72</v>
      </c>
      <c r="C27" s="34" t="str">
        <f>'AGES BÉBÉ'!C29</f>
        <v>CF</v>
      </c>
      <c r="D27" s="34" t="str">
        <f>'AGES BÉBÉ'!D29</f>
        <v>A</v>
      </c>
      <c r="E27" s="34" t="str">
        <f>'AGES BÉBÉ'!K29</f>
        <v>MT</v>
      </c>
      <c r="F27" s="34" t="str">
        <f>'AGES BÉBÉ'!P29</f>
        <v>JEUDI</v>
      </c>
      <c r="G27" s="35">
        <f>'AGES BÉBÉ'!F29</f>
        <v>45336</v>
      </c>
      <c r="H27" s="37" t="str">
        <f t="shared" ca="1" si="5"/>
        <v xml:space="preserve">0 an(s) 9 mois 27 jours </v>
      </c>
      <c r="I27" s="63">
        <f t="shared" ca="1" si="3"/>
        <v>9</v>
      </c>
    </row>
    <row r="28" spans="2:9" ht="18" x14ac:dyDescent="0.25">
      <c r="B28" s="34">
        <f>'AGES BÉBÉ'!B30</f>
        <v>73</v>
      </c>
      <c r="C28" s="34">
        <f>'AGES BÉBÉ'!C30</f>
        <v>0</v>
      </c>
      <c r="D28" s="34">
        <f>'AGES BÉBÉ'!D30</f>
        <v>0</v>
      </c>
      <c r="E28" s="34" t="str">
        <f>'AGES BÉBÉ'!K30</f>
        <v>MT</v>
      </c>
      <c r="F28" s="34" t="str">
        <f>'AGES BÉBÉ'!P30</f>
        <v>MARDI</v>
      </c>
      <c r="G28" s="35">
        <f>'AGES BÉBÉ'!F30</f>
        <v>44623</v>
      </c>
      <c r="H28" s="37" t="str">
        <f t="shared" ca="1" si="5"/>
        <v xml:space="preserve">2 an(s) 9 mois 8 jours </v>
      </c>
      <c r="I28" s="63">
        <f t="shared" ca="1" si="3"/>
        <v>33</v>
      </c>
    </row>
    <row r="29" spans="2:9" ht="18" x14ac:dyDescent="0.25">
      <c r="B29" s="34">
        <f>'AGES BÉBÉ'!B31</f>
        <v>74</v>
      </c>
      <c r="C29" s="34">
        <f>'AGES BÉBÉ'!C31</f>
        <v>0</v>
      </c>
      <c r="D29" s="34">
        <f>'AGES BÉBÉ'!D31</f>
        <v>0</v>
      </c>
      <c r="E29" s="34" t="str">
        <f>'AGES BÉBÉ'!K31</f>
        <v>MT</v>
      </c>
      <c r="F29" s="34" t="str">
        <f>'AGES BÉBÉ'!P31</f>
        <v>JEUDI</v>
      </c>
      <c r="G29" s="35">
        <f>'AGES BÉBÉ'!F31</f>
        <v>44966</v>
      </c>
      <c r="H29" s="37" t="str">
        <f t="shared" ca="1" si="5"/>
        <v xml:space="preserve">1 an(s) 10 mois 2 jours </v>
      </c>
      <c r="I29" s="63">
        <f t="shared" ca="1" si="3"/>
        <v>22</v>
      </c>
    </row>
    <row r="30" spans="2:9" ht="18" x14ac:dyDescent="0.25">
      <c r="B30" s="34">
        <f>'AGES BÉBÉ'!B32</f>
        <v>75</v>
      </c>
      <c r="C30" s="34">
        <f>'AGES BÉBÉ'!C32</f>
        <v>0</v>
      </c>
      <c r="D30" s="34">
        <f>'AGES BÉBÉ'!D32</f>
        <v>0</v>
      </c>
      <c r="E30" s="34" t="str">
        <f>'AGES BÉBÉ'!K32</f>
        <v>MT</v>
      </c>
      <c r="F30" s="34" t="str">
        <f>'AGES BÉBÉ'!P32</f>
        <v>MARDI</v>
      </c>
      <c r="G30" s="35">
        <f>'AGES BÉBÉ'!F32</f>
        <v>44608</v>
      </c>
      <c r="H30" s="37" t="str">
        <f t="shared" ca="1" si="5"/>
        <v xml:space="preserve">2 an(s) 9 mois 25 jours </v>
      </c>
      <c r="I30" s="63">
        <f t="shared" ca="1" si="3"/>
        <v>33</v>
      </c>
    </row>
    <row r="31" spans="2:9" ht="18" x14ac:dyDescent="0.25">
      <c r="B31" s="34">
        <f>'AGES BÉBÉ'!B33</f>
        <v>76</v>
      </c>
      <c r="C31" s="34">
        <f>'AGES BÉBÉ'!C33</f>
        <v>0</v>
      </c>
      <c r="D31" s="34">
        <f>'AGES BÉBÉ'!D33</f>
        <v>0</v>
      </c>
      <c r="E31" s="34" t="str">
        <f>'AGES BÉBÉ'!K33</f>
        <v>MT</v>
      </c>
      <c r="F31" s="34" t="str">
        <f>'AGES BÉBÉ'!P33</f>
        <v>JEUDI</v>
      </c>
      <c r="G31" s="35">
        <f>'AGES BÉBÉ'!F33</f>
        <v>45070</v>
      </c>
      <c r="H31" s="37" t="str">
        <f t="shared" ca="1" si="5"/>
        <v xml:space="preserve">1 an(s) 6 mois 17 jours </v>
      </c>
      <c r="I31" s="63">
        <f t="shared" ca="1" si="3"/>
        <v>18</v>
      </c>
    </row>
    <row r="32" spans="2:9" ht="18" x14ac:dyDescent="0.25">
      <c r="B32" s="34">
        <f>'AGES BÉBÉ'!B34</f>
        <v>77</v>
      </c>
      <c r="C32" s="34">
        <f>'AGES BÉBÉ'!C34</f>
        <v>0</v>
      </c>
      <c r="D32" s="34">
        <f>'AGES BÉBÉ'!D34</f>
        <v>0</v>
      </c>
      <c r="E32" s="34" t="str">
        <f>'AGES BÉBÉ'!K34</f>
        <v>MT</v>
      </c>
      <c r="F32" s="34" t="str">
        <f>'AGES BÉBÉ'!P34</f>
        <v>MARDI</v>
      </c>
      <c r="G32" s="35">
        <f>'AGES BÉBÉ'!F34</f>
        <v>44747</v>
      </c>
      <c r="H32" s="37" t="str">
        <f t="shared" ca="1" si="5"/>
        <v xml:space="preserve">2 an(s) 5 mois 6 jours </v>
      </c>
      <c r="I32" s="63">
        <f t="shared" ca="1" si="3"/>
        <v>29</v>
      </c>
    </row>
    <row r="33" spans="2:9" ht="18" x14ac:dyDescent="0.25">
      <c r="B33" s="34">
        <f>'AGES BÉBÉ'!B35</f>
        <v>78</v>
      </c>
      <c r="C33" s="34">
        <f>'AGES BÉBÉ'!C35</f>
        <v>0</v>
      </c>
      <c r="D33" s="34">
        <f>'AGES BÉBÉ'!D35</f>
        <v>0</v>
      </c>
      <c r="E33" s="34" t="str">
        <f>'AGES BÉBÉ'!K35</f>
        <v>MT</v>
      </c>
      <c r="F33" s="34" t="str">
        <f>'AGES BÉBÉ'!P35</f>
        <v>JEUDI</v>
      </c>
      <c r="G33" s="35">
        <f>'AGES BÉBÉ'!F35</f>
        <v>45122</v>
      </c>
      <c r="H33" s="37" t="str">
        <f t="shared" ca="1" si="5"/>
        <v xml:space="preserve">1 an(s) 4 mois 26 jours </v>
      </c>
      <c r="I33" s="63">
        <f t="shared" ca="1" si="3"/>
        <v>16</v>
      </c>
    </row>
    <row r="34" spans="2:9" ht="18" x14ac:dyDescent="0.25">
      <c r="B34" s="34">
        <f>'AGES BÉBÉ'!B36</f>
        <v>79</v>
      </c>
      <c r="C34" s="34">
        <f>'AGES BÉBÉ'!C36</f>
        <v>0</v>
      </c>
      <c r="D34" s="34">
        <f>'AGES BÉBÉ'!D36</f>
        <v>0</v>
      </c>
      <c r="E34" s="34" t="str">
        <f>'AGES BÉBÉ'!K36</f>
        <v>MT</v>
      </c>
      <c r="F34" s="34" t="str">
        <f>'AGES BÉBÉ'!P36</f>
        <v>MARDI</v>
      </c>
      <c r="G34" s="35">
        <f>'AGES BÉBÉ'!F36</f>
        <v>45029</v>
      </c>
      <c r="H34" s="37" t="str">
        <f t="shared" ca="1" si="5"/>
        <v xml:space="preserve">1 an(s) 7 mois 28 jours </v>
      </c>
      <c r="I34" s="63">
        <f t="shared" ca="1" si="3"/>
        <v>19</v>
      </c>
    </row>
    <row r="35" spans="2:9" ht="18" x14ac:dyDescent="0.25">
      <c r="B35" s="34">
        <f>'AGES BÉBÉ'!B37</f>
        <v>80</v>
      </c>
      <c r="C35" s="34">
        <f>'AGES BÉBÉ'!C37</f>
        <v>0</v>
      </c>
      <c r="D35" s="34">
        <f>'AGES BÉBÉ'!D37</f>
        <v>0</v>
      </c>
      <c r="E35" s="34" t="str">
        <f>'AGES BÉBÉ'!K37</f>
        <v>MT</v>
      </c>
      <c r="F35" s="34" t="str">
        <f>'AGES BÉBÉ'!P37</f>
        <v>JEUDI</v>
      </c>
      <c r="G35" s="35">
        <f>'AGES BÉBÉ'!F37</f>
        <v>45023</v>
      </c>
      <c r="H35" s="37" t="str">
        <f t="shared" ca="1" si="5"/>
        <v xml:space="preserve">1 an(s) 8 mois 4 jours </v>
      </c>
      <c r="I35" s="63">
        <f t="shared" ca="1" si="3"/>
        <v>20</v>
      </c>
    </row>
    <row r="36" spans="2:9" ht="18" x14ac:dyDescent="0.25">
      <c r="B36" s="34">
        <f>'AGES BÉBÉ'!B38</f>
        <v>81</v>
      </c>
      <c r="C36" s="34">
        <f>'AGES BÉBÉ'!C38</f>
        <v>0</v>
      </c>
      <c r="D36" s="34">
        <f>'AGES BÉBÉ'!D38</f>
        <v>0</v>
      </c>
      <c r="E36" s="34" t="str">
        <f>'AGES BÉBÉ'!K38</f>
        <v>MT</v>
      </c>
      <c r="F36" s="34" t="str">
        <f>'AGES BÉBÉ'!P38</f>
        <v>MARDI</v>
      </c>
      <c r="G36" s="35">
        <f>'AGES BÉBÉ'!F38</f>
        <v>44827</v>
      </c>
      <c r="H36" s="37" t="str">
        <f t="shared" ca="1" si="5"/>
        <v xml:space="preserve">2 an(s) 2 mois 18 jours </v>
      </c>
      <c r="I36" s="63">
        <f t="shared" ca="1" si="3"/>
        <v>26</v>
      </c>
    </row>
    <row r="37" spans="2:9" ht="18" x14ac:dyDescent="0.25">
      <c r="B37" s="34">
        <f>'AGES BÉBÉ'!B39</f>
        <v>82</v>
      </c>
      <c r="C37" s="34">
        <f>'AGES BÉBÉ'!C39</f>
        <v>0</v>
      </c>
      <c r="D37" s="34">
        <f>'AGES BÉBÉ'!D39</f>
        <v>0</v>
      </c>
      <c r="E37" s="34" t="str">
        <f>'AGES BÉBÉ'!K39</f>
        <v>MT</v>
      </c>
      <c r="F37" s="34" t="str">
        <f>'AGES BÉBÉ'!P39</f>
        <v>JEUDI</v>
      </c>
      <c r="G37" s="35">
        <f>'AGES BÉBÉ'!F39</f>
        <v>44820</v>
      </c>
      <c r="H37" s="37" t="str">
        <f t="shared" ca="1" si="5"/>
        <v xml:space="preserve">2 an(s) 2 mois 25 jours </v>
      </c>
      <c r="I37" s="63">
        <f t="shared" ca="1" si="3"/>
        <v>26</v>
      </c>
    </row>
    <row r="38" spans="2:9" ht="18" x14ac:dyDescent="0.25">
      <c r="B38" s="34">
        <f>'AGES BÉBÉ'!B40</f>
        <v>83</v>
      </c>
      <c r="C38" s="34">
        <f>'AGES BÉBÉ'!C40</f>
        <v>0</v>
      </c>
      <c r="D38" s="34">
        <f>'AGES BÉBÉ'!D40</f>
        <v>0</v>
      </c>
      <c r="E38" s="34" t="str">
        <f>'AGES BÉBÉ'!K40</f>
        <v>MT</v>
      </c>
      <c r="F38" s="34" t="str">
        <f>'AGES BÉBÉ'!P40</f>
        <v>MARDI</v>
      </c>
      <c r="G38" s="35">
        <f>'AGES BÉBÉ'!F40</f>
        <v>44815</v>
      </c>
      <c r="H38" s="37" t="str">
        <f t="shared" ca="1" si="5"/>
        <v xml:space="preserve">2 an(s) 3 mois 0 jours </v>
      </c>
      <c r="I38" s="63">
        <f t="shared" ca="1" si="3"/>
        <v>27</v>
      </c>
    </row>
    <row r="39" spans="2:9" ht="18" x14ac:dyDescent="0.25">
      <c r="B39" s="34">
        <f>'AGES BÉBÉ'!B41</f>
        <v>84</v>
      </c>
      <c r="C39" s="34">
        <f>'AGES BÉBÉ'!C41</f>
        <v>0</v>
      </c>
      <c r="D39" s="34">
        <f>'AGES BÉBÉ'!D41</f>
        <v>0</v>
      </c>
      <c r="E39" s="34" t="str">
        <f>'AGES BÉBÉ'!K41</f>
        <v>MT</v>
      </c>
      <c r="F39" s="34" t="str">
        <f>'AGES BÉBÉ'!P41</f>
        <v>JEUDI</v>
      </c>
      <c r="G39" s="35">
        <f>'AGES BÉBÉ'!F41</f>
        <v>45037</v>
      </c>
      <c r="H39" s="37" t="str">
        <f t="shared" ca="1" si="5"/>
        <v xml:space="preserve">1 an(s) 7 mois 20 jours </v>
      </c>
      <c r="I39" s="63">
        <f t="shared" ca="1" si="3"/>
        <v>19</v>
      </c>
    </row>
    <row r="40" spans="2:9" ht="18" x14ac:dyDescent="0.25">
      <c r="B40" s="34">
        <f>'AGES BÉBÉ'!B42</f>
        <v>85</v>
      </c>
      <c r="C40" s="34">
        <f>'AGES BÉBÉ'!C42</f>
        <v>0</v>
      </c>
      <c r="D40" s="34">
        <f>'AGES BÉBÉ'!D42</f>
        <v>0</v>
      </c>
      <c r="E40" s="34" t="str">
        <f>'AGES BÉBÉ'!K42</f>
        <v>MT</v>
      </c>
      <c r="F40" s="34" t="str">
        <f>'AGES BÉBÉ'!P42</f>
        <v>MARDI</v>
      </c>
      <c r="G40" s="35">
        <f>'AGES BÉBÉ'!F42</f>
        <v>45205</v>
      </c>
      <c r="H40" s="37" t="str">
        <f t="shared" ca="1" si="5"/>
        <v xml:space="preserve">1 an(s) 2 mois 5 jours </v>
      </c>
      <c r="I40" s="63">
        <f t="shared" ca="1" si="3"/>
        <v>14</v>
      </c>
    </row>
    <row r="41" spans="2:9" ht="18" x14ac:dyDescent="0.25">
      <c r="B41" s="34">
        <f>'AGES BÉBÉ'!B43</f>
        <v>86</v>
      </c>
      <c r="C41" s="34">
        <f>'AGES BÉBÉ'!C43</f>
        <v>0</v>
      </c>
      <c r="D41" s="34">
        <f>'AGES BÉBÉ'!D43</f>
        <v>0</v>
      </c>
      <c r="E41" s="34" t="str">
        <f>'AGES BÉBÉ'!K43</f>
        <v>MT</v>
      </c>
      <c r="F41" s="34" t="str">
        <f>'AGES BÉBÉ'!P43</f>
        <v>JEUDI</v>
      </c>
      <c r="G41" s="35">
        <f>'AGES BÉBÉ'!F43</f>
        <v>45206</v>
      </c>
      <c r="H41" s="37" t="str">
        <f t="shared" ca="1" si="5"/>
        <v xml:space="preserve">1 an(s) 2 mois 4 jours </v>
      </c>
      <c r="I41" s="63">
        <f t="shared" ca="1" si="3"/>
        <v>14</v>
      </c>
    </row>
    <row r="42" spans="2:9" ht="18" x14ac:dyDescent="0.25">
      <c r="B42" s="34">
        <f>'AGES BÉBÉ'!B44</f>
        <v>87</v>
      </c>
      <c r="C42" s="34">
        <f>'AGES BÉBÉ'!C44</f>
        <v>0</v>
      </c>
      <c r="D42" s="34">
        <f>'AGES BÉBÉ'!D44</f>
        <v>0</v>
      </c>
      <c r="E42" s="34" t="str">
        <f>'AGES BÉBÉ'!K44</f>
        <v>MT</v>
      </c>
      <c r="F42" s="34" t="str">
        <f>'AGES BÉBÉ'!P44</f>
        <v>MARDI</v>
      </c>
      <c r="G42" s="35">
        <f>'AGES BÉBÉ'!F44</f>
        <v>45207</v>
      </c>
      <c r="H42" s="37" t="str">
        <f t="shared" ca="1" si="5"/>
        <v xml:space="preserve">1 an(s) 2 mois 3 jours </v>
      </c>
      <c r="I42" s="63">
        <f t="shared" ca="1" si="3"/>
        <v>14</v>
      </c>
    </row>
    <row r="43" spans="2:9" ht="18" x14ac:dyDescent="0.25">
      <c r="B43" s="34">
        <f>'AGES BÉBÉ'!B45</f>
        <v>88</v>
      </c>
      <c r="C43" s="34">
        <f>'AGES BÉBÉ'!C45</f>
        <v>0</v>
      </c>
      <c r="D43" s="34">
        <f>'AGES BÉBÉ'!D45</f>
        <v>0</v>
      </c>
      <c r="E43" s="34" t="str">
        <f>'AGES BÉBÉ'!K45</f>
        <v>MT</v>
      </c>
      <c r="F43" s="34" t="str">
        <f>'AGES BÉBÉ'!P45</f>
        <v>JEUDI</v>
      </c>
      <c r="G43" s="35">
        <f>'AGES BÉBÉ'!F45</f>
        <v>45208</v>
      </c>
      <c r="H43" s="37" t="str">
        <f t="shared" ca="1" si="5"/>
        <v xml:space="preserve">1 an(s) 2 mois 2 jours </v>
      </c>
      <c r="I43" s="63">
        <f t="shared" ca="1" si="3"/>
        <v>14</v>
      </c>
    </row>
    <row r="44" spans="2:9" ht="18" x14ac:dyDescent="0.25">
      <c r="B44" s="34">
        <f>'AGES BÉBÉ'!B46</f>
        <v>89</v>
      </c>
      <c r="C44" s="34" t="str">
        <f>'AGES BÉBÉ'!C46</f>
        <v>JKL</v>
      </c>
      <c r="D44" s="34" t="str">
        <f>'AGES BÉBÉ'!D46</f>
        <v>%</v>
      </c>
      <c r="E44" s="34" t="str">
        <f>'AGES BÉBÉ'!K46</f>
        <v>MT</v>
      </c>
      <c r="F44" s="34" t="str">
        <f>'AGES BÉBÉ'!P46</f>
        <v>MARDI</v>
      </c>
      <c r="G44" s="35">
        <f>'AGES BÉBÉ'!F46</f>
        <v>45209</v>
      </c>
      <c r="H44" s="37" t="str">
        <f t="shared" ref="H44:H56" ca="1" si="6">IF(G44="","",DATEDIF($G44,TODAY(),"y")&amp;" an(s) "&amp;DATEDIF($G44,TODAY(),"ym")&amp;" mois "&amp;DATEDIF($G44,TODAY(),"md")&amp;" jours ")</f>
        <v xml:space="preserve">1 an(s) 2 mois 1 jours </v>
      </c>
      <c r="I44" s="63">
        <f t="shared" ca="1" si="3"/>
        <v>14</v>
      </c>
    </row>
    <row r="45" spans="2:9" ht="18" x14ac:dyDescent="0.25">
      <c r="B45" s="34">
        <f>'AGES BÉBÉ'!B47</f>
        <v>90</v>
      </c>
      <c r="C45" s="34">
        <f>'AGES BÉBÉ'!C47</f>
        <v>0</v>
      </c>
      <c r="D45" s="34">
        <f>'AGES BÉBÉ'!D47</f>
        <v>0</v>
      </c>
      <c r="E45" s="34" t="str">
        <f>'AGES BÉBÉ'!K47</f>
        <v>MT</v>
      </c>
      <c r="F45" s="34" t="str">
        <f>'AGES BÉBÉ'!P47</f>
        <v>JEUDI</v>
      </c>
      <c r="G45" s="35">
        <f>'AGES BÉBÉ'!F47</f>
        <v>45210</v>
      </c>
      <c r="H45" s="37" t="str">
        <f t="shared" ca="1" si="6"/>
        <v xml:space="preserve">1 an(s) 2 mois 0 jours </v>
      </c>
      <c r="I45" s="63">
        <f t="shared" ca="1" si="3"/>
        <v>14</v>
      </c>
    </row>
    <row r="46" spans="2:9" ht="18" x14ac:dyDescent="0.25">
      <c r="B46" s="34">
        <f>'AGES BÉBÉ'!B48</f>
        <v>91</v>
      </c>
      <c r="C46" s="34">
        <f>'AGES BÉBÉ'!C48</f>
        <v>0</v>
      </c>
      <c r="D46" s="34">
        <f>'AGES BÉBÉ'!D48</f>
        <v>0</v>
      </c>
      <c r="E46" s="34" t="str">
        <f>'AGES BÉBÉ'!K48</f>
        <v>MT</v>
      </c>
      <c r="F46" s="34" t="str">
        <f>'AGES BÉBÉ'!P48</f>
        <v>MARDI</v>
      </c>
      <c r="G46" s="35">
        <f>'AGES BÉBÉ'!F48</f>
        <v>45211</v>
      </c>
      <c r="H46" s="37" t="str">
        <f t="shared" ca="1" si="6"/>
        <v xml:space="preserve">1 an(s) 1 mois 29 jours </v>
      </c>
      <c r="I46" s="63">
        <f t="shared" ca="1" si="3"/>
        <v>13</v>
      </c>
    </row>
    <row r="47" spans="2:9" ht="18" x14ac:dyDescent="0.25">
      <c r="B47" s="34">
        <f>'AGES BÉBÉ'!B49</f>
        <v>92</v>
      </c>
      <c r="C47" s="34" t="str">
        <f>'AGES BÉBÉ'!C49</f>
        <v>G</v>
      </c>
      <c r="D47" s="34" t="str">
        <f>'AGES BÉBÉ'!D49</f>
        <v>S</v>
      </c>
      <c r="E47" s="34" t="str">
        <f>'AGES BÉBÉ'!K49</f>
        <v>MT</v>
      </c>
      <c r="F47" s="34" t="str">
        <f>'AGES BÉBÉ'!P49</f>
        <v>JEUDI</v>
      </c>
      <c r="G47" s="35">
        <f>'AGES BÉBÉ'!F49</f>
        <v>45212</v>
      </c>
      <c r="H47" s="37" t="str">
        <f t="shared" ca="1" si="6"/>
        <v xml:space="preserve">1 an(s) 1 mois 28 jours </v>
      </c>
      <c r="I47" s="63">
        <f t="shared" ca="1" si="3"/>
        <v>13</v>
      </c>
    </row>
    <row r="48" spans="2:9" ht="18" x14ac:dyDescent="0.25">
      <c r="B48" s="34">
        <f>'AGES BÉBÉ'!B50</f>
        <v>93</v>
      </c>
      <c r="C48" s="34">
        <f>'AGES BÉBÉ'!C50</f>
        <v>0</v>
      </c>
      <c r="D48" s="34">
        <f>'AGES BÉBÉ'!D50</f>
        <v>0</v>
      </c>
      <c r="E48" s="34" t="str">
        <f>'AGES BÉBÉ'!K50</f>
        <v>MT</v>
      </c>
      <c r="F48" s="34" t="str">
        <f>'AGES BÉBÉ'!P50</f>
        <v>MARDI</v>
      </c>
      <c r="G48" s="35">
        <f>'AGES BÉBÉ'!F50</f>
        <v>45213</v>
      </c>
      <c r="H48" s="37" t="str">
        <f t="shared" ca="1" si="6"/>
        <v xml:space="preserve">1 an(s) 1 mois 27 jours </v>
      </c>
      <c r="I48" s="63">
        <f t="shared" ca="1" si="3"/>
        <v>13</v>
      </c>
    </row>
    <row r="49" spans="2:9" ht="18" x14ac:dyDescent="0.25">
      <c r="B49" s="34">
        <f>'AGES BÉBÉ'!B51</f>
        <v>94</v>
      </c>
      <c r="C49" s="34">
        <f>'AGES BÉBÉ'!C51</f>
        <v>0</v>
      </c>
      <c r="D49" s="34">
        <f>'AGES BÉBÉ'!D51</f>
        <v>0</v>
      </c>
      <c r="E49" s="34" t="str">
        <f>'AGES BÉBÉ'!K51</f>
        <v>MT</v>
      </c>
      <c r="F49" s="34" t="str">
        <f>'AGES BÉBÉ'!P51</f>
        <v>JEUDI</v>
      </c>
      <c r="G49" s="35">
        <f>'AGES BÉBÉ'!F51</f>
        <v>45214</v>
      </c>
      <c r="H49" s="37" t="str">
        <f t="shared" ca="1" si="6"/>
        <v xml:space="preserve">1 an(s) 1 mois 26 jours </v>
      </c>
      <c r="I49" s="63">
        <f t="shared" ca="1" si="3"/>
        <v>13</v>
      </c>
    </row>
    <row r="50" spans="2:9" ht="18" x14ac:dyDescent="0.25">
      <c r="B50" s="34">
        <f>'AGES BÉBÉ'!B52</f>
        <v>95</v>
      </c>
      <c r="C50" s="34">
        <f>'AGES BÉBÉ'!C52</f>
        <v>0</v>
      </c>
      <c r="D50" s="34">
        <f>'AGES BÉBÉ'!D52</f>
        <v>0</v>
      </c>
      <c r="E50" s="34" t="str">
        <f>'AGES BÉBÉ'!K52</f>
        <v>MT</v>
      </c>
      <c r="F50" s="34" t="str">
        <f>'AGES BÉBÉ'!P52</f>
        <v>MARDI</v>
      </c>
      <c r="G50" s="35">
        <f>'AGES BÉBÉ'!F52</f>
        <v>45215</v>
      </c>
      <c r="H50" s="37" t="str">
        <f t="shared" ca="1" si="6"/>
        <v xml:space="preserve">1 an(s) 1 mois 25 jours </v>
      </c>
      <c r="I50" s="63">
        <f t="shared" ca="1" si="3"/>
        <v>13</v>
      </c>
    </row>
    <row r="51" spans="2:9" ht="18" x14ac:dyDescent="0.25">
      <c r="B51" s="34">
        <f>'AGES BÉBÉ'!B53</f>
        <v>96</v>
      </c>
      <c r="C51" s="34">
        <f>'AGES BÉBÉ'!C53</f>
        <v>0</v>
      </c>
      <c r="D51" s="34">
        <f>'AGES BÉBÉ'!D53</f>
        <v>0</v>
      </c>
      <c r="E51" s="34" t="str">
        <f>'AGES BÉBÉ'!K53</f>
        <v>MT</v>
      </c>
      <c r="F51" s="34" t="str">
        <f>'AGES BÉBÉ'!P53</f>
        <v>JEUDI</v>
      </c>
      <c r="G51" s="35">
        <f>'AGES BÉBÉ'!F53</f>
        <v>45216</v>
      </c>
      <c r="H51" s="37" t="str">
        <f t="shared" ca="1" si="6"/>
        <v xml:space="preserve">1 an(s) 1 mois 24 jours </v>
      </c>
      <c r="I51" s="63">
        <f t="shared" ca="1" si="3"/>
        <v>13</v>
      </c>
    </row>
    <row r="52" spans="2:9" ht="18" x14ac:dyDescent="0.25">
      <c r="B52" s="34">
        <f>'AGES BÉBÉ'!B54</f>
        <v>97</v>
      </c>
      <c r="C52" s="34">
        <f>'AGES BÉBÉ'!C54</f>
        <v>0</v>
      </c>
      <c r="D52" s="34">
        <f>'AGES BÉBÉ'!D54</f>
        <v>0</v>
      </c>
      <c r="E52" s="34" t="str">
        <f>'AGES BÉBÉ'!K54</f>
        <v>MT</v>
      </c>
      <c r="F52" s="34" t="str">
        <f>'AGES BÉBÉ'!P54</f>
        <v>MARDI</v>
      </c>
      <c r="G52" s="35">
        <f>'AGES BÉBÉ'!F54</f>
        <v>45217</v>
      </c>
      <c r="H52" s="37" t="str">
        <f t="shared" ca="1" si="6"/>
        <v xml:space="preserve">1 an(s) 1 mois 23 jours </v>
      </c>
      <c r="I52" s="63">
        <f t="shared" ca="1" si="3"/>
        <v>13</v>
      </c>
    </row>
    <row r="53" spans="2:9" ht="18" x14ac:dyDescent="0.25">
      <c r="B53" s="34">
        <f>'AGES BÉBÉ'!B55</f>
        <v>98</v>
      </c>
      <c r="C53" s="34">
        <f>'AGES BÉBÉ'!C55</f>
        <v>0</v>
      </c>
      <c r="D53" s="34">
        <f>'AGES BÉBÉ'!D55</f>
        <v>0</v>
      </c>
      <c r="E53" s="34" t="str">
        <f>'AGES BÉBÉ'!K55</f>
        <v>MT</v>
      </c>
      <c r="F53" s="34" t="str">
        <f>'AGES BÉBÉ'!P55</f>
        <v>JEUDI</v>
      </c>
      <c r="G53" s="35">
        <f>'AGES BÉBÉ'!F55</f>
        <v>45218</v>
      </c>
      <c r="H53" s="37" t="str">
        <f t="shared" ca="1" si="6"/>
        <v xml:space="preserve">1 an(s) 1 mois 22 jours </v>
      </c>
      <c r="I53" s="63">
        <f t="shared" ca="1" si="3"/>
        <v>13</v>
      </c>
    </row>
    <row r="54" spans="2:9" ht="18" x14ac:dyDescent="0.25">
      <c r="B54" s="34">
        <f>'AGES BÉBÉ'!B56</f>
        <v>99</v>
      </c>
      <c r="C54" s="34">
        <f>'AGES BÉBÉ'!C56</f>
        <v>0</v>
      </c>
      <c r="D54" s="34">
        <f>'AGES BÉBÉ'!D56</f>
        <v>0</v>
      </c>
      <c r="E54" s="34" t="str">
        <f>'AGES BÉBÉ'!K56</f>
        <v>MT</v>
      </c>
      <c r="F54" s="34" t="str">
        <f>'AGES BÉBÉ'!P56</f>
        <v>MARDI</v>
      </c>
      <c r="G54" s="35">
        <f>'AGES BÉBÉ'!F56</f>
        <v>45219</v>
      </c>
      <c r="H54" s="37" t="str">
        <f t="shared" ca="1" si="6"/>
        <v xml:space="preserve">1 an(s) 1 mois 21 jours </v>
      </c>
      <c r="I54" s="63">
        <f t="shared" ca="1" si="3"/>
        <v>13</v>
      </c>
    </row>
    <row r="55" spans="2:9" ht="18" x14ac:dyDescent="0.25">
      <c r="B55" s="34">
        <f>'AGES BÉBÉ'!B57</f>
        <v>100</v>
      </c>
      <c r="C55" s="34">
        <f>'AGES BÉBÉ'!C57</f>
        <v>0</v>
      </c>
      <c r="D55" s="34">
        <f>'AGES BÉBÉ'!D57</f>
        <v>0</v>
      </c>
      <c r="E55" s="34" t="str">
        <f>'AGES BÉBÉ'!K57</f>
        <v>MT</v>
      </c>
      <c r="F55" s="34" t="str">
        <f>'AGES BÉBÉ'!P57</f>
        <v>JEUDI</v>
      </c>
      <c r="G55" s="35">
        <f>'AGES BÉBÉ'!F57</f>
        <v>45220</v>
      </c>
      <c r="H55" s="37" t="str">
        <f t="shared" ca="1" si="6"/>
        <v xml:space="preserve">1 an(s) 1 mois 20 jours </v>
      </c>
      <c r="I55" s="63">
        <f t="shared" ca="1" si="3"/>
        <v>13</v>
      </c>
    </row>
    <row r="56" spans="2:9" ht="18" x14ac:dyDescent="0.25">
      <c r="B56" s="34">
        <f>'AGES BÉBÉ'!B58</f>
        <v>101</v>
      </c>
      <c r="C56" s="34">
        <f>'AGES BÉBÉ'!C58</f>
        <v>0</v>
      </c>
      <c r="D56" s="34">
        <f>'AGES BÉBÉ'!D58</f>
        <v>0</v>
      </c>
      <c r="E56" s="34" t="str">
        <f>'AGES BÉBÉ'!K58</f>
        <v>MT</v>
      </c>
      <c r="F56" s="34" t="str">
        <f>'AGES BÉBÉ'!P58</f>
        <v>MARDI</v>
      </c>
      <c r="G56" s="35">
        <f>'AGES BÉBÉ'!F58</f>
        <v>45221</v>
      </c>
      <c r="H56" s="37" t="str">
        <f t="shared" ca="1" si="6"/>
        <v xml:space="preserve">1 an(s) 1 mois 19 jours </v>
      </c>
      <c r="I56" s="63">
        <f t="shared" ca="1" si="3"/>
        <v>13</v>
      </c>
    </row>
    <row r="57" spans="2:9" ht="18" x14ac:dyDescent="0.25">
      <c r="B57" s="34">
        <f>'AGES BÉBÉ'!B59</f>
        <v>102</v>
      </c>
      <c r="C57" s="34" t="str">
        <f>'AGES BÉBÉ'!C59</f>
        <v>J</v>
      </c>
      <c r="D57" s="34" t="str">
        <f>'AGES BÉBÉ'!D59</f>
        <v>C</v>
      </c>
      <c r="E57" s="34" t="str">
        <f>'AGES BÉBÉ'!K59</f>
        <v>MT</v>
      </c>
      <c r="F57" s="34" t="str">
        <f>'AGES BÉBÉ'!P59</f>
        <v>JEUDI</v>
      </c>
      <c r="G57" s="35">
        <f>'AGES BÉBÉ'!F59</f>
        <v>45222</v>
      </c>
      <c r="H57" s="37" t="str">
        <f t="shared" ref="H57" ca="1" si="7">IF(G57="","",DATEDIF($G57,TODAY(),"y")&amp;" an(s) "&amp;DATEDIF($G57,TODAY(),"ym")&amp;" mois "&amp;DATEDIF($G57,TODAY(),"md")&amp;" jours ")</f>
        <v xml:space="preserve">1 an(s) 1 mois 18 jours </v>
      </c>
      <c r="I57" s="63">
        <f t="shared" ca="1" si="3"/>
        <v>13</v>
      </c>
    </row>
    <row r="58" spans="2:9" ht="18" x14ac:dyDescent="0.25">
      <c r="B58" s="34"/>
      <c r="C58" s="34"/>
      <c r="D58" s="34"/>
      <c r="E58" s="34"/>
      <c r="F58" s="34"/>
      <c r="G58" s="34"/>
      <c r="H58" s="38"/>
      <c r="I58" s="64"/>
    </row>
    <row r="59" spans="2:9" ht="18" x14ac:dyDescent="0.25">
      <c r="B59" s="34"/>
      <c r="C59" s="34"/>
      <c r="D59" s="34"/>
      <c r="E59" s="34"/>
      <c r="F59" s="34"/>
      <c r="G59" s="34"/>
      <c r="H59" s="38"/>
      <c r="I59" s="64"/>
    </row>
  </sheetData>
  <conditionalFormatting sqref="B58:B59 B4:F57">
    <cfRule type="containsText" dxfId="104" priority="10" operator="containsText" text="NÉANT">
      <formula>NOT(ISERROR(SEARCH("NÉANT",B4)))</formula>
    </cfRule>
  </conditionalFormatting>
  <conditionalFormatting sqref="B58:B59 B4:D57">
    <cfRule type="expression" dxfId="103" priority="9">
      <formula>C4="NÉANT"</formula>
    </cfRule>
  </conditionalFormatting>
  <conditionalFormatting sqref="D4:F57">
    <cfRule type="expression" dxfId="102" priority="1">
      <formula>$C4="NÉANT"</formula>
    </cfRule>
  </conditionalFormatting>
  <pageMargins left="0.7" right="0.7" top="0.75" bottom="0.75" header="0.3" footer="0.3"/>
  <pageSetup paperSize="9" orientation="portrait" horizontalDpi="4294967292" verticalDpi="4294967292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9" tint="0.39997558519241921"/>
  </sheetPr>
  <dimension ref="A1:W79"/>
  <sheetViews>
    <sheetView tabSelected="1" zoomScale="70" zoomScaleNormal="70" zoomScalePageLayoutView="70" workbookViewId="0">
      <pane xSplit="2" ySplit="3" topLeftCell="C4" activePane="bottomRight" state="frozen"/>
      <selection activeCell="D27" sqref="D27"/>
      <selection pane="topRight" activeCell="D27" sqref="D27"/>
      <selection pane="bottomLeft" activeCell="D27" sqref="D27"/>
      <selection pane="bottomRight" activeCell="L17" sqref="L17"/>
    </sheetView>
  </sheetViews>
  <sheetFormatPr baseColWidth="10" defaultColWidth="10.85546875" defaultRowHeight="15" x14ac:dyDescent="0.2"/>
  <cols>
    <col min="1" max="1" width="12.7109375" style="4" customWidth="1"/>
    <col min="2" max="2" width="61.5703125" style="3" customWidth="1"/>
    <col min="3" max="3" width="17.140625" style="4" customWidth="1"/>
    <col min="4" max="4" width="11.7109375" style="3" customWidth="1"/>
    <col min="5" max="5" width="46" style="3" customWidth="1"/>
    <col min="6" max="6" width="22" style="3" customWidth="1"/>
    <col min="7" max="7" width="33" style="3" customWidth="1"/>
    <col min="8" max="8" width="33.42578125" style="3" customWidth="1"/>
    <col min="9" max="9" width="14.28515625" style="3" customWidth="1"/>
    <col min="10" max="10" width="16.42578125" style="3" customWidth="1"/>
    <col min="11" max="11" width="16.140625" style="3" customWidth="1"/>
    <col min="12" max="16384" width="10.85546875" style="3"/>
  </cols>
  <sheetData>
    <row r="1" spans="1:23" ht="23.25" x14ac:dyDescent="0.35">
      <c r="A1" s="82" t="s">
        <v>19</v>
      </c>
      <c r="B1" s="6"/>
      <c r="D1" s="24" t="s">
        <v>18</v>
      </c>
      <c r="E1" s="84" t="s">
        <v>17</v>
      </c>
      <c r="G1" s="72">
        <f>IF($D$2&gt;1000,"",VLOOKUP($D$2,Donnée!$B$4:$I$59,6,0))</f>
        <v>44844</v>
      </c>
      <c r="H1" s="73">
        <f ca="1">IF($D$2&gt;1000,"",VLOOKUP($D$2,t_Donnée[],8,0))</f>
        <v>26</v>
      </c>
      <c r="I1" s="109">
        <f>IF($D$2&gt;1000,"",VLOOKUP($D$2,'AGES BÉBÉ'!$B$6:$P$34,11,0))</f>
        <v>2</v>
      </c>
      <c r="J1" s="54">
        <f>IF($D$2&gt;1000,"",VLOOKUP($D$2,'AGES BÉBÉ'!$B$6:$P$34,12,0))</f>
        <v>2</v>
      </c>
    </row>
    <row r="2" spans="1:23" ht="24" thickBot="1" x14ac:dyDescent="0.4">
      <c r="A2" s="83" t="s">
        <v>16</v>
      </c>
      <c r="B2" s="83"/>
      <c r="C2" s="83"/>
      <c r="D2" s="25">
        <v>15</v>
      </c>
      <c r="E2" s="85">
        <v>1</v>
      </c>
      <c r="H2" s="80" t="str">
        <f ca="1">IF(G1="","",DATEDIF($G1,TODAY(),"y")&amp;" an(s) "&amp;DATEDIF($G1,TODAY(),"ym")&amp;" mois "&amp;DATEDIF($G1,TODAY(),"md")&amp;" jours ")</f>
        <v xml:space="preserve">2 an(s) 2 mois 1 jours </v>
      </c>
      <c r="O2" s="3">
        <v>62</v>
      </c>
    </row>
    <row r="3" spans="1:23" ht="21" thickBot="1" x14ac:dyDescent="0.3">
      <c r="A3" s="22" t="s">
        <v>27</v>
      </c>
      <c r="B3" s="17" t="s">
        <v>15</v>
      </c>
      <c r="C3" s="17" t="s">
        <v>162</v>
      </c>
      <c r="D3" s="18" t="s">
        <v>14</v>
      </c>
      <c r="E3" s="86" t="s">
        <v>26</v>
      </c>
    </row>
    <row r="4" spans="1:23" ht="21" thickBot="1" x14ac:dyDescent="0.35">
      <c r="A4" s="5">
        <v>1</v>
      </c>
      <c r="B4" s="23" t="s">
        <v>174</v>
      </c>
      <c r="C4" s="47">
        <v>24</v>
      </c>
      <c r="D4" s="19">
        <f>SUMIFS(t_Base[Quantité prise],t_Base[N° de carte],$D$2,t_Base[Articles],B4)</f>
        <v>0</v>
      </c>
      <c r="E4" s="87"/>
      <c r="G4" s="115" t="s">
        <v>163</v>
      </c>
      <c r="H4" s="116" t="s">
        <v>164</v>
      </c>
      <c r="I4" s="117" t="s">
        <v>179</v>
      </c>
      <c r="J4" s="117" t="s">
        <v>13</v>
      </c>
    </row>
    <row r="5" spans="1:23" ht="20.25" x14ac:dyDescent="0.3">
      <c r="A5" s="5">
        <v>2</v>
      </c>
      <c r="B5" s="23" t="s">
        <v>155</v>
      </c>
      <c r="C5" s="47">
        <v>13</v>
      </c>
      <c r="D5" s="20">
        <f>SUMIFS(t_Base[Quantité prise],t_Base[N° de carte],$D$2,t_Base[Articles],B5)</f>
        <v>4</v>
      </c>
      <c r="E5" s="87"/>
      <c r="G5" s="91" t="str" cm="1">
        <f t="array" aca="1" ref="G5" ca="1">IF(ISERROR(IF(B5="","",IF($H$1&gt;=36,"Passe En Adulte",_xlfn.SINGLE(INDEX(t_Base[Date],SUMPRODUCT(t_Base[N° de carte]=$D$2)*($B5=t_Base[[#This Row],[Articles]])*_xlfn.SINGLE(ROW(t_Base[N° de carte]))))-6))),"",IF($B5="","",IF($H$1&gt;=36,"Passe En Adulte",_xlfn.SINGLE(INDEX(t_Base[Date],SUMPRODUCT(t_Base[N° de carte]=$D$2)*($B$5=t_Base[[#This Row],[Articles]])*_xlfn.SINGLE(ROW(t_Base[N° de carte]))))-6)))</f>
        <v/>
      </c>
      <c r="H5" s="92" t="str">
        <f>IF($I$1="Pas de lait","PAS DE LAIT ALLAITE",IF($I$1&lt;&gt;"LAIT N°2","",G5+21))</f>
        <v/>
      </c>
      <c r="I5" s="93" t="s">
        <v>155</v>
      </c>
      <c r="J5" s="94" t="str">
        <f>IF(NOT(ISNUMBER(H5)),"",WEEKNUM(H5)&amp;" "&amp;YEAR(H5))</f>
        <v/>
      </c>
    </row>
    <row r="6" spans="1:23" ht="21" thickBot="1" x14ac:dyDescent="0.35">
      <c r="A6" s="5">
        <v>3</v>
      </c>
      <c r="B6" s="23" t="s">
        <v>156</v>
      </c>
      <c r="C6" s="47">
        <v>8</v>
      </c>
      <c r="D6" s="20">
        <f>SUMIFS(t_Base[Quantité prise],t_Base[N° de carte],$D$2,t_Base[Articles],B6)</f>
        <v>0</v>
      </c>
      <c r="E6" s="87"/>
      <c r="G6" s="95" t="str" cm="1">
        <f t="array" aca="1" ref="G6" ca="1">IF(ISERROR(IF(B6="","",IF($H$1&gt;=36,"Passe En Adulte",_xlfn.SINGLE(INDEX(t_Base[Date],SUMPRODUCT(t_Base[N° de carte]=$D$2)*($B6=t_Base[[#This Row],[Articles]])*_xlfn.SINGLE(ROW(t_Base[N° de carte]))))-6))),"",IF($B6="","",IF($H$1&gt;=36,"Passe En Adulte",_xlfn.SINGLE(INDEX(t_Base[Date],SUMPRODUCT(t_Base[N° de carte]=$D$2)*($B$5=t_Base[[#This Row],[Articles]])*_xlfn.SINGLE(ROW(t_Base[N° de carte]))))-6)))</f>
        <v/>
      </c>
      <c r="H6" s="96" t="str">
        <f ca="1">IF($G$6="","",IF($I$1="Pas de lait","PAS DE LAIT ALLAITE",IF($I$1&lt;&gt;"LAIT N°3","",G6+30)))</f>
        <v/>
      </c>
      <c r="I6" s="97" t="s">
        <v>156</v>
      </c>
      <c r="J6" s="98" t="str">
        <f ca="1">IF(NOT(ISNUMBER(H6)),"",WEEKNUM(H6)&amp;" "&amp;YEAR(H6))</f>
        <v/>
      </c>
    </row>
    <row r="7" spans="1:23" ht="21" thickBot="1" x14ac:dyDescent="0.35">
      <c r="A7" s="5">
        <v>4</v>
      </c>
      <c r="B7" s="48"/>
      <c r="C7" s="47"/>
      <c r="D7" s="20">
        <f>SUMIFS(t_Base[Quantité prise],t_Base[N° de carte],$D$2,t_Base[Articles],B7)</f>
        <v>0</v>
      </c>
      <c r="E7" s="88"/>
      <c r="W7" s="79" t="s">
        <v>160</v>
      </c>
    </row>
    <row r="8" spans="1:23" ht="20.25" x14ac:dyDescent="0.3">
      <c r="A8" s="5">
        <v>5</v>
      </c>
      <c r="B8" s="48" t="s">
        <v>138</v>
      </c>
      <c r="C8" s="47">
        <v>102</v>
      </c>
      <c r="D8" s="20">
        <f>SUMIFS(t_Base[Quantité prise],t_Base[N° de carte],$D$2,t_Base[Articles],B8)</f>
        <v>1</v>
      </c>
      <c r="E8" s="89" t="str">
        <f>IF($J$5="","","A servir en semaine   "&amp;$J$5)</f>
        <v/>
      </c>
      <c r="G8" s="102" t="s">
        <v>163</v>
      </c>
      <c r="H8" s="103" t="s">
        <v>164</v>
      </c>
      <c r="I8" s="104" t="s">
        <v>165</v>
      </c>
      <c r="J8" s="104" t="s">
        <v>13</v>
      </c>
      <c r="K8" s="104" t="s">
        <v>166</v>
      </c>
    </row>
    <row r="9" spans="1:23" ht="20.25" x14ac:dyDescent="0.3">
      <c r="A9" s="5">
        <v>6</v>
      </c>
      <c r="B9" s="48" t="s">
        <v>138</v>
      </c>
      <c r="C9" s="47">
        <v>102</v>
      </c>
      <c r="D9" s="20">
        <f>SUMIFS(t_Base[Quantité prise],t_Base[N° de carte],$D$2,t_Base[Articles],B9)</f>
        <v>1</v>
      </c>
      <c r="E9" s="87"/>
      <c r="G9" s="107"/>
      <c r="H9" s="105" t="str">
        <f>IF($G9="","",IF(K9=2,G9+14,IF($J$1&lt;&gt;1,"",G9+7)))</f>
        <v/>
      </c>
      <c r="I9" s="106" t="s">
        <v>167</v>
      </c>
      <c r="J9" s="106" t="str">
        <f>IF(NOT(ISNUMBER(H9)),"",WEEKNUM(H9)&amp;" "&amp;YEAR(H9))</f>
        <v/>
      </c>
      <c r="K9" s="106"/>
      <c r="W9" s="81" t="s">
        <v>161</v>
      </c>
    </row>
    <row r="10" spans="1:23" ht="20.25" x14ac:dyDescent="0.3">
      <c r="A10" s="5">
        <v>7</v>
      </c>
      <c r="B10" s="48" t="s">
        <v>138</v>
      </c>
      <c r="C10" s="47">
        <v>102</v>
      </c>
      <c r="D10" s="20">
        <f>SUMIFS(t_Base[Quantité prise],t_Base[N° de carte],$D$2,t_Base[Articles],B10)</f>
        <v>1</v>
      </c>
      <c r="E10" s="87"/>
      <c r="G10" s="107"/>
      <c r="H10" s="105" t="str">
        <f>IF($G10="","",IF(K10=2,G10+14,IF($J$1&lt;&gt;2,"",G10+7)))</f>
        <v/>
      </c>
      <c r="I10" s="106" t="s">
        <v>169</v>
      </c>
      <c r="J10" s="106" t="str">
        <f t="shared" ref="J10:J13" si="0">IF(NOT(ISNUMBER(H10)),"",WEEKNUM(H10)&amp;" "&amp;YEAR(H10))</f>
        <v/>
      </c>
      <c r="K10" s="106"/>
    </row>
    <row r="11" spans="1:23" ht="20.25" x14ac:dyDescent="0.3">
      <c r="A11" s="5">
        <v>8</v>
      </c>
      <c r="B11" s="48"/>
      <c r="C11" s="47"/>
      <c r="D11" s="20">
        <f>SUMIFS(t_Base[Quantité prise],t_Base[N° de carte],$D$2,t_Base[Articles],B11)</f>
        <v>0</v>
      </c>
      <c r="E11" s="87"/>
      <c r="G11" s="105" t="e" cm="1">
        <f t="array" aca="1" ref="G11" ca="1">IF(ISERROR(_xlfn.SINGLE(IF($H$1&gt;=24,"Pas de couche",_xlfn.SINGLE(INDEX(t_Base[Date],_xlfn.SINGLE(SUMPRODUCT(t_Base[N° de carte]=$D$2))*("T3"=t_Base[[#This Row],[Taille]])*_xlfn.SINGLE(ROW(t_Base[N° de carte]))-6))))),"",IF($H$1&gt;=24,"Pas de couche",_xlfn.SINGLE(INDEX(t_Base[Date],_xlfn.SINGLE(SUMPRODUCT(t_Base[N° de carte]=$D$2))*("T3"=t_Base[[#This Row],[Taille]])*ROW(t_Base[N° de carte]))))-6)</f>
        <v>#VALUE!</v>
      </c>
      <c r="H11" s="105" t="e">
        <f ca="1">IF($G11="","",IF(K11=2,G11+14,IF($J$1&lt;&gt;3,"",G11+7)))</f>
        <v>#VALUE!</v>
      </c>
      <c r="I11" s="106" t="s">
        <v>170</v>
      </c>
      <c r="J11" s="106" t="str">
        <f t="shared" ca="1" si="0"/>
        <v/>
      </c>
      <c r="K11" s="106"/>
    </row>
    <row r="12" spans="1:23" ht="20.25" x14ac:dyDescent="0.3">
      <c r="A12" s="5">
        <v>9</v>
      </c>
      <c r="B12" s="48" t="s">
        <v>134</v>
      </c>
      <c r="C12" s="47">
        <v>52</v>
      </c>
      <c r="D12" s="20">
        <f>SUMIFS(t_Base[Quantité prise],t_Base[N° de carte],$D$2,t_Base[Articles],B12)</f>
        <v>0</v>
      </c>
      <c r="E12" s="87"/>
      <c r="G12" s="105" t="e" cm="1">
        <f t="array" aca="1" ref="G12" ca="1">IF(ISERROR(_xlfn.SINGLE(IF($H$1&gt;=24,"Pas de couche",_xlfn.SINGLE(INDEX(t_Base[Date],SUMPRODUCT(t_Base[N° de carte]=$D$2)*("T4"=t_Base[[#This Row],[Taille]])*_xlfn.SINGLE(ROW(t_Base[N° de carte]))-6))))),"",IF($H$1&gt;=24,"Pas de couche",_xlfn.SINGLE(INDEX(t_Base[Date],SUMPRODUCT(t_Base[N° de carte]=$D$2)*("T4"=t_Base[[#This Row],[Taille]])*ROW(t_Base[N° de carte]))))-6)</f>
        <v>#VALUE!</v>
      </c>
      <c r="H12" s="105" t="e">
        <f ca="1">IF($G12="","",IF(K12=2,G12+14,IF($J$1&lt;&gt;4,"",G12+7)))</f>
        <v>#VALUE!</v>
      </c>
      <c r="I12" s="106" t="s">
        <v>171</v>
      </c>
      <c r="J12" s="106" t="str">
        <f t="shared" ca="1" si="0"/>
        <v/>
      </c>
      <c r="K12" s="106"/>
    </row>
    <row r="13" spans="1:23" ht="20.25" x14ac:dyDescent="0.3">
      <c r="A13" s="5">
        <v>10</v>
      </c>
      <c r="B13" s="48" t="s">
        <v>135</v>
      </c>
      <c r="C13" s="47">
        <v>52</v>
      </c>
      <c r="D13" s="20">
        <f>SUMIFS(t_Base[Quantité prise],t_Base[N° de carte],$D$2,t_Base[Articles],B13)</f>
        <v>0</v>
      </c>
      <c r="E13" s="88"/>
      <c r="G13" s="105" t="e" cm="1">
        <f t="array" aca="1" ref="G13" ca="1">IF(ISERROR(_xlfn.SINGLE(IF($H$1&gt;=24,"Pas de couche",_xlfn.SINGLE(INDEX(t_Base[Date],SUMPRODUCT(t_Base[N° de carte]=$D$2)*("T5"=t_Base[[#This Row],[Taille]])*_xlfn.SINGLE(ROW(t_Base[N° de carte]))-6))))),"",IF($H$1&gt;=24,"Pas de couche",_xlfn.SINGLE(INDEX(t_Base[Date],SUMPRODUCT(t_Base[N° de carte]=$D$2)*("T5"=t_Base[[#This Row],[Taille]])*ROW(t_Base[N° de carte]))))-6)</f>
        <v>#VALUE!</v>
      </c>
      <c r="H13" s="105" t="e">
        <f ca="1">IF($G13="","",IF(K13=2,G13+60,IF($J$1&lt;&gt;5,"",G13+7)))</f>
        <v>#VALUE!</v>
      </c>
      <c r="I13" s="106" t="s">
        <v>172</v>
      </c>
      <c r="J13" s="106" t="str">
        <f t="shared" ca="1" si="0"/>
        <v/>
      </c>
      <c r="K13" s="106"/>
    </row>
    <row r="14" spans="1:23" ht="20.25" x14ac:dyDescent="0.3">
      <c r="A14" s="5">
        <v>11</v>
      </c>
      <c r="B14" s="48" t="s">
        <v>136</v>
      </c>
      <c r="C14" s="47">
        <v>52</v>
      </c>
      <c r="D14" s="20">
        <f>SUMIFS(t_Base[Quantité prise],t_Base[N° de carte],$D$2,t_Base[Articles],B14)</f>
        <v>0</v>
      </c>
      <c r="E14" s="89" t="str">
        <f ca="1">IF($H$1&gt;=36,$F$6,IF($I$6="","","A servir en semaine   "&amp;$J$6))</f>
        <v xml:space="preserve">A servir en semaine   </v>
      </c>
    </row>
    <row r="15" spans="1:23" ht="20.25" x14ac:dyDescent="0.3">
      <c r="A15" s="5">
        <v>12</v>
      </c>
      <c r="B15" s="48" t="s">
        <v>137</v>
      </c>
      <c r="C15" s="47">
        <v>52</v>
      </c>
      <c r="D15" s="20">
        <f>SUMIFS(t_Base[Quantité prise],t_Base[N° de carte],$D$2,t_Base[Articles],B15)</f>
        <v>0</v>
      </c>
      <c r="E15" s="87"/>
    </row>
    <row r="16" spans="1:23" ht="20.25" x14ac:dyDescent="0.3">
      <c r="A16" s="5">
        <v>13</v>
      </c>
      <c r="B16" s="48"/>
      <c r="C16" s="47"/>
      <c r="D16" s="20">
        <f>SUMIFS(t_Base[Quantité prise],t_Base[N° de carte],$D$2,t_Base[Articles],B16)</f>
        <v>0</v>
      </c>
      <c r="E16" s="87"/>
      <c r="G16" s="3" t="s">
        <v>176</v>
      </c>
    </row>
    <row r="17" spans="1:7" ht="20.25" x14ac:dyDescent="0.3">
      <c r="A17" s="5">
        <v>14</v>
      </c>
      <c r="B17" s="48" t="s">
        <v>134</v>
      </c>
      <c r="C17" s="47">
        <v>52</v>
      </c>
      <c r="D17" s="20">
        <f>SUMIFS(t_Base[Quantité prise],t_Base[N° de carte],$D$2,t_Base[Articles],B17)</f>
        <v>0</v>
      </c>
      <c r="E17" s="88"/>
    </row>
    <row r="18" spans="1:7" ht="20.25" x14ac:dyDescent="0.3">
      <c r="A18" s="5">
        <v>15</v>
      </c>
      <c r="B18" s="48" t="s">
        <v>135</v>
      </c>
      <c r="C18" s="47">
        <v>52</v>
      </c>
      <c r="D18" s="20">
        <f>SUMIFS(t_Base[Quantité prise],t_Base[N° de carte],$D$2,t_Base[Articles],B18)</f>
        <v>0</v>
      </c>
      <c r="E18" s="87" t="str">
        <f ca="1">IF($H$1&gt;=36,"PASSE EN ADULTE","")</f>
        <v/>
      </c>
      <c r="G18" s="3" t="s">
        <v>177</v>
      </c>
    </row>
    <row r="19" spans="1:7" ht="20.25" x14ac:dyDescent="0.3">
      <c r="A19" s="5">
        <v>16</v>
      </c>
      <c r="B19" s="48" t="s">
        <v>136</v>
      </c>
      <c r="C19" s="47">
        <v>52</v>
      </c>
      <c r="D19" s="20">
        <f>SUMIFS(t_Base[Quantité prise],t_Base[N° de carte],$D$2,t_Base[Articles],B19)</f>
        <v>0</v>
      </c>
      <c r="E19" s="87" t="str">
        <f ca="1">IF($H$1&gt;=36,"PASSE EN ADULTE","")</f>
        <v/>
      </c>
    </row>
    <row r="20" spans="1:7" ht="20.25" x14ac:dyDescent="0.3">
      <c r="A20" s="5">
        <v>17</v>
      </c>
      <c r="B20" s="48" t="s">
        <v>137</v>
      </c>
      <c r="C20" s="47">
        <v>52</v>
      </c>
      <c r="D20" s="20">
        <f>SUMIFS(t_Base[Quantité prise],t_Base[N° de carte],$D$2,t_Base[Articles],B20)</f>
        <v>0</v>
      </c>
      <c r="E20" s="87" t="str">
        <f ca="1">IF($H$1&gt;=36,"PASSE EN ADULTE","")</f>
        <v/>
      </c>
      <c r="G20" s="3" t="s">
        <v>178</v>
      </c>
    </row>
    <row r="21" spans="1:7" ht="20.25" x14ac:dyDescent="0.3">
      <c r="A21" s="5">
        <v>18</v>
      </c>
      <c r="B21" s="48"/>
      <c r="C21" s="47"/>
      <c r="D21" s="20">
        <f>SUMIFS(t_Base[Quantité prise],t_Base[N° de carte],$D$2,t_Base[Articles],B21)</f>
        <v>0</v>
      </c>
      <c r="E21" s="88"/>
    </row>
    <row r="22" spans="1:7" ht="20.25" x14ac:dyDescent="0.3">
      <c r="A22" s="5">
        <v>19</v>
      </c>
      <c r="B22" s="48" t="s">
        <v>134</v>
      </c>
      <c r="C22" s="47">
        <v>52</v>
      </c>
      <c r="D22" s="20">
        <f>SUMIFS(t_Base[Quantité prise],t_Base[N° de carte],$D$2,t_Base[Articles],B22)</f>
        <v>0</v>
      </c>
      <c r="E22" s="87"/>
    </row>
    <row r="23" spans="1:7" ht="20.25" x14ac:dyDescent="0.3">
      <c r="A23" s="5">
        <v>20</v>
      </c>
      <c r="B23" s="48" t="s">
        <v>135</v>
      </c>
      <c r="C23" s="47">
        <v>52</v>
      </c>
      <c r="D23" s="20">
        <f>SUMIFS(t_Base[Quantité prise],t_Base[N° de carte],$D$2,t_Base[Articles],B23)</f>
        <v>0</v>
      </c>
      <c r="E23" s="87"/>
    </row>
    <row r="24" spans="1:7" ht="20.25" x14ac:dyDescent="0.3">
      <c r="A24" s="5">
        <v>21</v>
      </c>
      <c r="B24" s="48" t="s">
        <v>136</v>
      </c>
      <c r="C24" s="47">
        <v>52</v>
      </c>
      <c r="D24" s="20">
        <f>SUMIFS(t_Base[Quantité prise],t_Base[N° de carte],$D$2,t_Base[Articles],B24)</f>
        <v>0</v>
      </c>
      <c r="E24" s="88"/>
    </row>
    <row r="25" spans="1:7" ht="20.25" x14ac:dyDescent="0.3">
      <c r="A25" s="5">
        <v>22</v>
      </c>
      <c r="B25" s="48" t="s">
        <v>137</v>
      </c>
      <c r="C25" s="47">
        <v>52</v>
      </c>
      <c r="D25" s="20">
        <f>SUMIFS(t_Base[Quantité prise],t_Base[N° de carte],$D$2,t_Base[Articles],B25)</f>
        <v>0</v>
      </c>
      <c r="E25" s="87"/>
    </row>
    <row r="26" spans="1:7" ht="20.25" x14ac:dyDescent="0.3">
      <c r="A26" s="5">
        <v>23</v>
      </c>
      <c r="B26" s="48"/>
      <c r="C26" s="47"/>
      <c r="D26" s="20">
        <f>SUMIFS(t_Base[Quantité prise],t_Base[N° de carte],$D$2,t_Base[Articles],B26)</f>
        <v>0</v>
      </c>
      <c r="E26" s="87"/>
    </row>
    <row r="27" spans="1:7" ht="20.25" x14ac:dyDescent="0.3">
      <c r="A27" s="5">
        <v>24</v>
      </c>
      <c r="B27" s="48" t="s">
        <v>134</v>
      </c>
      <c r="C27" s="47">
        <v>52</v>
      </c>
      <c r="D27" s="20">
        <f>SUMIFS(t_Base[Quantité prise],t_Base[N° de carte],$D$2,t_Base[Articles],B27)</f>
        <v>0</v>
      </c>
      <c r="E27" s="88"/>
    </row>
    <row r="28" spans="1:7" ht="20.25" x14ac:dyDescent="0.3">
      <c r="A28" s="5">
        <v>25</v>
      </c>
      <c r="B28" s="48" t="s">
        <v>135</v>
      </c>
      <c r="C28" s="47">
        <v>52</v>
      </c>
      <c r="D28" s="20">
        <f>SUMIFS(t_Base[Quantité prise],t_Base[N° de carte],$D$2,t_Base[Articles],B28)</f>
        <v>0</v>
      </c>
      <c r="E28" s="87" t="str">
        <f t="shared" ref="E28:E34" ca="1" si="1">IF($H$1&gt;=36,"PASSE EN ADULTE","")</f>
        <v/>
      </c>
    </row>
    <row r="29" spans="1:7" ht="20.25" x14ac:dyDescent="0.3">
      <c r="A29" s="5">
        <v>26</v>
      </c>
      <c r="B29" s="48" t="s">
        <v>136</v>
      </c>
      <c r="C29" s="47">
        <v>52</v>
      </c>
      <c r="D29" s="20">
        <f>SUMIFS(t_Base[Quantité prise],t_Base[N° de carte],$D$2,t_Base[Articles],B29)</f>
        <v>0</v>
      </c>
      <c r="E29" s="87" t="str">
        <f t="shared" ca="1" si="1"/>
        <v/>
      </c>
    </row>
    <row r="30" spans="1:7" ht="20.25" x14ac:dyDescent="0.3">
      <c r="A30" s="5">
        <v>27</v>
      </c>
      <c r="B30" s="48" t="s">
        <v>137</v>
      </c>
      <c r="C30" s="47">
        <v>52</v>
      </c>
      <c r="D30" s="20">
        <f>SUMIFS(t_Base[Quantité prise],t_Base[N° de carte],$D$2,t_Base[Articles],B30)</f>
        <v>0</v>
      </c>
      <c r="E30" s="87" t="str">
        <f t="shared" ca="1" si="1"/>
        <v/>
      </c>
    </row>
    <row r="31" spans="1:7" ht="20.25" x14ac:dyDescent="0.3">
      <c r="A31" s="5">
        <v>28</v>
      </c>
      <c r="B31" s="48"/>
      <c r="C31" s="47"/>
      <c r="D31" s="20">
        <f>SUMIFS(t_Base[Quantité prise],t_Base[N° de carte],$D$2,t_Base[Articles],B31)</f>
        <v>0</v>
      </c>
      <c r="E31" s="87" t="str">
        <f t="shared" ca="1" si="1"/>
        <v/>
      </c>
    </row>
    <row r="32" spans="1:7" ht="20.25" x14ac:dyDescent="0.3">
      <c r="A32" s="5">
        <v>29</v>
      </c>
      <c r="B32" s="48" t="s">
        <v>134</v>
      </c>
      <c r="C32" s="47">
        <v>52</v>
      </c>
      <c r="D32" s="20">
        <f>SUMIFS(t_Base[Quantité prise],t_Base[N° de carte],$D$2,t_Base[Articles],B32)</f>
        <v>0</v>
      </c>
      <c r="E32" s="87" t="str">
        <f t="shared" ca="1" si="1"/>
        <v/>
      </c>
    </row>
    <row r="33" spans="1:5" ht="20.25" x14ac:dyDescent="0.3">
      <c r="A33" s="5">
        <v>30</v>
      </c>
      <c r="B33" s="48" t="s">
        <v>135</v>
      </c>
      <c r="C33" s="47">
        <v>52</v>
      </c>
      <c r="D33" s="20">
        <f>SUMIFS(t_Base[Quantité prise],t_Base[N° de carte],$D$2,t_Base[Articles],B33)</f>
        <v>0</v>
      </c>
      <c r="E33" s="87" t="str">
        <f t="shared" ca="1" si="1"/>
        <v/>
      </c>
    </row>
    <row r="34" spans="1:5" ht="20.25" x14ac:dyDescent="0.3">
      <c r="A34" s="5">
        <v>31</v>
      </c>
      <c r="B34" s="48" t="s">
        <v>136</v>
      </c>
      <c r="C34" s="47">
        <v>52</v>
      </c>
      <c r="D34" s="20">
        <f>SUMIFS(t_Base[Quantité prise],t_Base[N° de carte],$D$2,t_Base[Articles],B34)</f>
        <v>0</v>
      </c>
      <c r="E34" s="87" t="str">
        <f t="shared" ca="1" si="1"/>
        <v/>
      </c>
    </row>
    <row r="35" spans="1:5" ht="20.25" x14ac:dyDescent="0.3">
      <c r="A35" s="5">
        <v>32</v>
      </c>
      <c r="B35" s="48" t="s">
        <v>137</v>
      </c>
      <c r="C35" s="47">
        <v>52</v>
      </c>
      <c r="D35" s="20">
        <f>SUMIFS(t_Base[Quantité prise],t_Base[N° de carte],$D$2,t_Base[Articles],B35)</f>
        <v>0</v>
      </c>
      <c r="E35" s="88"/>
    </row>
    <row r="36" spans="1:5" ht="20.25" x14ac:dyDescent="0.3">
      <c r="A36" s="5">
        <v>33</v>
      </c>
      <c r="B36" s="48"/>
      <c r="C36" s="47"/>
      <c r="D36" s="20">
        <f>SUMIFS(t_Base[Quantité prise],t_Base[N° de carte],$D$2,t_Base[Articles],B36)</f>
        <v>0</v>
      </c>
      <c r="E36" s="87" t="str">
        <f ca="1">IF($H$1&gt;=36,"PASSE EN ADULTE","")</f>
        <v/>
      </c>
    </row>
    <row r="37" spans="1:5" ht="20.25" x14ac:dyDescent="0.3">
      <c r="A37" s="5">
        <v>34</v>
      </c>
      <c r="B37" s="48" t="s">
        <v>142</v>
      </c>
      <c r="C37" s="47">
        <v>52</v>
      </c>
      <c r="D37" s="20">
        <f>SUMIFS(t_Base[Quantité prise],t_Base[N° de carte],$D$2,t_Base[Articles],B37)</f>
        <v>0</v>
      </c>
      <c r="E37" s="87" t="str">
        <f ca="1">IF($H$1&gt;=36,"PASSE EN ADULTE","")</f>
        <v/>
      </c>
    </row>
    <row r="38" spans="1:5" ht="20.25" x14ac:dyDescent="0.3">
      <c r="A38" s="5">
        <v>35</v>
      </c>
      <c r="B38" s="48" t="s">
        <v>134</v>
      </c>
      <c r="C38" s="47">
        <v>52</v>
      </c>
      <c r="D38" s="20">
        <f>SUMIFS(t_Base[Quantité prise],t_Base[N° de carte],$D$2,t_Base[Articles],B38)</f>
        <v>0</v>
      </c>
      <c r="E38" s="87" t="str">
        <f ca="1">IF($H$1&gt;=36,"PASSE EN ADULTE","")</f>
        <v/>
      </c>
    </row>
    <row r="39" spans="1:5" ht="20.25" x14ac:dyDescent="0.3">
      <c r="A39" s="5">
        <v>36</v>
      </c>
      <c r="B39" s="48" t="s">
        <v>135</v>
      </c>
      <c r="C39" s="47">
        <v>52</v>
      </c>
      <c r="D39" s="20">
        <f>SUMIFS(t_Base[Quantité prise],t_Base[N° de carte],$D$2,t_Base[Articles],B39)</f>
        <v>0</v>
      </c>
      <c r="E39" s="88"/>
    </row>
    <row r="40" spans="1:5" ht="20.25" x14ac:dyDescent="0.3">
      <c r="A40" s="5">
        <v>37</v>
      </c>
      <c r="B40" s="48" t="s">
        <v>136</v>
      </c>
      <c r="C40" s="47">
        <v>52</v>
      </c>
      <c r="D40" s="20">
        <f>SUMIFS(t_Base[Quantité prise],t_Base[N° de carte],$D$2,t_Base[Articles],B40)</f>
        <v>0</v>
      </c>
      <c r="E40" s="87">
        <f>$K$10</f>
        <v>0</v>
      </c>
    </row>
    <row r="41" spans="1:5" ht="20.25" x14ac:dyDescent="0.3">
      <c r="A41" s="5">
        <v>38</v>
      </c>
      <c r="B41" s="48" t="s">
        <v>137</v>
      </c>
      <c r="C41" s="47">
        <v>52</v>
      </c>
      <c r="D41" s="20">
        <f>SUMIFS(t_Base[Quantité prise],t_Base[N° de carte],$D$2,t_Base[Articles],B41)</f>
        <v>0</v>
      </c>
      <c r="E41" s="87">
        <f>$K$11</f>
        <v>0</v>
      </c>
    </row>
    <row r="42" spans="1:5" ht="20.25" x14ac:dyDescent="0.3">
      <c r="A42" s="5">
        <v>39</v>
      </c>
      <c r="B42" s="48"/>
      <c r="C42" s="47"/>
      <c r="D42" s="20">
        <f>SUMIFS(t_Base[Quantité prise],t_Base[N° de carte],$D$2,t_Base[Articles],B42)</f>
        <v>0</v>
      </c>
      <c r="E42" s="87">
        <f>$K$12</f>
        <v>0</v>
      </c>
    </row>
    <row r="43" spans="1:5" ht="20.25" x14ac:dyDescent="0.3">
      <c r="A43" s="5">
        <v>40</v>
      </c>
      <c r="B43" s="48" t="s">
        <v>146</v>
      </c>
      <c r="C43" s="47">
        <v>12</v>
      </c>
      <c r="D43" s="20">
        <f>SUMIFS(t_Base[Quantité prise],t_Base[N° de carte],$D$2,t_Base[Articles],B43)</f>
        <v>0</v>
      </c>
      <c r="E43" s="87">
        <f>$K$13</f>
        <v>0</v>
      </c>
    </row>
    <row r="44" spans="1:5" ht="20.25" x14ac:dyDescent="0.3">
      <c r="A44" s="5">
        <v>41</v>
      </c>
      <c r="B44" s="48" t="s">
        <v>115</v>
      </c>
      <c r="C44" s="47">
        <v>12</v>
      </c>
      <c r="D44" s="20">
        <f>SUMIFS(t_Base[Quantité prise],t_Base[N° de carte],$D$2,t_Base[Articles],B44)</f>
        <v>0</v>
      </c>
      <c r="E44" s="88"/>
    </row>
    <row r="45" spans="1:5" ht="20.25" x14ac:dyDescent="0.3">
      <c r="A45" s="5">
        <v>42</v>
      </c>
      <c r="B45" s="48" t="s">
        <v>147</v>
      </c>
      <c r="C45" s="47">
        <v>12</v>
      </c>
      <c r="D45" s="20">
        <f>SUMIFS(t_Base[Quantité prise],t_Base[N° de carte],$D$2,t_Base[Articles],B45)</f>
        <v>0</v>
      </c>
      <c r="E45" s="87">
        <f>$K$10</f>
        <v>0</v>
      </c>
    </row>
    <row r="46" spans="1:5" ht="20.25" x14ac:dyDescent="0.3">
      <c r="A46" s="5">
        <v>43</v>
      </c>
      <c r="B46" s="48" t="s">
        <v>148</v>
      </c>
      <c r="C46" s="47">
        <v>6</v>
      </c>
      <c r="D46" s="20">
        <f>SUMIFS(t_Base[Quantité prise],t_Base[N° de carte],$D$2,t_Base[Articles],B46)</f>
        <v>0</v>
      </c>
      <c r="E46" s="87">
        <f>$K$11</f>
        <v>0</v>
      </c>
    </row>
    <row r="47" spans="1:5" ht="20.25" x14ac:dyDescent="0.3">
      <c r="A47" s="5">
        <v>44</v>
      </c>
      <c r="B47" s="48" t="s">
        <v>149</v>
      </c>
      <c r="C47" s="47">
        <v>12</v>
      </c>
      <c r="D47" s="20">
        <f>SUMIFS(t_Base[Quantité prise],t_Base[N° de carte],$D$2,t_Base[Articles],B47)</f>
        <v>0</v>
      </c>
      <c r="E47" s="87">
        <f>$K$12</f>
        <v>0</v>
      </c>
    </row>
    <row r="48" spans="1:5" ht="20.25" x14ac:dyDescent="0.3">
      <c r="A48" s="5">
        <v>45</v>
      </c>
      <c r="B48" s="48"/>
      <c r="C48" s="47"/>
      <c r="D48" s="20">
        <f>SUMIFS(t_Base[Quantité prise],t_Base[N° de carte],$D$2,t_Base[Articles],B48)</f>
        <v>0</v>
      </c>
      <c r="E48" s="87">
        <f>$K$13</f>
        <v>0</v>
      </c>
    </row>
    <row r="49" spans="1:5" ht="20.25" x14ac:dyDescent="0.3">
      <c r="A49" s="5">
        <v>46</v>
      </c>
      <c r="B49" s="49" t="s">
        <v>54</v>
      </c>
      <c r="C49" s="47">
        <v>30</v>
      </c>
      <c r="D49" s="20">
        <f>SUMIFS(t_Base[Quantité prise],t_Base[N° de carte],$D$2,t_Base[Articles],B49)</f>
        <v>0</v>
      </c>
      <c r="E49" s="88"/>
    </row>
    <row r="50" spans="1:5" ht="20.25" x14ac:dyDescent="0.3">
      <c r="A50" s="5">
        <v>47</v>
      </c>
      <c r="B50" s="49" t="s">
        <v>55</v>
      </c>
      <c r="C50" s="47">
        <v>30</v>
      </c>
      <c r="D50" s="20">
        <f>SUMIFS(t_Base[Quantité prise],t_Base[N° de carte],$D$2,t_Base[Articles],B50)</f>
        <v>0</v>
      </c>
      <c r="E50" s="87">
        <f>$K$10</f>
        <v>0</v>
      </c>
    </row>
    <row r="51" spans="1:5" ht="20.25" x14ac:dyDescent="0.3">
      <c r="A51" s="5">
        <v>48</v>
      </c>
      <c r="B51" s="49"/>
      <c r="C51" s="47"/>
      <c r="D51" s="20">
        <f>SUMIFS(t_Base[Quantité prise],t_Base[N° de carte],$D$2,t_Base[Articles],B51)</f>
        <v>0</v>
      </c>
      <c r="E51" s="87">
        <f>$K$11</f>
        <v>0</v>
      </c>
    </row>
    <row r="52" spans="1:5" ht="20.25" x14ac:dyDescent="0.3">
      <c r="A52" s="5">
        <v>49</v>
      </c>
      <c r="B52" s="48" t="s">
        <v>143</v>
      </c>
      <c r="C52" s="47">
        <v>52</v>
      </c>
      <c r="D52" s="20">
        <f>SUMIFS(t_Base[Quantité prise],t_Base[N° de carte],$D$2,t_Base[Articles],B52)</f>
        <v>0</v>
      </c>
      <c r="E52" s="87">
        <f>$K$12</f>
        <v>0</v>
      </c>
    </row>
    <row r="53" spans="1:5" ht="20.25" x14ac:dyDescent="0.3">
      <c r="A53" s="5">
        <v>50</v>
      </c>
      <c r="B53" s="48" t="s">
        <v>144</v>
      </c>
      <c r="C53" s="47">
        <v>102</v>
      </c>
      <c r="D53" s="20">
        <f>SUMIFS(t_Base[Quantité prise],t_Base[N° de carte],$D$2,t_Base[Articles],B53)</f>
        <v>0</v>
      </c>
      <c r="E53" s="87">
        <f>$K$13</f>
        <v>0</v>
      </c>
    </row>
    <row r="54" spans="1:5" ht="20.25" x14ac:dyDescent="0.3">
      <c r="A54" s="5">
        <v>51</v>
      </c>
      <c r="B54" s="48" t="s">
        <v>145</v>
      </c>
      <c r="C54" s="47">
        <v>12</v>
      </c>
      <c r="D54" s="20">
        <f>SUMIFS(t_Base[Quantité prise],t_Base[N° de carte],$D$2,t_Base[Articles],B54)</f>
        <v>0</v>
      </c>
      <c r="E54" s="88"/>
    </row>
    <row r="55" spans="1:5" ht="18" x14ac:dyDescent="0.25">
      <c r="E55" s="87">
        <f>$K$10</f>
        <v>0</v>
      </c>
    </row>
    <row r="56" spans="1:5" ht="18" x14ac:dyDescent="0.25">
      <c r="E56" s="87">
        <f>$K$11</f>
        <v>0</v>
      </c>
    </row>
    <row r="57" spans="1:5" ht="18" x14ac:dyDescent="0.25">
      <c r="E57" s="87">
        <f>$K$12</f>
        <v>0</v>
      </c>
    </row>
    <row r="58" spans="1:5" ht="18" x14ac:dyDescent="0.25">
      <c r="E58" s="87">
        <f>$K$13</f>
        <v>0</v>
      </c>
    </row>
    <row r="59" spans="1:5" ht="18" x14ac:dyDescent="0.25">
      <c r="E59" s="88"/>
    </row>
    <row r="60" spans="1:5" ht="18" x14ac:dyDescent="0.25">
      <c r="E60" s="87">
        <f>$K$10</f>
        <v>0</v>
      </c>
    </row>
    <row r="61" spans="1:5" ht="18" x14ac:dyDescent="0.25">
      <c r="E61" s="87">
        <f>$K$11</f>
        <v>0</v>
      </c>
    </row>
    <row r="62" spans="1:5" ht="18" x14ac:dyDescent="0.25">
      <c r="E62" s="87">
        <f>$K$12</f>
        <v>0</v>
      </c>
    </row>
    <row r="63" spans="1:5" ht="18" x14ac:dyDescent="0.25">
      <c r="E63" s="87">
        <f>$K$13</f>
        <v>0</v>
      </c>
    </row>
    <row r="64" spans="1:5" ht="18" x14ac:dyDescent="0.25">
      <c r="E64" s="88"/>
    </row>
    <row r="65" spans="5:5" ht="18" x14ac:dyDescent="0.25">
      <c r="E65" s="87">
        <f>$K$9</f>
        <v>0</v>
      </c>
    </row>
    <row r="66" spans="5:5" ht="18" x14ac:dyDescent="0.25">
      <c r="E66" s="87">
        <f>$K$10</f>
        <v>0</v>
      </c>
    </row>
    <row r="67" spans="5:5" ht="18" x14ac:dyDescent="0.25">
      <c r="E67" s="87">
        <f>$K$11</f>
        <v>0</v>
      </c>
    </row>
    <row r="68" spans="5:5" ht="18" x14ac:dyDescent="0.25">
      <c r="E68" s="87">
        <f>$K$12</f>
        <v>0</v>
      </c>
    </row>
    <row r="69" spans="5:5" ht="18" x14ac:dyDescent="0.25">
      <c r="E69" s="87">
        <f>$K$13</f>
        <v>0</v>
      </c>
    </row>
    <row r="70" spans="5:5" ht="18" x14ac:dyDescent="0.25">
      <c r="E70" s="87"/>
    </row>
    <row r="71" spans="5:5" ht="18" x14ac:dyDescent="0.25">
      <c r="E71" s="88"/>
    </row>
    <row r="72" spans="5:5" ht="18" x14ac:dyDescent="0.25">
      <c r="E72" s="87">
        <f>$K$9</f>
        <v>0</v>
      </c>
    </row>
    <row r="73" spans="5:5" ht="18" x14ac:dyDescent="0.25">
      <c r="E73" s="87">
        <f>$K$10</f>
        <v>0</v>
      </c>
    </row>
    <row r="74" spans="5:5" ht="18" x14ac:dyDescent="0.25">
      <c r="E74" s="87">
        <f>$K$11</f>
        <v>0</v>
      </c>
    </row>
    <row r="75" spans="5:5" ht="18" x14ac:dyDescent="0.25">
      <c r="E75" s="87">
        <f>$K$12</f>
        <v>0</v>
      </c>
    </row>
    <row r="76" spans="5:5" ht="18" x14ac:dyDescent="0.25">
      <c r="E76" s="87">
        <f>$K$13</f>
        <v>0</v>
      </c>
    </row>
    <row r="77" spans="5:5" ht="18" x14ac:dyDescent="0.25">
      <c r="E77" s="88"/>
    </row>
    <row r="78" spans="5:5" ht="18" x14ac:dyDescent="0.25">
      <c r="E78" s="87"/>
    </row>
    <row r="79" spans="5:5" ht="18" x14ac:dyDescent="0.25">
      <c r="E79" s="90"/>
    </row>
  </sheetData>
  <phoneticPr fontId="33" type="noConversion"/>
  <dataValidations count="1">
    <dataValidation type="list" allowBlank="1" showInputMessage="1" showErrorMessage="1" sqref="D2" xr:uid="{00000000-0002-0000-0200-000000000000}">
      <formula1>INDIRECT("t_Donnée[N° de Carte]")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FF0000"/>
  </sheetPr>
  <dimension ref="A1:BC57"/>
  <sheetViews>
    <sheetView zoomScale="69" zoomScaleNormal="69" zoomScalePageLayoutView="69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B27" sqref="B27"/>
    </sheetView>
  </sheetViews>
  <sheetFormatPr baseColWidth="10" defaultColWidth="10.85546875" defaultRowHeight="12.75" x14ac:dyDescent="0.25"/>
  <cols>
    <col min="1" max="1" width="49.28515625" style="14" customWidth="1"/>
    <col min="2" max="2" width="45.42578125" style="8" customWidth="1"/>
    <col min="3" max="19" width="14.42578125" style="8" customWidth="1"/>
    <col min="20" max="20" width="11.140625" style="8" customWidth="1"/>
    <col min="21" max="27" width="10.85546875" style="8"/>
    <col min="28" max="16384" width="10.85546875" style="7"/>
  </cols>
  <sheetData>
    <row r="1" spans="1:55" ht="13.5" thickBot="1" x14ac:dyDescent="0.3"/>
    <row r="2" spans="1:55" ht="18" customHeight="1" thickBot="1" x14ac:dyDescent="0.3">
      <c r="A2" s="13" t="s">
        <v>22</v>
      </c>
      <c r="B2" s="16">
        <f>+Articles!D2</f>
        <v>15</v>
      </c>
      <c r="F2" s="110" t="s">
        <v>21</v>
      </c>
      <c r="G2" s="111"/>
      <c r="H2" s="112" t="str">
        <f>VLOOKUP($B$2,t_Donnée[],2)</f>
        <v>A</v>
      </c>
      <c r="I2" s="113"/>
      <c r="J2" s="112" t="str">
        <f>VLOOKUP($B$2,t_Donnée[],3)</f>
        <v>L</v>
      </c>
      <c r="K2" s="113"/>
    </row>
    <row r="5" spans="1:55" ht="13.5" thickBot="1" x14ac:dyDescent="0.3"/>
    <row r="6" spans="1:55" ht="19.5" thickTop="1" x14ac:dyDescent="0.3">
      <c r="A6" s="26" t="s">
        <v>15</v>
      </c>
      <c r="B6" s="29" t="s">
        <v>29</v>
      </c>
      <c r="C6" s="27" t="s">
        <v>20</v>
      </c>
      <c r="D6" s="77" t="s">
        <v>30</v>
      </c>
      <c r="E6" s="77" t="s">
        <v>31</v>
      </c>
      <c r="F6" s="77" t="s">
        <v>32</v>
      </c>
      <c r="G6" s="77" t="s">
        <v>33</v>
      </c>
      <c r="H6" s="77" t="s">
        <v>34</v>
      </c>
      <c r="I6" s="77" t="s">
        <v>35</v>
      </c>
      <c r="J6" s="77" t="s">
        <v>36</v>
      </c>
      <c r="K6" s="77" t="s">
        <v>37</v>
      </c>
      <c r="L6" s="77" t="s">
        <v>38</v>
      </c>
      <c r="M6" s="77" t="s">
        <v>39</v>
      </c>
      <c r="N6" s="77" t="s">
        <v>40</v>
      </c>
      <c r="O6" s="77" t="s">
        <v>41</v>
      </c>
      <c r="P6" s="77" t="s">
        <v>42</v>
      </c>
      <c r="Q6" s="77" t="s">
        <v>43</v>
      </c>
      <c r="R6" s="77" t="s">
        <v>44</v>
      </c>
      <c r="S6" s="77" t="s">
        <v>45</v>
      </c>
      <c r="T6" s="78" t="s">
        <v>72</v>
      </c>
      <c r="U6" s="78" t="s">
        <v>73</v>
      </c>
      <c r="V6" s="78" t="s">
        <v>74</v>
      </c>
      <c r="W6" s="78" t="s">
        <v>75</v>
      </c>
      <c r="X6" s="78" t="s">
        <v>76</v>
      </c>
      <c r="Y6" s="78" t="s">
        <v>77</v>
      </c>
      <c r="Z6" s="78" t="s">
        <v>78</v>
      </c>
      <c r="AA6" s="78" t="s">
        <v>79</v>
      </c>
      <c r="AB6" s="78" t="s">
        <v>80</v>
      </c>
      <c r="AC6" s="78" t="s">
        <v>81</v>
      </c>
      <c r="AD6" s="78" t="s">
        <v>82</v>
      </c>
      <c r="AE6" s="78" t="s">
        <v>83</v>
      </c>
      <c r="AF6" s="78" t="s">
        <v>84</v>
      </c>
      <c r="AG6" s="78" t="s">
        <v>85</v>
      </c>
      <c r="AH6" s="78" t="s">
        <v>86</v>
      </c>
      <c r="AI6" s="78" t="s">
        <v>87</v>
      </c>
      <c r="AJ6" s="78" t="s">
        <v>88</v>
      </c>
      <c r="AK6" s="78" t="s">
        <v>89</v>
      </c>
      <c r="AL6" s="78" t="s">
        <v>90</v>
      </c>
      <c r="AM6" s="78" t="s">
        <v>91</v>
      </c>
      <c r="AN6" s="78" t="s">
        <v>92</v>
      </c>
      <c r="AO6" s="78" t="s">
        <v>93</v>
      </c>
      <c r="AP6" s="78" t="s">
        <v>71</v>
      </c>
      <c r="AQ6" s="78" t="s">
        <v>94</v>
      </c>
      <c r="AR6" s="78" t="s">
        <v>95</v>
      </c>
      <c r="AS6" s="78" t="s">
        <v>96</v>
      </c>
      <c r="AT6" s="78" t="s">
        <v>97</v>
      </c>
      <c r="AU6" s="78" t="s">
        <v>98</v>
      </c>
      <c r="AV6" s="78" t="s">
        <v>99</v>
      </c>
      <c r="AW6" s="78" t="s">
        <v>100</v>
      </c>
      <c r="AX6" s="78" t="s">
        <v>101</v>
      </c>
      <c r="AY6" s="78" t="s">
        <v>102</v>
      </c>
      <c r="AZ6" s="78" t="s">
        <v>103</v>
      </c>
      <c r="BA6" s="78" t="s">
        <v>104</v>
      </c>
      <c r="BB6" s="78" t="s">
        <v>105</v>
      </c>
      <c r="BC6" s="78" t="s">
        <v>106</v>
      </c>
    </row>
    <row r="7" spans="1:55" ht="20.25" x14ac:dyDescent="0.25">
      <c r="A7" s="76" t="s">
        <v>139</v>
      </c>
      <c r="B7" s="30" t="e">
        <f>Articles!#REF!</f>
        <v>#REF!</v>
      </c>
      <c r="C7" s="28">
        <f t="shared" ref="C7:C26" si="0">SUM(D7:S7)</f>
        <v>0</v>
      </c>
      <c r="D7" s="21">
        <f>SUMIFS(t_Base[[Quantité prise]:[Quantité prise]],t_Base[[N° de carte]:[N° de carte]],$B$2,t_Base[[N°de semaine]:[N°de semaine]],D$6,t_Base[[Articles]:[Articles]],$A7)</f>
        <v>0</v>
      </c>
      <c r="E7" s="21">
        <f>SUMIFS(t_Base[[Quantité prise]:[Quantité prise]],t_Base[[N° de carte]:[N° de carte]],$B$2,t_Base[[N°de semaine]:[N°de semaine]],E$6,t_Base[[Articles]:[Articles]],$A7)</f>
        <v>0</v>
      </c>
      <c r="F7" s="21">
        <f>SUMIFS(t_Base[[Quantité prise]:[Quantité prise]],t_Base[[N° de carte]:[N° de carte]],$B$2,t_Base[[N°de semaine]:[N°de semaine]],F$6,t_Base[[Articles]:[Articles]],$A7)</f>
        <v>0</v>
      </c>
      <c r="G7" s="21">
        <f>SUMIFS(t_Base[[Quantité prise]:[Quantité prise]],t_Base[[N° de carte]:[N° de carte]],$B$2,t_Base[[N°de semaine]:[N°de semaine]],G$6,t_Base[[Articles]:[Articles]],$A7)</f>
        <v>0</v>
      </c>
      <c r="H7" s="21">
        <f>SUMIFS(t_Base[[Quantité prise]:[Quantité prise]],t_Base[[N° de carte]:[N° de carte]],$B$2,t_Base[[N°de semaine]:[N°de semaine]],H$6,t_Base[[Articles]:[Articles]],$A7)</f>
        <v>0</v>
      </c>
      <c r="I7" s="21">
        <f>SUMIFS(t_Base[[Quantité prise]:[Quantité prise]],t_Base[[N° de carte]:[N° de carte]],$B$2,t_Base[[N°de semaine]:[N°de semaine]],I$6,t_Base[[Articles]:[Articles]],$A7)</f>
        <v>0</v>
      </c>
      <c r="J7" s="21">
        <f>SUMIFS(t_Base[[Quantité prise]:[Quantité prise]],t_Base[[N° de carte]:[N° de carte]],$B$2,t_Base[[N°de semaine]:[N°de semaine]],J$6,t_Base[[Articles]:[Articles]],$A7)</f>
        <v>0</v>
      </c>
      <c r="K7" s="21">
        <f>SUMIFS(t_Base[[Quantité prise]:[Quantité prise]],t_Base[[N° de carte]:[N° de carte]],$B$2,t_Base[[N°de semaine]:[N°de semaine]],K$6,t_Base[[Articles]:[Articles]],$A7)</f>
        <v>0</v>
      </c>
      <c r="L7" s="21">
        <f>SUMIFS(t_Base[[Quantité prise]:[Quantité prise]],t_Base[[N° de carte]:[N° de carte]],$B$2,t_Base[[N°de semaine]:[N°de semaine]],L$6,t_Base[[Articles]:[Articles]],$A7)</f>
        <v>0</v>
      </c>
      <c r="M7" s="21">
        <f>SUMIFS(t_Base[[Quantité prise]:[Quantité prise]],t_Base[[N° de carte]:[N° de carte]],$B$2,t_Base[[N°de semaine]:[N°de semaine]],M$6,t_Base[[Articles]:[Articles]],$A7)</f>
        <v>0</v>
      </c>
      <c r="N7" s="21">
        <f>SUMIFS(t_Base[[Quantité prise]:[Quantité prise]],t_Base[[N° de carte]:[N° de carte]],$B$2,t_Base[[N°de semaine]:[N°de semaine]],N$6,t_Base[[Articles]:[Articles]],$A7)</f>
        <v>0</v>
      </c>
      <c r="O7" s="21">
        <f>SUMIFS(t_Base[[Quantité prise]:[Quantité prise]],t_Base[[N° de carte]:[N° de carte]],$B$2,t_Base[[N°de semaine]:[N°de semaine]],O$6,t_Base[[Articles]:[Articles]],$A7)</f>
        <v>0</v>
      </c>
      <c r="P7" s="21">
        <f>SUMIFS(t_Base[[Quantité prise]:[Quantité prise]],t_Base[[N° de carte]:[N° de carte]],$B$2,t_Base[[N°de semaine]:[N°de semaine]],P$6,t_Base[[Articles]:[Articles]],$A7)</f>
        <v>0</v>
      </c>
      <c r="Q7" s="21">
        <f>SUMIFS(t_Base[[Quantité prise]:[Quantité prise]],t_Base[[N° de carte]:[N° de carte]],$B$2,t_Base[[N°de semaine]:[N°de semaine]],Q$6,t_Base[[Articles]:[Articles]],$A7)</f>
        <v>0</v>
      </c>
      <c r="R7" s="21">
        <f>SUMIFS(t_Base[[Quantité prise]:[Quantité prise]],t_Base[[N° de carte]:[N° de carte]],$B$2,t_Base[[N°de semaine]:[N°de semaine]],R$6,t_Base[[Articles]:[Articles]],$A7)</f>
        <v>0</v>
      </c>
      <c r="S7" s="21">
        <f>SUMIFS(t_Base[[Quantité prise]:[Quantité prise]],t_Base[[N° de carte]:[N° de carte]],$B$2,t_Base[[N°de semaine]:[N°de semaine]],S$6,t_Base[[Articles]:[Articles]],$A7)</f>
        <v>0</v>
      </c>
      <c r="T7" s="21">
        <f>SUMIFS(t_Base[[Quantité prise]:[Quantité prise]],t_Base[[N° de carte]:[N° de carte]],$B$2,t_Base[[N°de semaine]:[N°de semaine]],T$6,t_Base[[Articles]:[Articles]],$A7)</f>
        <v>0</v>
      </c>
      <c r="U7" s="21">
        <f>SUMIFS(t_Base[[Quantité prise]:[Quantité prise]],t_Base[[N° de carte]:[N° de carte]],$B$2,t_Base[[N°de semaine]:[N°de semaine]],U$6,t_Base[[Articles]:[Articles]],$A7)</f>
        <v>0</v>
      </c>
      <c r="V7" s="21">
        <f>SUMIFS(t_Base[[Quantité prise]:[Quantité prise]],t_Base[[N° de carte]:[N° de carte]],$B$2,t_Base[[N°de semaine]:[N°de semaine]],V$6,t_Base[[Articles]:[Articles]],$A7)</f>
        <v>0</v>
      </c>
      <c r="W7" s="21">
        <f>SUMIFS(t_Base[[Quantité prise]:[Quantité prise]],t_Base[[N° de carte]:[N° de carte]],$B$2,t_Base[[N°de semaine]:[N°de semaine]],W$6,t_Base[[Articles]:[Articles]],$A7)</f>
        <v>0</v>
      </c>
      <c r="X7" s="21">
        <f>SUMIFS(t_Base[[Quantité prise]:[Quantité prise]],t_Base[[N° de carte]:[N° de carte]],$B$2,t_Base[[N°de semaine]:[N°de semaine]],X$6,t_Base[[Articles]:[Articles]],$A7)</f>
        <v>0</v>
      </c>
      <c r="Y7" s="21">
        <f>SUMIFS(t_Base[[Quantité prise]:[Quantité prise]],t_Base[[N° de carte]:[N° de carte]],$B$2,t_Base[[N°de semaine]:[N°de semaine]],Y$6,t_Base[[Articles]:[Articles]],$A7)</f>
        <v>0</v>
      </c>
      <c r="Z7" s="21">
        <f>SUMIFS(t_Base[[Quantité prise]:[Quantité prise]],t_Base[[N° de carte]:[N° de carte]],$B$2,t_Base[[N°de semaine]:[N°de semaine]],Z$6,t_Base[[Articles]:[Articles]],$A7)</f>
        <v>0</v>
      </c>
      <c r="AA7" s="21">
        <f>SUMIFS(t_Base[[Quantité prise]:[Quantité prise]],t_Base[[N° de carte]:[N° de carte]],$B$2,t_Base[[N°de semaine]:[N°de semaine]],AA$6,t_Base[[Articles]:[Articles]],$A7)</f>
        <v>0</v>
      </c>
      <c r="AB7" s="21">
        <f>SUMIFS(t_Base[[Quantité prise]:[Quantité prise]],t_Base[[N° de carte]:[N° de carte]],$B$2,t_Base[[N°de semaine]:[N°de semaine]],AB$6,t_Base[[Articles]:[Articles]],$A7)</f>
        <v>0</v>
      </c>
      <c r="AC7" s="21">
        <f>SUMIFS(t_Base[[Quantité prise]:[Quantité prise]],t_Base[[N° de carte]:[N° de carte]],$B$2,t_Base[[N°de semaine]:[N°de semaine]],AC$6,t_Base[[Articles]:[Articles]],$A7)</f>
        <v>0</v>
      </c>
      <c r="AD7" s="21">
        <f>SUMIFS(t_Base[[Quantité prise]:[Quantité prise]],t_Base[[N° de carte]:[N° de carte]],$B$2,t_Base[[N°de semaine]:[N°de semaine]],AD$6,t_Base[[Articles]:[Articles]],$A7)</f>
        <v>0</v>
      </c>
      <c r="AE7" s="21">
        <f>SUMIFS(t_Base[[Quantité prise]:[Quantité prise]],t_Base[[N° de carte]:[N° de carte]],$B$2,t_Base[[N°de semaine]:[N°de semaine]],AE$6,t_Base[[Articles]:[Articles]],$A7)</f>
        <v>0</v>
      </c>
      <c r="AF7" s="21">
        <f>SUMIFS(t_Base[[Quantité prise]:[Quantité prise]],t_Base[[N° de carte]:[N° de carte]],$B$2,t_Base[[N°de semaine]:[N°de semaine]],AF$6,t_Base[[Articles]:[Articles]],$A7)</f>
        <v>0</v>
      </c>
      <c r="AG7" s="21">
        <f>SUMIFS(t_Base[[Quantité prise]:[Quantité prise]],t_Base[[N° de carte]:[N° de carte]],$B$2,t_Base[[N°de semaine]:[N°de semaine]],AG$6,t_Base[[Articles]:[Articles]],$A7)</f>
        <v>0</v>
      </c>
      <c r="AH7" s="21">
        <f>SUMIFS(t_Base[[Quantité prise]:[Quantité prise]],t_Base[[N° de carte]:[N° de carte]],$B$2,t_Base[[N°de semaine]:[N°de semaine]],AH$6,t_Base[[Articles]:[Articles]],$A7)</f>
        <v>0</v>
      </c>
      <c r="AI7" s="21">
        <f>SUMIFS(t_Base[[Quantité prise]:[Quantité prise]],t_Base[[N° de carte]:[N° de carte]],$B$2,t_Base[[N°de semaine]:[N°de semaine]],AI$6,t_Base[[Articles]:[Articles]],$A7)</f>
        <v>0</v>
      </c>
      <c r="AJ7" s="21">
        <f>SUMIFS(t_Base[[Quantité prise]:[Quantité prise]],t_Base[[N° de carte]:[N° de carte]],$B$2,t_Base[[N°de semaine]:[N°de semaine]],AJ$6,t_Base[[Articles]:[Articles]],$A7)</f>
        <v>0</v>
      </c>
      <c r="AK7" s="21">
        <f>SUMIFS(t_Base[[Quantité prise]:[Quantité prise]],t_Base[[N° de carte]:[N° de carte]],$B$2,t_Base[[N°de semaine]:[N°de semaine]],AK$6,t_Base[[Articles]:[Articles]],$A7)</f>
        <v>0</v>
      </c>
      <c r="AL7" s="21">
        <f>SUMIFS(t_Base[[Quantité prise]:[Quantité prise]],t_Base[[N° de carte]:[N° de carte]],$B$2,t_Base[[N°de semaine]:[N°de semaine]],AL$6,t_Base[[Articles]:[Articles]],$A7)</f>
        <v>0</v>
      </c>
      <c r="AM7" s="21">
        <f>SUMIFS(t_Base[[Quantité prise]:[Quantité prise]],t_Base[[N° de carte]:[N° de carte]],$B$2,t_Base[[N°de semaine]:[N°de semaine]],AM$6,t_Base[[Articles]:[Articles]],$A7)</f>
        <v>0</v>
      </c>
      <c r="AN7" s="21">
        <f>SUMIFS(t_Base[[Quantité prise]:[Quantité prise]],t_Base[[N° de carte]:[N° de carte]],$B$2,t_Base[[N°de semaine]:[N°de semaine]],AN$6,t_Base[[Articles]:[Articles]],$A7)</f>
        <v>0</v>
      </c>
      <c r="AO7" s="21">
        <f>SUMIFS(t_Base[[Quantité prise]:[Quantité prise]],t_Base[[N° de carte]:[N° de carte]],$B$2,t_Base[[N°de semaine]:[N°de semaine]],AO$6,t_Base[[Articles]:[Articles]],$A7)</f>
        <v>0</v>
      </c>
      <c r="AP7" s="21">
        <f>SUMIFS(t_Base[[Quantité prise]:[Quantité prise]],t_Base[[N° de carte]:[N° de carte]],$B$2,t_Base[[N°de semaine]:[N°de semaine]],AP$6,t_Base[[Articles]:[Articles]],$A7)</f>
        <v>0</v>
      </c>
      <c r="AQ7" s="21">
        <f>SUMIFS(t_Base[[Quantité prise]:[Quantité prise]],t_Base[[N° de carte]:[N° de carte]],$B$2,t_Base[[N°de semaine]:[N°de semaine]],AQ$6,t_Base[[Articles]:[Articles]],$A7)</f>
        <v>0</v>
      </c>
      <c r="AR7" s="21">
        <f>SUMIFS(t_Base[[Quantité prise]:[Quantité prise]],t_Base[[N° de carte]:[N° de carte]],$B$2,t_Base[[N°de semaine]:[N°de semaine]],AR$6,t_Base[[Articles]:[Articles]],$A7)</f>
        <v>0</v>
      </c>
      <c r="AS7" s="21">
        <f>SUMIFS(t_Base[[Quantité prise]:[Quantité prise]],t_Base[[N° de carte]:[N° de carte]],$B$2,t_Base[[N°de semaine]:[N°de semaine]],AS$6,t_Base[[Articles]:[Articles]],$A7)</f>
        <v>0</v>
      </c>
      <c r="AT7" s="21">
        <f>SUMIFS(t_Base[[Quantité prise]:[Quantité prise]],t_Base[[N° de carte]:[N° de carte]],$B$2,t_Base[[N°de semaine]:[N°de semaine]],AT$6,t_Base[[Articles]:[Articles]],$A7)</f>
        <v>0</v>
      </c>
      <c r="AU7" s="21">
        <f>SUMIFS(t_Base[[Quantité prise]:[Quantité prise]],t_Base[[N° de carte]:[N° de carte]],$B$2,t_Base[[N°de semaine]:[N°de semaine]],AU$6,t_Base[[Articles]:[Articles]],$A7)</f>
        <v>0</v>
      </c>
      <c r="AV7" s="21">
        <f>SUMIFS(t_Base[[Quantité prise]:[Quantité prise]],t_Base[[N° de carte]:[N° de carte]],$B$2,t_Base[[N°de semaine]:[N°de semaine]],AV$6,t_Base[[Articles]:[Articles]],$A7)</f>
        <v>0</v>
      </c>
      <c r="AW7" s="21">
        <f>SUMIFS(t_Base[[Quantité prise]:[Quantité prise]],t_Base[[N° de carte]:[N° de carte]],$B$2,t_Base[[N°de semaine]:[N°de semaine]],AW$6,t_Base[[Articles]:[Articles]],$A7)</f>
        <v>0</v>
      </c>
      <c r="AX7" s="21">
        <f>SUMIFS(t_Base[[Quantité prise]:[Quantité prise]],t_Base[[N° de carte]:[N° de carte]],$B$2,t_Base[[N°de semaine]:[N°de semaine]],AX$6,t_Base[[Articles]:[Articles]],$A7)</f>
        <v>0</v>
      </c>
      <c r="AY7" s="21">
        <f>SUMIFS(t_Base[[Quantité prise]:[Quantité prise]],t_Base[[N° de carte]:[N° de carte]],$B$2,t_Base[[N°de semaine]:[N°de semaine]],AY$6,t_Base[[Articles]:[Articles]],$A7)</f>
        <v>0</v>
      </c>
      <c r="AZ7" s="21">
        <f>SUMIFS(t_Base[[Quantité prise]:[Quantité prise]],t_Base[[N° de carte]:[N° de carte]],$B$2,t_Base[[N°de semaine]:[N°de semaine]],AZ$6,t_Base[[Articles]:[Articles]],$A7)</f>
        <v>0</v>
      </c>
      <c r="BA7" s="21">
        <f>SUMIFS(t_Base[[Quantité prise]:[Quantité prise]],t_Base[[N° de carte]:[N° de carte]],$B$2,t_Base[[N°de semaine]:[N°de semaine]],BA$6,t_Base[[Articles]:[Articles]],$A7)</f>
        <v>0</v>
      </c>
      <c r="BB7" s="21">
        <f>SUMIFS(t_Base[[Quantité prise]:[Quantité prise]],t_Base[[N° de carte]:[N° de carte]],$B$2,t_Base[[N°de semaine]:[N°de semaine]],BB$6,t_Base[[Articles]:[Articles]],$A7)</f>
        <v>0</v>
      </c>
      <c r="BC7" s="21">
        <f>SUMIFS(t_Base[[Quantité prise]:[Quantité prise]],t_Base[[N° de carte]:[N° de carte]],$B$2,t_Base[[N°de semaine]:[N°de semaine]],BC$6,t_Base[[Articles]:[Articles]],$A7)</f>
        <v>0</v>
      </c>
    </row>
    <row r="8" spans="1:55" ht="20.25" x14ac:dyDescent="0.25">
      <c r="A8" s="76" t="s">
        <v>140</v>
      </c>
      <c r="B8" s="30" t="e">
        <f>Articles!#REF!</f>
        <v>#REF!</v>
      </c>
      <c r="C8" s="28">
        <f t="shared" si="0"/>
        <v>0</v>
      </c>
      <c r="D8" s="21">
        <f>SUMIFS(t_Base[[Quantité prise]:[Quantité prise]],t_Base[[N° de carte]:[N° de carte]],$B$2,t_Base[[N°de semaine]:[N°de semaine]],D$6,t_Base[[Articles]:[Articles]],$A8)</f>
        <v>0</v>
      </c>
      <c r="E8" s="21">
        <f>SUMIFS(t_Base[[Quantité prise]:[Quantité prise]],t_Base[[N° de carte]:[N° de carte]],$B$2,t_Base[[N°de semaine]:[N°de semaine]],E$6,t_Base[[Articles]:[Articles]],$A8)</f>
        <v>0</v>
      </c>
      <c r="F8" s="21">
        <f>SUMIFS(t_Base[[Quantité prise]:[Quantité prise]],t_Base[[N° de carte]:[N° de carte]],$B$2,t_Base[[N°de semaine]:[N°de semaine]],F$6,t_Base[[Articles]:[Articles]],$A8)</f>
        <v>0</v>
      </c>
      <c r="G8" s="21">
        <f>SUMIFS(t_Base[[Quantité prise]:[Quantité prise]],t_Base[[N° de carte]:[N° de carte]],$B$2,t_Base[[N°de semaine]:[N°de semaine]],G$6,t_Base[[Articles]:[Articles]],$A8)</f>
        <v>0</v>
      </c>
      <c r="H8" s="21">
        <f>SUMIFS(t_Base[[Quantité prise]:[Quantité prise]],t_Base[[N° de carte]:[N° de carte]],$B$2,t_Base[[N°de semaine]:[N°de semaine]],H$6,t_Base[[Articles]:[Articles]],$A8)</f>
        <v>0</v>
      </c>
      <c r="I8" s="21">
        <f>SUMIFS(t_Base[[Quantité prise]:[Quantité prise]],t_Base[[N° de carte]:[N° de carte]],$B$2,t_Base[[N°de semaine]:[N°de semaine]],I$6,t_Base[[Articles]:[Articles]],$A8)</f>
        <v>0</v>
      </c>
      <c r="J8" s="21">
        <f>SUMIFS(t_Base[[Quantité prise]:[Quantité prise]],t_Base[[N° de carte]:[N° de carte]],$B$2,t_Base[[N°de semaine]:[N°de semaine]],J$6,t_Base[[Articles]:[Articles]],$A8)</f>
        <v>0</v>
      </c>
      <c r="K8" s="21">
        <f>SUMIFS(t_Base[[Quantité prise]:[Quantité prise]],t_Base[[N° de carte]:[N° de carte]],$B$2,t_Base[[N°de semaine]:[N°de semaine]],K$6,t_Base[[Articles]:[Articles]],$A8)</f>
        <v>0</v>
      </c>
      <c r="L8" s="21">
        <f>SUMIFS(t_Base[[Quantité prise]:[Quantité prise]],t_Base[[N° de carte]:[N° de carte]],$B$2,t_Base[[N°de semaine]:[N°de semaine]],L$6,t_Base[[Articles]:[Articles]],$A8)</f>
        <v>0</v>
      </c>
      <c r="M8" s="21">
        <f>SUMIFS(t_Base[[Quantité prise]:[Quantité prise]],t_Base[[N° de carte]:[N° de carte]],$B$2,t_Base[[N°de semaine]:[N°de semaine]],M$6,t_Base[[Articles]:[Articles]],$A8)</f>
        <v>0</v>
      </c>
      <c r="N8" s="21">
        <f>SUMIFS(t_Base[[Quantité prise]:[Quantité prise]],t_Base[[N° de carte]:[N° de carte]],$B$2,t_Base[[N°de semaine]:[N°de semaine]],N$6,t_Base[[Articles]:[Articles]],$A8)</f>
        <v>0</v>
      </c>
      <c r="O8" s="21">
        <f>SUMIFS(t_Base[[Quantité prise]:[Quantité prise]],t_Base[[N° de carte]:[N° de carte]],$B$2,t_Base[[N°de semaine]:[N°de semaine]],O$6,t_Base[[Articles]:[Articles]],$A8)</f>
        <v>0</v>
      </c>
      <c r="P8" s="21">
        <f>SUMIFS(t_Base[[Quantité prise]:[Quantité prise]],t_Base[[N° de carte]:[N° de carte]],$B$2,t_Base[[N°de semaine]:[N°de semaine]],P$6,t_Base[[Articles]:[Articles]],$A8)</f>
        <v>0</v>
      </c>
      <c r="Q8" s="21">
        <f>SUMIFS(t_Base[[Quantité prise]:[Quantité prise]],t_Base[[N° de carte]:[N° de carte]],$B$2,t_Base[[N°de semaine]:[N°de semaine]],Q$6,t_Base[[Articles]:[Articles]],$A8)</f>
        <v>0</v>
      </c>
      <c r="R8" s="21">
        <f>SUMIFS(t_Base[[Quantité prise]:[Quantité prise]],t_Base[[N° de carte]:[N° de carte]],$B$2,t_Base[[N°de semaine]:[N°de semaine]],R$6,t_Base[[Articles]:[Articles]],$A8)</f>
        <v>0</v>
      </c>
      <c r="S8" s="21">
        <f>SUMIFS(t_Base[[Quantité prise]:[Quantité prise]],t_Base[[N° de carte]:[N° de carte]],$B$2,t_Base[[N°de semaine]:[N°de semaine]],S$6,t_Base[[Articles]:[Articles]],$A8)</f>
        <v>0</v>
      </c>
      <c r="T8" s="21">
        <f>SUMIFS(t_Base[[Quantité prise]:[Quantité prise]],t_Base[[N° de carte]:[N° de carte]],$B$2,t_Base[[N°de semaine]:[N°de semaine]],T$6,t_Base[[Articles]:[Articles]],$A8)</f>
        <v>0</v>
      </c>
      <c r="U8" s="21">
        <f>SUMIFS(t_Base[[Quantité prise]:[Quantité prise]],t_Base[[N° de carte]:[N° de carte]],$B$2,t_Base[[N°de semaine]:[N°de semaine]],U$6,t_Base[[Articles]:[Articles]],$A8)</f>
        <v>0</v>
      </c>
      <c r="V8" s="21">
        <f>SUMIFS(t_Base[[Quantité prise]:[Quantité prise]],t_Base[[N° de carte]:[N° de carte]],$B$2,t_Base[[N°de semaine]:[N°de semaine]],V$6,t_Base[[Articles]:[Articles]],$A8)</f>
        <v>0</v>
      </c>
      <c r="W8" s="21">
        <f>SUMIFS(t_Base[[Quantité prise]:[Quantité prise]],t_Base[[N° de carte]:[N° de carte]],$B$2,t_Base[[N°de semaine]:[N°de semaine]],W$6,t_Base[[Articles]:[Articles]],$A8)</f>
        <v>0</v>
      </c>
      <c r="X8" s="21">
        <f>SUMIFS(t_Base[[Quantité prise]:[Quantité prise]],t_Base[[N° de carte]:[N° de carte]],$B$2,t_Base[[N°de semaine]:[N°de semaine]],X$6,t_Base[[Articles]:[Articles]],$A8)</f>
        <v>0</v>
      </c>
      <c r="Y8" s="21">
        <f>SUMIFS(t_Base[[Quantité prise]:[Quantité prise]],t_Base[[N° de carte]:[N° de carte]],$B$2,t_Base[[N°de semaine]:[N°de semaine]],Y$6,t_Base[[Articles]:[Articles]],$A8)</f>
        <v>0</v>
      </c>
      <c r="Z8" s="21">
        <f>SUMIFS(t_Base[[Quantité prise]:[Quantité prise]],t_Base[[N° de carte]:[N° de carte]],$B$2,t_Base[[N°de semaine]:[N°de semaine]],Z$6,t_Base[[Articles]:[Articles]],$A8)</f>
        <v>0</v>
      </c>
      <c r="AA8" s="21">
        <f>SUMIFS(t_Base[[Quantité prise]:[Quantité prise]],t_Base[[N° de carte]:[N° de carte]],$B$2,t_Base[[N°de semaine]:[N°de semaine]],AA$6,t_Base[[Articles]:[Articles]],$A8)</f>
        <v>0</v>
      </c>
      <c r="AB8" s="21">
        <f>SUMIFS(t_Base[[Quantité prise]:[Quantité prise]],t_Base[[N° de carte]:[N° de carte]],$B$2,t_Base[[N°de semaine]:[N°de semaine]],AB$6,t_Base[[Articles]:[Articles]],$A8)</f>
        <v>0</v>
      </c>
      <c r="AC8" s="21">
        <f>SUMIFS(t_Base[[Quantité prise]:[Quantité prise]],t_Base[[N° de carte]:[N° de carte]],$B$2,t_Base[[N°de semaine]:[N°de semaine]],AC$6,t_Base[[Articles]:[Articles]],$A8)</f>
        <v>0</v>
      </c>
      <c r="AD8" s="21">
        <f>SUMIFS(t_Base[[Quantité prise]:[Quantité prise]],t_Base[[N° de carte]:[N° de carte]],$B$2,t_Base[[N°de semaine]:[N°de semaine]],AD$6,t_Base[[Articles]:[Articles]],$A8)</f>
        <v>0</v>
      </c>
      <c r="AE8" s="21">
        <f>SUMIFS(t_Base[[Quantité prise]:[Quantité prise]],t_Base[[N° de carte]:[N° de carte]],$B$2,t_Base[[N°de semaine]:[N°de semaine]],AE$6,t_Base[[Articles]:[Articles]],$A8)</f>
        <v>0</v>
      </c>
      <c r="AF8" s="21">
        <f>SUMIFS(t_Base[[Quantité prise]:[Quantité prise]],t_Base[[N° de carte]:[N° de carte]],$B$2,t_Base[[N°de semaine]:[N°de semaine]],AF$6,t_Base[[Articles]:[Articles]],$A8)</f>
        <v>0</v>
      </c>
      <c r="AG8" s="21">
        <f>SUMIFS(t_Base[[Quantité prise]:[Quantité prise]],t_Base[[N° de carte]:[N° de carte]],$B$2,t_Base[[N°de semaine]:[N°de semaine]],AG$6,t_Base[[Articles]:[Articles]],$A8)</f>
        <v>0</v>
      </c>
      <c r="AH8" s="21">
        <f>SUMIFS(t_Base[[Quantité prise]:[Quantité prise]],t_Base[[N° de carte]:[N° de carte]],$B$2,t_Base[[N°de semaine]:[N°de semaine]],AH$6,t_Base[[Articles]:[Articles]],$A8)</f>
        <v>0</v>
      </c>
      <c r="AI8" s="21">
        <f>SUMIFS(t_Base[[Quantité prise]:[Quantité prise]],t_Base[[N° de carte]:[N° de carte]],$B$2,t_Base[[N°de semaine]:[N°de semaine]],AI$6,t_Base[[Articles]:[Articles]],$A8)</f>
        <v>0</v>
      </c>
      <c r="AJ8" s="21">
        <f>SUMIFS(t_Base[[Quantité prise]:[Quantité prise]],t_Base[[N° de carte]:[N° de carte]],$B$2,t_Base[[N°de semaine]:[N°de semaine]],AJ$6,t_Base[[Articles]:[Articles]],$A8)</f>
        <v>0</v>
      </c>
      <c r="AK8" s="21">
        <f>SUMIFS(t_Base[[Quantité prise]:[Quantité prise]],t_Base[[N° de carte]:[N° de carte]],$B$2,t_Base[[N°de semaine]:[N°de semaine]],AK$6,t_Base[[Articles]:[Articles]],$A8)</f>
        <v>0</v>
      </c>
      <c r="AL8" s="21">
        <f>SUMIFS(t_Base[[Quantité prise]:[Quantité prise]],t_Base[[N° de carte]:[N° de carte]],$B$2,t_Base[[N°de semaine]:[N°de semaine]],AL$6,t_Base[[Articles]:[Articles]],$A8)</f>
        <v>0</v>
      </c>
      <c r="AM8" s="21">
        <f>SUMIFS(t_Base[[Quantité prise]:[Quantité prise]],t_Base[[N° de carte]:[N° de carte]],$B$2,t_Base[[N°de semaine]:[N°de semaine]],AM$6,t_Base[[Articles]:[Articles]],$A8)</f>
        <v>0</v>
      </c>
      <c r="AN8" s="21">
        <f>SUMIFS(t_Base[[Quantité prise]:[Quantité prise]],t_Base[[N° de carte]:[N° de carte]],$B$2,t_Base[[N°de semaine]:[N°de semaine]],AN$6,t_Base[[Articles]:[Articles]],$A8)</f>
        <v>0</v>
      </c>
      <c r="AO8" s="21">
        <f>SUMIFS(t_Base[[Quantité prise]:[Quantité prise]],t_Base[[N° de carte]:[N° de carte]],$B$2,t_Base[[N°de semaine]:[N°de semaine]],AO$6,t_Base[[Articles]:[Articles]],$A8)</f>
        <v>0</v>
      </c>
      <c r="AP8" s="21">
        <f>SUMIFS(t_Base[[Quantité prise]:[Quantité prise]],t_Base[[N° de carte]:[N° de carte]],$B$2,t_Base[[N°de semaine]:[N°de semaine]],AP$6,t_Base[[Articles]:[Articles]],$A8)</f>
        <v>0</v>
      </c>
      <c r="AQ8" s="21">
        <f>SUMIFS(t_Base[[Quantité prise]:[Quantité prise]],t_Base[[N° de carte]:[N° de carte]],$B$2,t_Base[[N°de semaine]:[N°de semaine]],AQ$6,t_Base[[Articles]:[Articles]],$A8)</f>
        <v>0</v>
      </c>
      <c r="AR8" s="21">
        <f>SUMIFS(t_Base[[Quantité prise]:[Quantité prise]],t_Base[[N° de carte]:[N° de carte]],$B$2,t_Base[[N°de semaine]:[N°de semaine]],AR$6,t_Base[[Articles]:[Articles]],$A8)</f>
        <v>0</v>
      </c>
      <c r="AS8" s="21">
        <f>SUMIFS(t_Base[[Quantité prise]:[Quantité prise]],t_Base[[N° de carte]:[N° de carte]],$B$2,t_Base[[N°de semaine]:[N°de semaine]],AS$6,t_Base[[Articles]:[Articles]],$A8)</f>
        <v>0</v>
      </c>
      <c r="AT8" s="21">
        <f>SUMIFS(t_Base[[Quantité prise]:[Quantité prise]],t_Base[[N° de carte]:[N° de carte]],$B$2,t_Base[[N°de semaine]:[N°de semaine]],AT$6,t_Base[[Articles]:[Articles]],$A8)</f>
        <v>0</v>
      </c>
      <c r="AU8" s="21">
        <f>SUMIFS(t_Base[[Quantité prise]:[Quantité prise]],t_Base[[N° de carte]:[N° de carte]],$B$2,t_Base[[N°de semaine]:[N°de semaine]],AU$6,t_Base[[Articles]:[Articles]],$A8)</f>
        <v>0</v>
      </c>
      <c r="AV8" s="21">
        <f>SUMIFS(t_Base[[Quantité prise]:[Quantité prise]],t_Base[[N° de carte]:[N° de carte]],$B$2,t_Base[[N°de semaine]:[N°de semaine]],AV$6,t_Base[[Articles]:[Articles]],$A8)</f>
        <v>0</v>
      </c>
      <c r="AW8" s="21">
        <f>SUMIFS(t_Base[[Quantité prise]:[Quantité prise]],t_Base[[N° de carte]:[N° de carte]],$B$2,t_Base[[N°de semaine]:[N°de semaine]],AW$6,t_Base[[Articles]:[Articles]],$A8)</f>
        <v>0</v>
      </c>
      <c r="AX8" s="21">
        <f>SUMIFS(t_Base[[Quantité prise]:[Quantité prise]],t_Base[[N° de carte]:[N° de carte]],$B$2,t_Base[[N°de semaine]:[N°de semaine]],AX$6,t_Base[[Articles]:[Articles]],$A8)</f>
        <v>0</v>
      </c>
      <c r="AY8" s="21">
        <f>SUMIFS(t_Base[[Quantité prise]:[Quantité prise]],t_Base[[N° de carte]:[N° de carte]],$B$2,t_Base[[N°de semaine]:[N°de semaine]],AY$6,t_Base[[Articles]:[Articles]],$A8)</f>
        <v>0</v>
      </c>
      <c r="AZ8" s="21">
        <f>SUMIFS(t_Base[[Quantité prise]:[Quantité prise]],t_Base[[N° de carte]:[N° de carte]],$B$2,t_Base[[N°de semaine]:[N°de semaine]],AZ$6,t_Base[[Articles]:[Articles]],$A8)</f>
        <v>0</v>
      </c>
      <c r="BA8" s="21">
        <f>SUMIFS(t_Base[[Quantité prise]:[Quantité prise]],t_Base[[N° de carte]:[N° de carte]],$B$2,t_Base[[N°de semaine]:[N°de semaine]],BA$6,t_Base[[Articles]:[Articles]],$A8)</f>
        <v>0</v>
      </c>
      <c r="BB8" s="21">
        <f>SUMIFS(t_Base[[Quantité prise]:[Quantité prise]],t_Base[[N° de carte]:[N° de carte]],$B$2,t_Base[[N°de semaine]:[N°de semaine]],BB$6,t_Base[[Articles]:[Articles]],$A8)</f>
        <v>0</v>
      </c>
      <c r="BC8" s="21">
        <f>SUMIFS(t_Base[[Quantité prise]:[Quantité prise]],t_Base[[N° de carte]:[N° de carte]],$B$2,t_Base[[N°de semaine]:[N°de semaine]],BC$6,t_Base[[Articles]:[Articles]],$A8)</f>
        <v>0</v>
      </c>
    </row>
    <row r="9" spans="1:55" ht="20.25" x14ac:dyDescent="0.25">
      <c r="A9" s="76" t="s">
        <v>141</v>
      </c>
      <c r="B9" s="30" t="e">
        <f>Articles!#REF!</f>
        <v>#REF!</v>
      </c>
      <c r="C9" s="28">
        <f t="shared" si="0"/>
        <v>0</v>
      </c>
      <c r="D9" s="21">
        <f>SUMIFS(t_Base[[Quantité prise]:[Quantité prise]],t_Base[[N° de carte]:[N° de carte]],$B$2,t_Base[[N°de semaine]:[N°de semaine]],D$6,t_Base[[Articles]:[Articles]],$A9)</f>
        <v>0</v>
      </c>
      <c r="E9" s="21">
        <f>SUMIFS(t_Base[[Quantité prise]:[Quantité prise]],t_Base[[N° de carte]:[N° de carte]],$B$2,t_Base[[N°de semaine]:[N°de semaine]],E$6,t_Base[[Articles]:[Articles]],$A9)</f>
        <v>0</v>
      </c>
      <c r="F9" s="21">
        <f>SUMIFS(t_Base[[Quantité prise]:[Quantité prise]],t_Base[[N° de carte]:[N° de carte]],$B$2,t_Base[[N°de semaine]:[N°de semaine]],F$6,t_Base[[Articles]:[Articles]],$A9)</f>
        <v>0</v>
      </c>
      <c r="G9" s="21">
        <f>SUMIFS(t_Base[[Quantité prise]:[Quantité prise]],t_Base[[N° de carte]:[N° de carte]],$B$2,t_Base[[N°de semaine]:[N°de semaine]],G$6,t_Base[[Articles]:[Articles]],$A9)</f>
        <v>0</v>
      </c>
      <c r="H9" s="21">
        <f>SUMIFS(t_Base[[Quantité prise]:[Quantité prise]],t_Base[[N° de carte]:[N° de carte]],$B$2,t_Base[[N°de semaine]:[N°de semaine]],H$6,t_Base[[Articles]:[Articles]],$A9)</f>
        <v>0</v>
      </c>
      <c r="I9" s="21">
        <f>SUMIFS(t_Base[[Quantité prise]:[Quantité prise]],t_Base[[N° de carte]:[N° de carte]],$B$2,t_Base[[N°de semaine]:[N°de semaine]],I$6,t_Base[[Articles]:[Articles]],$A9)</f>
        <v>0</v>
      </c>
      <c r="J9" s="21">
        <f>SUMIFS(t_Base[[Quantité prise]:[Quantité prise]],t_Base[[N° de carte]:[N° de carte]],$B$2,t_Base[[N°de semaine]:[N°de semaine]],J$6,t_Base[[Articles]:[Articles]],$A9)</f>
        <v>0</v>
      </c>
      <c r="K9" s="21">
        <f>SUMIFS(t_Base[[Quantité prise]:[Quantité prise]],t_Base[[N° de carte]:[N° de carte]],$B$2,t_Base[[N°de semaine]:[N°de semaine]],K$6,t_Base[[Articles]:[Articles]],$A9)</f>
        <v>0</v>
      </c>
      <c r="L9" s="21">
        <f>SUMIFS(t_Base[[Quantité prise]:[Quantité prise]],t_Base[[N° de carte]:[N° de carte]],$B$2,t_Base[[N°de semaine]:[N°de semaine]],L$6,t_Base[[Articles]:[Articles]],$A9)</f>
        <v>0</v>
      </c>
      <c r="M9" s="21">
        <f>SUMIFS(t_Base[[Quantité prise]:[Quantité prise]],t_Base[[N° de carte]:[N° de carte]],$B$2,t_Base[[N°de semaine]:[N°de semaine]],M$6,t_Base[[Articles]:[Articles]],$A9)</f>
        <v>0</v>
      </c>
      <c r="N9" s="21">
        <f>SUMIFS(t_Base[[Quantité prise]:[Quantité prise]],t_Base[[N° de carte]:[N° de carte]],$B$2,t_Base[[N°de semaine]:[N°de semaine]],N$6,t_Base[[Articles]:[Articles]],$A9)</f>
        <v>0</v>
      </c>
      <c r="O9" s="21">
        <f>SUMIFS(t_Base[[Quantité prise]:[Quantité prise]],t_Base[[N° de carte]:[N° de carte]],$B$2,t_Base[[N°de semaine]:[N°de semaine]],O$6,t_Base[[Articles]:[Articles]],$A9)</f>
        <v>0</v>
      </c>
      <c r="P9" s="21">
        <f>SUMIFS(t_Base[[Quantité prise]:[Quantité prise]],t_Base[[N° de carte]:[N° de carte]],$B$2,t_Base[[N°de semaine]:[N°de semaine]],P$6,t_Base[[Articles]:[Articles]],$A9)</f>
        <v>0</v>
      </c>
      <c r="Q9" s="21">
        <f>SUMIFS(t_Base[[Quantité prise]:[Quantité prise]],t_Base[[N° de carte]:[N° de carte]],$B$2,t_Base[[N°de semaine]:[N°de semaine]],Q$6,t_Base[[Articles]:[Articles]],$A9)</f>
        <v>0</v>
      </c>
      <c r="R9" s="21">
        <f>SUMIFS(t_Base[[Quantité prise]:[Quantité prise]],t_Base[[N° de carte]:[N° de carte]],$B$2,t_Base[[N°de semaine]:[N°de semaine]],R$6,t_Base[[Articles]:[Articles]],$A9)</f>
        <v>0</v>
      </c>
      <c r="S9" s="21">
        <f>SUMIFS(t_Base[[Quantité prise]:[Quantité prise]],t_Base[[N° de carte]:[N° de carte]],$B$2,t_Base[[N°de semaine]:[N°de semaine]],S$6,t_Base[[Articles]:[Articles]],$A9)</f>
        <v>0</v>
      </c>
      <c r="T9" s="21">
        <f>SUMIFS(t_Base[[Quantité prise]:[Quantité prise]],t_Base[[N° de carte]:[N° de carte]],$B$2,t_Base[[N°de semaine]:[N°de semaine]],T$6,t_Base[[Articles]:[Articles]],$A9)</f>
        <v>0</v>
      </c>
      <c r="U9" s="21">
        <f>SUMIFS(t_Base[[Quantité prise]:[Quantité prise]],t_Base[[N° de carte]:[N° de carte]],$B$2,t_Base[[N°de semaine]:[N°de semaine]],U$6,t_Base[[Articles]:[Articles]],$A9)</f>
        <v>0</v>
      </c>
      <c r="V9" s="21">
        <f>SUMIFS(t_Base[[Quantité prise]:[Quantité prise]],t_Base[[N° de carte]:[N° de carte]],$B$2,t_Base[[N°de semaine]:[N°de semaine]],V$6,t_Base[[Articles]:[Articles]],$A9)</f>
        <v>0</v>
      </c>
      <c r="W9" s="21">
        <f>SUMIFS(t_Base[[Quantité prise]:[Quantité prise]],t_Base[[N° de carte]:[N° de carte]],$B$2,t_Base[[N°de semaine]:[N°de semaine]],W$6,t_Base[[Articles]:[Articles]],$A9)</f>
        <v>0</v>
      </c>
      <c r="X9" s="21">
        <f>SUMIFS(t_Base[[Quantité prise]:[Quantité prise]],t_Base[[N° de carte]:[N° de carte]],$B$2,t_Base[[N°de semaine]:[N°de semaine]],X$6,t_Base[[Articles]:[Articles]],$A9)</f>
        <v>0</v>
      </c>
      <c r="Y9" s="21">
        <f>SUMIFS(t_Base[[Quantité prise]:[Quantité prise]],t_Base[[N° de carte]:[N° de carte]],$B$2,t_Base[[N°de semaine]:[N°de semaine]],Y$6,t_Base[[Articles]:[Articles]],$A9)</f>
        <v>0</v>
      </c>
      <c r="Z9" s="21">
        <f>SUMIFS(t_Base[[Quantité prise]:[Quantité prise]],t_Base[[N° de carte]:[N° de carte]],$B$2,t_Base[[N°de semaine]:[N°de semaine]],Z$6,t_Base[[Articles]:[Articles]],$A9)</f>
        <v>0</v>
      </c>
      <c r="AA9" s="21">
        <f>SUMIFS(t_Base[[Quantité prise]:[Quantité prise]],t_Base[[N° de carte]:[N° de carte]],$B$2,t_Base[[N°de semaine]:[N°de semaine]],AA$6,t_Base[[Articles]:[Articles]],$A9)</f>
        <v>0</v>
      </c>
      <c r="AB9" s="21">
        <f>SUMIFS(t_Base[[Quantité prise]:[Quantité prise]],t_Base[[N° de carte]:[N° de carte]],$B$2,t_Base[[N°de semaine]:[N°de semaine]],AB$6,t_Base[[Articles]:[Articles]],$A9)</f>
        <v>0</v>
      </c>
      <c r="AC9" s="21">
        <f>SUMIFS(t_Base[[Quantité prise]:[Quantité prise]],t_Base[[N° de carte]:[N° de carte]],$B$2,t_Base[[N°de semaine]:[N°de semaine]],AC$6,t_Base[[Articles]:[Articles]],$A9)</f>
        <v>0</v>
      </c>
      <c r="AD9" s="21">
        <f>SUMIFS(t_Base[[Quantité prise]:[Quantité prise]],t_Base[[N° de carte]:[N° de carte]],$B$2,t_Base[[N°de semaine]:[N°de semaine]],AD$6,t_Base[[Articles]:[Articles]],$A9)</f>
        <v>0</v>
      </c>
      <c r="AE9" s="21">
        <f>SUMIFS(t_Base[[Quantité prise]:[Quantité prise]],t_Base[[N° de carte]:[N° de carte]],$B$2,t_Base[[N°de semaine]:[N°de semaine]],AE$6,t_Base[[Articles]:[Articles]],$A9)</f>
        <v>0</v>
      </c>
      <c r="AF9" s="21">
        <f>SUMIFS(t_Base[[Quantité prise]:[Quantité prise]],t_Base[[N° de carte]:[N° de carte]],$B$2,t_Base[[N°de semaine]:[N°de semaine]],AF$6,t_Base[[Articles]:[Articles]],$A9)</f>
        <v>0</v>
      </c>
      <c r="AG9" s="21">
        <f>SUMIFS(t_Base[[Quantité prise]:[Quantité prise]],t_Base[[N° de carte]:[N° de carte]],$B$2,t_Base[[N°de semaine]:[N°de semaine]],AG$6,t_Base[[Articles]:[Articles]],$A9)</f>
        <v>0</v>
      </c>
      <c r="AH9" s="21">
        <f>SUMIFS(t_Base[[Quantité prise]:[Quantité prise]],t_Base[[N° de carte]:[N° de carte]],$B$2,t_Base[[N°de semaine]:[N°de semaine]],AH$6,t_Base[[Articles]:[Articles]],$A9)</f>
        <v>0</v>
      </c>
      <c r="AI9" s="21">
        <f>SUMIFS(t_Base[[Quantité prise]:[Quantité prise]],t_Base[[N° de carte]:[N° de carte]],$B$2,t_Base[[N°de semaine]:[N°de semaine]],AI$6,t_Base[[Articles]:[Articles]],$A9)</f>
        <v>0</v>
      </c>
      <c r="AJ9" s="21">
        <f>SUMIFS(t_Base[[Quantité prise]:[Quantité prise]],t_Base[[N° de carte]:[N° de carte]],$B$2,t_Base[[N°de semaine]:[N°de semaine]],AJ$6,t_Base[[Articles]:[Articles]],$A9)</f>
        <v>0</v>
      </c>
      <c r="AK9" s="21">
        <f>SUMIFS(t_Base[[Quantité prise]:[Quantité prise]],t_Base[[N° de carte]:[N° de carte]],$B$2,t_Base[[N°de semaine]:[N°de semaine]],AK$6,t_Base[[Articles]:[Articles]],$A9)</f>
        <v>0</v>
      </c>
      <c r="AL9" s="21">
        <f>SUMIFS(t_Base[[Quantité prise]:[Quantité prise]],t_Base[[N° de carte]:[N° de carte]],$B$2,t_Base[[N°de semaine]:[N°de semaine]],AL$6,t_Base[[Articles]:[Articles]],$A9)</f>
        <v>0</v>
      </c>
      <c r="AM9" s="21">
        <f>SUMIFS(t_Base[[Quantité prise]:[Quantité prise]],t_Base[[N° de carte]:[N° de carte]],$B$2,t_Base[[N°de semaine]:[N°de semaine]],AM$6,t_Base[[Articles]:[Articles]],$A9)</f>
        <v>0</v>
      </c>
      <c r="AN9" s="21">
        <f>SUMIFS(t_Base[[Quantité prise]:[Quantité prise]],t_Base[[N° de carte]:[N° de carte]],$B$2,t_Base[[N°de semaine]:[N°de semaine]],AN$6,t_Base[[Articles]:[Articles]],$A9)</f>
        <v>0</v>
      </c>
      <c r="AO9" s="21">
        <f>SUMIFS(t_Base[[Quantité prise]:[Quantité prise]],t_Base[[N° de carte]:[N° de carte]],$B$2,t_Base[[N°de semaine]:[N°de semaine]],AO$6,t_Base[[Articles]:[Articles]],$A9)</f>
        <v>0</v>
      </c>
      <c r="AP9" s="21">
        <f>SUMIFS(t_Base[[Quantité prise]:[Quantité prise]],t_Base[[N° de carte]:[N° de carte]],$B$2,t_Base[[N°de semaine]:[N°de semaine]],AP$6,t_Base[[Articles]:[Articles]],$A9)</f>
        <v>0</v>
      </c>
      <c r="AQ9" s="21">
        <f>SUMIFS(t_Base[[Quantité prise]:[Quantité prise]],t_Base[[N° de carte]:[N° de carte]],$B$2,t_Base[[N°de semaine]:[N°de semaine]],AQ$6,t_Base[[Articles]:[Articles]],$A9)</f>
        <v>0</v>
      </c>
      <c r="AR9" s="21">
        <f>SUMIFS(t_Base[[Quantité prise]:[Quantité prise]],t_Base[[N° de carte]:[N° de carte]],$B$2,t_Base[[N°de semaine]:[N°de semaine]],AR$6,t_Base[[Articles]:[Articles]],$A9)</f>
        <v>0</v>
      </c>
      <c r="AS9" s="21">
        <f>SUMIFS(t_Base[[Quantité prise]:[Quantité prise]],t_Base[[N° de carte]:[N° de carte]],$B$2,t_Base[[N°de semaine]:[N°de semaine]],AS$6,t_Base[[Articles]:[Articles]],$A9)</f>
        <v>0</v>
      </c>
      <c r="AT9" s="21">
        <f>SUMIFS(t_Base[[Quantité prise]:[Quantité prise]],t_Base[[N° de carte]:[N° de carte]],$B$2,t_Base[[N°de semaine]:[N°de semaine]],AT$6,t_Base[[Articles]:[Articles]],$A9)</f>
        <v>0</v>
      </c>
      <c r="AU9" s="21">
        <f>SUMIFS(t_Base[[Quantité prise]:[Quantité prise]],t_Base[[N° de carte]:[N° de carte]],$B$2,t_Base[[N°de semaine]:[N°de semaine]],AU$6,t_Base[[Articles]:[Articles]],$A9)</f>
        <v>0</v>
      </c>
      <c r="AV9" s="21">
        <f>SUMIFS(t_Base[[Quantité prise]:[Quantité prise]],t_Base[[N° de carte]:[N° de carte]],$B$2,t_Base[[N°de semaine]:[N°de semaine]],AV$6,t_Base[[Articles]:[Articles]],$A9)</f>
        <v>0</v>
      </c>
      <c r="AW9" s="21">
        <f>SUMIFS(t_Base[[Quantité prise]:[Quantité prise]],t_Base[[N° de carte]:[N° de carte]],$B$2,t_Base[[N°de semaine]:[N°de semaine]],AW$6,t_Base[[Articles]:[Articles]],$A9)</f>
        <v>0</v>
      </c>
      <c r="AX9" s="21">
        <f>SUMIFS(t_Base[[Quantité prise]:[Quantité prise]],t_Base[[N° de carte]:[N° de carte]],$B$2,t_Base[[N°de semaine]:[N°de semaine]],AX$6,t_Base[[Articles]:[Articles]],$A9)</f>
        <v>0</v>
      </c>
      <c r="AY9" s="21">
        <f>SUMIFS(t_Base[[Quantité prise]:[Quantité prise]],t_Base[[N° de carte]:[N° de carte]],$B$2,t_Base[[N°de semaine]:[N°de semaine]],AY$6,t_Base[[Articles]:[Articles]],$A9)</f>
        <v>0</v>
      </c>
      <c r="AZ9" s="21">
        <f>SUMIFS(t_Base[[Quantité prise]:[Quantité prise]],t_Base[[N° de carte]:[N° de carte]],$B$2,t_Base[[N°de semaine]:[N°de semaine]],AZ$6,t_Base[[Articles]:[Articles]],$A9)</f>
        <v>0</v>
      </c>
      <c r="BA9" s="21">
        <f>SUMIFS(t_Base[[Quantité prise]:[Quantité prise]],t_Base[[N° de carte]:[N° de carte]],$B$2,t_Base[[N°de semaine]:[N°de semaine]],BA$6,t_Base[[Articles]:[Articles]],$A9)</f>
        <v>0</v>
      </c>
      <c r="BB9" s="21">
        <f>SUMIFS(t_Base[[Quantité prise]:[Quantité prise]],t_Base[[N° de carte]:[N° de carte]],$B$2,t_Base[[N°de semaine]:[N°de semaine]],BB$6,t_Base[[Articles]:[Articles]],$A9)</f>
        <v>0</v>
      </c>
      <c r="BC9" s="21">
        <f>SUMIFS(t_Base[[Quantité prise]:[Quantité prise]],t_Base[[N° de carte]:[N° de carte]],$B$2,t_Base[[N°de semaine]:[N°de semaine]],BC$6,t_Base[[Articles]:[Articles]],$A9)</f>
        <v>0</v>
      </c>
    </row>
    <row r="10" spans="1:55" ht="20.25" x14ac:dyDescent="0.25">
      <c r="A10" s="76"/>
      <c r="B10" s="30"/>
      <c r="C10" s="28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</row>
    <row r="11" spans="1:55" ht="20.25" x14ac:dyDescent="0.25">
      <c r="A11" s="76" t="s">
        <v>138</v>
      </c>
      <c r="B11" s="30" t="e">
        <f>Articles!#REF!</f>
        <v>#REF!</v>
      </c>
      <c r="C11" s="28">
        <f t="shared" si="0"/>
        <v>1</v>
      </c>
      <c r="D11" s="21">
        <f>SUMIFS(t_Base[[Quantité prise]:[Quantité prise]],t_Base[[N° de carte]:[N° de carte]],$B$2,t_Base[[N°de semaine]:[N°de semaine]],D$6,t_Base[[Articles]:[Articles]],$A11)</f>
        <v>0</v>
      </c>
      <c r="E11" s="21">
        <f>SUMIFS(t_Base[[Quantité prise]:[Quantité prise]],t_Base[[N° de carte]:[N° de carte]],$B$2,t_Base[[N°de semaine]:[N°de semaine]],E$6,t_Base[[Articles]:[Articles]],$A11)</f>
        <v>1</v>
      </c>
      <c r="F11" s="21">
        <f>SUMIFS(t_Base[[Quantité prise]:[Quantité prise]],t_Base[[N° de carte]:[N° de carte]],$B$2,t_Base[[N°de semaine]:[N°de semaine]],F$6,t_Base[[Articles]:[Articles]],$A11)</f>
        <v>0</v>
      </c>
      <c r="G11" s="21">
        <f>SUMIFS(t_Base[[Quantité prise]:[Quantité prise]],t_Base[[N° de carte]:[N° de carte]],$B$2,t_Base[[N°de semaine]:[N°de semaine]],G$6,t_Base[[Articles]:[Articles]],$A11)</f>
        <v>0</v>
      </c>
      <c r="H11" s="21">
        <f>SUMIFS(t_Base[[Quantité prise]:[Quantité prise]],t_Base[[N° de carte]:[N° de carte]],$B$2,t_Base[[N°de semaine]:[N°de semaine]],H$6,t_Base[[Articles]:[Articles]],$A11)</f>
        <v>0</v>
      </c>
      <c r="I11" s="21">
        <f>SUMIFS(t_Base[[Quantité prise]:[Quantité prise]],t_Base[[N° de carte]:[N° de carte]],$B$2,t_Base[[N°de semaine]:[N°de semaine]],I$6,t_Base[[Articles]:[Articles]],$A11)</f>
        <v>0</v>
      </c>
      <c r="J11" s="21">
        <f>SUMIFS(t_Base[[Quantité prise]:[Quantité prise]],t_Base[[N° de carte]:[N° de carte]],$B$2,t_Base[[N°de semaine]:[N°de semaine]],J$6,t_Base[[Articles]:[Articles]],$A11)</f>
        <v>0</v>
      </c>
      <c r="K11" s="21">
        <f>SUMIFS(t_Base[[Quantité prise]:[Quantité prise]],t_Base[[N° de carte]:[N° de carte]],$B$2,t_Base[[N°de semaine]:[N°de semaine]],K$6,t_Base[[Articles]:[Articles]],$A11)</f>
        <v>0</v>
      </c>
      <c r="L11" s="21">
        <f>SUMIFS(t_Base[[Quantité prise]:[Quantité prise]],t_Base[[N° de carte]:[N° de carte]],$B$2,t_Base[[N°de semaine]:[N°de semaine]],L$6,t_Base[[Articles]:[Articles]],$A11)</f>
        <v>0</v>
      </c>
      <c r="M11" s="21">
        <f>SUMIFS(t_Base[[Quantité prise]:[Quantité prise]],t_Base[[N° de carte]:[N° de carte]],$B$2,t_Base[[N°de semaine]:[N°de semaine]],M$6,t_Base[[Articles]:[Articles]],$A11)</f>
        <v>0</v>
      </c>
      <c r="N11" s="21">
        <f>SUMIFS(t_Base[[Quantité prise]:[Quantité prise]],t_Base[[N° de carte]:[N° de carte]],$B$2,t_Base[[N°de semaine]:[N°de semaine]],N$6,t_Base[[Articles]:[Articles]],$A11)</f>
        <v>0</v>
      </c>
      <c r="O11" s="21">
        <f>SUMIFS(t_Base[[Quantité prise]:[Quantité prise]],t_Base[[N° de carte]:[N° de carte]],$B$2,t_Base[[N°de semaine]:[N°de semaine]],O$6,t_Base[[Articles]:[Articles]],$A11)</f>
        <v>0</v>
      </c>
      <c r="P11" s="21">
        <f>SUMIFS(t_Base[[Quantité prise]:[Quantité prise]],t_Base[[N° de carte]:[N° de carte]],$B$2,t_Base[[N°de semaine]:[N°de semaine]],P$6,t_Base[[Articles]:[Articles]],$A11)</f>
        <v>0</v>
      </c>
      <c r="Q11" s="21">
        <f>SUMIFS(t_Base[[Quantité prise]:[Quantité prise]],t_Base[[N° de carte]:[N° de carte]],$B$2,t_Base[[N°de semaine]:[N°de semaine]],Q$6,t_Base[[Articles]:[Articles]],$A11)</f>
        <v>0</v>
      </c>
      <c r="R11" s="21">
        <f>SUMIFS(t_Base[[Quantité prise]:[Quantité prise]],t_Base[[N° de carte]:[N° de carte]],$B$2,t_Base[[N°de semaine]:[N°de semaine]],R$6,t_Base[[Articles]:[Articles]],$A11)</f>
        <v>0</v>
      </c>
      <c r="S11" s="21">
        <f>SUMIFS(t_Base[[Quantité prise]:[Quantité prise]],t_Base[[N° de carte]:[N° de carte]],$B$2,t_Base[[N°de semaine]:[N°de semaine]],S$6,t_Base[[Articles]:[Articles]],$A11)</f>
        <v>0</v>
      </c>
      <c r="T11" s="21">
        <f>SUMIFS(t_Base[[Quantité prise]:[Quantité prise]],t_Base[[N° de carte]:[N° de carte]],$B$2,t_Base[[N°de semaine]:[N°de semaine]],T$6,t_Base[[Articles]:[Articles]],$A11)</f>
        <v>0</v>
      </c>
      <c r="U11" s="21">
        <f>SUMIFS(t_Base[[Quantité prise]:[Quantité prise]],t_Base[[N° de carte]:[N° de carte]],$B$2,t_Base[[N°de semaine]:[N°de semaine]],U$6,t_Base[[Articles]:[Articles]],$A11)</f>
        <v>0</v>
      </c>
      <c r="V11" s="21">
        <f>SUMIFS(t_Base[[Quantité prise]:[Quantité prise]],t_Base[[N° de carte]:[N° de carte]],$B$2,t_Base[[N°de semaine]:[N°de semaine]],V$6,t_Base[[Articles]:[Articles]],$A11)</f>
        <v>0</v>
      </c>
      <c r="W11" s="21">
        <f>SUMIFS(t_Base[[Quantité prise]:[Quantité prise]],t_Base[[N° de carte]:[N° de carte]],$B$2,t_Base[[N°de semaine]:[N°de semaine]],W$6,t_Base[[Articles]:[Articles]],$A11)</f>
        <v>0</v>
      </c>
      <c r="X11" s="21">
        <f>SUMIFS(t_Base[[Quantité prise]:[Quantité prise]],t_Base[[N° de carte]:[N° de carte]],$B$2,t_Base[[N°de semaine]:[N°de semaine]],X$6,t_Base[[Articles]:[Articles]],$A11)</f>
        <v>0</v>
      </c>
      <c r="Y11" s="21">
        <f>SUMIFS(t_Base[[Quantité prise]:[Quantité prise]],t_Base[[N° de carte]:[N° de carte]],$B$2,t_Base[[N°de semaine]:[N°de semaine]],Y$6,t_Base[[Articles]:[Articles]],$A11)</f>
        <v>0</v>
      </c>
      <c r="Z11" s="21">
        <f>SUMIFS(t_Base[[Quantité prise]:[Quantité prise]],t_Base[[N° de carte]:[N° de carte]],$B$2,t_Base[[N°de semaine]:[N°de semaine]],Z$6,t_Base[[Articles]:[Articles]],$A11)</f>
        <v>0</v>
      </c>
      <c r="AA11" s="21">
        <f>SUMIFS(t_Base[[Quantité prise]:[Quantité prise]],t_Base[[N° de carte]:[N° de carte]],$B$2,t_Base[[N°de semaine]:[N°de semaine]],AA$6,t_Base[[Articles]:[Articles]],$A11)</f>
        <v>0</v>
      </c>
      <c r="AB11" s="21">
        <f>SUMIFS(t_Base[[Quantité prise]:[Quantité prise]],t_Base[[N° de carte]:[N° de carte]],$B$2,t_Base[[N°de semaine]:[N°de semaine]],AB$6,t_Base[[Articles]:[Articles]],$A11)</f>
        <v>0</v>
      </c>
      <c r="AC11" s="21">
        <f>SUMIFS(t_Base[[Quantité prise]:[Quantité prise]],t_Base[[N° de carte]:[N° de carte]],$B$2,t_Base[[N°de semaine]:[N°de semaine]],AC$6,t_Base[[Articles]:[Articles]],$A11)</f>
        <v>0</v>
      </c>
      <c r="AD11" s="21">
        <f>SUMIFS(t_Base[[Quantité prise]:[Quantité prise]],t_Base[[N° de carte]:[N° de carte]],$B$2,t_Base[[N°de semaine]:[N°de semaine]],AD$6,t_Base[[Articles]:[Articles]],$A11)</f>
        <v>0</v>
      </c>
      <c r="AE11" s="21">
        <f>SUMIFS(t_Base[[Quantité prise]:[Quantité prise]],t_Base[[N° de carte]:[N° de carte]],$B$2,t_Base[[N°de semaine]:[N°de semaine]],AE$6,t_Base[[Articles]:[Articles]],$A11)</f>
        <v>0</v>
      </c>
      <c r="AF11" s="21">
        <f>SUMIFS(t_Base[[Quantité prise]:[Quantité prise]],t_Base[[N° de carte]:[N° de carte]],$B$2,t_Base[[N°de semaine]:[N°de semaine]],AF$6,t_Base[[Articles]:[Articles]],$A11)</f>
        <v>0</v>
      </c>
      <c r="AG11" s="21">
        <f>SUMIFS(t_Base[[Quantité prise]:[Quantité prise]],t_Base[[N° de carte]:[N° de carte]],$B$2,t_Base[[N°de semaine]:[N°de semaine]],AG$6,t_Base[[Articles]:[Articles]],$A11)</f>
        <v>0</v>
      </c>
      <c r="AH11" s="21">
        <f>SUMIFS(t_Base[[Quantité prise]:[Quantité prise]],t_Base[[N° de carte]:[N° de carte]],$B$2,t_Base[[N°de semaine]:[N°de semaine]],AH$6,t_Base[[Articles]:[Articles]],$A11)</f>
        <v>0</v>
      </c>
      <c r="AI11" s="21">
        <f>SUMIFS(t_Base[[Quantité prise]:[Quantité prise]],t_Base[[N° de carte]:[N° de carte]],$B$2,t_Base[[N°de semaine]:[N°de semaine]],AI$6,t_Base[[Articles]:[Articles]],$A11)</f>
        <v>0</v>
      </c>
      <c r="AJ11" s="21">
        <f>SUMIFS(t_Base[[Quantité prise]:[Quantité prise]],t_Base[[N° de carte]:[N° de carte]],$B$2,t_Base[[N°de semaine]:[N°de semaine]],AJ$6,t_Base[[Articles]:[Articles]],$A11)</f>
        <v>0</v>
      </c>
      <c r="AK11" s="21">
        <f>SUMIFS(t_Base[[Quantité prise]:[Quantité prise]],t_Base[[N° de carte]:[N° de carte]],$B$2,t_Base[[N°de semaine]:[N°de semaine]],AK$6,t_Base[[Articles]:[Articles]],$A11)</f>
        <v>0</v>
      </c>
      <c r="AL11" s="21">
        <f>SUMIFS(t_Base[[Quantité prise]:[Quantité prise]],t_Base[[N° de carte]:[N° de carte]],$B$2,t_Base[[N°de semaine]:[N°de semaine]],AL$6,t_Base[[Articles]:[Articles]],$A11)</f>
        <v>0</v>
      </c>
      <c r="AM11" s="21">
        <f>SUMIFS(t_Base[[Quantité prise]:[Quantité prise]],t_Base[[N° de carte]:[N° de carte]],$B$2,t_Base[[N°de semaine]:[N°de semaine]],AM$6,t_Base[[Articles]:[Articles]],$A11)</f>
        <v>0</v>
      </c>
      <c r="AN11" s="21">
        <f>SUMIFS(t_Base[[Quantité prise]:[Quantité prise]],t_Base[[N° de carte]:[N° de carte]],$B$2,t_Base[[N°de semaine]:[N°de semaine]],AN$6,t_Base[[Articles]:[Articles]],$A11)</f>
        <v>0</v>
      </c>
      <c r="AO11" s="21">
        <f>SUMIFS(t_Base[[Quantité prise]:[Quantité prise]],t_Base[[N° de carte]:[N° de carte]],$B$2,t_Base[[N°de semaine]:[N°de semaine]],AO$6,t_Base[[Articles]:[Articles]],$A11)</f>
        <v>0</v>
      </c>
      <c r="AP11" s="21">
        <f>SUMIFS(t_Base[[Quantité prise]:[Quantité prise]],t_Base[[N° de carte]:[N° de carte]],$B$2,t_Base[[N°de semaine]:[N°de semaine]],AP$6,t_Base[[Articles]:[Articles]],$A11)</f>
        <v>0</v>
      </c>
      <c r="AQ11" s="21">
        <f>SUMIFS(t_Base[[Quantité prise]:[Quantité prise]],t_Base[[N° de carte]:[N° de carte]],$B$2,t_Base[[N°de semaine]:[N°de semaine]],AQ$6,t_Base[[Articles]:[Articles]],$A11)</f>
        <v>0</v>
      </c>
      <c r="AR11" s="21">
        <f>SUMIFS(t_Base[[Quantité prise]:[Quantité prise]],t_Base[[N° de carte]:[N° de carte]],$B$2,t_Base[[N°de semaine]:[N°de semaine]],AR$6,t_Base[[Articles]:[Articles]],$A11)</f>
        <v>0</v>
      </c>
      <c r="AS11" s="21">
        <f>SUMIFS(t_Base[[Quantité prise]:[Quantité prise]],t_Base[[N° de carte]:[N° de carte]],$B$2,t_Base[[N°de semaine]:[N°de semaine]],AS$6,t_Base[[Articles]:[Articles]],$A11)</f>
        <v>0</v>
      </c>
      <c r="AT11" s="21">
        <f>SUMIFS(t_Base[[Quantité prise]:[Quantité prise]],t_Base[[N° de carte]:[N° de carte]],$B$2,t_Base[[N°de semaine]:[N°de semaine]],AT$6,t_Base[[Articles]:[Articles]],$A11)</f>
        <v>0</v>
      </c>
      <c r="AU11" s="21">
        <f>SUMIFS(t_Base[[Quantité prise]:[Quantité prise]],t_Base[[N° de carte]:[N° de carte]],$B$2,t_Base[[N°de semaine]:[N°de semaine]],AU$6,t_Base[[Articles]:[Articles]],$A11)</f>
        <v>0</v>
      </c>
      <c r="AV11" s="21">
        <f>SUMIFS(t_Base[[Quantité prise]:[Quantité prise]],t_Base[[N° de carte]:[N° de carte]],$B$2,t_Base[[N°de semaine]:[N°de semaine]],AV$6,t_Base[[Articles]:[Articles]],$A11)</f>
        <v>0</v>
      </c>
      <c r="AW11" s="21">
        <f>SUMIFS(t_Base[[Quantité prise]:[Quantité prise]],t_Base[[N° de carte]:[N° de carte]],$B$2,t_Base[[N°de semaine]:[N°de semaine]],AW$6,t_Base[[Articles]:[Articles]],$A11)</f>
        <v>0</v>
      </c>
      <c r="AX11" s="21">
        <f>SUMIFS(t_Base[[Quantité prise]:[Quantité prise]],t_Base[[N° de carte]:[N° de carte]],$B$2,t_Base[[N°de semaine]:[N°de semaine]],AX$6,t_Base[[Articles]:[Articles]],$A11)</f>
        <v>0</v>
      </c>
      <c r="AY11" s="21">
        <f>SUMIFS(t_Base[[Quantité prise]:[Quantité prise]],t_Base[[N° de carte]:[N° de carte]],$B$2,t_Base[[N°de semaine]:[N°de semaine]],AY$6,t_Base[[Articles]:[Articles]],$A11)</f>
        <v>0</v>
      </c>
      <c r="AZ11" s="21">
        <f>SUMIFS(t_Base[[Quantité prise]:[Quantité prise]],t_Base[[N° de carte]:[N° de carte]],$B$2,t_Base[[N°de semaine]:[N°de semaine]],AZ$6,t_Base[[Articles]:[Articles]],$A11)</f>
        <v>0</v>
      </c>
      <c r="BA11" s="21">
        <f>SUMIFS(t_Base[[Quantité prise]:[Quantité prise]],t_Base[[N° de carte]:[N° de carte]],$B$2,t_Base[[N°de semaine]:[N°de semaine]],BA$6,t_Base[[Articles]:[Articles]],$A11)</f>
        <v>0</v>
      </c>
      <c r="BB11" s="21">
        <f>SUMIFS(t_Base[[Quantité prise]:[Quantité prise]],t_Base[[N° de carte]:[N° de carte]],$B$2,t_Base[[N°de semaine]:[N°de semaine]],BB$6,t_Base[[Articles]:[Articles]],$A11)</f>
        <v>0</v>
      </c>
      <c r="BC11" s="21">
        <f>SUMIFS(t_Base[[Quantité prise]:[Quantité prise]],t_Base[[N° de carte]:[N° de carte]],$B$2,t_Base[[N°de semaine]:[N°de semaine]],BC$6,t_Base[[Articles]:[Articles]],$A11)</f>
        <v>0</v>
      </c>
    </row>
    <row r="12" spans="1:55" ht="20.25" x14ac:dyDescent="0.25">
      <c r="A12" s="76" t="s">
        <v>138</v>
      </c>
      <c r="B12" s="30" t="e">
        <f>Articles!#REF!</f>
        <v>#REF!</v>
      </c>
      <c r="C12" s="28">
        <f t="shared" si="0"/>
        <v>1</v>
      </c>
      <c r="D12" s="21">
        <f>SUMIFS(t_Base[[Quantité prise]:[Quantité prise]],t_Base[[N° de carte]:[N° de carte]],$B$2,t_Base[[N°de semaine]:[N°de semaine]],D$6,t_Base[[Articles]:[Articles]],$A12)</f>
        <v>0</v>
      </c>
      <c r="E12" s="21">
        <f>SUMIFS(t_Base[[Quantité prise]:[Quantité prise]],t_Base[[N° de carte]:[N° de carte]],$B$2,t_Base[[N°de semaine]:[N°de semaine]],E$6,t_Base[[Articles]:[Articles]],$A12)</f>
        <v>1</v>
      </c>
      <c r="F12" s="21">
        <f>SUMIFS(t_Base[[Quantité prise]:[Quantité prise]],t_Base[[N° de carte]:[N° de carte]],$B$2,t_Base[[N°de semaine]:[N°de semaine]],F$6,t_Base[[Articles]:[Articles]],$A12)</f>
        <v>0</v>
      </c>
      <c r="G12" s="21">
        <f>SUMIFS(t_Base[[Quantité prise]:[Quantité prise]],t_Base[[N° de carte]:[N° de carte]],$B$2,t_Base[[N°de semaine]:[N°de semaine]],G$6,t_Base[[Articles]:[Articles]],$A12)</f>
        <v>0</v>
      </c>
      <c r="H12" s="21">
        <f>SUMIFS(t_Base[[Quantité prise]:[Quantité prise]],t_Base[[N° de carte]:[N° de carte]],$B$2,t_Base[[N°de semaine]:[N°de semaine]],H$6,t_Base[[Articles]:[Articles]],$A12)</f>
        <v>0</v>
      </c>
      <c r="I12" s="21">
        <f>SUMIFS(t_Base[[Quantité prise]:[Quantité prise]],t_Base[[N° de carte]:[N° de carte]],$B$2,t_Base[[N°de semaine]:[N°de semaine]],I$6,t_Base[[Articles]:[Articles]],$A12)</f>
        <v>0</v>
      </c>
      <c r="J12" s="21">
        <f>SUMIFS(t_Base[[Quantité prise]:[Quantité prise]],t_Base[[N° de carte]:[N° de carte]],$B$2,t_Base[[N°de semaine]:[N°de semaine]],J$6,t_Base[[Articles]:[Articles]],$A12)</f>
        <v>0</v>
      </c>
      <c r="K12" s="21">
        <f>SUMIFS(t_Base[[Quantité prise]:[Quantité prise]],t_Base[[N° de carte]:[N° de carte]],$B$2,t_Base[[N°de semaine]:[N°de semaine]],K$6,t_Base[[Articles]:[Articles]],$A12)</f>
        <v>0</v>
      </c>
      <c r="L12" s="21">
        <f>SUMIFS(t_Base[[Quantité prise]:[Quantité prise]],t_Base[[N° de carte]:[N° de carte]],$B$2,t_Base[[N°de semaine]:[N°de semaine]],L$6,t_Base[[Articles]:[Articles]],$A12)</f>
        <v>0</v>
      </c>
      <c r="M12" s="21">
        <f>SUMIFS(t_Base[[Quantité prise]:[Quantité prise]],t_Base[[N° de carte]:[N° de carte]],$B$2,t_Base[[N°de semaine]:[N°de semaine]],M$6,t_Base[[Articles]:[Articles]],$A12)</f>
        <v>0</v>
      </c>
      <c r="N12" s="21">
        <f>SUMIFS(t_Base[[Quantité prise]:[Quantité prise]],t_Base[[N° de carte]:[N° de carte]],$B$2,t_Base[[N°de semaine]:[N°de semaine]],N$6,t_Base[[Articles]:[Articles]],$A12)</f>
        <v>0</v>
      </c>
      <c r="O12" s="21">
        <f>SUMIFS(t_Base[[Quantité prise]:[Quantité prise]],t_Base[[N° de carte]:[N° de carte]],$B$2,t_Base[[N°de semaine]:[N°de semaine]],O$6,t_Base[[Articles]:[Articles]],$A12)</f>
        <v>0</v>
      </c>
      <c r="P12" s="21">
        <f>SUMIFS(t_Base[[Quantité prise]:[Quantité prise]],t_Base[[N° de carte]:[N° de carte]],$B$2,t_Base[[N°de semaine]:[N°de semaine]],P$6,t_Base[[Articles]:[Articles]],$A12)</f>
        <v>0</v>
      </c>
      <c r="Q12" s="21">
        <f>SUMIFS(t_Base[[Quantité prise]:[Quantité prise]],t_Base[[N° de carte]:[N° de carte]],$B$2,t_Base[[N°de semaine]:[N°de semaine]],Q$6,t_Base[[Articles]:[Articles]],$A12)</f>
        <v>0</v>
      </c>
      <c r="R12" s="21">
        <f>SUMIFS(t_Base[[Quantité prise]:[Quantité prise]],t_Base[[N° de carte]:[N° de carte]],$B$2,t_Base[[N°de semaine]:[N°de semaine]],R$6,t_Base[[Articles]:[Articles]],$A12)</f>
        <v>0</v>
      </c>
      <c r="S12" s="21">
        <f>SUMIFS(t_Base[[Quantité prise]:[Quantité prise]],t_Base[[N° de carte]:[N° de carte]],$B$2,t_Base[[N°de semaine]:[N°de semaine]],S$6,t_Base[[Articles]:[Articles]],$A12)</f>
        <v>0</v>
      </c>
      <c r="T12" s="21">
        <f>SUMIFS(t_Base[[Quantité prise]:[Quantité prise]],t_Base[[N° de carte]:[N° de carte]],$B$2,t_Base[[N°de semaine]:[N°de semaine]],T$6,t_Base[[Articles]:[Articles]],$A12)</f>
        <v>0</v>
      </c>
      <c r="U12" s="21">
        <f>SUMIFS(t_Base[[Quantité prise]:[Quantité prise]],t_Base[[N° de carte]:[N° de carte]],$B$2,t_Base[[N°de semaine]:[N°de semaine]],U$6,t_Base[[Articles]:[Articles]],$A12)</f>
        <v>0</v>
      </c>
      <c r="V12" s="21">
        <f>SUMIFS(t_Base[[Quantité prise]:[Quantité prise]],t_Base[[N° de carte]:[N° de carte]],$B$2,t_Base[[N°de semaine]:[N°de semaine]],V$6,t_Base[[Articles]:[Articles]],$A12)</f>
        <v>0</v>
      </c>
      <c r="W12" s="21">
        <f>SUMIFS(t_Base[[Quantité prise]:[Quantité prise]],t_Base[[N° de carte]:[N° de carte]],$B$2,t_Base[[N°de semaine]:[N°de semaine]],W$6,t_Base[[Articles]:[Articles]],$A12)</f>
        <v>0</v>
      </c>
      <c r="X12" s="21">
        <f>SUMIFS(t_Base[[Quantité prise]:[Quantité prise]],t_Base[[N° de carte]:[N° de carte]],$B$2,t_Base[[N°de semaine]:[N°de semaine]],X$6,t_Base[[Articles]:[Articles]],$A12)</f>
        <v>0</v>
      </c>
      <c r="Y12" s="21">
        <f>SUMIFS(t_Base[[Quantité prise]:[Quantité prise]],t_Base[[N° de carte]:[N° de carte]],$B$2,t_Base[[N°de semaine]:[N°de semaine]],Y$6,t_Base[[Articles]:[Articles]],$A12)</f>
        <v>0</v>
      </c>
      <c r="Z12" s="21">
        <f>SUMIFS(t_Base[[Quantité prise]:[Quantité prise]],t_Base[[N° de carte]:[N° de carte]],$B$2,t_Base[[N°de semaine]:[N°de semaine]],Z$6,t_Base[[Articles]:[Articles]],$A12)</f>
        <v>0</v>
      </c>
      <c r="AA12" s="21">
        <f>SUMIFS(t_Base[[Quantité prise]:[Quantité prise]],t_Base[[N° de carte]:[N° de carte]],$B$2,t_Base[[N°de semaine]:[N°de semaine]],AA$6,t_Base[[Articles]:[Articles]],$A12)</f>
        <v>0</v>
      </c>
      <c r="AB12" s="21">
        <f>SUMIFS(t_Base[[Quantité prise]:[Quantité prise]],t_Base[[N° de carte]:[N° de carte]],$B$2,t_Base[[N°de semaine]:[N°de semaine]],AB$6,t_Base[[Articles]:[Articles]],$A12)</f>
        <v>0</v>
      </c>
      <c r="AC12" s="21">
        <f>SUMIFS(t_Base[[Quantité prise]:[Quantité prise]],t_Base[[N° de carte]:[N° de carte]],$B$2,t_Base[[N°de semaine]:[N°de semaine]],AC$6,t_Base[[Articles]:[Articles]],$A12)</f>
        <v>0</v>
      </c>
      <c r="AD12" s="21">
        <f>SUMIFS(t_Base[[Quantité prise]:[Quantité prise]],t_Base[[N° de carte]:[N° de carte]],$B$2,t_Base[[N°de semaine]:[N°de semaine]],AD$6,t_Base[[Articles]:[Articles]],$A12)</f>
        <v>0</v>
      </c>
      <c r="AE12" s="21">
        <f>SUMIFS(t_Base[[Quantité prise]:[Quantité prise]],t_Base[[N° de carte]:[N° de carte]],$B$2,t_Base[[N°de semaine]:[N°de semaine]],AE$6,t_Base[[Articles]:[Articles]],$A12)</f>
        <v>0</v>
      </c>
      <c r="AF12" s="21">
        <f>SUMIFS(t_Base[[Quantité prise]:[Quantité prise]],t_Base[[N° de carte]:[N° de carte]],$B$2,t_Base[[N°de semaine]:[N°de semaine]],AF$6,t_Base[[Articles]:[Articles]],$A12)</f>
        <v>0</v>
      </c>
      <c r="AG12" s="21">
        <f>SUMIFS(t_Base[[Quantité prise]:[Quantité prise]],t_Base[[N° de carte]:[N° de carte]],$B$2,t_Base[[N°de semaine]:[N°de semaine]],AG$6,t_Base[[Articles]:[Articles]],$A12)</f>
        <v>0</v>
      </c>
      <c r="AH12" s="21">
        <f>SUMIFS(t_Base[[Quantité prise]:[Quantité prise]],t_Base[[N° de carte]:[N° de carte]],$B$2,t_Base[[N°de semaine]:[N°de semaine]],AH$6,t_Base[[Articles]:[Articles]],$A12)</f>
        <v>0</v>
      </c>
      <c r="AI12" s="21">
        <f>SUMIFS(t_Base[[Quantité prise]:[Quantité prise]],t_Base[[N° de carte]:[N° de carte]],$B$2,t_Base[[N°de semaine]:[N°de semaine]],AI$6,t_Base[[Articles]:[Articles]],$A12)</f>
        <v>0</v>
      </c>
      <c r="AJ12" s="21">
        <f>SUMIFS(t_Base[[Quantité prise]:[Quantité prise]],t_Base[[N° de carte]:[N° de carte]],$B$2,t_Base[[N°de semaine]:[N°de semaine]],AJ$6,t_Base[[Articles]:[Articles]],$A12)</f>
        <v>0</v>
      </c>
      <c r="AK12" s="21">
        <f>SUMIFS(t_Base[[Quantité prise]:[Quantité prise]],t_Base[[N° de carte]:[N° de carte]],$B$2,t_Base[[N°de semaine]:[N°de semaine]],AK$6,t_Base[[Articles]:[Articles]],$A12)</f>
        <v>0</v>
      </c>
      <c r="AL12" s="21">
        <f>SUMIFS(t_Base[[Quantité prise]:[Quantité prise]],t_Base[[N° de carte]:[N° de carte]],$B$2,t_Base[[N°de semaine]:[N°de semaine]],AL$6,t_Base[[Articles]:[Articles]],$A12)</f>
        <v>0</v>
      </c>
      <c r="AM12" s="21">
        <f>SUMIFS(t_Base[[Quantité prise]:[Quantité prise]],t_Base[[N° de carte]:[N° de carte]],$B$2,t_Base[[N°de semaine]:[N°de semaine]],AM$6,t_Base[[Articles]:[Articles]],$A12)</f>
        <v>0</v>
      </c>
      <c r="AN12" s="21">
        <f>SUMIFS(t_Base[[Quantité prise]:[Quantité prise]],t_Base[[N° de carte]:[N° de carte]],$B$2,t_Base[[N°de semaine]:[N°de semaine]],AN$6,t_Base[[Articles]:[Articles]],$A12)</f>
        <v>0</v>
      </c>
      <c r="AO12" s="21">
        <f>SUMIFS(t_Base[[Quantité prise]:[Quantité prise]],t_Base[[N° de carte]:[N° de carte]],$B$2,t_Base[[N°de semaine]:[N°de semaine]],AO$6,t_Base[[Articles]:[Articles]],$A12)</f>
        <v>0</v>
      </c>
      <c r="AP12" s="21">
        <f>SUMIFS(t_Base[[Quantité prise]:[Quantité prise]],t_Base[[N° de carte]:[N° de carte]],$B$2,t_Base[[N°de semaine]:[N°de semaine]],AP$6,t_Base[[Articles]:[Articles]],$A12)</f>
        <v>0</v>
      </c>
      <c r="AQ12" s="21">
        <f>SUMIFS(t_Base[[Quantité prise]:[Quantité prise]],t_Base[[N° de carte]:[N° de carte]],$B$2,t_Base[[N°de semaine]:[N°de semaine]],AQ$6,t_Base[[Articles]:[Articles]],$A12)</f>
        <v>0</v>
      </c>
      <c r="AR12" s="21">
        <f>SUMIFS(t_Base[[Quantité prise]:[Quantité prise]],t_Base[[N° de carte]:[N° de carte]],$B$2,t_Base[[N°de semaine]:[N°de semaine]],AR$6,t_Base[[Articles]:[Articles]],$A12)</f>
        <v>0</v>
      </c>
      <c r="AS12" s="21">
        <f>SUMIFS(t_Base[[Quantité prise]:[Quantité prise]],t_Base[[N° de carte]:[N° de carte]],$B$2,t_Base[[N°de semaine]:[N°de semaine]],AS$6,t_Base[[Articles]:[Articles]],$A12)</f>
        <v>0</v>
      </c>
      <c r="AT12" s="21">
        <f>SUMIFS(t_Base[[Quantité prise]:[Quantité prise]],t_Base[[N° de carte]:[N° de carte]],$B$2,t_Base[[N°de semaine]:[N°de semaine]],AT$6,t_Base[[Articles]:[Articles]],$A12)</f>
        <v>0</v>
      </c>
      <c r="AU12" s="21">
        <f>SUMIFS(t_Base[[Quantité prise]:[Quantité prise]],t_Base[[N° de carte]:[N° de carte]],$B$2,t_Base[[N°de semaine]:[N°de semaine]],AU$6,t_Base[[Articles]:[Articles]],$A12)</f>
        <v>0</v>
      </c>
      <c r="AV12" s="21">
        <f>SUMIFS(t_Base[[Quantité prise]:[Quantité prise]],t_Base[[N° de carte]:[N° de carte]],$B$2,t_Base[[N°de semaine]:[N°de semaine]],AV$6,t_Base[[Articles]:[Articles]],$A12)</f>
        <v>0</v>
      </c>
      <c r="AW12" s="21">
        <f>SUMIFS(t_Base[[Quantité prise]:[Quantité prise]],t_Base[[N° de carte]:[N° de carte]],$B$2,t_Base[[N°de semaine]:[N°de semaine]],AW$6,t_Base[[Articles]:[Articles]],$A12)</f>
        <v>0</v>
      </c>
      <c r="AX12" s="21">
        <f>SUMIFS(t_Base[[Quantité prise]:[Quantité prise]],t_Base[[N° de carte]:[N° de carte]],$B$2,t_Base[[N°de semaine]:[N°de semaine]],AX$6,t_Base[[Articles]:[Articles]],$A12)</f>
        <v>0</v>
      </c>
      <c r="AY12" s="21">
        <f>SUMIFS(t_Base[[Quantité prise]:[Quantité prise]],t_Base[[N° de carte]:[N° de carte]],$B$2,t_Base[[N°de semaine]:[N°de semaine]],AY$6,t_Base[[Articles]:[Articles]],$A12)</f>
        <v>0</v>
      </c>
      <c r="AZ12" s="21">
        <f>SUMIFS(t_Base[[Quantité prise]:[Quantité prise]],t_Base[[N° de carte]:[N° de carte]],$B$2,t_Base[[N°de semaine]:[N°de semaine]],AZ$6,t_Base[[Articles]:[Articles]],$A12)</f>
        <v>0</v>
      </c>
      <c r="BA12" s="21">
        <f>SUMIFS(t_Base[[Quantité prise]:[Quantité prise]],t_Base[[N° de carte]:[N° de carte]],$B$2,t_Base[[N°de semaine]:[N°de semaine]],BA$6,t_Base[[Articles]:[Articles]],$A12)</f>
        <v>0</v>
      </c>
      <c r="BB12" s="21">
        <f>SUMIFS(t_Base[[Quantité prise]:[Quantité prise]],t_Base[[N° de carte]:[N° de carte]],$B$2,t_Base[[N°de semaine]:[N°de semaine]],BB$6,t_Base[[Articles]:[Articles]],$A12)</f>
        <v>0</v>
      </c>
      <c r="BC12" s="21">
        <f>SUMIFS(t_Base[[Quantité prise]:[Quantité prise]],t_Base[[N° de carte]:[N° de carte]],$B$2,t_Base[[N°de semaine]:[N°de semaine]],BC$6,t_Base[[Articles]:[Articles]],$A12)</f>
        <v>0</v>
      </c>
    </row>
    <row r="13" spans="1:55" ht="20.25" x14ac:dyDescent="0.25">
      <c r="A13" s="76" t="s">
        <v>138</v>
      </c>
      <c r="B13" s="30" t="e">
        <f>Articles!#REF!</f>
        <v>#REF!</v>
      </c>
      <c r="C13" s="28">
        <f t="shared" si="0"/>
        <v>1</v>
      </c>
      <c r="D13" s="21">
        <f>SUMIFS(t_Base[[Quantité prise]:[Quantité prise]],t_Base[[N° de carte]:[N° de carte]],$B$2,t_Base[[N°de semaine]:[N°de semaine]],D$6,t_Base[[Articles]:[Articles]],$A13)</f>
        <v>0</v>
      </c>
      <c r="E13" s="21">
        <f>SUMIFS(t_Base[[Quantité prise]:[Quantité prise]],t_Base[[N° de carte]:[N° de carte]],$B$2,t_Base[[N°de semaine]:[N°de semaine]],E$6,t_Base[[Articles]:[Articles]],$A13)</f>
        <v>1</v>
      </c>
      <c r="F13" s="21">
        <f>SUMIFS(t_Base[[Quantité prise]:[Quantité prise]],t_Base[[N° de carte]:[N° de carte]],$B$2,t_Base[[N°de semaine]:[N°de semaine]],F$6,t_Base[[Articles]:[Articles]],$A13)</f>
        <v>0</v>
      </c>
      <c r="G13" s="21">
        <f>SUMIFS(t_Base[[Quantité prise]:[Quantité prise]],t_Base[[N° de carte]:[N° de carte]],$B$2,t_Base[[N°de semaine]:[N°de semaine]],G$6,t_Base[[Articles]:[Articles]],$A13)</f>
        <v>0</v>
      </c>
      <c r="H13" s="21">
        <f>SUMIFS(t_Base[[Quantité prise]:[Quantité prise]],t_Base[[N° de carte]:[N° de carte]],$B$2,t_Base[[N°de semaine]:[N°de semaine]],H$6,t_Base[[Articles]:[Articles]],$A13)</f>
        <v>0</v>
      </c>
      <c r="I13" s="21">
        <f>SUMIFS(t_Base[[Quantité prise]:[Quantité prise]],t_Base[[N° de carte]:[N° de carte]],$B$2,t_Base[[N°de semaine]:[N°de semaine]],I$6,t_Base[[Articles]:[Articles]],$A13)</f>
        <v>0</v>
      </c>
      <c r="J13" s="21">
        <f>SUMIFS(t_Base[[Quantité prise]:[Quantité prise]],t_Base[[N° de carte]:[N° de carte]],$B$2,t_Base[[N°de semaine]:[N°de semaine]],J$6,t_Base[[Articles]:[Articles]],$A13)</f>
        <v>0</v>
      </c>
      <c r="K13" s="21">
        <f>SUMIFS(t_Base[[Quantité prise]:[Quantité prise]],t_Base[[N° de carte]:[N° de carte]],$B$2,t_Base[[N°de semaine]:[N°de semaine]],K$6,t_Base[[Articles]:[Articles]],$A13)</f>
        <v>0</v>
      </c>
      <c r="L13" s="21">
        <f>SUMIFS(t_Base[[Quantité prise]:[Quantité prise]],t_Base[[N° de carte]:[N° de carte]],$B$2,t_Base[[N°de semaine]:[N°de semaine]],L$6,t_Base[[Articles]:[Articles]],$A13)</f>
        <v>0</v>
      </c>
      <c r="M13" s="21">
        <f>SUMIFS(t_Base[[Quantité prise]:[Quantité prise]],t_Base[[N° de carte]:[N° de carte]],$B$2,t_Base[[N°de semaine]:[N°de semaine]],M$6,t_Base[[Articles]:[Articles]],$A13)</f>
        <v>0</v>
      </c>
      <c r="N13" s="21">
        <f>SUMIFS(t_Base[[Quantité prise]:[Quantité prise]],t_Base[[N° de carte]:[N° de carte]],$B$2,t_Base[[N°de semaine]:[N°de semaine]],N$6,t_Base[[Articles]:[Articles]],$A13)</f>
        <v>0</v>
      </c>
      <c r="O13" s="21">
        <f>SUMIFS(t_Base[[Quantité prise]:[Quantité prise]],t_Base[[N° de carte]:[N° de carte]],$B$2,t_Base[[N°de semaine]:[N°de semaine]],O$6,t_Base[[Articles]:[Articles]],$A13)</f>
        <v>0</v>
      </c>
      <c r="P13" s="21">
        <f>SUMIFS(t_Base[[Quantité prise]:[Quantité prise]],t_Base[[N° de carte]:[N° de carte]],$B$2,t_Base[[N°de semaine]:[N°de semaine]],P$6,t_Base[[Articles]:[Articles]],$A13)</f>
        <v>0</v>
      </c>
      <c r="Q13" s="21">
        <f>SUMIFS(t_Base[[Quantité prise]:[Quantité prise]],t_Base[[N° de carte]:[N° de carte]],$B$2,t_Base[[N°de semaine]:[N°de semaine]],Q$6,t_Base[[Articles]:[Articles]],$A13)</f>
        <v>0</v>
      </c>
      <c r="R13" s="21">
        <f>SUMIFS(t_Base[[Quantité prise]:[Quantité prise]],t_Base[[N° de carte]:[N° de carte]],$B$2,t_Base[[N°de semaine]:[N°de semaine]],R$6,t_Base[[Articles]:[Articles]],$A13)</f>
        <v>0</v>
      </c>
      <c r="S13" s="21">
        <f>SUMIFS(t_Base[[Quantité prise]:[Quantité prise]],t_Base[[N° de carte]:[N° de carte]],$B$2,t_Base[[N°de semaine]:[N°de semaine]],S$6,t_Base[[Articles]:[Articles]],$A13)</f>
        <v>0</v>
      </c>
      <c r="T13" s="21">
        <f>SUMIFS(t_Base[[Quantité prise]:[Quantité prise]],t_Base[[N° de carte]:[N° de carte]],$B$2,t_Base[[N°de semaine]:[N°de semaine]],T$6,t_Base[[Articles]:[Articles]],$A13)</f>
        <v>0</v>
      </c>
      <c r="U13" s="21">
        <f>SUMIFS(t_Base[[Quantité prise]:[Quantité prise]],t_Base[[N° de carte]:[N° de carte]],$B$2,t_Base[[N°de semaine]:[N°de semaine]],U$6,t_Base[[Articles]:[Articles]],$A13)</f>
        <v>0</v>
      </c>
      <c r="V13" s="21">
        <f>SUMIFS(t_Base[[Quantité prise]:[Quantité prise]],t_Base[[N° de carte]:[N° de carte]],$B$2,t_Base[[N°de semaine]:[N°de semaine]],V$6,t_Base[[Articles]:[Articles]],$A13)</f>
        <v>0</v>
      </c>
      <c r="W13" s="21">
        <f>SUMIFS(t_Base[[Quantité prise]:[Quantité prise]],t_Base[[N° de carte]:[N° de carte]],$B$2,t_Base[[N°de semaine]:[N°de semaine]],W$6,t_Base[[Articles]:[Articles]],$A13)</f>
        <v>0</v>
      </c>
      <c r="X13" s="21">
        <f>SUMIFS(t_Base[[Quantité prise]:[Quantité prise]],t_Base[[N° de carte]:[N° de carte]],$B$2,t_Base[[N°de semaine]:[N°de semaine]],X$6,t_Base[[Articles]:[Articles]],$A13)</f>
        <v>0</v>
      </c>
      <c r="Y13" s="21">
        <f>SUMIFS(t_Base[[Quantité prise]:[Quantité prise]],t_Base[[N° de carte]:[N° de carte]],$B$2,t_Base[[N°de semaine]:[N°de semaine]],Y$6,t_Base[[Articles]:[Articles]],$A13)</f>
        <v>0</v>
      </c>
      <c r="Z13" s="21">
        <f>SUMIFS(t_Base[[Quantité prise]:[Quantité prise]],t_Base[[N° de carte]:[N° de carte]],$B$2,t_Base[[N°de semaine]:[N°de semaine]],Z$6,t_Base[[Articles]:[Articles]],$A13)</f>
        <v>0</v>
      </c>
      <c r="AA13" s="21">
        <f>SUMIFS(t_Base[[Quantité prise]:[Quantité prise]],t_Base[[N° de carte]:[N° de carte]],$B$2,t_Base[[N°de semaine]:[N°de semaine]],AA$6,t_Base[[Articles]:[Articles]],$A13)</f>
        <v>0</v>
      </c>
      <c r="AB13" s="21">
        <f>SUMIFS(t_Base[[Quantité prise]:[Quantité prise]],t_Base[[N° de carte]:[N° de carte]],$B$2,t_Base[[N°de semaine]:[N°de semaine]],AB$6,t_Base[[Articles]:[Articles]],$A13)</f>
        <v>0</v>
      </c>
      <c r="AC13" s="21">
        <f>SUMIFS(t_Base[[Quantité prise]:[Quantité prise]],t_Base[[N° de carte]:[N° de carte]],$B$2,t_Base[[N°de semaine]:[N°de semaine]],AC$6,t_Base[[Articles]:[Articles]],$A13)</f>
        <v>0</v>
      </c>
      <c r="AD13" s="21">
        <f>SUMIFS(t_Base[[Quantité prise]:[Quantité prise]],t_Base[[N° de carte]:[N° de carte]],$B$2,t_Base[[N°de semaine]:[N°de semaine]],AD$6,t_Base[[Articles]:[Articles]],$A13)</f>
        <v>0</v>
      </c>
      <c r="AE13" s="21">
        <f>SUMIFS(t_Base[[Quantité prise]:[Quantité prise]],t_Base[[N° de carte]:[N° de carte]],$B$2,t_Base[[N°de semaine]:[N°de semaine]],AE$6,t_Base[[Articles]:[Articles]],$A13)</f>
        <v>0</v>
      </c>
      <c r="AF13" s="21">
        <f>SUMIFS(t_Base[[Quantité prise]:[Quantité prise]],t_Base[[N° de carte]:[N° de carte]],$B$2,t_Base[[N°de semaine]:[N°de semaine]],AF$6,t_Base[[Articles]:[Articles]],$A13)</f>
        <v>0</v>
      </c>
      <c r="AG13" s="21">
        <f>SUMIFS(t_Base[[Quantité prise]:[Quantité prise]],t_Base[[N° de carte]:[N° de carte]],$B$2,t_Base[[N°de semaine]:[N°de semaine]],AG$6,t_Base[[Articles]:[Articles]],$A13)</f>
        <v>0</v>
      </c>
      <c r="AH13" s="21">
        <f>SUMIFS(t_Base[[Quantité prise]:[Quantité prise]],t_Base[[N° de carte]:[N° de carte]],$B$2,t_Base[[N°de semaine]:[N°de semaine]],AH$6,t_Base[[Articles]:[Articles]],$A13)</f>
        <v>0</v>
      </c>
      <c r="AI13" s="21">
        <f>SUMIFS(t_Base[[Quantité prise]:[Quantité prise]],t_Base[[N° de carte]:[N° de carte]],$B$2,t_Base[[N°de semaine]:[N°de semaine]],AI$6,t_Base[[Articles]:[Articles]],$A13)</f>
        <v>0</v>
      </c>
      <c r="AJ13" s="21">
        <f>SUMIFS(t_Base[[Quantité prise]:[Quantité prise]],t_Base[[N° de carte]:[N° de carte]],$B$2,t_Base[[N°de semaine]:[N°de semaine]],AJ$6,t_Base[[Articles]:[Articles]],$A13)</f>
        <v>0</v>
      </c>
      <c r="AK13" s="21">
        <f>SUMIFS(t_Base[[Quantité prise]:[Quantité prise]],t_Base[[N° de carte]:[N° de carte]],$B$2,t_Base[[N°de semaine]:[N°de semaine]],AK$6,t_Base[[Articles]:[Articles]],$A13)</f>
        <v>0</v>
      </c>
      <c r="AL13" s="21">
        <f>SUMIFS(t_Base[[Quantité prise]:[Quantité prise]],t_Base[[N° de carte]:[N° de carte]],$B$2,t_Base[[N°de semaine]:[N°de semaine]],AL$6,t_Base[[Articles]:[Articles]],$A13)</f>
        <v>0</v>
      </c>
      <c r="AM13" s="21">
        <f>SUMIFS(t_Base[[Quantité prise]:[Quantité prise]],t_Base[[N° de carte]:[N° de carte]],$B$2,t_Base[[N°de semaine]:[N°de semaine]],AM$6,t_Base[[Articles]:[Articles]],$A13)</f>
        <v>0</v>
      </c>
      <c r="AN13" s="21">
        <f>SUMIFS(t_Base[[Quantité prise]:[Quantité prise]],t_Base[[N° de carte]:[N° de carte]],$B$2,t_Base[[N°de semaine]:[N°de semaine]],AN$6,t_Base[[Articles]:[Articles]],$A13)</f>
        <v>0</v>
      </c>
      <c r="AO13" s="21">
        <f>SUMIFS(t_Base[[Quantité prise]:[Quantité prise]],t_Base[[N° de carte]:[N° de carte]],$B$2,t_Base[[N°de semaine]:[N°de semaine]],AO$6,t_Base[[Articles]:[Articles]],$A13)</f>
        <v>0</v>
      </c>
      <c r="AP13" s="21">
        <f>SUMIFS(t_Base[[Quantité prise]:[Quantité prise]],t_Base[[N° de carte]:[N° de carte]],$B$2,t_Base[[N°de semaine]:[N°de semaine]],AP$6,t_Base[[Articles]:[Articles]],$A13)</f>
        <v>0</v>
      </c>
      <c r="AQ13" s="21">
        <f>SUMIFS(t_Base[[Quantité prise]:[Quantité prise]],t_Base[[N° de carte]:[N° de carte]],$B$2,t_Base[[N°de semaine]:[N°de semaine]],AQ$6,t_Base[[Articles]:[Articles]],$A13)</f>
        <v>0</v>
      </c>
      <c r="AR13" s="21">
        <f>SUMIFS(t_Base[[Quantité prise]:[Quantité prise]],t_Base[[N° de carte]:[N° de carte]],$B$2,t_Base[[N°de semaine]:[N°de semaine]],AR$6,t_Base[[Articles]:[Articles]],$A13)</f>
        <v>0</v>
      </c>
      <c r="AS13" s="21">
        <f>SUMIFS(t_Base[[Quantité prise]:[Quantité prise]],t_Base[[N° de carte]:[N° de carte]],$B$2,t_Base[[N°de semaine]:[N°de semaine]],AS$6,t_Base[[Articles]:[Articles]],$A13)</f>
        <v>0</v>
      </c>
      <c r="AT13" s="21">
        <f>SUMIFS(t_Base[[Quantité prise]:[Quantité prise]],t_Base[[N° de carte]:[N° de carte]],$B$2,t_Base[[N°de semaine]:[N°de semaine]],AT$6,t_Base[[Articles]:[Articles]],$A13)</f>
        <v>0</v>
      </c>
      <c r="AU13" s="21">
        <f>SUMIFS(t_Base[[Quantité prise]:[Quantité prise]],t_Base[[N° de carte]:[N° de carte]],$B$2,t_Base[[N°de semaine]:[N°de semaine]],AU$6,t_Base[[Articles]:[Articles]],$A13)</f>
        <v>0</v>
      </c>
      <c r="AV13" s="21">
        <f>SUMIFS(t_Base[[Quantité prise]:[Quantité prise]],t_Base[[N° de carte]:[N° de carte]],$B$2,t_Base[[N°de semaine]:[N°de semaine]],AV$6,t_Base[[Articles]:[Articles]],$A13)</f>
        <v>0</v>
      </c>
      <c r="AW13" s="21">
        <f>SUMIFS(t_Base[[Quantité prise]:[Quantité prise]],t_Base[[N° de carte]:[N° de carte]],$B$2,t_Base[[N°de semaine]:[N°de semaine]],AW$6,t_Base[[Articles]:[Articles]],$A13)</f>
        <v>0</v>
      </c>
      <c r="AX13" s="21">
        <f>SUMIFS(t_Base[[Quantité prise]:[Quantité prise]],t_Base[[N° de carte]:[N° de carte]],$B$2,t_Base[[N°de semaine]:[N°de semaine]],AX$6,t_Base[[Articles]:[Articles]],$A13)</f>
        <v>0</v>
      </c>
      <c r="AY13" s="21">
        <f>SUMIFS(t_Base[[Quantité prise]:[Quantité prise]],t_Base[[N° de carte]:[N° de carte]],$B$2,t_Base[[N°de semaine]:[N°de semaine]],AY$6,t_Base[[Articles]:[Articles]],$A13)</f>
        <v>0</v>
      </c>
      <c r="AZ13" s="21">
        <f>SUMIFS(t_Base[[Quantité prise]:[Quantité prise]],t_Base[[N° de carte]:[N° de carte]],$B$2,t_Base[[N°de semaine]:[N°de semaine]],AZ$6,t_Base[[Articles]:[Articles]],$A13)</f>
        <v>0</v>
      </c>
      <c r="BA13" s="21">
        <f>SUMIFS(t_Base[[Quantité prise]:[Quantité prise]],t_Base[[N° de carte]:[N° de carte]],$B$2,t_Base[[N°de semaine]:[N°de semaine]],BA$6,t_Base[[Articles]:[Articles]],$A13)</f>
        <v>0</v>
      </c>
      <c r="BB13" s="21">
        <f>SUMIFS(t_Base[[Quantité prise]:[Quantité prise]],t_Base[[N° de carte]:[N° de carte]],$B$2,t_Base[[N°de semaine]:[N°de semaine]],BB$6,t_Base[[Articles]:[Articles]],$A13)</f>
        <v>0</v>
      </c>
      <c r="BC13" s="21">
        <f>SUMIFS(t_Base[[Quantité prise]:[Quantité prise]],t_Base[[N° de carte]:[N° de carte]],$B$2,t_Base[[N°de semaine]:[N°de semaine]],BC$6,t_Base[[Articles]:[Articles]],$A13)</f>
        <v>0</v>
      </c>
    </row>
    <row r="14" spans="1:55" ht="20.25" x14ac:dyDescent="0.25">
      <c r="A14" s="76"/>
      <c r="B14" s="30"/>
      <c r="C14" s="28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</row>
    <row r="15" spans="1:55" ht="20.25" x14ac:dyDescent="0.25">
      <c r="A15" s="76" t="s">
        <v>134</v>
      </c>
      <c r="B15" s="30" t="e">
        <f>Articles!#REF!</f>
        <v>#REF!</v>
      </c>
      <c r="C15" s="28">
        <f t="shared" si="0"/>
        <v>0</v>
      </c>
      <c r="D15" s="21">
        <f>SUMIFS(t_Base[[Quantité prise]:[Quantité prise]],t_Base[[N° de carte]:[N° de carte]],$B$2,t_Base[[N°de semaine]:[N°de semaine]],D$6,t_Base[[Articles]:[Articles]],$A15)</f>
        <v>0</v>
      </c>
      <c r="E15" s="21">
        <f>SUMIFS(t_Base[[Quantité prise]:[Quantité prise]],t_Base[[N° de carte]:[N° de carte]],$B$2,t_Base[[N°de semaine]:[N°de semaine]],E$6,t_Base[[Articles]:[Articles]],$A15)</f>
        <v>0</v>
      </c>
      <c r="F15" s="21">
        <f>SUMIFS(t_Base[[Quantité prise]:[Quantité prise]],t_Base[[N° de carte]:[N° de carte]],$B$2,t_Base[[N°de semaine]:[N°de semaine]],F$6,t_Base[[Articles]:[Articles]],$A15)</f>
        <v>0</v>
      </c>
      <c r="G15" s="21">
        <f>SUMIFS(t_Base[[Quantité prise]:[Quantité prise]],t_Base[[N° de carte]:[N° de carte]],$B$2,t_Base[[N°de semaine]:[N°de semaine]],G$6,t_Base[[Articles]:[Articles]],$A15)</f>
        <v>0</v>
      </c>
      <c r="H15" s="21">
        <f>SUMIFS(t_Base[[Quantité prise]:[Quantité prise]],t_Base[[N° de carte]:[N° de carte]],$B$2,t_Base[[N°de semaine]:[N°de semaine]],H$6,t_Base[[Articles]:[Articles]],$A15)</f>
        <v>0</v>
      </c>
      <c r="I15" s="21">
        <f>SUMIFS(t_Base[[Quantité prise]:[Quantité prise]],t_Base[[N° de carte]:[N° de carte]],$B$2,t_Base[[N°de semaine]:[N°de semaine]],I$6,t_Base[[Articles]:[Articles]],$A15)</f>
        <v>0</v>
      </c>
      <c r="J15" s="21">
        <f>SUMIFS(t_Base[[Quantité prise]:[Quantité prise]],t_Base[[N° de carte]:[N° de carte]],$B$2,t_Base[[N°de semaine]:[N°de semaine]],J$6,t_Base[[Articles]:[Articles]],$A15)</f>
        <v>0</v>
      </c>
      <c r="K15" s="21">
        <f>SUMIFS(t_Base[[Quantité prise]:[Quantité prise]],t_Base[[N° de carte]:[N° de carte]],$B$2,t_Base[[N°de semaine]:[N°de semaine]],K$6,t_Base[[Articles]:[Articles]],$A15)</f>
        <v>0</v>
      </c>
      <c r="L15" s="21">
        <f>SUMIFS(t_Base[[Quantité prise]:[Quantité prise]],t_Base[[N° de carte]:[N° de carte]],$B$2,t_Base[[N°de semaine]:[N°de semaine]],L$6,t_Base[[Articles]:[Articles]],$A15)</f>
        <v>0</v>
      </c>
      <c r="M15" s="21">
        <f>SUMIFS(t_Base[[Quantité prise]:[Quantité prise]],t_Base[[N° de carte]:[N° de carte]],$B$2,t_Base[[N°de semaine]:[N°de semaine]],M$6,t_Base[[Articles]:[Articles]],$A15)</f>
        <v>0</v>
      </c>
      <c r="N15" s="21">
        <f>SUMIFS(t_Base[[Quantité prise]:[Quantité prise]],t_Base[[N° de carte]:[N° de carte]],$B$2,t_Base[[N°de semaine]:[N°de semaine]],N$6,t_Base[[Articles]:[Articles]],$A15)</f>
        <v>0</v>
      </c>
      <c r="O15" s="21">
        <f>SUMIFS(t_Base[[Quantité prise]:[Quantité prise]],t_Base[[N° de carte]:[N° de carte]],$B$2,t_Base[[N°de semaine]:[N°de semaine]],O$6,t_Base[[Articles]:[Articles]],$A15)</f>
        <v>0</v>
      </c>
      <c r="P15" s="21">
        <f>SUMIFS(t_Base[[Quantité prise]:[Quantité prise]],t_Base[[N° de carte]:[N° de carte]],$B$2,t_Base[[N°de semaine]:[N°de semaine]],P$6,t_Base[[Articles]:[Articles]],$A15)</f>
        <v>0</v>
      </c>
      <c r="Q15" s="21">
        <f>SUMIFS(t_Base[[Quantité prise]:[Quantité prise]],t_Base[[N° de carte]:[N° de carte]],$B$2,t_Base[[N°de semaine]:[N°de semaine]],Q$6,t_Base[[Articles]:[Articles]],$A15)</f>
        <v>0</v>
      </c>
      <c r="R15" s="21">
        <f>SUMIFS(t_Base[[Quantité prise]:[Quantité prise]],t_Base[[N° de carte]:[N° de carte]],$B$2,t_Base[[N°de semaine]:[N°de semaine]],R$6,t_Base[[Articles]:[Articles]],$A15)</f>
        <v>0</v>
      </c>
      <c r="S15" s="21">
        <f>SUMIFS(t_Base[[Quantité prise]:[Quantité prise]],t_Base[[N° de carte]:[N° de carte]],$B$2,t_Base[[N°de semaine]:[N°de semaine]],S$6,t_Base[[Articles]:[Articles]],$A15)</f>
        <v>0</v>
      </c>
      <c r="T15" s="21">
        <f>SUMIFS(t_Base[[Quantité prise]:[Quantité prise]],t_Base[[N° de carte]:[N° de carte]],$B$2,t_Base[[N°de semaine]:[N°de semaine]],T$6,t_Base[[Articles]:[Articles]],$A15)</f>
        <v>0</v>
      </c>
      <c r="U15" s="21">
        <f>SUMIFS(t_Base[[Quantité prise]:[Quantité prise]],t_Base[[N° de carte]:[N° de carte]],$B$2,t_Base[[N°de semaine]:[N°de semaine]],U$6,t_Base[[Articles]:[Articles]],$A15)</f>
        <v>0</v>
      </c>
      <c r="V15" s="21">
        <f>SUMIFS(t_Base[[Quantité prise]:[Quantité prise]],t_Base[[N° de carte]:[N° de carte]],$B$2,t_Base[[N°de semaine]:[N°de semaine]],V$6,t_Base[[Articles]:[Articles]],$A15)</f>
        <v>0</v>
      </c>
      <c r="W15" s="21">
        <f>SUMIFS(t_Base[[Quantité prise]:[Quantité prise]],t_Base[[N° de carte]:[N° de carte]],$B$2,t_Base[[N°de semaine]:[N°de semaine]],W$6,t_Base[[Articles]:[Articles]],$A15)</f>
        <v>0</v>
      </c>
      <c r="X15" s="21">
        <f>SUMIFS(t_Base[[Quantité prise]:[Quantité prise]],t_Base[[N° de carte]:[N° de carte]],$B$2,t_Base[[N°de semaine]:[N°de semaine]],X$6,t_Base[[Articles]:[Articles]],$A15)</f>
        <v>0</v>
      </c>
      <c r="Y15" s="21">
        <f>SUMIFS(t_Base[[Quantité prise]:[Quantité prise]],t_Base[[N° de carte]:[N° de carte]],$B$2,t_Base[[N°de semaine]:[N°de semaine]],Y$6,t_Base[[Articles]:[Articles]],$A15)</f>
        <v>0</v>
      </c>
      <c r="Z15" s="21">
        <f>SUMIFS(t_Base[[Quantité prise]:[Quantité prise]],t_Base[[N° de carte]:[N° de carte]],$B$2,t_Base[[N°de semaine]:[N°de semaine]],Z$6,t_Base[[Articles]:[Articles]],$A15)</f>
        <v>0</v>
      </c>
      <c r="AA15" s="21">
        <f>SUMIFS(t_Base[[Quantité prise]:[Quantité prise]],t_Base[[N° de carte]:[N° de carte]],$B$2,t_Base[[N°de semaine]:[N°de semaine]],AA$6,t_Base[[Articles]:[Articles]],$A15)</f>
        <v>0</v>
      </c>
      <c r="AB15" s="21">
        <f>SUMIFS(t_Base[[Quantité prise]:[Quantité prise]],t_Base[[N° de carte]:[N° de carte]],$B$2,t_Base[[N°de semaine]:[N°de semaine]],AB$6,t_Base[[Articles]:[Articles]],$A15)</f>
        <v>0</v>
      </c>
      <c r="AC15" s="21">
        <f>SUMIFS(t_Base[[Quantité prise]:[Quantité prise]],t_Base[[N° de carte]:[N° de carte]],$B$2,t_Base[[N°de semaine]:[N°de semaine]],AC$6,t_Base[[Articles]:[Articles]],$A15)</f>
        <v>0</v>
      </c>
      <c r="AD15" s="21">
        <f>SUMIFS(t_Base[[Quantité prise]:[Quantité prise]],t_Base[[N° de carte]:[N° de carte]],$B$2,t_Base[[N°de semaine]:[N°de semaine]],AD$6,t_Base[[Articles]:[Articles]],$A15)</f>
        <v>0</v>
      </c>
      <c r="AE15" s="21">
        <f>SUMIFS(t_Base[[Quantité prise]:[Quantité prise]],t_Base[[N° de carte]:[N° de carte]],$B$2,t_Base[[N°de semaine]:[N°de semaine]],AE$6,t_Base[[Articles]:[Articles]],$A15)</f>
        <v>0</v>
      </c>
      <c r="AF15" s="21">
        <f>SUMIFS(t_Base[[Quantité prise]:[Quantité prise]],t_Base[[N° de carte]:[N° de carte]],$B$2,t_Base[[N°de semaine]:[N°de semaine]],AF$6,t_Base[[Articles]:[Articles]],$A15)</f>
        <v>0</v>
      </c>
      <c r="AG15" s="21">
        <f>SUMIFS(t_Base[[Quantité prise]:[Quantité prise]],t_Base[[N° de carte]:[N° de carte]],$B$2,t_Base[[N°de semaine]:[N°de semaine]],AG$6,t_Base[[Articles]:[Articles]],$A15)</f>
        <v>0</v>
      </c>
      <c r="AH15" s="21">
        <f>SUMIFS(t_Base[[Quantité prise]:[Quantité prise]],t_Base[[N° de carte]:[N° de carte]],$B$2,t_Base[[N°de semaine]:[N°de semaine]],AH$6,t_Base[[Articles]:[Articles]],$A15)</f>
        <v>0</v>
      </c>
      <c r="AI15" s="21">
        <f>SUMIFS(t_Base[[Quantité prise]:[Quantité prise]],t_Base[[N° de carte]:[N° de carte]],$B$2,t_Base[[N°de semaine]:[N°de semaine]],AI$6,t_Base[[Articles]:[Articles]],$A15)</f>
        <v>0</v>
      </c>
      <c r="AJ15" s="21">
        <f>SUMIFS(t_Base[[Quantité prise]:[Quantité prise]],t_Base[[N° de carte]:[N° de carte]],$B$2,t_Base[[N°de semaine]:[N°de semaine]],AJ$6,t_Base[[Articles]:[Articles]],$A15)</f>
        <v>0</v>
      </c>
      <c r="AK15" s="21">
        <f>SUMIFS(t_Base[[Quantité prise]:[Quantité prise]],t_Base[[N° de carte]:[N° de carte]],$B$2,t_Base[[N°de semaine]:[N°de semaine]],AK$6,t_Base[[Articles]:[Articles]],$A15)</f>
        <v>0</v>
      </c>
      <c r="AL15" s="21">
        <f>SUMIFS(t_Base[[Quantité prise]:[Quantité prise]],t_Base[[N° de carte]:[N° de carte]],$B$2,t_Base[[N°de semaine]:[N°de semaine]],AL$6,t_Base[[Articles]:[Articles]],$A15)</f>
        <v>0</v>
      </c>
      <c r="AM15" s="21">
        <f>SUMIFS(t_Base[[Quantité prise]:[Quantité prise]],t_Base[[N° de carte]:[N° de carte]],$B$2,t_Base[[N°de semaine]:[N°de semaine]],AM$6,t_Base[[Articles]:[Articles]],$A15)</f>
        <v>0</v>
      </c>
      <c r="AN15" s="21">
        <f>SUMIFS(t_Base[[Quantité prise]:[Quantité prise]],t_Base[[N° de carte]:[N° de carte]],$B$2,t_Base[[N°de semaine]:[N°de semaine]],AN$6,t_Base[[Articles]:[Articles]],$A15)</f>
        <v>0</v>
      </c>
      <c r="AO15" s="21">
        <f>SUMIFS(t_Base[[Quantité prise]:[Quantité prise]],t_Base[[N° de carte]:[N° de carte]],$B$2,t_Base[[N°de semaine]:[N°de semaine]],AO$6,t_Base[[Articles]:[Articles]],$A15)</f>
        <v>0</v>
      </c>
      <c r="AP15" s="21">
        <f>SUMIFS(t_Base[[Quantité prise]:[Quantité prise]],t_Base[[N° de carte]:[N° de carte]],$B$2,t_Base[[N°de semaine]:[N°de semaine]],AP$6,t_Base[[Articles]:[Articles]],$A15)</f>
        <v>0</v>
      </c>
      <c r="AQ15" s="21">
        <f>SUMIFS(t_Base[[Quantité prise]:[Quantité prise]],t_Base[[N° de carte]:[N° de carte]],$B$2,t_Base[[N°de semaine]:[N°de semaine]],AQ$6,t_Base[[Articles]:[Articles]],$A15)</f>
        <v>0</v>
      </c>
      <c r="AR15" s="21">
        <f>SUMIFS(t_Base[[Quantité prise]:[Quantité prise]],t_Base[[N° de carte]:[N° de carte]],$B$2,t_Base[[N°de semaine]:[N°de semaine]],AR$6,t_Base[[Articles]:[Articles]],$A15)</f>
        <v>0</v>
      </c>
      <c r="AS15" s="21">
        <f>SUMIFS(t_Base[[Quantité prise]:[Quantité prise]],t_Base[[N° de carte]:[N° de carte]],$B$2,t_Base[[N°de semaine]:[N°de semaine]],AS$6,t_Base[[Articles]:[Articles]],$A15)</f>
        <v>0</v>
      </c>
      <c r="AT15" s="21">
        <f>SUMIFS(t_Base[[Quantité prise]:[Quantité prise]],t_Base[[N° de carte]:[N° de carte]],$B$2,t_Base[[N°de semaine]:[N°de semaine]],AT$6,t_Base[[Articles]:[Articles]],$A15)</f>
        <v>0</v>
      </c>
      <c r="AU15" s="21">
        <f>SUMIFS(t_Base[[Quantité prise]:[Quantité prise]],t_Base[[N° de carte]:[N° de carte]],$B$2,t_Base[[N°de semaine]:[N°de semaine]],AU$6,t_Base[[Articles]:[Articles]],$A15)</f>
        <v>0</v>
      </c>
      <c r="AV15" s="21">
        <f>SUMIFS(t_Base[[Quantité prise]:[Quantité prise]],t_Base[[N° de carte]:[N° de carte]],$B$2,t_Base[[N°de semaine]:[N°de semaine]],AV$6,t_Base[[Articles]:[Articles]],$A15)</f>
        <v>0</v>
      </c>
      <c r="AW15" s="21">
        <f>SUMIFS(t_Base[[Quantité prise]:[Quantité prise]],t_Base[[N° de carte]:[N° de carte]],$B$2,t_Base[[N°de semaine]:[N°de semaine]],AW$6,t_Base[[Articles]:[Articles]],$A15)</f>
        <v>0</v>
      </c>
      <c r="AX15" s="21">
        <f>SUMIFS(t_Base[[Quantité prise]:[Quantité prise]],t_Base[[N° de carte]:[N° de carte]],$B$2,t_Base[[N°de semaine]:[N°de semaine]],AX$6,t_Base[[Articles]:[Articles]],$A15)</f>
        <v>0</v>
      </c>
      <c r="AY15" s="21">
        <f>SUMIFS(t_Base[[Quantité prise]:[Quantité prise]],t_Base[[N° de carte]:[N° de carte]],$B$2,t_Base[[N°de semaine]:[N°de semaine]],AY$6,t_Base[[Articles]:[Articles]],$A15)</f>
        <v>0</v>
      </c>
      <c r="AZ15" s="21">
        <f>SUMIFS(t_Base[[Quantité prise]:[Quantité prise]],t_Base[[N° de carte]:[N° de carte]],$B$2,t_Base[[N°de semaine]:[N°de semaine]],AZ$6,t_Base[[Articles]:[Articles]],$A15)</f>
        <v>0</v>
      </c>
      <c r="BA15" s="21">
        <f>SUMIFS(t_Base[[Quantité prise]:[Quantité prise]],t_Base[[N° de carte]:[N° de carte]],$B$2,t_Base[[N°de semaine]:[N°de semaine]],BA$6,t_Base[[Articles]:[Articles]],$A15)</f>
        <v>0</v>
      </c>
      <c r="BB15" s="21">
        <f>SUMIFS(t_Base[[Quantité prise]:[Quantité prise]],t_Base[[N° de carte]:[N° de carte]],$B$2,t_Base[[N°de semaine]:[N°de semaine]],BB$6,t_Base[[Articles]:[Articles]],$A15)</f>
        <v>0</v>
      </c>
      <c r="BC15" s="21">
        <f>SUMIFS(t_Base[[Quantité prise]:[Quantité prise]],t_Base[[N° de carte]:[N° de carte]],$B$2,t_Base[[N°de semaine]:[N°de semaine]],BC$6,t_Base[[Articles]:[Articles]],$A15)</f>
        <v>0</v>
      </c>
    </row>
    <row r="16" spans="1:55" ht="20.25" x14ac:dyDescent="0.25">
      <c r="A16" s="76" t="s">
        <v>135</v>
      </c>
      <c r="B16" s="30" t="e">
        <f>Articles!#REF!</f>
        <v>#REF!</v>
      </c>
      <c r="C16" s="28">
        <f t="shared" si="0"/>
        <v>0</v>
      </c>
      <c r="D16" s="21">
        <f>SUMIFS(t_Base[[Quantité prise]:[Quantité prise]],t_Base[[N° de carte]:[N° de carte]],$B$2,t_Base[[N°de semaine]:[N°de semaine]],D$6,t_Base[[Articles]:[Articles]],$A16)</f>
        <v>0</v>
      </c>
      <c r="E16" s="21">
        <f>SUMIFS(t_Base[[Quantité prise]:[Quantité prise]],t_Base[[N° de carte]:[N° de carte]],$B$2,t_Base[[N°de semaine]:[N°de semaine]],E$6,t_Base[[Articles]:[Articles]],$A16)</f>
        <v>0</v>
      </c>
      <c r="F16" s="21">
        <f>SUMIFS(t_Base[[Quantité prise]:[Quantité prise]],t_Base[[N° de carte]:[N° de carte]],$B$2,t_Base[[N°de semaine]:[N°de semaine]],F$6,t_Base[[Articles]:[Articles]],$A16)</f>
        <v>0</v>
      </c>
      <c r="G16" s="21">
        <f>SUMIFS(t_Base[[Quantité prise]:[Quantité prise]],t_Base[[N° de carte]:[N° de carte]],$B$2,t_Base[[N°de semaine]:[N°de semaine]],G$6,t_Base[[Articles]:[Articles]],$A16)</f>
        <v>0</v>
      </c>
      <c r="H16" s="21">
        <f>SUMIFS(t_Base[[Quantité prise]:[Quantité prise]],t_Base[[N° de carte]:[N° de carte]],$B$2,t_Base[[N°de semaine]:[N°de semaine]],H$6,t_Base[[Articles]:[Articles]],$A16)</f>
        <v>0</v>
      </c>
      <c r="I16" s="21">
        <f>SUMIFS(t_Base[[Quantité prise]:[Quantité prise]],t_Base[[N° de carte]:[N° de carte]],$B$2,t_Base[[N°de semaine]:[N°de semaine]],I$6,t_Base[[Articles]:[Articles]],$A16)</f>
        <v>0</v>
      </c>
      <c r="J16" s="21">
        <f>SUMIFS(t_Base[[Quantité prise]:[Quantité prise]],t_Base[[N° de carte]:[N° de carte]],$B$2,t_Base[[N°de semaine]:[N°de semaine]],J$6,t_Base[[Articles]:[Articles]],$A16)</f>
        <v>0</v>
      </c>
      <c r="K16" s="21">
        <f>SUMIFS(t_Base[[Quantité prise]:[Quantité prise]],t_Base[[N° de carte]:[N° de carte]],$B$2,t_Base[[N°de semaine]:[N°de semaine]],K$6,t_Base[[Articles]:[Articles]],$A16)</f>
        <v>0</v>
      </c>
      <c r="L16" s="21">
        <f>SUMIFS(t_Base[[Quantité prise]:[Quantité prise]],t_Base[[N° de carte]:[N° de carte]],$B$2,t_Base[[N°de semaine]:[N°de semaine]],L$6,t_Base[[Articles]:[Articles]],$A16)</f>
        <v>0</v>
      </c>
      <c r="M16" s="21">
        <f>SUMIFS(t_Base[[Quantité prise]:[Quantité prise]],t_Base[[N° de carte]:[N° de carte]],$B$2,t_Base[[N°de semaine]:[N°de semaine]],M$6,t_Base[[Articles]:[Articles]],$A16)</f>
        <v>0</v>
      </c>
      <c r="N16" s="21">
        <f>SUMIFS(t_Base[[Quantité prise]:[Quantité prise]],t_Base[[N° de carte]:[N° de carte]],$B$2,t_Base[[N°de semaine]:[N°de semaine]],N$6,t_Base[[Articles]:[Articles]],$A16)</f>
        <v>0</v>
      </c>
      <c r="O16" s="21">
        <f>SUMIFS(t_Base[[Quantité prise]:[Quantité prise]],t_Base[[N° de carte]:[N° de carte]],$B$2,t_Base[[N°de semaine]:[N°de semaine]],O$6,t_Base[[Articles]:[Articles]],$A16)</f>
        <v>0</v>
      </c>
      <c r="P16" s="21">
        <f>SUMIFS(t_Base[[Quantité prise]:[Quantité prise]],t_Base[[N° de carte]:[N° de carte]],$B$2,t_Base[[N°de semaine]:[N°de semaine]],P$6,t_Base[[Articles]:[Articles]],$A16)</f>
        <v>0</v>
      </c>
      <c r="Q16" s="21">
        <f>SUMIFS(t_Base[[Quantité prise]:[Quantité prise]],t_Base[[N° de carte]:[N° de carte]],$B$2,t_Base[[N°de semaine]:[N°de semaine]],Q$6,t_Base[[Articles]:[Articles]],$A16)</f>
        <v>0</v>
      </c>
      <c r="R16" s="21">
        <f>SUMIFS(t_Base[[Quantité prise]:[Quantité prise]],t_Base[[N° de carte]:[N° de carte]],$B$2,t_Base[[N°de semaine]:[N°de semaine]],R$6,t_Base[[Articles]:[Articles]],$A16)</f>
        <v>0</v>
      </c>
      <c r="S16" s="21">
        <f>SUMIFS(t_Base[[Quantité prise]:[Quantité prise]],t_Base[[N° de carte]:[N° de carte]],$B$2,t_Base[[N°de semaine]:[N°de semaine]],S$6,t_Base[[Articles]:[Articles]],$A16)</f>
        <v>0</v>
      </c>
      <c r="T16" s="21">
        <f>SUMIFS(t_Base[[Quantité prise]:[Quantité prise]],t_Base[[N° de carte]:[N° de carte]],$B$2,t_Base[[N°de semaine]:[N°de semaine]],T$6,t_Base[[Articles]:[Articles]],$A16)</f>
        <v>0</v>
      </c>
      <c r="U16" s="21">
        <f>SUMIFS(t_Base[[Quantité prise]:[Quantité prise]],t_Base[[N° de carte]:[N° de carte]],$B$2,t_Base[[N°de semaine]:[N°de semaine]],U$6,t_Base[[Articles]:[Articles]],$A16)</f>
        <v>0</v>
      </c>
      <c r="V16" s="21">
        <f>SUMIFS(t_Base[[Quantité prise]:[Quantité prise]],t_Base[[N° de carte]:[N° de carte]],$B$2,t_Base[[N°de semaine]:[N°de semaine]],V$6,t_Base[[Articles]:[Articles]],$A16)</f>
        <v>0</v>
      </c>
      <c r="W16" s="21">
        <f>SUMIFS(t_Base[[Quantité prise]:[Quantité prise]],t_Base[[N° de carte]:[N° de carte]],$B$2,t_Base[[N°de semaine]:[N°de semaine]],W$6,t_Base[[Articles]:[Articles]],$A16)</f>
        <v>0</v>
      </c>
      <c r="X16" s="21">
        <f>SUMIFS(t_Base[[Quantité prise]:[Quantité prise]],t_Base[[N° de carte]:[N° de carte]],$B$2,t_Base[[N°de semaine]:[N°de semaine]],X$6,t_Base[[Articles]:[Articles]],$A16)</f>
        <v>0</v>
      </c>
      <c r="Y16" s="21">
        <f>SUMIFS(t_Base[[Quantité prise]:[Quantité prise]],t_Base[[N° de carte]:[N° de carte]],$B$2,t_Base[[N°de semaine]:[N°de semaine]],Y$6,t_Base[[Articles]:[Articles]],$A16)</f>
        <v>0</v>
      </c>
      <c r="Z16" s="21">
        <f>SUMIFS(t_Base[[Quantité prise]:[Quantité prise]],t_Base[[N° de carte]:[N° de carte]],$B$2,t_Base[[N°de semaine]:[N°de semaine]],Z$6,t_Base[[Articles]:[Articles]],$A16)</f>
        <v>0</v>
      </c>
      <c r="AA16" s="21">
        <f>SUMIFS(t_Base[[Quantité prise]:[Quantité prise]],t_Base[[N° de carte]:[N° de carte]],$B$2,t_Base[[N°de semaine]:[N°de semaine]],AA$6,t_Base[[Articles]:[Articles]],$A16)</f>
        <v>0</v>
      </c>
      <c r="AB16" s="21">
        <f>SUMIFS(t_Base[[Quantité prise]:[Quantité prise]],t_Base[[N° de carte]:[N° de carte]],$B$2,t_Base[[N°de semaine]:[N°de semaine]],AB$6,t_Base[[Articles]:[Articles]],$A16)</f>
        <v>0</v>
      </c>
      <c r="AC16" s="21">
        <f>SUMIFS(t_Base[[Quantité prise]:[Quantité prise]],t_Base[[N° de carte]:[N° de carte]],$B$2,t_Base[[N°de semaine]:[N°de semaine]],AC$6,t_Base[[Articles]:[Articles]],$A16)</f>
        <v>0</v>
      </c>
      <c r="AD16" s="21">
        <f>SUMIFS(t_Base[[Quantité prise]:[Quantité prise]],t_Base[[N° de carte]:[N° de carte]],$B$2,t_Base[[N°de semaine]:[N°de semaine]],AD$6,t_Base[[Articles]:[Articles]],$A16)</f>
        <v>0</v>
      </c>
      <c r="AE16" s="21">
        <f>SUMIFS(t_Base[[Quantité prise]:[Quantité prise]],t_Base[[N° de carte]:[N° de carte]],$B$2,t_Base[[N°de semaine]:[N°de semaine]],AE$6,t_Base[[Articles]:[Articles]],$A16)</f>
        <v>0</v>
      </c>
      <c r="AF16" s="21">
        <f>SUMIFS(t_Base[[Quantité prise]:[Quantité prise]],t_Base[[N° de carte]:[N° de carte]],$B$2,t_Base[[N°de semaine]:[N°de semaine]],AF$6,t_Base[[Articles]:[Articles]],$A16)</f>
        <v>0</v>
      </c>
      <c r="AG16" s="21">
        <f>SUMIFS(t_Base[[Quantité prise]:[Quantité prise]],t_Base[[N° de carte]:[N° de carte]],$B$2,t_Base[[N°de semaine]:[N°de semaine]],AG$6,t_Base[[Articles]:[Articles]],$A16)</f>
        <v>0</v>
      </c>
      <c r="AH16" s="21">
        <f>SUMIFS(t_Base[[Quantité prise]:[Quantité prise]],t_Base[[N° de carte]:[N° de carte]],$B$2,t_Base[[N°de semaine]:[N°de semaine]],AH$6,t_Base[[Articles]:[Articles]],$A16)</f>
        <v>0</v>
      </c>
      <c r="AI16" s="21">
        <f>SUMIFS(t_Base[[Quantité prise]:[Quantité prise]],t_Base[[N° de carte]:[N° de carte]],$B$2,t_Base[[N°de semaine]:[N°de semaine]],AI$6,t_Base[[Articles]:[Articles]],$A16)</f>
        <v>0</v>
      </c>
      <c r="AJ16" s="21">
        <f>SUMIFS(t_Base[[Quantité prise]:[Quantité prise]],t_Base[[N° de carte]:[N° de carte]],$B$2,t_Base[[N°de semaine]:[N°de semaine]],AJ$6,t_Base[[Articles]:[Articles]],$A16)</f>
        <v>0</v>
      </c>
      <c r="AK16" s="21">
        <f>SUMIFS(t_Base[[Quantité prise]:[Quantité prise]],t_Base[[N° de carte]:[N° de carte]],$B$2,t_Base[[N°de semaine]:[N°de semaine]],AK$6,t_Base[[Articles]:[Articles]],$A16)</f>
        <v>0</v>
      </c>
      <c r="AL16" s="21">
        <f>SUMIFS(t_Base[[Quantité prise]:[Quantité prise]],t_Base[[N° de carte]:[N° de carte]],$B$2,t_Base[[N°de semaine]:[N°de semaine]],AL$6,t_Base[[Articles]:[Articles]],$A16)</f>
        <v>0</v>
      </c>
      <c r="AM16" s="21">
        <f>SUMIFS(t_Base[[Quantité prise]:[Quantité prise]],t_Base[[N° de carte]:[N° de carte]],$B$2,t_Base[[N°de semaine]:[N°de semaine]],AM$6,t_Base[[Articles]:[Articles]],$A16)</f>
        <v>0</v>
      </c>
      <c r="AN16" s="21">
        <f>SUMIFS(t_Base[[Quantité prise]:[Quantité prise]],t_Base[[N° de carte]:[N° de carte]],$B$2,t_Base[[N°de semaine]:[N°de semaine]],AN$6,t_Base[[Articles]:[Articles]],$A16)</f>
        <v>0</v>
      </c>
      <c r="AO16" s="21">
        <f>SUMIFS(t_Base[[Quantité prise]:[Quantité prise]],t_Base[[N° de carte]:[N° de carte]],$B$2,t_Base[[N°de semaine]:[N°de semaine]],AO$6,t_Base[[Articles]:[Articles]],$A16)</f>
        <v>0</v>
      </c>
      <c r="AP16" s="21">
        <f>SUMIFS(t_Base[[Quantité prise]:[Quantité prise]],t_Base[[N° de carte]:[N° de carte]],$B$2,t_Base[[N°de semaine]:[N°de semaine]],AP$6,t_Base[[Articles]:[Articles]],$A16)</f>
        <v>0</v>
      </c>
      <c r="AQ16" s="21">
        <f>SUMIFS(t_Base[[Quantité prise]:[Quantité prise]],t_Base[[N° de carte]:[N° de carte]],$B$2,t_Base[[N°de semaine]:[N°de semaine]],AQ$6,t_Base[[Articles]:[Articles]],$A16)</f>
        <v>0</v>
      </c>
      <c r="AR16" s="21">
        <f>SUMIFS(t_Base[[Quantité prise]:[Quantité prise]],t_Base[[N° de carte]:[N° de carte]],$B$2,t_Base[[N°de semaine]:[N°de semaine]],AR$6,t_Base[[Articles]:[Articles]],$A16)</f>
        <v>0</v>
      </c>
      <c r="AS16" s="21">
        <f>SUMIFS(t_Base[[Quantité prise]:[Quantité prise]],t_Base[[N° de carte]:[N° de carte]],$B$2,t_Base[[N°de semaine]:[N°de semaine]],AS$6,t_Base[[Articles]:[Articles]],$A16)</f>
        <v>0</v>
      </c>
      <c r="AT16" s="21">
        <f>SUMIFS(t_Base[[Quantité prise]:[Quantité prise]],t_Base[[N° de carte]:[N° de carte]],$B$2,t_Base[[N°de semaine]:[N°de semaine]],AT$6,t_Base[[Articles]:[Articles]],$A16)</f>
        <v>0</v>
      </c>
      <c r="AU16" s="21">
        <f>SUMIFS(t_Base[[Quantité prise]:[Quantité prise]],t_Base[[N° de carte]:[N° de carte]],$B$2,t_Base[[N°de semaine]:[N°de semaine]],AU$6,t_Base[[Articles]:[Articles]],$A16)</f>
        <v>0</v>
      </c>
      <c r="AV16" s="21">
        <f>SUMIFS(t_Base[[Quantité prise]:[Quantité prise]],t_Base[[N° de carte]:[N° de carte]],$B$2,t_Base[[N°de semaine]:[N°de semaine]],AV$6,t_Base[[Articles]:[Articles]],$A16)</f>
        <v>0</v>
      </c>
      <c r="AW16" s="21">
        <f>SUMIFS(t_Base[[Quantité prise]:[Quantité prise]],t_Base[[N° de carte]:[N° de carte]],$B$2,t_Base[[N°de semaine]:[N°de semaine]],AW$6,t_Base[[Articles]:[Articles]],$A16)</f>
        <v>0</v>
      </c>
      <c r="AX16" s="21">
        <f>SUMIFS(t_Base[[Quantité prise]:[Quantité prise]],t_Base[[N° de carte]:[N° de carte]],$B$2,t_Base[[N°de semaine]:[N°de semaine]],AX$6,t_Base[[Articles]:[Articles]],$A16)</f>
        <v>0</v>
      </c>
      <c r="AY16" s="21">
        <f>SUMIFS(t_Base[[Quantité prise]:[Quantité prise]],t_Base[[N° de carte]:[N° de carte]],$B$2,t_Base[[N°de semaine]:[N°de semaine]],AY$6,t_Base[[Articles]:[Articles]],$A16)</f>
        <v>0</v>
      </c>
      <c r="AZ16" s="21">
        <f>SUMIFS(t_Base[[Quantité prise]:[Quantité prise]],t_Base[[N° de carte]:[N° de carte]],$B$2,t_Base[[N°de semaine]:[N°de semaine]],AZ$6,t_Base[[Articles]:[Articles]],$A16)</f>
        <v>0</v>
      </c>
      <c r="BA16" s="21">
        <f>SUMIFS(t_Base[[Quantité prise]:[Quantité prise]],t_Base[[N° de carte]:[N° de carte]],$B$2,t_Base[[N°de semaine]:[N°de semaine]],BA$6,t_Base[[Articles]:[Articles]],$A16)</f>
        <v>0</v>
      </c>
      <c r="BB16" s="21">
        <f>SUMIFS(t_Base[[Quantité prise]:[Quantité prise]],t_Base[[N° de carte]:[N° de carte]],$B$2,t_Base[[N°de semaine]:[N°de semaine]],BB$6,t_Base[[Articles]:[Articles]],$A16)</f>
        <v>0</v>
      </c>
      <c r="BC16" s="21">
        <f>SUMIFS(t_Base[[Quantité prise]:[Quantité prise]],t_Base[[N° de carte]:[N° de carte]],$B$2,t_Base[[N°de semaine]:[N°de semaine]],BC$6,t_Base[[Articles]:[Articles]],$A16)</f>
        <v>0</v>
      </c>
    </row>
    <row r="17" spans="1:55" ht="20.25" x14ac:dyDescent="0.25">
      <c r="A17" s="76" t="s">
        <v>136</v>
      </c>
      <c r="B17" s="30" t="e">
        <f>Articles!#REF!</f>
        <v>#REF!</v>
      </c>
      <c r="C17" s="28">
        <f t="shared" si="0"/>
        <v>0</v>
      </c>
      <c r="D17" s="21">
        <f>SUMIFS(t_Base[[Quantité prise]:[Quantité prise]],t_Base[[N° de carte]:[N° de carte]],$B$2,t_Base[[N°de semaine]:[N°de semaine]],D$6,t_Base[[Articles]:[Articles]],$A17)</f>
        <v>0</v>
      </c>
      <c r="E17" s="21">
        <f>SUMIFS(t_Base[[Quantité prise]:[Quantité prise]],t_Base[[N° de carte]:[N° de carte]],$B$2,t_Base[[N°de semaine]:[N°de semaine]],E$6,t_Base[[Articles]:[Articles]],$A17)</f>
        <v>0</v>
      </c>
      <c r="F17" s="21">
        <f>SUMIFS(t_Base[[Quantité prise]:[Quantité prise]],t_Base[[N° de carte]:[N° de carte]],$B$2,t_Base[[N°de semaine]:[N°de semaine]],F$6,t_Base[[Articles]:[Articles]],$A17)</f>
        <v>0</v>
      </c>
      <c r="G17" s="21">
        <f>SUMIFS(t_Base[[Quantité prise]:[Quantité prise]],t_Base[[N° de carte]:[N° de carte]],$B$2,t_Base[[N°de semaine]:[N°de semaine]],G$6,t_Base[[Articles]:[Articles]],$A17)</f>
        <v>0</v>
      </c>
      <c r="H17" s="21">
        <f>SUMIFS(t_Base[[Quantité prise]:[Quantité prise]],t_Base[[N° de carte]:[N° de carte]],$B$2,t_Base[[N°de semaine]:[N°de semaine]],H$6,t_Base[[Articles]:[Articles]],$A17)</f>
        <v>0</v>
      </c>
      <c r="I17" s="21">
        <f>SUMIFS(t_Base[[Quantité prise]:[Quantité prise]],t_Base[[N° de carte]:[N° de carte]],$B$2,t_Base[[N°de semaine]:[N°de semaine]],I$6,t_Base[[Articles]:[Articles]],$A17)</f>
        <v>0</v>
      </c>
      <c r="J17" s="21">
        <f>SUMIFS(t_Base[[Quantité prise]:[Quantité prise]],t_Base[[N° de carte]:[N° de carte]],$B$2,t_Base[[N°de semaine]:[N°de semaine]],J$6,t_Base[[Articles]:[Articles]],$A17)</f>
        <v>0</v>
      </c>
      <c r="K17" s="21">
        <f>SUMIFS(t_Base[[Quantité prise]:[Quantité prise]],t_Base[[N° de carte]:[N° de carte]],$B$2,t_Base[[N°de semaine]:[N°de semaine]],K$6,t_Base[[Articles]:[Articles]],$A17)</f>
        <v>0</v>
      </c>
      <c r="L17" s="21">
        <f>SUMIFS(t_Base[[Quantité prise]:[Quantité prise]],t_Base[[N° de carte]:[N° de carte]],$B$2,t_Base[[N°de semaine]:[N°de semaine]],L$6,t_Base[[Articles]:[Articles]],$A17)</f>
        <v>0</v>
      </c>
      <c r="M17" s="21">
        <f>SUMIFS(t_Base[[Quantité prise]:[Quantité prise]],t_Base[[N° de carte]:[N° de carte]],$B$2,t_Base[[N°de semaine]:[N°de semaine]],M$6,t_Base[[Articles]:[Articles]],$A17)</f>
        <v>0</v>
      </c>
      <c r="N17" s="21">
        <f>SUMIFS(t_Base[[Quantité prise]:[Quantité prise]],t_Base[[N° de carte]:[N° de carte]],$B$2,t_Base[[N°de semaine]:[N°de semaine]],N$6,t_Base[[Articles]:[Articles]],$A17)</f>
        <v>0</v>
      </c>
      <c r="O17" s="21">
        <f>SUMIFS(t_Base[[Quantité prise]:[Quantité prise]],t_Base[[N° de carte]:[N° de carte]],$B$2,t_Base[[N°de semaine]:[N°de semaine]],O$6,t_Base[[Articles]:[Articles]],$A17)</f>
        <v>0</v>
      </c>
      <c r="P17" s="21">
        <f>SUMIFS(t_Base[[Quantité prise]:[Quantité prise]],t_Base[[N° de carte]:[N° de carte]],$B$2,t_Base[[N°de semaine]:[N°de semaine]],P$6,t_Base[[Articles]:[Articles]],$A17)</f>
        <v>0</v>
      </c>
      <c r="Q17" s="21">
        <f>SUMIFS(t_Base[[Quantité prise]:[Quantité prise]],t_Base[[N° de carte]:[N° de carte]],$B$2,t_Base[[N°de semaine]:[N°de semaine]],Q$6,t_Base[[Articles]:[Articles]],$A17)</f>
        <v>0</v>
      </c>
      <c r="R17" s="21">
        <f>SUMIFS(t_Base[[Quantité prise]:[Quantité prise]],t_Base[[N° de carte]:[N° de carte]],$B$2,t_Base[[N°de semaine]:[N°de semaine]],R$6,t_Base[[Articles]:[Articles]],$A17)</f>
        <v>0</v>
      </c>
      <c r="S17" s="21">
        <f>SUMIFS(t_Base[[Quantité prise]:[Quantité prise]],t_Base[[N° de carte]:[N° de carte]],$B$2,t_Base[[N°de semaine]:[N°de semaine]],S$6,t_Base[[Articles]:[Articles]],$A17)</f>
        <v>0</v>
      </c>
      <c r="T17" s="21">
        <f>SUMIFS(t_Base[[Quantité prise]:[Quantité prise]],t_Base[[N° de carte]:[N° de carte]],$B$2,t_Base[[N°de semaine]:[N°de semaine]],T$6,t_Base[[Articles]:[Articles]],$A17)</f>
        <v>0</v>
      </c>
      <c r="U17" s="21">
        <f>SUMIFS(t_Base[[Quantité prise]:[Quantité prise]],t_Base[[N° de carte]:[N° de carte]],$B$2,t_Base[[N°de semaine]:[N°de semaine]],U$6,t_Base[[Articles]:[Articles]],$A17)</f>
        <v>0</v>
      </c>
      <c r="V17" s="21">
        <f>SUMIFS(t_Base[[Quantité prise]:[Quantité prise]],t_Base[[N° de carte]:[N° de carte]],$B$2,t_Base[[N°de semaine]:[N°de semaine]],V$6,t_Base[[Articles]:[Articles]],$A17)</f>
        <v>0</v>
      </c>
      <c r="W17" s="21">
        <f>SUMIFS(t_Base[[Quantité prise]:[Quantité prise]],t_Base[[N° de carte]:[N° de carte]],$B$2,t_Base[[N°de semaine]:[N°de semaine]],W$6,t_Base[[Articles]:[Articles]],$A17)</f>
        <v>0</v>
      </c>
      <c r="X17" s="21">
        <f>SUMIFS(t_Base[[Quantité prise]:[Quantité prise]],t_Base[[N° de carte]:[N° de carte]],$B$2,t_Base[[N°de semaine]:[N°de semaine]],X$6,t_Base[[Articles]:[Articles]],$A17)</f>
        <v>0</v>
      </c>
      <c r="Y17" s="21">
        <f>SUMIFS(t_Base[[Quantité prise]:[Quantité prise]],t_Base[[N° de carte]:[N° de carte]],$B$2,t_Base[[N°de semaine]:[N°de semaine]],Y$6,t_Base[[Articles]:[Articles]],$A17)</f>
        <v>0</v>
      </c>
      <c r="Z17" s="21">
        <f>SUMIFS(t_Base[[Quantité prise]:[Quantité prise]],t_Base[[N° de carte]:[N° de carte]],$B$2,t_Base[[N°de semaine]:[N°de semaine]],Z$6,t_Base[[Articles]:[Articles]],$A17)</f>
        <v>0</v>
      </c>
      <c r="AA17" s="21">
        <f>SUMIFS(t_Base[[Quantité prise]:[Quantité prise]],t_Base[[N° de carte]:[N° de carte]],$B$2,t_Base[[N°de semaine]:[N°de semaine]],AA$6,t_Base[[Articles]:[Articles]],$A17)</f>
        <v>0</v>
      </c>
      <c r="AB17" s="21">
        <f>SUMIFS(t_Base[[Quantité prise]:[Quantité prise]],t_Base[[N° de carte]:[N° de carte]],$B$2,t_Base[[N°de semaine]:[N°de semaine]],AB$6,t_Base[[Articles]:[Articles]],$A17)</f>
        <v>0</v>
      </c>
      <c r="AC17" s="21">
        <f>SUMIFS(t_Base[[Quantité prise]:[Quantité prise]],t_Base[[N° de carte]:[N° de carte]],$B$2,t_Base[[N°de semaine]:[N°de semaine]],AC$6,t_Base[[Articles]:[Articles]],$A17)</f>
        <v>0</v>
      </c>
      <c r="AD17" s="21">
        <f>SUMIFS(t_Base[[Quantité prise]:[Quantité prise]],t_Base[[N° de carte]:[N° de carte]],$B$2,t_Base[[N°de semaine]:[N°de semaine]],AD$6,t_Base[[Articles]:[Articles]],$A17)</f>
        <v>0</v>
      </c>
      <c r="AE17" s="21">
        <f>SUMIFS(t_Base[[Quantité prise]:[Quantité prise]],t_Base[[N° de carte]:[N° de carte]],$B$2,t_Base[[N°de semaine]:[N°de semaine]],AE$6,t_Base[[Articles]:[Articles]],$A17)</f>
        <v>0</v>
      </c>
      <c r="AF17" s="21">
        <f>SUMIFS(t_Base[[Quantité prise]:[Quantité prise]],t_Base[[N° de carte]:[N° de carte]],$B$2,t_Base[[N°de semaine]:[N°de semaine]],AF$6,t_Base[[Articles]:[Articles]],$A17)</f>
        <v>0</v>
      </c>
      <c r="AG17" s="21">
        <f>SUMIFS(t_Base[[Quantité prise]:[Quantité prise]],t_Base[[N° de carte]:[N° de carte]],$B$2,t_Base[[N°de semaine]:[N°de semaine]],AG$6,t_Base[[Articles]:[Articles]],$A17)</f>
        <v>0</v>
      </c>
      <c r="AH17" s="21">
        <f>SUMIFS(t_Base[[Quantité prise]:[Quantité prise]],t_Base[[N° de carte]:[N° de carte]],$B$2,t_Base[[N°de semaine]:[N°de semaine]],AH$6,t_Base[[Articles]:[Articles]],$A17)</f>
        <v>0</v>
      </c>
      <c r="AI17" s="21">
        <f>SUMIFS(t_Base[[Quantité prise]:[Quantité prise]],t_Base[[N° de carte]:[N° de carte]],$B$2,t_Base[[N°de semaine]:[N°de semaine]],AI$6,t_Base[[Articles]:[Articles]],$A17)</f>
        <v>0</v>
      </c>
      <c r="AJ17" s="21">
        <f>SUMIFS(t_Base[[Quantité prise]:[Quantité prise]],t_Base[[N° de carte]:[N° de carte]],$B$2,t_Base[[N°de semaine]:[N°de semaine]],AJ$6,t_Base[[Articles]:[Articles]],$A17)</f>
        <v>0</v>
      </c>
      <c r="AK17" s="21">
        <f>SUMIFS(t_Base[[Quantité prise]:[Quantité prise]],t_Base[[N° de carte]:[N° de carte]],$B$2,t_Base[[N°de semaine]:[N°de semaine]],AK$6,t_Base[[Articles]:[Articles]],$A17)</f>
        <v>0</v>
      </c>
      <c r="AL17" s="21">
        <f>SUMIFS(t_Base[[Quantité prise]:[Quantité prise]],t_Base[[N° de carte]:[N° de carte]],$B$2,t_Base[[N°de semaine]:[N°de semaine]],AL$6,t_Base[[Articles]:[Articles]],$A17)</f>
        <v>0</v>
      </c>
      <c r="AM17" s="21">
        <f>SUMIFS(t_Base[[Quantité prise]:[Quantité prise]],t_Base[[N° de carte]:[N° de carte]],$B$2,t_Base[[N°de semaine]:[N°de semaine]],AM$6,t_Base[[Articles]:[Articles]],$A17)</f>
        <v>0</v>
      </c>
      <c r="AN17" s="21">
        <f>SUMIFS(t_Base[[Quantité prise]:[Quantité prise]],t_Base[[N° de carte]:[N° de carte]],$B$2,t_Base[[N°de semaine]:[N°de semaine]],AN$6,t_Base[[Articles]:[Articles]],$A17)</f>
        <v>0</v>
      </c>
      <c r="AO17" s="21">
        <f>SUMIFS(t_Base[[Quantité prise]:[Quantité prise]],t_Base[[N° de carte]:[N° de carte]],$B$2,t_Base[[N°de semaine]:[N°de semaine]],AO$6,t_Base[[Articles]:[Articles]],$A17)</f>
        <v>0</v>
      </c>
      <c r="AP17" s="21">
        <f>SUMIFS(t_Base[[Quantité prise]:[Quantité prise]],t_Base[[N° de carte]:[N° de carte]],$B$2,t_Base[[N°de semaine]:[N°de semaine]],AP$6,t_Base[[Articles]:[Articles]],$A17)</f>
        <v>0</v>
      </c>
      <c r="AQ17" s="21">
        <f>SUMIFS(t_Base[[Quantité prise]:[Quantité prise]],t_Base[[N° de carte]:[N° de carte]],$B$2,t_Base[[N°de semaine]:[N°de semaine]],AQ$6,t_Base[[Articles]:[Articles]],$A17)</f>
        <v>0</v>
      </c>
      <c r="AR17" s="21">
        <f>SUMIFS(t_Base[[Quantité prise]:[Quantité prise]],t_Base[[N° de carte]:[N° de carte]],$B$2,t_Base[[N°de semaine]:[N°de semaine]],AR$6,t_Base[[Articles]:[Articles]],$A17)</f>
        <v>0</v>
      </c>
      <c r="AS17" s="21">
        <f>SUMIFS(t_Base[[Quantité prise]:[Quantité prise]],t_Base[[N° de carte]:[N° de carte]],$B$2,t_Base[[N°de semaine]:[N°de semaine]],AS$6,t_Base[[Articles]:[Articles]],$A17)</f>
        <v>0</v>
      </c>
      <c r="AT17" s="21">
        <f>SUMIFS(t_Base[[Quantité prise]:[Quantité prise]],t_Base[[N° de carte]:[N° de carte]],$B$2,t_Base[[N°de semaine]:[N°de semaine]],AT$6,t_Base[[Articles]:[Articles]],$A17)</f>
        <v>0</v>
      </c>
      <c r="AU17" s="21">
        <f>SUMIFS(t_Base[[Quantité prise]:[Quantité prise]],t_Base[[N° de carte]:[N° de carte]],$B$2,t_Base[[N°de semaine]:[N°de semaine]],AU$6,t_Base[[Articles]:[Articles]],$A17)</f>
        <v>0</v>
      </c>
      <c r="AV17" s="21">
        <f>SUMIFS(t_Base[[Quantité prise]:[Quantité prise]],t_Base[[N° de carte]:[N° de carte]],$B$2,t_Base[[N°de semaine]:[N°de semaine]],AV$6,t_Base[[Articles]:[Articles]],$A17)</f>
        <v>0</v>
      </c>
      <c r="AW17" s="21">
        <f>SUMIFS(t_Base[[Quantité prise]:[Quantité prise]],t_Base[[N° de carte]:[N° de carte]],$B$2,t_Base[[N°de semaine]:[N°de semaine]],AW$6,t_Base[[Articles]:[Articles]],$A17)</f>
        <v>0</v>
      </c>
      <c r="AX17" s="21">
        <f>SUMIFS(t_Base[[Quantité prise]:[Quantité prise]],t_Base[[N° de carte]:[N° de carte]],$B$2,t_Base[[N°de semaine]:[N°de semaine]],AX$6,t_Base[[Articles]:[Articles]],$A17)</f>
        <v>0</v>
      </c>
      <c r="AY17" s="21">
        <f>SUMIFS(t_Base[[Quantité prise]:[Quantité prise]],t_Base[[N° de carte]:[N° de carte]],$B$2,t_Base[[N°de semaine]:[N°de semaine]],AY$6,t_Base[[Articles]:[Articles]],$A17)</f>
        <v>0</v>
      </c>
      <c r="AZ17" s="21">
        <f>SUMIFS(t_Base[[Quantité prise]:[Quantité prise]],t_Base[[N° de carte]:[N° de carte]],$B$2,t_Base[[N°de semaine]:[N°de semaine]],AZ$6,t_Base[[Articles]:[Articles]],$A17)</f>
        <v>0</v>
      </c>
      <c r="BA17" s="21">
        <f>SUMIFS(t_Base[[Quantité prise]:[Quantité prise]],t_Base[[N° de carte]:[N° de carte]],$B$2,t_Base[[N°de semaine]:[N°de semaine]],BA$6,t_Base[[Articles]:[Articles]],$A17)</f>
        <v>0</v>
      </c>
      <c r="BB17" s="21">
        <f>SUMIFS(t_Base[[Quantité prise]:[Quantité prise]],t_Base[[N° de carte]:[N° de carte]],$B$2,t_Base[[N°de semaine]:[N°de semaine]],BB$6,t_Base[[Articles]:[Articles]],$A17)</f>
        <v>0</v>
      </c>
      <c r="BC17" s="21">
        <f>SUMIFS(t_Base[[Quantité prise]:[Quantité prise]],t_Base[[N° de carte]:[N° de carte]],$B$2,t_Base[[N°de semaine]:[N°de semaine]],BC$6,t_Base[[Articles]:[Articles]],$A17)</f>
        <v>0</v>
      </c>
    </row>
    <row r="18" spans="1:55" ht="20.25" x14ac:dyDescent="0.25">
      <c r="A18" s="76" t="s">
        <v>137</v>
      </c>
      <c r="B18" s="30" t="e">
        <f>Articles!#REF!</f>
        <v>#REF!</v>
      </c>
      <c r="C18" s="28">
        <f t="shared" si="0"/>
        <v>0</v>
      </c>
      <c r="D18" s="21">
        <f>SUMIFS(t_Base[[Quantité prise]:[Quantité prise]],t_Base[[N° de carte]:[N° de carte]],$B$2,t_Base[[N°de semaine]:[N°de semaine]],D$6,t_Base[[Articles]:[Articles]],$A18)</f>
        <v>0</v>
      </c>
      <c r="E18" s="21">
        <f>SUMIFS(t_Base[[Quantité prise]:[Quantité prise]],t_Base[[N° de carte]:[N° de carte]],$B$2,t_Base[[N°de semaine]:[N°de semaine]],E$6,t_Base[[Articles]:[Articles]],$A18)</f>
        <v>0</v>
      </c>
      <c r="F18" s="21">
        <f>SUMIFS(t_Base[[Quantité prise]:[Quantité prise]],t_Base[[N° de carte]:[N° de carte]],$B$2,t_Base[[N°de semaine]:[N°de semaine]],F$6,t_Base[[Articles]:[Articles]],$A18)</f>
        <v>0</v>
      </c>
      <c r="G18" s="21">
        <f>SUMIFS(t_Base[[Quantité prise]:[Quantité prise]],t_Base[[N° de carte]:[N° de carte]],$B$2,t_Base[[N°de semaine]:[N°de semaine]],G$6,t_Base[[Articles]:[Articles]],$A18)</f>
        <v>0</v>
      </c>
      <c r="H18" s="21">
        <f>SUMIFS(t_Base[[Quantité prise]:[Quantité prise]],t_Base[[N° de carte]:[N° de carte]],$B$2,t_Base[[N°de semaine]:[N°de semaine]],H$6,t_Base[[Articles]:[Articles]],$A18)</f>
        <v>0</v>
      </c>
      <c r="I18" s="21">
        <f>SUMIFS(t_Base[[Quantité prise]:[Quantité prise]],t_Base[[N° de carte]:[N° de carte]],$B$2,t_Base[[N°de semaine]:[N°de semaine]],I$6,t_Base[[Articles]:[Articles]],$A18)</f>
        <v>0</v>
      </c>
      <c r="J18" s="21">
        <f>SUMIFS(t_Base[[Quantité prise]:[Quantité prise]],t_Base[[N° de carte]:[N° de carte]],$B$2,t_Base[[N°de semaine]:[N°de semaine]],J$6,t_Base[[Articles]:[Articles]],$A18)</f>
        <v>0</v>
      </c>
      <c r="K18" s="21">
        <f>SUMIFS(t_Base[[Quantité prise]:[Quantité prise]],t_Base[[N° de carte]:[N° de carte]],$B$2,t_Base[[N°de semaine]:[N°de semaine]],K$6,t_Base[[Articles]:[Articles]],$A18)</f>
        <v>0</v>
      </c>
      <c r="L18" s="21">
        <f>SUMIFS(t_Base[[Quantité prise]:[Quantité prise]],t_Base[[N° de carte]:[N° de carte]],$B$2,t_Base[[N°de semaine]:[N°de semaine]],L$6,t_Base[[Articles]:[Articles]],$A18)</f>
        <v>0</v>
      </c>
      <c r="M18" s="21">
        <f>SUMIFS(t_Base[[Quantité prise]:[Quantité prise]],t_Base[[N° de carte]:[N° de carte]],$B$2,t_Base[[N°de semaine]:[N°de semaine]],M$6,t_Base[[Articles]:[Articles]],$A18)</f>
        <v>0</v>
      </c>
      <c r="N18" s="21">
        <f>SUMIFS(t_Base[[Quantité prise]:[Quantité prise]],t_Base[[N° de carte]:[N° de carte]],$B$2,t_Base[[N°de semaine]:[N°de semaine]],N$6,t_Base[[Articles]:[Articles]],$A18)</f>
        <v>0</v>
      </c>
      <c r="O18" s="21">
        <f>SUMIFS(t_Base[[Quantité prise]:[Quantité prise]],t_Base[[N° de carte]:[N° de carte]],$B$2,t_Base[[N°de semaine]:[N°de semaine]],O$6,t_Base[[Articles]:[Articles]],$A18)</f>
        <v>0</v>
      </c>
      <c r="P18" s="21">
        <f>SUMIFS(t_Base[[Quantité prise]:[Quantité prise]],t_Base[[N° de carte]:[N° de carte]],$B$2,t_Base[[N°de semaine]:[N°de semaine]],P$6,t_Base[[Articles]:[Articles]],$A18)</f>
        <v>0</v>
      </c>
      <c r="Q18" s="21">
        <f>SUMIFS(t_Base[[Quantité prise]:[Quantité prise]],t_Base[[N° de carte]:[N° de carte]],$B$2,t_Base[[N°de semaine]:[N°de semaine]],Q$6,t_Base[[Articles]:[Articles]],$A18)</f>
        <v>0</v>
      </c>
      <c r="R18" s="21">
        <f>SUMIFS(t_Base[[Quantité prise]:[Quantité prise]],t_Base[[N° de carte]:[N° de carte]],$B$2,t_Base[[N°de semaine]:[N°de semaine]],R$6,t_Base[[Articles]:[Articles]],$A18)</f>
        <v>0</v>
      </c>
      <c r="S18" s="21">
        <f>SUMIFS(t_Base[[Quantité prise]:[Quantité prise]],t_Base[[N° de carte]:[N° de carte]],$B$2,t_Base[[N°de semaine]:[N°de semaine]],S$6,t_Base[[Articles]:[Articles]],$A18)</f>
        <v>0</v>
      </c>
      <c r="T18" s="21">
        <f>SUMIFS(t_Base[[Quantité prise]:[Quantité prise]],t_Base[[N° de carte]:[N° de carte]],$B$2,t_Base[[N°de semaine]:[N°de semaine]],T$6,t_Base[[Articles]:[Articles]],$A18)</f>
        <v>0</v>
      </c>
      <c r="U18" s="21">
        <f>SUMIFS(t_Base[[Quantité prise]:[Quantité prise]],t_Base[[N° de carte]:[N° de carte]],$B$2,t_Base[[N°de semaine]:[N°de semaine]],U$6,t_Base[[Articles]:[Articles]],$A18)</f>
        <v>0</v>
      </c>
      <c r="V18" s="21">
        <f>SUMIFS(t_Base[[Quantité prise]:[Quantité prise]],t_Base[[N° de carte]:[N° de carte]],$B$2,t_Base[[N°de semaine]:[N°de semaine]],V$6,t_Base[[Articles]:[Articles]],$A18)</f>
        <v>0</v>
      </c>
      <c r="W18" s="21">
        <f>SUMIFS(t_Base[[Quantité prise]:[Quantité prise]],t_Base[[N° de carte]:[N° de carte]],$B$2,t_Base[[N°de semaine]:[N°de semaine]],W$6,t_Base[[Articles]:[Articles]],$A18)</f>
        <v>0</v>
      </c>
      <c r="X18" s="21">
        <f>SUMIFS(t_Base[[Quantité prise]:[Quantité prise]],t_Base[[N° de carte]:[N° de carte]],$B$2,t_Base[[N°de semaine]:[N°de semaine]],X$6,t_Base[[Articles]:[Articles]],$A18)</f>
        <v>0</v>
      </c>
      <c r="Y18" s="21">
        <f>SUMIFS(t_Base[[Quantité prise]:[Quantité prise]],t_Base[[N° de carte]:[N° de carte]],$B$2,t_Base[[N°de semaine]:[N°de semaine]],Y$6,t_Base[[Articles]:[Articles]],$A18)</f>
        <v>0</v>
      </c>
      <c r="Z18" s="21">
        <f>SUMIFS(t_Base[[Quantité prise]:[Quantité prise]],t_Base[[N° de carte]:[N° de carte]],$B$2,t_Base[[N°de semaine]:[N°de semaine]],Z$6,t_Base[[Articles]:[Articles]],$A18)</f>
        <v>0</v>
      </c>
      <c r="AA18" s="21">
        <f>SUMIFS(t_Base[[Quantité prise]:[Quantité prise]],t_Base[[N° de carte]:[N° de carte]],$B$2,t_Base[[N°de semaine]:[N°de semaine]],AA$6,t_Base[[Articles]:[Articles]],$A18)</f>
        <v>0</v>
      </c>
      <c r="AB18" s="21">
        <f>SUMIFS(t_Base[[Quantité prise]:[Quantité prise]],t_Base[[N° de carte]:[N° de carte]],$B$2,t_Base[[N°de semaine]:[N°de semaine]],AB$6,t_Base[[Articles]:[Articles]],$A18)</f>
        <v>0</v>
      </c>
      <c r="AC18" s="21">
        <f>SUMIFS(t_Base[[Quantité prise]:[Quantité prise]],t_Base[[N° de carte]:[N° de carte]],$B$2,t_Base[[N°de semaine]:[N°de semaine]],AC$6,t_Base[[Articles]:[Articles]],$A18)</f>
        <v>0</v>
      </c>
      <c r="AD18" s="21">
        <f>SUMIFS(t_Base[[Quantité prise]:[Quantité prise]],t_Base[[N° de carte]:[N° de carte]],$B$2,t_Base[[N°de semaine]:[N°de semaine]],AD$6,t_Base[[Articles]:[Articles]],$A18)</f>
        <v>0</v>
      </c>
      <c r="AE18" s="21">
        <f>SUMIFS(t_Base[[Quantité prise]:[Quantité prise]],t_Base[[N° de carte]:[N° de carte]],$B$2,t_Base[[N°de semaine]:[N°de semaine]],AE$6,t_Base[[Articles]:[Articles]],$A18)</f>
        <v>0</v>
      </c>
      <c r="AF18" s="21">
        <f>SUMIFS(t_Base[[Quantité prise]:[Quantité prise]],t_Base[[N° de carte]:[N° de carte]],$B$2,t_Base[[N°de semaine]:[N°de semaine]],AF$6,t_Base[[Articles]:[Articles]],$A18)</f>
        <v>0</v>
      </c>
      <c r="AG18" s="21">
        <f>SUMIFS(t_Base[[Quantité prise]:[Quantité prise]],t_Base[[N° de carte]:[N° de carte]],$B$2,t_Base[[N°de semaine]:[N°de semaine]],AG$6,t_Base[[Articles]:[Articles]],$A18)</f>
        <v>0</v>
      </c>
      <c r="AH18" s="21">
        <f>SUMIFS(t_Base[[Quantité prise]:[Quantité prise]],t_Base[[N° de carte]:[N° de carte]],$B$2,t_Base[[N°de semaine]:[N°de semaine]],AH$6,t_Base[[Articles]:[Articles]],$A18)</f>
        <v>0</v>
      </c>
      <c r="AI18" s="21">
        <f>SUMIFS(t_Base[[Quantité prise]:[Quantité prise]],t_Base[[N° de carte]:[N° de carte]],$B$2,t_Base[[N°de semaine]:[N°de semaine]],AI$6,t_Base[[Articles]:[Articles]],$A18)</f>
        <v>0</v>
      </c>
      <c r="AJ18" s="21">
        <f>SUMIFS(t_Base[[Quantité prise]:[Quantité prise]],t_Base[[N° de carte]:[N° de carte]],$B$2,t_Base[[N°de semaine]:[N°de semaine]],AJ$6,t_Base[[Articles]:[Articles]],$A18)</f>
        <v>0</v>
      </c>
      <c r="AK18" s="21">
        <f>SUMIFS(t_Base[[Quantité prise]:[Quantité prise]],t_Base[[N° de carte]:[N° de carte]],$B$2,t_Base[[N°de semaine]:[N°de semaine]],AK$6,t_Base[[Articles]:[Articles]],$A18)</f>
        <v>0</v>
      </c>
      <c r="AL18" s="21">
        <f>SUMIFS(t_Base[[Quantité prise]:[Quantité prise]],t_Base[[N° de carte]:[N° de carte]],$B$2,t_Base[[N°de semaine]:[N°de semaine]],AL$6,t_Base[[Articles]:[Articles]],$A18)</f>
        <v>0</v>
      </c>
      <c r="AM18" s="21">
        <f>SUMIFS(t_Base[[Quantité prise]:[Quantité prise]],t_Base[[N° de carte]:[N° de carte]],$B$2,t_Base[[N°de semaine]:[N°de semaine]],AM$6,t_Base[[Articles]:[Articles]],$A18)</f>
        <v>0</v>
      </c>
      <c r="AN18" s="21">
        <f>SUMIFS(t_Base[[Quantité prise]:[Quantité prise]],t_Base[[N° de carte]:[N° de carte]],$B$2,t_Base[[N°de semaine]:[N°de semaine]],AN$6,t_Base[[Articles]:[Articles]],$A18)</f>
        <v>0</v>
      </c>
      <c r="AO18" s="21">
        <f>SUMIFS(t_Base[[Quantité prise]:[Quantité prise]],t_Base[[N° de carte]:[N° de carte]],$B$2,t_Base[[N°de semaine]:[N°de semaine]],AO$6,t_Base[[Articles]:[Articles]],$A18)</f>
        <v>0</v>
      </c>
      <c r="AP18" s="21">
        <f>SUMIFS(t_Base[[Quantité prise]:[Quantité prise]],t_Base[[N° de carte]:[N° de carte]],$B$2,t_Base[[N°de semaine]:[N°de semaine]],AP$6,t_Base[[Articles]:[Articles]],$A18)</f>
        <v>0</v>
      </c>
      <c r="AQ18" s="21">
        <f>SUMIFS(t_Base[[Quantité prise]:[Quantité prise]],t_Base[[N° de carte]:[N° de carte]],$B$2,t_Base[[N°de semaine]:[N°de semaine]],AQ$6,t_Base[[Articles]:[Articles]],$A18)</f>
        <v>0</v>
      </c>
      <c r="AR18" s="21">
        <f>SUMIFS(t_Base[[Quantité prise]:[Quantité prise]],t_Base[[N° de carte]:[N° de carte]],$B$2,t_Base[[N°de semaine]:[N°de semaine]],AR$6,t_Base[[Articles]:[Articles]],$A18)</f>
        <v>0</v>
      </c>
      <c r="AS18" s="21">
        <f>SUMIFS(t_Base[[Quantité prise]:[Quantité prise]],t_Base[[N° de carte]:[N° de carte]],$B$2,t_Base[[N°de semaine]:[N°de semaine]],AS$6,t_Base[[Articles]:[Articles]],$A18)</f>
        <v>0</v>
      </c>
      <c r="AT18" s="21">
        <f>SUMIFS(t_Base[[Quantité prise]:[Quantité prise]],t_Base[[N° de carte]:[N° de carte]],$B$2,t_Base[[N°de semaine]:[N°de semaine]],AT$6,t_Base[[Articles]:[Articles]],$A18)</f>
        <v>0</v>
      </c>
      <c r="AU18" s="21">
        <f>SUMIFS(t_Base[[Quantité prise]:[Quantité prise]],t_Base[[N° de carte]:[N° de carte]],$B$2,t_Base[[N°de semaine]:[N°de semaine]],AU$6,t_Base[[Articles]:[Articles]],$A18)</f>
        <v>0</v>
      </c>
      <c r="AV18" s="21">
        <f>SUMIFS(t_Base[[Quantité prise]:[Quantité prise]],t_Base[[N° de carte]:[N° de carte]],$B$2,t_Base[[N°de semaine]:[N°de semaine]],AV$6,t_Base[[Articles]:[Articles]],$A18)</f>
        <v>0</v>
      </c>
      <c r="AW18" s="21">
        <f>SUMIFS(t_Base[[Quantité prise]:[Quantité prise]],t_Base[[N° de carte]:[N° de carte]],$B$2,t_Base[[N°de semaine]:[N°de semaine]],AW$6,t_Base[[Articles]:[Articles]],$A18)</f>
        <v>0</v>
      </c>
      <c r="AX18" s="21">
        <f>SUMIFS(t_Base[[Quantité prise]:[Quantité prise]],t_Base[[N° de carte]:[N° de carte]],$B$2,t_Base[[N°de semaine]:[N°de semaine]],AX$6,t_Base[[Articles]:[Articles]],$A18)</f>
        <v>0</v>
      </c>
      <c r="AY18" s="21">
        <f>SUMIFS(t_Base[[Quantité prise]:[Quantité prise]],t_Base[[N° de carte]:[N° de carte]],$B$2,t_Base[[N°de semaine]:[N°de semaine]],AY$6,t_Base[[Articles]:[Articles]],$A18)</f>
        <v>0</v>
      </c>
      <c r="AZ18" s="21">
        <f>SUMIFS(t_Base[[Quantité prise]:[Quantité prise]],t_Base[[N° de carte]:[N° de carte]],$B$2,t_Base[[N°de semaine]:[N°de semaine]],AZ$6,t_Base[[Articles]:[Articles]],$A18)</f>
        <v>0</v>
      </c>
      <c r="BA18" s="21">
        <f>SUMIFS(t_Base[[Quantité prise]:[Quantité prise]],t_Base[[N° de carte]:[N° de carte]],$B$2,t_Base[[N°de semaine]:[N°de semaine]],BA$6,t_Base[[Articles]:[Articles]],$A18)</f>
        <v>0</v>
      </c>
      <c r="BB18" s="21">
        <f>SUMIFS(t_Base[[Quantité prise]:[Quantité prise]],t_Base[[N° de carte]:[N° de carte]],$B$2,t_Base[[N°de semaine]:[N°de semaine]],BB$6,t_Base[[Articles]:[Articles]],$A18)</f>
        <v>0</v>
      </c>
      <c r="BC18" s="21">
        <f>SUMIFS(t_Base[[Quantité prise]:[Quantité prise]],t_Base[[N° de carte]:[N° de carte]],$B$2,t_Base[[N°de semaine]:[N°de semaine]],BC$6,t_Base[[Articles]:[Articles]],$A18)</f>
        <v>0</v>
      </c>
    </row>
    <row r="19" spans="1:55" ht="20.25" x14ac:dyDescent="0.25">
      <c r="A19" s="76"/>
      <c r="B19" s="30"/>
      <c r="C19" s="28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</row>
    <row r="20" spans="1:55" ht="20.25" x14ac:dyDescent="0.25">
      <c r="A20" s="76" t="s">
        <v>134</v>
      </c>
      <c r="B20" s="30" t="e">
        <f>Articles!#REF!</f>
        <v>#REF!</v>
      </c>
      <c r="C20" s="28">
        <f t="shared" si="0"/>
        <v>0</v>
      </c>
      <c r="D20" s="21">
        <f>SUMIFS(t_Base[[Quantité prise]:[Quantité prise]],t_Base[[N° de carte]:[N° de carte]],$B$2,t_Base[[N°de semaine]:[N°de semaine]],D$6,t_Base[[Articles]:[Articles]],$A20)</f>
        <v>0</v>
      </c>
      <c r="E20" s="21">
        <f>SUMIFS(t_Base[[Quantité prise]:[Quantité prise]],t_Base[[N° de carte]:[N° de carte]],$B$2,t_Base[[N°de semaine]:[N°de semaine]],E$6,t_Base[[Articles]:[Articles]],$A20)</f>
        <v>0</v>
      </c>
      <c r="F20" s="21">
        <f>SUMIFS(t_Base[[Quantité prise]:[Quantité prise]],t_Base[[N° de carte]:[N° de carte]],$B$2,t_Base[[N°de semaine]:[N°de semaine]],F$6,t_Base[[Articles]:[Articles]],$A20)</f>
        <v>0</v>
      </c>
      <c r="G20" s="21">
        <f>SUMIFS(t_Base[[Quantité prise]:[Quantité prise]],t_Base[[N° de carte]:[N° de carte]],$B$2,t_Base[[N°de semaine]:[N°de semaine]],G$6,t_Base[[Articles]:[Articles]],$A20)</f>
        <v>0</v>
      </c>
      <c r="H20" s="21">
        <f>SUMIFS(t_Base[[Quantité prise]:[Quantité prise]],t_Base[[N° de carte]:[N° de carte]],$B$2,t_Base[[N°de semaine]:[N°de semaine]],H$6,t_Base[[Articles]:[Articles]],$A20)</f>
        <v>0</v>
      </c>
      <c r="I20" s="21">
        <f>SUMIFS(t_Base[[Quantité prise]:[Quantité prise]],t_Base[[N° de carte]:[N° de carte]],$B$2,t_Base[[N°de semaine]:[N°de semaine]],I$6,t_Base[[Articles]:[Articles]],$A20)</f>
        <v>0</v>
      </c>
      <c r="J20" s="21">
        <f>SUMIFS(t_Base[[Quantité prise]:[Quantité prise]],t_Base[[N° de carte]:[N° de carte]],$B$2,t_Base[[N°de semaine]:[N°de semaine]],J$6,t_Base[[Articles]:[Articles]],$A20)</f>
        <v>0</v>
      </c>
      <c r="K20" s="21">
        <f>SUMIFS(t_Base[[Quantité prise]:[Quantité prise]],t_Base[[N° de carte]:[N° de carte]],$B$2,t_Base[[N°de semaine]:[N°de semaine]],K$6,t_Base[[Articles]:[Articles]],$A20)</f>
        <v>0</v>
      </c>
      <c r="L20" s="21">
        <f>SUMIFS(t_Base[[Quantité prise]:[Quantité prise]],t_Base[[N° de carte]:[N° de carte]],$B$2,t_Base[[N°de semaine]:[N°de semaine]],L$6,t_Base[[Articles]:[Articles]],$A20)</f>
        <v>0</v>
      </c>
      <c r="M20" s="21">
        <f>SUMIFS(t_Base[[Quantité prise]:[Quantité prise]],t_Base[[N° de carte]:[N° de carte]],$B$2,t_Base[[N°de semaine]:[N°de semaine]],M$6,t_Base[[Articles]:[Articles]],$A20)</f>
        <v>0</v>
      </c>
      <c r="N20" s="21">
        <f>SUMIFS(t_Base[[Quantité prise]:[Quantité prise]],t_Base[[N° de carte]:[N° de carte]],$B$2,t_Base[[N°de semaine]:[N°de semaine]],N$6,t_Base[[Articles]:[Articles]],$A20)</f>
        <v>0</v>
      </c>
      <c r="O20" s="21">
        <f>SUMIFS(t_Base[[Quantité prise]:[Quantité prise]],t_Base[[N° de carte]:[N° de carte]],$B$2,t_Base[[N°de semaine]:[N°de semaine]],O$6,t_Base[[Articles]:[Articles]],$A20)</f>
        <v>0</v>
      </c>
      <c r="P20" s="21">
        <f>SUMIFS(t_Base[[Quantité prise]:[Quantité prise]],t_Base[[N° de carte]:[N° de carte]],$B$2,t_Base[[N°de semaine]:[N°de semaine]],P$6,t_Base[[Articles]:[Articles]],$A20)</f>
        <v>0</v>
      </c>
      <c r="Q20" s="21">
        <f>SUMIFS(t_Base[[Quantité prise]:[Quantité prise]],t_Base[[N° de carte]:[N° de carte]],$B$2,t_Base[[N°de semaine]:[N°de semaine]],Q$6,t_Base[[Articles]:[Articles]],$A20)</f>
        <v>0</v>
      </c>
      <c r="R20" s="21">
        <f>SUMIFS(t_Base[[Quantité prise]:[Quantité prise]],t_Base[[N° de carte]:[N° de carte]],$B$2,t_Base[[N°de semaine]:[N°de semaine]],R$6,t_Base[[Articles]:[Articles]],$A20)</f>
        <v>0</v>
      </c>
      <c r="S20" s="21">
        <f>SUMIFS(t_Base[[Quantité prise]:[Quantité prise]],t_Base[[N° de carte]:[N° de carte]],$B$2,t_Base[[N°de semaine]:[N°de semaine]],S$6,t_Base[[Articles]:[Articles]],$A20)</f>
        <v>0</v>
      </c>
      <c r="T20" s="21">
        <f>SUMIFS(t_Base[[Quantité prise]:[Quantité prise]],t_Base[[N° de carte]:[N° de carte]],$B$2,t_Base[[N°de semaine]:[N°de semaine]],T$6,t_Base[[Articles]:[Articles]],$A20)</f>
        <v>0</v>
      </c>
      <c r="U20" s="21">
        <f>SUMIFS(t_Base[[Quantité prise]:[Quantité prise]],t_Base[[N° de carte]:[N° de carte]],$B$2,t_Base[[N°de semaine]:[N°de semaine]],U$6,t_Base[[Articles]:[Articles]],$A20)</f>
        <v>0</v>
      </c>
      <c r="V20" s="21">
        <f>SUMIFS(t_Base[[Quantité prise]:[Quantité prise]],t_Base[[N° de carte]:[N° de carte]],$B$2,t_Base[[N°de semaine]:[N°de semaine]],V$6,t_Base[[Articles]:[Articles]],$A20)</f>
        <v>0</v>
      </c>
      <c r="W20" s="21">
        <f>SUMIFS(t_Base[[Quantité prise]:[Quantité prise]],t_Base[[N° de carte]:[N° de carte]],$B$2,t_Base[[N°de semaine]:[N°de semaine]],W$6,t_Base[[Articles]:[Articles]],$A20)</f>
        <v>0</v>
      </c>
      <c r="X20" s="21">
        <f>SUMIFS(t_Base[[Quantité prise]:[Quantité prise]],t_Base[[N° de carte]:[N° de carte]],$B$2,t_Base[[N°de semaine]:[N°de semaine]],X$6,t_Base[[Articles]:[Articles]],$A20)</f>
        <v>0</v>
      </c>
      <c r="Y20" s="21">
        <f>SUMIFS(t_Base[[Quantité prise]:[Quantité prise]],t_Base[[N° de carte]:[N° de carte]],$B$2,t_Base[[N°de semaine]:[N°de semaine]],Y$6,t_Base[[Articles]:[Articles]],$A20)</f>
        <v>0</v>
      </c>
      <c r="Z20" s="21">
        <f>SUMIFS(t_Base[[Quantité prise]:[Quantité prise]],t_Base[[N° de carte]:[N° de carte]],$B$2,t_Base[[N°de semaine]:[N°de semaine]],Z$6,t_Base[[Articles]:[Articles]],$A20)</f>
        <v>0</v>
      </c>
      <c r="AA20" s="21">
        <f>SUMIFS(t_Base[[Quantité prise]:[Quantité prise]],t_Base[[N° de carte]:[N° de carte]],$B$2,t_Base[[N°de semaine]:[N°de semaine]],AA$6,t_Base[[Articles]:[Articles]],$A20)</f>
        <v>0</v>
      </c>
      <c r="AB20" s="21">
        <f>SUMIFS(t_Base[[Quantité prise]:[Quantité prise]],t_Base[[N° de carte]:[N° de carte]],$B$2,t_Base[[N°de semaine]:[N°de semaine]],AB$6,t_Base[[Articles]:[Articles]],$A20)</f>
        <v>0</v>
      </c>
      <c r="AC20" s="21">
        <f>SUMIFS(t_Base[[Quantité prise]:[Quantité prise]],t_Base[[N° de carte]:[N° de carte]],$B$2,t_Base[[N°de semaine]:[N°de semaine]],AC$6,t_Base[[Articles]:[Articles]],$A20)</f>
        <v>0</v>
      </c>
      <c r="AD20" s="21">
        <f>SUMIFS(t_Base[[Quantité prise]:[Quantité prise]],t_Base[[N° de carte]:[N° de carte]],$B$2,t_Base[[N°de semaine]:[N°de semaine]],AD$6,t_Base[[Articles]:[Articles]],$A20)</f>
        <v>0</v>
      </c>
      <c r="AE20" s="21">
        <f>SUMIFS(t_Base[[Quantité prise]:[Quantité prise]],t_Base[[N° de carte]:[N° de carte]],$B$2,t_Base[[N°de semaine]:[N°de semaine]],AE$6,t_Base[[Articles]:[Articles]],$A20)</f>
        <v>0</v>
      </c>
      <c r="AF20" s="21">
        <f>SUMIFS(t_Base[[Quantité prise]:[Quantité prise]],t_Base[[N° de carte]:[N° de carte]],$B$2,t_Base[[N°de semaine]:[N°de semaine]],AF$6,t_Base[[Articles]:[Articles]],$A20)</f>
        <v>0</v>
      </c>
      <c r="AG20" s="21">
        <f>SUMIFS(t_Base[[Quantité prise]:[Quantité prise]],t_Base[[N° de carte]:[N° de carte]],$B$2,t_Base[[N°de semaine]:[N°de semaine]],AG$6,t_Base[[Articles]:[Articles]],$A20)</f>
        <v>0</v>
      </c>
      <c r="AH20" s="21">
        <f>SUMIFS(t_Base[[Quantité prise]:[Quantité prise]],t_Base[[N° de carte]:[N° de carte]],$B$2,t_Base[[N°de semaine]:[N°de semaine]],AH$6,t_Base[[Articles]:[Articles]],$A20)</f>
        <v>0</v>
      </c>
      <c r="AI20" s="21">
        <f>SUMIFS(t_Base[[Quantité prise]:[Quantité prise]],t_Base[[N° de carte]:[N° de carte]],$B$2,t_Base[[N°de semaine]:[N°de semaine]],AI$6,t_Base[[Articles]:[Articles]],$A20)</f>
        <v>0</v>
      </c>
      <c r="AJ20" s="21">
        <f>SUMIFS(t_Base[[Quantité prise]:[Quantité prise]],t_Base[[N° de carte]:[N° de carte]],$B$2,t_Base[[N°de semaine]:[N°de semaine]],AJ$6,t_Base[[Articles]:[Articles]],$A20)</f>
        <v>0</v>
      </c>
      <c r="AK20" s="21">
        <f>SUMIFS(t_Base[[Quantité prise]:[Quantité prise]],t_Base[[N° de carte]:[N° de carte]],$B$2,t_Base[[N°de semaine]:[N°de semaine]],AK$6,t_Base[[Articles]:[Articles]],$A20)</f>
        <v>0</v>
      </c>
      <c r="AL20" s="21">
        <f>SUMIFS(t_Base[[Quantité prise]:[Quantité prise]],t_Base[[N° de carte]:[N° de carte]],$B$2,t_Base[[N°de semaine]:[N°de semaine]],AL$6,t_Base[[Articles]:[Articles]],$A20)</f>
        <v>0</v>
      </c>
      <c r="AM20" s="21">
        <f>SUMIFS(t_Base[[Quantité prise]:[Quantité prise]],t_Base[[N° de carte]:[N° de carte]],$B$2,t_Base[[N°de semaine]:[N°de semaine]],AM$6,t_Base[[Articles]:[Articles]],$A20)</f>
        <v>0</v>
      </c>
      <c r="AN20" s="21">
        <f>SUMIFS(t_Base[[Quantité prise]:[Quantité prise]],t_Base[[N° de carte]:[N° de carte]],$B$2,t_Base[[N°de semaine]:[N°de semaine]],AN$6,t_Base[[Articles]:[Articles]],$A20)</f>
        <v>0</v>
      </c>
      <c r="AO20" s="21">
        <f>SUMIFS(t_Base[[Quantité prise]:[Quantité prise]],t_Base[[N° de carte]:[N° de carte]],$B$2,t_Base[[N°de semaine]:[N°de semaine]],AO$6,t_Base[[Articles]:[Articles]],$A20)</f>
        <v>0</v>
      </c>
      <c r="AP20" s="21">
        <f>SUMIFS(t_Base[[Quantité prise]:[Quantité prise]],t_Base[[N° de carte]:[N° de carte]],$B$2,t_Base[[N°de semaine]:[N°de semaine]],AP$6,t_Base[[Articles]:[Articles]],$A20)</f>
        <v>0</v>
      </c>
      <c r="AQ20" s="21">
        <f>SUMIFS(t_Base[[Quantité prise]:[Quantité prise]],t_Base[[N° de carte]:[N° de carte]],$B$2,t_Base[[N°de semaine]:[N°de semaine]],AQ$6,t_Base[[Articles]:[Articles]],$A20)</f>
        <v>0</v>
      </c>
      <c r="AR20" s="21">
        <f>SUMIFS(t_Base[[Quantité prise]:[Quantité prise]],t_Base[[N° de carte]:[N° de carte]],$B$2,t_Base[[N°de semaine]:[N°de semaine]],AR$6,t_Base[[Articles]:[Articles]],$A20)</f>
        <v>0</v>
      </c>
      <c r="AS20" s="21">
        <f>SUMIFS(t_Base[[Quantité prise]:[Quantité prise]],t_Base[[N° de carte]:[N° de carte]],$B$2,t_Base[[N°de semaine]:[N°de semaine]],AS$6,t_Base[[Articles]:[Articles]],$A20)</f>
        <v>0</v>
      </c>
      <c r="AT20" s="21">
        <f>SUMIFS(t_Base[[Quantité prise]:[Quantité prise]],t_Base[[N° de carte]:[N° de carte]],$B$2,t_Base[[N°de semaine]:[N°de semaine]],AT$6,t_Base[[Articles]:[Articles]],$A20)</f>
        <v>0</v>
      </c>
      <c r="AU20" s="21">
        <f>SUMIFS(t_Base[[Quantité prise]:[Quantité prise]],t_Base[[N° de carte]:[N° de carte]],$B$2,t_Base[[N°de semaine]:[N°de semaine]],AU$6,t_Base[[Articles]:[Articles]],$A20)</f>
        <v>0</v>
      </c>
      <c r="AV20" s="21">
        <f>SUMIFS(t_Base[[Quantité prise]:[Quantité prise]],t_Base[[N° de carte]:[N° de carte]],$B$2,t_Base[[N°de semaine]:[N°de semaine]],AV$6,t_Base[[Articles]:[Articles]],$A20)</f>
        <v>0</v>
      </c>
      <c r="AW20" s="21">
        <f>SUMIFS(t_Base[[Quantité prise]:[Quantité prise]],t_Base[[N° de carte]:[N° de carte]],$B$2,t_Base[[N°de semaine]:[N°de semaine]],AW$6,t_Base[[Articles]:[Articles]],$A20)</f>
        <v>0</v>
      </c>
      <c r="AX20" s="21">
        <f>SUMIFS(t_Base[[Quantité prise]:[Quantité prise]],t_Base[[N° de carte]:[N° de carte]],$B$2,t_Base[[N°de semaine]:[N°de semaine]],AX$6,t_Base[[Articles]:[Articles]],$A20)</f>
        <v>0</v>
      </c>
      <c r="AY20" s="21">
        <f>SUMIFS(t_Base[[Quantité prise]:[Quantité prise]],t_Base[[N° de carte]:[N° de carte]],$B$2,t_Base[[N°de semaine]:[N°de semaine]],AY$6,t_Base[[Articles]:[Articles]],$A20)</f>
        <v>0</v>
      </c>
      <c r="AZ20" s="21">
        <f>SUMIFS(t_Base[[Quantité prise]:[Quantité prise]],t_Base[[N° de carte]:[N° de carte]],$B$2,t_Base[[N°de semaine]:[N°de semaine]],AZ$6,t_Base[[Articles]:[Articles]],$A20)</f>
        <v>0</v>
      </c>
      <c r="BA20" s="21">
        <f>SUMIFS(t_Base[[Quantité prise]:[Quantité prise]],t_Base[[N° de carte]:[N° de carte]],$B$2,t_Base[[N°de semaine]:[N°de semaine]],BA$6,t_Base[[Articles]:[Articles]],$A20)</f>
        <v>0</v>
      </c>
      <c r="BB20" s="21">
        <f>SUMIFS(t_Base[[Quantité prise]:[Quantité prise]],t_Base[[N° de carte]:[N° de carte]],$B$2,t_Base[[N°de semaine]:[N°de semaine]],BB$6,t_Base[[Articles]:[Articles]],$A20)</f>
        <v>0</v>
      </c>
      <c r="BC20" s="21">
        <f>SUMIFS(t_Base[[Quantité prise]:[Quantité prise]],t_Base[[N° de carte]:[N° de carte]],$B$2,t_Base[[N°de semaine]:[N°de semaine]],BC$6,t_Base[[Articles]:[Articles]],$A20)</f>
        <v>0</v>
      </c>
    </row>
    <row r="21" spans="1:55" ht="20.25" x14ac:dyDescent="0.25">
      <c r="A21" s="76" t="s">
        <v>135</v>
      </c>
      <c r="B21" s="30" t="e">
        <f>Articles!#REF!</f>
        <v>#REF!</v>
      </c>
      <c r="C21" s="28">
        <f t="shared" si="0"/>
        <v>0</v>
      </c>
      <c r="D21" s="21">
        <f>SUMIFS(t_Base[[Quantité prise]:[Quantité prise]],t_Base[[N° de carte]:[N° de carte]],$B$2,t_Base[[N°de semaine]:[N°de semaine]],D$6,t_Base[[Articles]:[Articles]],$A21)</f>
        <v>0</v>
      </c>
      <c r="E21" s="21">
        <f>SUMIFS(t_Base[[Quantité prise]:[Quantité prise]],t_Base[[N° de carte]:[N° de carte]],$B$2,t_Base[[N°de semaine]:[N°de semaine]],E$6,t_Base[[Articles]:[Articles]],$A21)</f>
        <v>0</v>
      </c>
      <c r="F21" s="21">
        <f>SUMIFS(t_Base[[Quantité prise]:[Quantité prise]],t_Base[[N° de carte]:[N° de carte]],$B$2,t_Base[[N°de semaine]:[N°de semaine]],F$6,t_Base[[Articles]:[Articles]],$A21)</f>
        <v>0</v>
      </c>
      <c r="G21" s="21">
        <f>SUMIFS(t_Base[[Quantité prise]:[Quantité prise]],t_Base[[N° de carte]:[N° de carte]],$B$2,t_Base[[N°de semaine]:[N°de semaine]],G$6,t_Base[[Articles]:[Articles]],$A21)</f>
        <v>0</v>
      </c>
      <c r="H21" s="21">
        <f>SUMIFS(t_Base[[Quantité prise]:[Quantité prise]],t_Base[[N° de carte]:[N° de carte]],$B$2,t_Base[[N°de semaine]:[N°de semaine]],H$6,t_Base[[Articles]:[Articles]],$A21)</f>
        <v>0</v>
      </c>
      <c r="I21" s="21">
        <f>SUMIFS(t_Base[[Quantité prise]:[Quantité prise]],t_Base[[N° de carte]:[N° de carte]],$B$2,t_Base[[N°de semaine]:[N°de semaine]],I$6,t_Base[[Articles]:[Articles]],$A21)</f>
        <v>0</v>
      </c>
      <c r="J21" s="21">
        <f>SUMIFS(t_Base[[Quantité prise]:[Quantité prise]],t_Base[[N° de carte]:[N° de carte]],$B$2,t_Base[[N°de semaine]:[N°de semaine]],J$6,t_Base[[Articles]:[Articles]],$A21)</f>
        <v>0</v>
      </c>
      <c r="K21" s="21">
        <f>SUMIFS(t_Base[[Quantité prise]:[Quantité prise]],t_Base[[N° de carte]:[N° de carte]],$B$2,t_Base[[N°de semaine]:[N°de semaine]],K$6,t_Base[[Articles]:[Articles]],$A21)</f>
        <v>0</v>
      </c>
      <c r="L21" s="21">
        <f>SUMIFS(t_Base[[Quantité prise]:[Quantité prise]],t_Base[[N° de carte]:[N° de carte]],$B$2,t_Base[[N°de semaine]:[N°de semaine]],L$6,t_Base[[Articles]:[Articles]],$A21)</f>
        <v>0</v>
      </c>
      <c r="M21" s="21">
        <f>SUMIFS(t_Base[[Quantité prise]:[Quantité prise]],t_Base[[N° de carte]:[N° de carte]],$B$2,t_Base[[N°de semaine]:[N°de semaine]],M$6,t_Base[[Articles]:[Articles]],$A21)</f>
        <v>0</v>
      </c>
      <c r="N21" s="21">
        <f>SUMIFS(t_Base[[Quantité prise]:[Quantité prise]],t_Base[[N° de carte]:[N° de carte]],$B$2,t_Base[[N°de semaine]:[N°de semaine]],N$6,t_Base[[Articles]:[Articles]],$A21)</f>
        <v>0</v>
      </c>
      <c r="O21" s="21">
        <f>SUMIFS(t_Base[[Quantité prise]:[Quantité prise]],t_Base[[N° de carte]:[N° de carte]],$B$2,t_Base[[N°de semaine]:[N°de semaine]],O$6,t_Base[[Articles]:[Articles]],$A21)</f>
        <v>0</v>
      </c>
      <c r="P21" s="21">
        <f>SUMIFS(t_Base[[Quantité prise]:[Quantité prise]],t_Base[[N° de carte]:[N° de carte]],$B$2,t_Base[[N°de semaine]:[N°de semaine]],P$6,t_Base[[Articles]:[Articles]],$A21)</f>
        <v>0</v>
      </c>
      <c r="Q21" s="21">
        <f>SUMIFS(t_Base[[Quantité prise]:[Quantité prise]],t_Base[[N° de carte]:[N° de carte]],$B$2,t_Base[[N°de semaine]:[N°de semaine]],Q$6,t_Base[[Articles]:[Articles]],$A21)</f>
        <v>0</v>
      </c>
      <c r="R21" s="21">
        <f>SUMIFS(t_Base[[Quantité prise]:[Quantité prise]],t_Base[[N° de carte]:[N° de carte]],$B$2,t_Base[[N°de semaine]:[N°de semaine]],R$6,t_Base[[Articles]:[Articles]],$A21)</f>
        <v>0</v>
      </c>
      <c r="S21" s="21">
        <f>SUMIFS(t_Base[[Quantité prise]:[Quantité prise]],t_Base[[N° de carte]:[N° de carte]],$B$2,t_Base[[N°de semaine]:[N°de semaine]],S$6,t_Base[[Articles]:[Articles]],$A21)</f>
        <v>0</v>
      </c>
      <c r="T21" s="21">
        <f>SUMIFS(t_Base[[Quantité prise]:[Quantité prise]],t_Base[[N° de carte]:[N° de carte]],$B$2,t_Base[[N°de semaine]:[N°de semaine]],T$6,t_Base[[Articles]:[Articles]],$A21)</f>
        <v>0</v>
      </c>
      <c r="U21" s="21">
        <f>SUMIFS(t_Base[[Quantité prise]:[Quantité prise]],t_Base[[N° de carte]:[N° de carte]],$B$2,t_Base[[N°de semaine]:[N°de semaine]],U$6,t_Base[[Articles]:[Articles]],$A21)</f>
        <v>0</v>
      </c>
      <c r="V21" s="21">
        <f>SUMIFS(t_Base[[Quantité prise]:[Quantité prise]],t_Base[[N° de carte]:[N° de carte]],$B$2,t_Base[[N°de semaine]:[N°de semaine]],V$6,t_Base[[Articles]:[Articles]],$A21)</f>
        <v>0</v>
      </c>
      <c r="W21" s="21">
        <f>SUMIFS(t_Base[[Quantité prise]:[Quantité prise]],t_Base[[N° de carte]:[N° de carte]],$B$2,t_Base[[N°de semaine]:[N°de semaine]],W$6,t_Base[[Articles]:[Articles]],$A21)</f>
        <v>0</v>
      </c>
      <c r="X21" s="21">
        <f>SUMIFS(t_Base[[Quantité prise]:[Quantité prise]],t_Base[[N° de carte]:[N° de carte]],$B$2,t_Base[[N°de semaine]:[N°de semaine]],X$6,t_Base[[Articles]:[Articles]],$A21)</f>
        <v>0</v>
      </c>
      <c r="Y21" s="21">
        <f>SUMIFS(t_Base[[Quantité prise]:[Quantité prise]],t_Base[[N° de carte]:[N° de carte]],$B$2,t_Base[[N°de semaine]:[N°de semaine]],Y$6,t_Base[[Articles]:[Articles]],$A21)</f>
        <v>0</v>
      </c>
      <c r="Z21" s="21">
        <f>SUMIFS(t_Base[[Quantité prise]:[Quantité prise]],t_Base[[N° de carte]:[N° de carte]],$B$2,t_Base[[N°de semaine]:[N°de semaine]],Z$6,t_Base[[Articles]:[Articles]],$A21)</f>
        <v>0</v>
      </c>
      <c r="AA21" s="21">
        <f>SUMIFS(t_Base[[Quantité prise]:[Quantité prise]],t_Base[[N° de carte]:[N° de carte]],$B$2,t_Base[[N°de semaine]:[N°de semaine]],AA$6,t_Base[[Articles]:[Articles]],$A21)</f>
        <v>0</v>
      </c>
      <c r="AB21" s="21">
        <f>SUMIFS(t_Base[[Quantité prise]:[Quantité prise]],t_Base[[N° de carte]:[N° de carte]],$B$2,t_Base[[N°de semaine]:[N°de semaine]],AB$6,t_Base[[Articles]:[Articles]],$A21)</f>
        <v>0</v>
      </c>
      <c r="AC21" s="21">
        <f>SUMIFS(t_Base[[Quantité prise]:[Quantité prise]],t_Base[[N° de carte]:[N° de carte]],$B$2,t_Base[[N°de semaine]:[N°de semaine]],AC$6,t_Base[[Articles]:[Articles]],$A21)</f>
        <v>0</v>
      </c>
      <c r="AD21" s="21">
        <f>SUMIFS(t_Base[[Quantité prise]:[Quantité prise]],t_Base[[N° de carte]:[N° de carte]],$B$2,t_Base[[N°de semaine]:[N°de semaine]],AD$6,t_Base[[Articles]:[Articles]],$A21)</f>
        <v>0</v>
      </c>
      <c r="AE21" s="21">
        <f>SUMIFS(t_Base[[Quantité prise]:[Quantité prise]],t_Base[[N° de carte]:[N° de carte]],$B$2,t_Base[[N°de semaine]:[N°de semaine]],AE$6,t_Base[[Articles]:[Articles]],$A21)</f>
        <v>0</v>
      </c>
      <c r="AF21" s="21">
        <f>SUMIFS(t_Base[[Quantité prise]:[Quantité prise]],t_Base[[N° de carte]:[N° de carte]],$B$2,t_Base[[N°de semaine]:[N°de semaine]],AF$6,t_Base[[Articles]:[Articles]],$A21)</f>
        <v>0</v>
      </c>
      <c r="AG21" s="21">
        <f>SUMIFS(t_Base[[Quantité prise]:[Quantité prise]],t_Base[[N° de carte]:[N° de carte]],$B$2,t_Base[[N°de semaine]:[N°de semaine]],AG$6,t_Base[[Articles]:[Articles]],$A21)</f>
        <v>0</v>
      </c>
      <c r="AH21" s="21">
        <f>SUMIFS(t_Base[[Quantité prise]:[Quantité prise]],t_Base[[N° de carte]:[N° de carte]],$B$2,t_Base[[N°de semaine]:[N°de semaine]],AH$6,t_Base[[Articles]:[Articles]],$A21)</f>
        <v>0</v>
      </c>
      <c r="AI21" s="21">
        <f>SUMIFS(t_Base[[Quantité prise]:[Quantité prise]],t_Base[[N° de carte]:[N° de carte]],$B$2,t_Base[[N°de semaine]:[N°de semaine]],AI$6,t_Base[[Articles]:[Articles]],$A21)</f>
        <v>0</v>
      </c>
      <c r="AJ21" s="21">
        <f>SUMIFS(t_Base[[Quantité prise]:[Quantité prise]],t_Base[[N° de carte]:[N° de carte]],$B$2,t_Base[[N°de semaine]:[N°de semaine]],AJ$6,t_Base[[Articles]:[Articles]],$A21)</f>
        <v>0</v>
      </c>
      <c r="AK21" s="21">
        <f>SUMIFS(t_Base[[Quantité prise]:[Quantité prise]],t_Base[[N° de carte]:[N° de carte]],$B$2,t_Base[[N°de semaine]:[N°de semaine]],AK$6,t_Base[[Articles]:[Articles]],$A21)</f>
        <v>0</v>
      </c>
      <c r="AL21" s="21">
        <f>SUMIFS(t_Base[[Quantité prise]:[Quantité prise]],t_Base[[N° de carte]:[N° de carte]],$B$2,t_Base[[N°de semaine]:[N°de semaine]],AL$6,t_Base[[Articles]:[Articles]],$A21)</f>
        <v>0</v>
      </c>
      <c r="AM21" s="21">
        <f>SUMIFS(t_Base[[Quantité prise]:[Quantité prise]],t_Base[[N° de carte]:[N° de carte]],$B$2,t_Base[[N°de semaine]:[N°de semaine]],AM$6,t_Base[[Articles]:[Articles]],$A21)</f>
        <v>0</v>
      </c>
      <c r="AN21" s="21">
        <f>SUMIFS(t_Base[[Quantité prise]:[Quantité prise]],t_Base[[N° de carte]:[N° de carte]],$B$2,t_Base[[N°de semaine]:[N°de semaine]],AN$6,t_Base[[Articles]:[Articles]],$A21)</f>
        <v>0</v>
      </c>
      <c r="AO21" s="21">
        <f>SUMIFS(t_Base[[Quantité prise]:[Quantité prise]],t_Base[[N° de carte]:[N° de carte]],$B$2,t_Base[[N°de semaine]:[N°de semaine]],AO$6,t_Base[[Articles]:[Articles]],$A21)</f>
        <v>0</v>
      </c>
      <c r="AP21" s="21">
        <f>SUMIFS(t_Base[[Quantité prise]:[Quantité prise]],t_Base[[N° de carte]:[N° de carte]],$B$2,t_Base[[N°de semaine]:[N°de semaine]],AP$6,t_Base[[Articles]:[Articles]],$A21)</f>
        <v>0</v>
      </c>
      <c r="AQ21" s="21">
        <f>SUMIFS(t_Base[[Quantité prise]:[Quantité prise]],t_Base[[N° de carte]:[N° de carte]],$B$2,t_Base[[N°de semaine]:[N°de semaine]],AQ$6,t_Base[[Articles]:[Articles]],$A21)</f>
        <v>0</v>
      </c>
      <c r="AR21" s="21">
        <f>SUMIFS(t_Base[[Quantité prise]:[Quantité prise]],t_Base[[N° de carte]:[N° de carte]],$B$2,t_Base[[N°de semaine]:[N°de semaine]],AR$6,t_Base[[Articles]:[Articles]],$A21)</f>
        <v>0</v>
      </c>
      <c r="AS21" s="21">
        <f>SUMIFS(t_Base[[Quantité prise]:[Quantité prise]],t_Base[[N° de carte]:[N° de carte]],$B$2,t_Base[[N°de semaine]:[N°de semaine]],AS$6,t_Base[[Articles]:[Articles]],$A21)</f>
        <v>0</v>
      </c>
      <c r="AT21" s="21">
        <f>SUMIFS(t_Base[[Quantité prise]:[Quantité prise]],t_Base[[N° de carte]:[N° de carte]],$B$2,t_Base[[N°de semaine]:[N°de semaine]],AT$6,t_Base[[Articles]:[Articles]],$A21)</f>
        <v>0</v>
      </c>
      <c r="AU21" s="21">
        <f>SUMIFS(t_Base[[Quantité prise]:[Quantité prise]],t_Base[[N° de carte]:[N° de carte]],$B$2,t_Base[[N°de semaine]:[N°de semaine]],AU$6,t_Base[[Articles]:[Articles]],$A21)</f>
        <v>0</v>
      </c>
      <c r="AV21" s="21">
        <f>SUMIFS(t_Base[[Quantité prise]:[Quantité prise]],t_Base[[N° de carte]:[N° de carte]],$B$2,t_Base[[N°de semaine]:[N°de semaine]],AV$6,t_Base[[Articles]:[Articles]],$A21)</f>
        <v>0</v>
      </c>
      <c r="AW21" s="21">
        <f>SUMIFS(t_Base[[Quantité prise]:[Quantité prise]],t_Base[[N° de carte]:[N° de carte]],$B$2,t_Base[[N°de semaine]:[N°de semaine]],AW$6,t_Base[[Articles]:[Articles]],$A21)</f>
        <v>0</v>
      </c>
      <c r="AX21" s="21">
        <f>SUMIFS(t_Base[[Quantité prise]:[Quantité prise]],t_Base[[N° de carte]:[N° de carte]],$B$2,t_Base[[N°de semaine]:[N°de semaine]],AX$6,t_Base[[Articles]:[Articles]],$A21)</f>
        <v>0</v>
      </c>
      <c r="AY21" s="21">
        <f>SUMIFS(t_Base[[Quantité prise]:[Quantité prise]],t_Base[[N° de carte]:[N° de carte]],$B$2,t_Base[[N°de semaine]:[N°de semaine]],AY$6,t_Base[[Articles]:[Articles]],$A21)</f>
        <v>0</v>
      </c>
      <c r="AZ21" s="21">
        <f>SUMIFS(t_Base[[Quantité prise]:[Quantité prise]],t_Base[[N° de carte]:[N° de carte]],$B$2,t_Base[[N°de semaine]:[N°de semaine]],AZ$6,t_Base[[Articles]:[Articles]],$A21)</f>
        <v>0</v>
      </c>
      <c r="BA21" s="21">
        <f>SUMIFS(t_Base[[Quantité prise]:[Quantité prise]],t_Base[[N° de carte]:[N° de carte]],$B$2,t_Base[[N°de semaine]:[N°de semaine]],BA$6,t_Base[[Articles]:[Articles]],$A21)</f>
        <v>0</v>
      </c>
      <c r="BB21" s="21">
        <f>SUMIFS(t_Base[[Quantité prise]:[Quantité prise]],t_Base[[N° de carte]:[N° de carte]],$B$2,t_Base[[N°de semaine]:[N°de semaine]],BB$6,t_Base[[Articles]:[Articles]],$A21)</f>
        <v>0</v>
      </c>
      <c r="BC21" s="21">
        <f>SUMIFS(t_Base[[Quantité prise]:[Quantité prise]],t_Base[[N° de carte]:[N° de carte]],$B$2,t_Base[[N°de semaine]:[N°de semaine]],BC$6,t_Base[[Articles]:[Articles]],$A21)</f>
        <v>0</v>
      </c>
    </row>
    <row r="22" spans="1:55" ht="20.25" x14ac:dyDescent="0.25">
      <c r="A22" s="76" t="s">
        <v>136</v>
      </c>
      <c r="B22" s="30" t="e">
        <f>Articles!#REF!</f>
        <v>#REF!</v>
      </c>
      <c r="C22" s="28">
        <f t="shared" si="0"/>
        <v>0</v>
      </c>
      <c r="D22" s="21">
        <f>SUMIFS(t_Base[[Quantité prise]:[Quantité prise]],t_Base[[N° de carte]:[N° de carte]],$B$2,t_Base[[N°de semaine]:[N°de semaine]],D$6,t_Base[[Articles]:[Articles]],$A22)</f>
        <v>0</v>
      </c>
      <c r="E22" s="21">
        <f>SUMIFS(t_Base[[Quantité prise]:[Quantité prise]],t_Base[[N° de carte]:[N° de carte]],$B$2,t_Base[[N°de semaine]:[N°de semaine]],E$6,t_Base[[Articles]:[Articles]],$A22)</f>
        <v>0</v>
      </c>
      <c r="F22" s="21">
        <f>SUMIFS(t_Base[[Quantité prise]:[Quantité prise]],t_Base[[N° de carte]:[N° de carte]],$B$2,t_Base[[N°de semaine]:[N°de semaine]],F$6,t_Base[[Articles]:[Articles]],$A22)</f>
        <v>0</v>
      </c>
      <c r="G22" s="21">
        <f>SUMIFS(t_Base[[Quantité prise]:[Quantité prise]],t_Base[[N° de carte]:[N° de carte]],$B$2,t_Base[[N°de semaine]:[N°de semaine]],G$6,t_Base[[Articles]:[Articles]],$A22)</f>
        <v>0</v>
      </c>
      <c r="H22" s="21">
        <f>SUMIFS(t_Base[[Quantité prise]:[Quantité prise]],t_Base[[N° de carte]:[N° de carte]],$B$2,t_Base[[N°de semaine]:[N°de semaine]],H$6,t_Base[[Articles]:[Articles]],$A22)</f>
        <v>0</v>
      </c>
      <c r="I22" s="21">
        <f>SUMIFS(t_Base[[Quantité prise]:[Quantité prise]],t_Base[[N° de carte]:[N° de carte]],$B$2,t_Base[[N°de semaine]:[N°de semaine]],I$6,t_Base[[Articles]:[Articles]],$A22)</f>
        <v>0</v>
      </c>
      <c r="J22" s="21">
        <f>SUMIFS(t_Base[[Quantité prise]:[Quantité prise]],t_Base[[N° de carte]:[N° de carte]],$B$2,t_Base[[N°de semaine]:[N°de semaine]],J$6,t_Base[[Articles]:[Articles]],$A22)</f>
        <v>0</v>
      </c>
      <c r="K22" s="21">
        <f>SUMIFS(t_Base[[Quantité prise]:[Quantité prise]],t_Base[[N° de carte]:[N° de carte]],$B$2,t_Base[[N°de semaine]:[N°de semaine]],K$6,t_Base[[Articles]:[Articles]],$A22)</f>
        <v>0</v>
      </c>
      <c r="L22" s="21">
        <f>SUMIFS(t_Base[[Quantité prise]:[Quantité prise]],t_Base[[N° de carte]:[N° de carte]],$B$2,t_Base[[N°de semaine]:[N°de semaine]],L$6,t_Base[[Articles]:[Articles]],$A22)</f>
        <v>0</v>
      </c>
      <c r="M22" s="21">
        <f>SUMIFS(t_Base[[Quantité prise]:[Quantité prise]],t_Base[[N° de carte]:[N° de carte]],$B$2,t_Base[[N°de semaine]:[N°de semaine]],M$6,t_Base[[Articles]:[Articles]],$A22)</f>
        <v>0</v>
      </c>
      <c r="N22" s="21">
        <f>SUMIFS(t_Base[[Quantité prise]:[Quantité prise]],t_Base[[N° de carte]:[N° de carte]],$B$2,t_Base[[N°de semaine]:[N°de semaine]],N$6,t_Base[[Articles]:[Articles]],$A22)</f>
        <v>0</v>
      </c>
      <c r="O22" s="21">
        <f>SUMIFS(t_Base[[Quantité prise]:[Quantité prise]],t_Base[[N° de carte]:[N° de carte]],$B$2,t_Base[[N°de semaine]:[N°de semaine]],O$6,t_Base[[Articles]:[Articles]],$A22)</f>
        <v>0</v>
      </c>
      <c r="P22" s="21">
        <f>SUMIFS(t_Base[[Quantité prise]:[Quantité prise]],t_Base[[N° de carte]:[N° de carte]],$B$2,t_Base[[N°de semaine]:[N°de semaine]],P$6,t_Base[[Articles]:[Articles]],$A22)</f>
        <v>0</v>
      </c>
      <c r="Q22" s="21">
        <f>SUMIFS(t_Base[[Quantité prise]:[Quantité prise]],t_Base[[N° de carte]:[N° de carte]],$B$2,t_Base[[N°de semaine]:[N°de semaine]],Q$6,t_Base[[Articles]:[Articles]],$A22)</f>
        <v>0</v>
      </c>
      <c r="R22" s="21">
        <f>SUMIFS(t_Base[[Quantité prise]:[Quantité prise]],t_Base[[N° de carte]:[N° de carte]],$B$2,t_Base[[N°de semaine]:[N°de semaine]],R$6,t_Base[[Articles]:[Articles]],$A22)</f>
        <v>0</v>
      </c>
      <c r="S22" s="21">
        <f>SUMIFS(t_Base[[Quantité prise]:[Quantité prise]],t_Base[[N° de carte]:[N° de carte]],$B$2,t_Base[[N°de semaine]:[N°de semaine]],S$6,t_Base[[Articles]:[Articles]],$A22)</f>
        <v>0</v>
      </c>
      <c r="T22" s="21">
        <f>SUMIFS(t_Base[[Quantité prise]:[Quantité prise]],t_Base[[N° de carte]:[N° de carte]],$B$2,t_Base[[N°de semaine]:[N°de semaine]],T$6,t_Base[[Articles]:[Articles]],$A22)</f>
        <v>0</v>
      </c>
      <c r="U22" s="21">
        <f>SUMIFS(t_Base[[Quantité prise]:[Quantité prise]],t_Base[[N° de carte]:[N° de carte]],$B$2,t_Base[[N°de semaine]:[N°de semaine]],U$6,t_Base[[Articles]:[Articles]],$A22)</f>
        <v>0</v>
      </c>
      <c r="V22" s="21">
        <f>SUMIFS(t_Base[[Quantité prise]:[Quantité prise]],t_Base[[N° de carte]:[N° de carte]],$B$2,t_Base[[N°de semaine]:[N°de semaine]],V$6,t_Base[[Articles]:[Articles]],$A22)</f>
        <v>0</v>
      </c>
      <c r="W22" s="21">
        <f>SUMIFS(t_Base[[Quantité prise]:[Quantité prise]],t_Base[[N° de carte]:[N° de carte]],$B$2,t_Base[[N°de semaine]:[N°de semaine]],W$6,t_Base[[Articles]:[Articles]],$A22)</f>
        <v>0</v>
      </c>
      <c r="X22" s="21">
        <f>SUMIFS(t_Base[[Quantité prise]:[Quantité prise]],t_Base[[N° de carte]:[N° de carte]],$B$2,t_Base[[N°de semaine]:[N°de semaine]],X$6,t_Base[[Articles]:[Articles]],$A22)</f>
        <v>0</v>
      </c>
      <c r="Y22" s="21">
        <f>SUMIFS(t_Base[[Quantité prise]:[Quantité prise]],t_Base[[N° de carte]:[N° de carte]],$B$2,t_Base[[N°de semaine]:[N°de semaine]],Y$6,t_Base[[Articles]:[Articles]],$A22)</f>
        <v>0</v>
      </c>
      <c r="Z22" s="21">
        <f>SUMIFS(t_Base[[Quantité prise]:[Quantité prise]],t_Base[[N° de carte]:[N° de carte]],$B$2,t_Base[[N°de semaine]:[N°de semaine]],Z$6,t_Base[[Articles]:[Articles]],$A22)</f>
        <v>0</v>
      </c>
      <c r="AA22" s="21">
        <f>SUMIFS(t_Base[[Quantité prise]:[Quantité prise]],t_Base[[N° de carte]:[N° de carte]],$B$2,t_Base[[N°de semaine]:[N°de semaine]],AA$6,t_Base[[Articles]:[Articles]],$A22)</f>
        <v>0</v>
      </c>
      <c r="AB22" s="21">
        <f>SUMIFS(t_Base[[Quantité prise]:[Quantité prise]],t_Base[[N° de carte]:[N° de carte]],$B$2,t_Base[[N°de semaine]:[N°de semaine]],AB$6,t_Base[[Articles]:[Articles]],$A22)</f>
        <v>0</v>
      </c>
      <c r="AC22" s="21">
        <f>SUMIFS(t_Base[[Quantité prise]:[Quantité prise]],t_Base[[N° de carte]:[N° de carte]],$B$2,t_Base[[N°de semaine]:[N°de semaine]],AC$6,t_Base[[Articles]:[Articles]],$A22)</f>
        <v>0</v>
      </c>
      <c r="AD22" s="21">
        <f>SUMIFS(t_Base[[Quantité prise]:[Quantité prise]],t_Base[[N° de carte]:[N° de carte]],$B$2,t_Base[[N°de semaine]:[N°de semaine]],AD$6,t_Base[[Articles]:[Articles]],$A22)</f>
        <v>0</v>
      </c>
      <c r="AE22" s="21">
        <f>SUMIFS(t_Base[[Quantité prise]:[Quantité prise]],t_Base[[N° de carte]:[N° de carte]],$B$2,t_Base[[N°de semaine]:[N°de semaine]],AE$6,t_Base[[Articles]:[Articles]],$A22)</f>
        <v>0</v>
      </c>
      <c r="AF22" s="21">
        <f>SUMIFS(t_Base[[Quantité prise]:[Quantité prise]],t_Base[[N° de carte]:[N° de carte]],$B$2,t_Base[[N°de semaine]:[N°de semaine]],AF$6,t_Base[[Articles]:[Articles]],$A22)</f>
        <v>0</v>
      </c>
      <c r="AG22" s="21">
        <f>SUMIFS(t_Base[[Quantité prise]:[Quantité prise]],t_Base[[N° de carte]:[N° de carte]],$B$2,t_Base[[N°de semaine]:[N°de semaine]],AG$6,t_Base[[Articles]:[Articles]],$A22)</f>
        <v>0</v>
      </c>
      <c r="AH22" s="21">
        <f>SUMIFS(t_Base[[Quantité prise]:[Quantité prise]],t_Base[[N° de carte]:[N° de carte]],$B$2,t_Base[[N°de semaine]:[N°de semaine]],AH$6,t_Base[[Articles]:[Articles]],$A22)</f>
        <v>0</v>
      </c>
      <c r="AI22" s="21">
        <f>SUMIFS(t_Base[[Quantité prise]:[Quantité prise]],t_Base[[N° de carte]:[N° de carte]],$B$2,t_Base[[N°de semaine]:[N°de semaine]],AI$6,t_Base[[Articles]:[Articles]],$A22)</f>
        <v>0</v>
      </c>
      <c r="AJ22" s="21">
        <f>SUMIFS(t_Base[[Quantité prise]:[Quantité prise]],t_Base[[N° de carte]:[N° de carte]],$B$2,t_Base[[N°de semaine]:[N°de semaine]],AJ$6,t_Base[[Articles]:[Articles]],$A22)</f>
        <v>0</v>
      </c>
      <c r="AK22" s="21">
        <f>SUMIFS(t_Base[[Quantité prise]:[Quantité prise]],t_Base[[N° de carte]:[N° de carte]],$B$2,t_Base[[N°de semaine]:[N°de semaine]],AK$6,t_Base[[Articles]:[Articles]],$A22)</f>
        <v>0</v>
      </c>
      <c r="AL22" s="21">
        <f>SUMIFS(t_Base[[Quantité prise]:[Quantité prise]],t_Base[[N° de carte]:[N° de carte]],$B$2,t_Base[[N°de semaine]:[N°de semaine]],AL$6,t_Base[[Articles]:[Articles]],$A22)</f>
        <v>0</v>
      </c>
      <c r="AM22" s="21">
        <f>SUMIFS(t_Base[[Quantité prise]:[Quantité prise]],t_Base[[N° de carte]:[N° de carte]],$B$2,t_Base[[N°de semaine]:[N°de semaine]],AM$6,t_Base[[Articles]:[Articles]],$A22)</f>
        <v>0</v>
      </c>
      <c r="AN22" s="21">
        <f>SUMIFS(t_Base[[Quantité prise]:[Quantité prise]],t_Base[[N° de carte]:[N° de carte]],$B$2,t_Base[[N°de semaine]:[N°de semaine]],AN$6,t_Base[[Articles]:[Articles]],$A22)</f>
        <v>0</v>
      </c>
      <c r="AO22" s="21">
        <f>SUMIFS(t_Base[[Quantité prise]:[Quantité prise]],t_Base[[N° de carte]:[N° de carte]],$B$2,t_Base[[N°de semaine]:[N°de semaine]],AO$6,t_Base[[Articles]:[Articles]],$A22)</f>
        <v>0</v>
      </c>
      <c r="AP22" s="21">
        <f>SUMIFS(t_Base[[Quantité prise]:[Quantité prise]],t_Base[[N° de carte]:[N° de carte]],$B$2,t_Base[[N°de semaine]:[N°de semaine]],AP$6,t_Base[[Articles]:[Articles]],$A22)</f>
        <v>0</v>
      </c>
      <c r="AQ22" s="21">
        <f>SUMIFS(t_Base[[Quantité prise]:[Quantité prise]],t_Base[[N° de carte]:[N° de carte]],$B$2,t_Base[[N°de semaine]:[N°de semaine]],AQ$6,t_Base[[Articles]:[Articles]],$A22)</f>
        <v>0</v>
      </c>
      <c r="AR22" s="21">
        <f>SUMIFS(t_Base[[Quantité prise]:[Quantité prise]],t_Base[[N° de carte]:[N° de carte]],$B$2,t_Base[[N°de semaine]:[N°de semaine]],AR$6,t_Base[[Articles]:[Articles]],$A22)</f>
        <v>0</v>
      </c>
      <c r="AS22" s="21">
        <f>SUMIFS(t_Base[[Quantité prise]:[Quantité prise]],t_Base[[N° de carte]:[N° de carte]],$B$2,t_Base[[N°de semaine]:[N°de semaine]],AS$6,t_Base[[Articles]:[Articles]],$A22)</f>
        <v>0</v>
      </c>
      <c r="AT22" s="21">
        <f>SUMIFS(t_Base[[Quantité prise]:[Quantité prise]],t_Base[[N° de carte]:[N° de carte]],$B$2,t_Base[[N°de semaine]:[N°de semaine]],AT$6,t_Base[[Articles]:[Articles]],$A22)</f>
        <v>0</v>
      </c>
      <c r="AU22" s="21">
        <f>SUMIFS(t_Base[[Quantité prise]:[Quantité prise]],t_Base[[N° de carte]:[N° de carte]],$B$2,t_Base[[N°de semaine]:[N°de semaine]],AU$6,t_Base[[Articles]:[Articles]],$A22)</f>
        <v>0</v>
      </c>
      <c r="AV22" s="21">
        <f>SUMIFS(t_Base[[Quantité prise]:[Quantité prise]],t_Base[[N° de carte]:[N° de carte]],$B$2,t_Base[[N°de semaine]:[N°de semaine]],AV$6,t_Base[[Articles]:[Articles]],$A22)</f>
        <v>0</v>
      </c>
      <c r="AW22" s="21">
        <f>SUMIFS(t_Base[[Quantité prise]:[Quantité prise]],t_Base[[N° de carte]:[N° de carte]],$B$2,t_Base[[N°de semaine]:[N°de semaine]],AW$6,t_Base[[Articles]:[Articles]],$A22)</f>
        <v>0</v>
      </c>
      <c r="AX22" s="21">
        <f>SUMIFS(t_Base[[Quantité prise]:[Quantité prise]],t_Base[[N° de carte]:[N° de carte]],$B$2,t_Base[[N°de semaine]:[N°de semaine]],AX$6,t_Base[[Articles]:[Articles]],$A22)</f>
        <v>0</v>
      </c>
      <c r="AY22" s="21">
        <f>SUMIFS(t_Base[[Quantité prise]:[Quantité prise]],t_Base[[N° de carte]:[N° de carte]],$B$2,t_Base[[N°de semaine]:[N°de semaine]],AY$6,t_Base[[Articles]:[Articles]],$A22)</f>
        <v>0</v>
      </c>
      <c r="AZ22" s="21">
        <f>SUMIFS(t_Base[[Quantité prise]:[Quantité prise]],t_Base[[N° de carte]:[N° de carte]],$B$2,t_Base[[N°de semaine]:[N°de semaine]],AZ$6,t_Base[[Articles]:[Articles]],$A22)</f>
        <v>0</v>
      </c>
      <c r="BA22" s="21">
        <f>SUMIFS(t_Base[[Quantité prise]:[Quantité prise]],t_Base[[N° de carte]:[N° de carte]],$B$2,t_Base[[N°de semaine]:[N°de semaine]],BA$6,t_Base[[Articles]:[Articles]],$A22)</f>
        <v>0</v>
      </c>
      <c r="BB22" s="21">
        <f>SUMIFS(t_Base[[Quantité prise]:[Quantité prise]],t_Base[[N° de carte]:[N° de carte]],$B$2,t_Base[[N°de semaine]:[N°de semaine]],BB$6,t_Base[[Articles]:[Articles]],$A22)</f>
        <v>0</v>
      </c>
      <c r="BC22" s="21">
        <f>SUMIFS(t_Base[[Quantité prise]:[Quantité prise]],t_Base[[N° de carte]:[N° de carte]],$B$2,t_Base[[N°de semaine]:[N°de semaine]],BC$6,t_Base[[Articles]:[Articles]],$A22)</f>
        <v>0</v>
      </c>
    </row>
    <row r="23" spans="1:55" ht="20.25" x14ac:dyDescent="0.25">
      <c r="A23" s="76" t="s">
        <v>137</v>
      </c>
      <c r="B23" s="30" t="e">
        <f>Articles!#REF!</f>
        <v>#REF!</v>
      </c>
      <c r="C23" s="28">
        <f t="shared" si="0"/>
        <v>0</v>
      </c>
      <c r="D23" s="21">
        <f>SUMIFS(t_Base[[Quantité prise]:[Quantité prise]],t_Base[[N° de carte]:[N° de carte]],$B$2,t_Base[[N°de semaine]:[N°de semaine]],D$6,t_Base[[Articles]:[Articles]],$A23)</f>
        <v>0</v>
      </c>
      <c r="E23" s="21">
        <f>SUMIFS(t_Base[[Quantité prise]:[Quantité prise]],t_Base[[N° de carte]:[N° de carte]],$B$2,t_Base[[N°de semaine]:[N°de semaine]],E$6,t_Base[[Articles]:[Articles]],$A23)</f>
        <v>0</v>
      </c>
      <c r="F23" s="21">
        <f>SUMIFS(t_Base[[Quantité prise]:[Quantité prise]],t_Base[[N° de carte]:[N° de carte]],$B$2,t_Base[[N°de semaine]:[N°de semaine]],F$6,t_Base[[Articles]:[Articles]],$A23)</f>
        <v>0</v>
      </c>
      <c r="G23" s="21">
        <f>SUMIFS(t_Base[[Quantité prise]:[Quantité prise]],t_Base[[N° de carte]:[N° de carte]],$B$2,t_Base[[N°de semaine]:[N°de semaine]],G$6,t_Base[[Articles]:[Articles]],$A23)</f>
        <v>0</v>
      </c>
      <c r="H23" s="21">
        <f>SUMIFS(t_Base[[Quantité prise]:[Quantité prise]],t_Base[[N° de carte]:[N° de carte]],$B$2,t_Base[[N°de semaine]:[N°de semaine]],H$6,t_Base[[Articles]:[Articles]],$A23)</f>
        <v>0</v>
      </c>
      <c r="I23" s="21">
        <f>SUMIFS(t_Base[[Quantité prise]:[Quantité prise]],t_Base[[N° de carte]:[N° de carte]],$B$2,t_Base[[N°de semaine]:[N°de semaine]],I$6,t_Base[[Articles]:[Articles]],$A23)</f>
        <v>0</v>
      </c>
      <c r="J23" s="21">
        <f>SUMIFS(t_Base[[Quantité prise]:[Quantité prise]],t_Base[[N° de carte]:[N° de carte]],$B$2,t_Base[[N°de semaine]:[N°de semaine]],J$6,t_Base[[Articles]:[Articles]],$A23)</f>
        <v>0</v>
      </c>
      <c r="K23" s="21">
        <f>SUMIFS(t_Base[[Quantité prise]:[Quantité prise]],t_Base[[N° de carte]:[N° de carte]],$B$2,t_Base[[N°de semaine]:[N°de semaine]],K$6,t_Base[[Articles]:[Articles]],$A23)</f>
        <v>0</v>
      </c>
      <c r="L23" s="21">
        <f>SUMIFS(t_Base[[Quantité prise]:[Quantité prise]],t_Base[[N° de carte]:[N° de carte]],$B$2,t_Base[[N°de semaine]:[N°de semaine]],L$6,t_Base[[Articles]:[Articles]],$A23)</f>
        <v>0</v>
      </c>
      <c r="M23" s="21">
        <f>SUMIFS(t_Base[[Quantité prise]:[Quantité prise]],t_Base[[N° de carte]:[N° de carte]],$B$2,t_Base[[N°de semaine]:[N°de semaine]],M$6,t_Base[[Articles]:[Articles]],$A23)</f>
        <v>0</v>
      </c>
      <c r="N23" s="21">
        <f>SUMIFS(t_Base[[Quantité prise]:[Quantité prise]],t_Base[[N° de carte]:[N° de carte]],$B$2,t_Base[[N°de semaine]:[N°de semaine]],N$6,t_Base[[Articles]:[Articles]],$A23)</f>
        <v>0</v>
      </c>
      <c r="O23" s="21">
        <f>SUMIFS(t_Base[[Quantité prise]:[Quantité prise]],t_Base[[N° de carte]:[N° de carte]],$B$2,t_Base[[N°de semaine]:[N°de semaine]],O$6,t_Base[[Articles]:[Articles]],$A23)</f>
        <v>0</v>
      </c>
      <c r="P23" s="21">
        <f>SUMIFS(t_Base[[Quantité prise]:[Quantité prise]],t_Base[[N° de carte]:[N° de carte]],$B$2,t_Base[[N°de semaine]:[N°de semaine]],P$6,t_Base[[Articles]:[Articles]],$A23)</f>
        <v>0</v>
      </c>
      <c r="Q23" s="21">
        <f>SUMIFS(t_Base[[Quantité prise]:[Quantité prise]],t_Base[[N° de carte]:[N° de carte]],$B$2,t_Base[[N°de semaine]:[N°de semaine]],Q$6,t_Base[[Articles]:[Articles]],$A23)</f>
        <v>0</v>
      </c>
      <c r="R23" s="21">
        <f>SUMIFS(t_Base[[Quantité prise]:[Quantité prise]],t_Base[[N° de carte]:[N° de carte]],$B$2,t_Base[[N°de semaine]:[N°de semaine]],R$6,t_Base[[Articles]:[Articles]],$A23)</f>
        <v>0</v>
      </c>
      <c r="S23" s="21">
        <f>SUMIFS(t_Base[[Quantité prise]:[Quantité prise]],t_Base[[N° de carte]:[N° de carte]],$B$2,t_Base[[N°de semaine]:[N°de semaine]],S$6,t_Base[[Articles]:[Articles]],$A23)</f>
        <v>0</v>
      </c>
      <c r="T23" s="21">
        <f>SUMIFS(t_Base[[Quantité prise]:[Quantité prise]],t_Base[[N° de carte]:[N° de carte]],$B$2,t_Base[[N°de semaine]:[N°de semaine]],T$6,t_Base[[Articles]:[Articles]],$A23)</f>
        <v>0</v>
      </c>
      <c r="U23" s="21">
        <f>SUMIFS(t_Base[[Quantité prise]:[Quantité prise]],t_Base[[N° de carte]:[N° de carte]],$B$2,t_Base[[N°de semaine]:[N°de semaine]],U$6,t_Base[[Articles]:[Articles]],$A23)</f>
        <v>0</v>
      </c>
      <c r="V23" s="21">
        <f>SUMIFS(t_Base[[Quantité prise]:[Quantité prise]],t_Base[[N° de carte]:[N° de carte]],$B$2,t_Base[[N°de semaine]:[N°de semaine]],V$6,t_Base[[Articles]:[Articles]],$A23)</f>
        <v>0</v>
      </c>
      <c r="W23" s="21">
        <f>SUMIFS(t_Base[[Quantité prise]:[Quantité prise]],t_Base[[N° de carte]:[N° de carte]],$B$2,t_Base[[N°de semaine]:[N°de semaine]],W$6,t_Base[[Articles]:[Articles]],$A23)</f>
        <v>0</v>
      </c>
      <c r="X23" s="21">
        <f>SUMIFS(t_Base[[Quantité prise]:[Quantité prise]],t_Base[[N° de carte]:[N° de carte]],$B$2,t_Base[[N°de semaine]:[N°de semaine]],X$6,t_Base[[Articles]:[Articles]],$A23)</f>
        <v>0</v>
      </c>
      <c r="Y23" s="21">
        <f>SUMIFS(t_Base[[Quantité prise]:[Quantité prise]],t_Base[[N° de carte]:[N° de carte]],$B$2,t_Base[[N°de semaine]:[N°de semaine]],Y$6,t_Base[[Articles]:[Articles]],$A23)</f>
        <v>0</v>
      </c>
      <c r="Z23" s="21">
        <f>SUMIFS(t_Base[[Quantité prise]:[Quantité prise]],t_Base[[N° de carte]:[N° de carte]],$B$2,t_Base[[N°de semaine]:[N°de semaine]],Z$6,t_Base[[Articles]:[Articles]],$A23)</f>
        <v>0</v>
      </c>
      <c r="AA23" s="21">
        <f>SUMIFS(t_Base[[Quantité prise]:[Quantité prise]],t_Base[[N° de carte]:[N° de carte]],$B$2,t_Base[[N°de semaine]:[N°de semaine]],AA$6,t_Base[[Articles]:[Articles]],$A23)</f>
        <v>0</v>
      </c>
      <c r="AB23" s="21">
        <f>SUMIFS(t_Base[[Quantité prise]:[Quantité prise]],t_Base[[N° de carte]:[N° de carte]],$B$2,t_Base[[N°de semaine]:[N°de semaine]],AB$6,t_Base[[Articles]:[Articles]],$A23)</f>
        <v>0</v>
      </c>
      <c r="AC23" s="21">
        <f>SUMIFS(t_Base[[Quantité prise]:[Quantité prise]],t_Base[[N° de carte]:[N° de carte]],$B$2,t_Base[[N°de semaine]:[N°de semaine]],AC$6,t_Base[[Articles]:[Articles]],$A23)</f>
        <v>0</v>
      </c>
      <c r="AD23" s="21">
        <f>SUMIFS(t_Base[[Quantité prise]:[Quantité prise]],t_Base[[N° de carte]:[N° de carte]],$B$2,t_Base[[N°de semaine]:[N°de semaine]],AD$6,t_Base[[Articles]:[Articles]],$A23)</f>
        <v>0</v>
      </c>
      <c r="AE23" s="21">
        <f>SUMIFS(t_Base[[Quantité prise]:[Quantité prise]],t_Base[[N° de carte]:[N° de carte]],$B$2,t_Base[[N°de semaine]:[N°de semaine]],AE$6,t_Base[[Articles]:[Articles]],$A23)</f>
        <v>0</v>
      </c>
      <c r="AF23" s="21">
        <f>SUMIFS(t_Base[[Quantité prise]:[Quantité prise]],t_Base[[N° de carte]:[N° de carte]],$B$2,t_Base[[N°de semaine]:[N°de semaine]],AF$6,t_Base[[Articles]:[Articles]],$A23)</f>
        <v>0</v>
      </c>
      <c r="AG23" s="21">
        <f>SUMIFS(t_Base[[Quantité prise]:[Quantité prise]],t_Base[[N° de carte]:[N° de carte]],$B$2,t_Base[[N°de semaine]:[N°de semaine]],AG$6,t_Base[[Articles]:[Articles]],$A23)</f>
        <v>0</v>
      </c>
      <c r="AH23" s="21">
        <f>SUMIFS(t_Base[[Quantité prise]:[Quantité prise]],t_Base[[N° de carte]:[N° de carte]],$B$2,t_Base[[N°de semaine]:[N°de semaine]],AH$6,t_Base[[Articles]:[Articles]],$A23)</f>
        <v>0</v>
      </c>
      <c r="AI23" s="21">
        <f>SUMIFS(t_Base[[Quantité prise]:[Quantité prise]],t_Base[[N° de carte]:[N° de carte]],$B$2,t_Base[[N°de semaine]:[N°de semaine]],AI$6,t_Base[[Articles]:[Articles]],$A23)</f>
        <v>0</v>
      </c>
      <c r="AJ23" s="21">
        <f>SUMIFS(t_Base[[Quantité prise]:[Quantité prise]],t_Base[[N° de carte]:[N° de carte]],$B$2,t_Base[[N°de semaine]:[N°de semaine]],AJ$6,t_Base[[Articles]:[Articles]],$A23)</f>
        <v>0</v>
      </c>
      <c r="AK23" s="21">
        <f>SUMIFS(t_Base[[Quantité prise]:[Quantité prise]],t_Base[[N° de carte]:[N° de carte]],$B$2,t_Base[[N°de semaine]:[N°de semaine]],AK$6,t_Base[[Articles]:[Articles]],$A23)</f>
        <v>0</v>
      </c>
      <c r="AL23" s="21">
        <f>SUMIFS(t_Base[[Quantité prise]:[Quantité prise]],t_Base[[N° de carte]:[N° de carte]],$B$2,t_Base[[N°de semaine]:[N°de semaine]],AL$6,t_Base[[Articles]:[Articles]],$A23)</f>
        <v>0</v>
      </c>
      <c r="AM23" s="21">
        <f>SUMIFS(t_Base[[Quantité prise]:[Quantité prise]],t_Base[[N° de carte]:[N° de carte]],$B$2,t_Base[[N°de semaine]:[N°de semaine]],AM$6,t_Base[[Articles]:[Articles]],$A23)</f>
        <v>0</v>
      </c>
      <c r="AN23" s="21">
        <f>SUMIFS(t_Base[[Quantité prise]:[Quantité prise]],t_Base[[N° de carte]:[N° de carte]],$B$2,t_Base[[N°de semaine]:[N°de semaine]],AN$6,t_Base[[Articles]:[Articles]],$A23)</f>
        <v>0</v>
      </c>
      <c r="AO23" s="21">
        <f>SUMIFS(t_Base[[Quantité prise]:[Quantité prise]],t_Base[[N° de carte]:[N° de carte]],$B$2,t_Base[[N°de semaine]:[N°de semaine]],AO$6,t_Base[[Articles]:[Articles]],$A23)</f>
        <v>0</v>
      </c>
      <c r="AP23" s="21">
        <f>SUMIFS(t_Base[[Quantité prise]:[Quantité prise]],t_Base[[N° de carte]:[N° de carte]],$B$2,t_Base[[N°de semaine]:[N°de semaine]],AP$6,t_Base[[Articles]:[Articles]],$A23)</f>
        <v>0</v>
      </c>
      <c r="AQ23" s="21">
        <f>SUMIFS(t_Base[[Quantité prise]:[Quantité prise]],t_Base[[N° de carte]:[N° de carte]],$B$2,t_Base[[N°de semaine]:[N°de semaine]],AQ$6,t_Base[[Articles]:[Articles]],$A23)</f>
        <v>0</v>
      </c>
      <c r="AR23" s="21">
        <f>SUMIFS(t_Base[[Quantité prise]:[Quantité prise]],t_Base[[N° de carte]:[N° de carte]],$B$2,t_Base[[N°de semaine]:[N°de semaine]],AR$6,t_Base[[Articles]:[Articles]],$A23)</f>
        <v>0</v>
      </c>
      <c r="AS23" s="21">
        <f>SUMIFS(t_Base[[Quantité prise]:[Quantité prise]],t_Base[[N° de carte]:[N° de carte]],$B$2,t_Base[[N°de semaine]:[N°de semaine]],AS$6,t_Base[[Articles]:[Articles]],$A23)</f>
        <v>0</v>
      </c>
      <c r="AT23" s="21">
        <f>SUMIFS(t_Base[[Quantité prise]:[Quantité prise]],t_Base[[N° de carte]:[N° de carte]],$B$2,t_Base[[N°de semaine]:[N°de semaine]],AT$6,t_Base[[Articles]:[Articles]],$A23)</f>
        <v>0</v>
      </c>
      <c r="AU23" s="21">
        <f>SUMIFS(t_Base[[Quantité prise]:[Quantité prise]],t_Base[[N° de carte]:[N° de carte]],$B$2,t_Base[[N°de semaine]:[N°de semaine]],AU$6,t_Base[[Articles]:[Articles]],$A23)</f>
        <v>0</v>
      </c>
      <c r="AV23" s="21">
        <f>SUMIFS(t_Base[[Quantité prise]:[Quantité prise]],t_Base[[N° de carte]:[N° de carte]],$B$2,t_Base[[N°de semaine]:[N°de semaine]],AV$6,t_Base[[Articles]:[Articles]],$A23)</f>
        <v>0</v>
      </c>
      <c r="AW23" s="21">
        <f>SUMIFS(t_Base[[Quantité prise]:[Quantité prise]],t_Base[[N° de carte]:[N° de carte]],$B$2,t_Base[[N°de semaine]:[N°de semaine]],AW$6,t_Base[[Articles]:[Articles]],$A23)</f>
        <v>0</v>
      </c>
      <c r="AX23" s="21">
        <f>SUMIFS(t_Base[[Quantité prise]:[Quantité prise]],t_Base[[N° de carte]:[N° de carte]],$B$2,t_Base[[N°de semaine]:[N°de semaine]],AX$6,t_Base[[Articles]:[Articles]],$A23)</f>
        <v>0</v>
      </c>
      <c r="AY23" s="21">
        <f>SUMIFS(t_Base[[Quantité prise]:[Quantité prise]],t_Base[[N° de carte]:[N° de carte]],$B$2,t_Base[[N°de semaine]:[N°de semaine]],AY$6,t_Base[[Articles]:[Articles]],$A23)</f>
        <v>0</v>
      </c>
      <c r="AZ23" s="21">
        <f>SUMIFS(t_Base[[Quantité prise]:[Quantité prise]],t_Base[[N° de carte]:[N° de carte]],$B$2,t_Base[[N°de semaine]:[N°de semaine]],AZ$6,t_Base[[Articles]:[Articles]],$A23)</f>
        <v>0</v>
      </c>
      <c r="BA23" s="21">
        <f>SUMIFS(t_Base[[Quantité prise]:[Quantité prise]],t_Base[[N° de carte]:[N° de carte]],$B$2,t_Base[[N°de semaine]:[N°de semaine]],BA$6,t_Base[[Articles]:[Articles]],$A23)</f>
        <v>0</v>
      </c>
      <c r="BB23" s="21">
        <f>SUMIFS(t_Base[[Quantité prise]:[Quantité prise]],t_Base[[N° de carte]:[N° de carte]],$B$2,t_Base[[N°de semaine]:[N°de semaine]],BB$6,t_Base[[Articles]:[Articles]],$A23)</f>
        <v>0</v>
      </c>
      <c r="BC23" s="21">
        <f>SUMIFS(t_Base[[Quantité prise]:[Quantité prise]],t_Base[[N° de carte]:[N° de carte]],$B$2,t_Base[[N°de semaine]:[N°de semaine]],BC$6,t_Base[[Articles]:[Articles]],$A23)</f>
        <v>0</v>
      </c>
    </row>
    <row r="24" spans="1:55" ht="20.25" x14ac:dyDescent="0.25">
      <c r="A24" s="76"/>
      <c r="B24" s="30"/>
      <c r="C24" s="28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</row>
    <row r="25" spans="1:55" ht="20.25" x14ac:dyDescent="0.25">
      <c r="A25" s="76" t="s">
        <v>134</v>
      </c>
      <c r="B25" s="30" t="e">
        <f>Articles!#REF!</f>
        <v>#REF!</v>
      </c>
      <c r="C25" s="28">
        <f t="shared" si="0"/>
        <v>0</v>
      </c>
      <c r="D25" s="21">
        <f>SUMIFS(t_Base[[Quantité prise]:[Quantité prise]],t_Base[[N° de carte]:[N° de carte]],$B$2,t_Base[[N°de semaine]:[N°de semaine]],D$6,t_Base[[Articles]:[Articles]],$A25)</f>
        <v>0</v>
      </c>
      <c r="E25" s="21">
        <f>SUMIFS(t_Base[[Quantité prise]:[Quantité prise]],t_Base[[N° de carte]:[N° de carte]],$B$2,t_Base[[N°de semaine]:[N°de semaine]],E$6,t_Base[[Articles]:[Articles]],$A25)</f>
        <v>0</v>
      </c>
      <c r="F25" s="21">
        <f>SUMIFS(t_Base[[Quantité prise]:[Quantité prise]],t_Base[[N° de carte]:[N° de carte]],$B$2,t_Base[[N°de semaine]:[N°de semaine]],F$6,t_Base[[Articles]:[Articles]],$A25)</f>
        <v>0</v>
      </c>
      <c r="G25" s="21">
        <f>SUMIFS(t_Base[[Quantité prise]:[Quantité prise]],t_Base[[N° de carte]:[N° de carte]],$B$2,t_Base[[N°de semaine]:[N°de semaine]],G$6,t_Base[[Articles]:[Articles]],$A25)</f>
        <v>0</v>
      </c>
      <c r="H25" s="21">
        <f>SUMIFS(t_Base[[Quantité prise]:[Quantité prise]],t_Base[[N° de carte]:[N° de carte]],$B$2,t_Base[[N°de semaine]:[N°de semaine]],H$6,t_Base[[Articles]:[Articles]],$A25)</f>
        <v>0</v>
      </c>
      <c r="I25" s="21">
        <f>SUMIFS(t_Base[[Quantité prise]:[Quantité prise]],t_Base[[N° de carte]:[N° de carte]],$B$2,t_Base[[N°de semaine]:[N°de semaine]],I$6,t_Base[[Articles]:[Articles]],$A25)</f>
        <v>0</v>
      </c>
      <c r="J25" s="21">
        <f>SUMIFS(t_Base[[Quantité prise]:[Quantité prise]],t_Base[[N° de carte]:[N° de carte]],$B$2,t_Base[[N°de semaine]:[N°de semaine]],J$6,t_Base[[Articles]:[Articles]],$A25)</f>
        <v>0</v>
      </c>
      <c r="K25" s="21">
        <f>SUMIFS(t_Base[[Quantité prise]:[Quantité prise]],t_Base[[N° de carte]:[N° de carte]],$B$2,t_Base[[N°de semaine]:[N°de semaine]],K$6,t_Base[[Articles]:[Articles]],$A25)</f>
        <v>0</v>
      </c>
      <c r="L25" s="21">
        <f>SUMIFS(t_Base[[Quantité prise]:[Quantité prise]],t_Base[[N° de carte]:[N° de carte]],$B$2,t_Base[[N°de semaine]:[N°de semaine]],L$6,t_Base[[Articles]:[Articles]],$A25)</f>
        <v>0</v>
      </c>
      <c r="M25" s="21">
        <f>SUMIFS(t_Base[[Quantité prise]:[Quantité prise]],t_Base[[N° de carte]:[N° de carte]],$B$2,t_Base[[N°de semaine]:[N°de semaine]],M$6,t_Base[[Articles]:[Articles]],$A25)</f>
        <v>0</v>
      </c>
      <c r="N25" s="21">
        <f>SUMIFS(t_Base[[Quantité prise]:[Quantité prise]],t_Base[[N° de carte]:[N° de carte]],$B$2,t_Base[[N°de semaine]:[N°de semaine]],N$6,t_Base[[Articles]:[Articles]],$A25)</f>
        <v>0</v>
      </c>
      <c r="O25" s="21">
        <f>SUMIFS(t_Base[[Quantité prise]:[Quantité prise]],t_Base[[N° de carte]:[N° de carte]],$B$2,t_Base[[N°de semaine]:[N°de semaine]],O$6,t_Base[[Articles]:[Articles]],$A25)</f>
        <v>0</v>
      </c>
      <c r="P25" s="21">
        <f>SUMIFS(t_Base[[Quantité prise]:[Quantité prise]],t_Base[[N° de carte]:[N° de carte]],$B$2,t_Base[[N°de semaine]:[N°de semaine]],P$6,t_Base[[Articles]:[Articles]],$A25)</f>
        <v>0</v>
      </c>
      <c r="Q25" s="21">
        <f>SUMIFS(t_Base[[Quantité prise]:[Quantité prise]],t_Base[[N° de carte]:[N° de carte]],$B$2,t_Base[[N°de semaine]:[N°de semaine]],Q$6,t_Base[[Articles]:[Articles]],$A25)</f>
        <v>0</v>
      </c>
      <c r="R25" s="21">
        <f>SUMIFS(t_Base[[Quantité prise]:[Quantité prise]],t_Base[[N° de carte]:[N° de carte]],$B$2,t_Base[[N°de semaine]:[N°de semaine]],R$6,t_Base[[Articles]:[Articles]],$A25)</f>
        <v>0</v>
      </c>
      <c r="S25" s="21">
        <f>SUMIFS(t_Base[[Quantité prise]:[Quantité prise]],t_Base[[N° de carte]:[N° de carte]],$B$2,t_Base[[N°de semaine]:[N°de semaine]],S$6,t_Base[[Articles]:[Articles]],$A25)</f>
        <v>0</v>
      </c>
      <c r="T25" s="21">
        <f>SUMIFS(t_Base[[Quantité prise]:[Quantité prise]],t_Base[[N° de carte]:[N° de carte]],$B$2,t_Base[[N°de semaine]:[N°de semaine]],T$6,t_Base[[Articles]:[Articles]],$A25)</f>
        <v>0</v>
      </c>
      <c r="U25" s="21">
        <f>SUMIFS(t_Base[[Quantité prise]:[Quantité prise]],t_Base[[N° de carte]:[N° de carte]],$B$2,t_Base[[N°de semaine]:[N°de semaine]],U$6,t_Base[[Articles]:[Articles]],$A25)</f>
        <v>0</v>
      </c>
      <c r="V25" s="21">
        <f>SUMIFS(t_Base[[Quantité prise]:[Quantité prise]],t_Base[[N° de carte]:[N° de carte]],$B$2,t_Base[[N°de semaine]:[N°de semaine]],V$6,t_Base[[Articles]:[Articles]],$A25)</f>
        <v>0</v>
      </c>
      <c r="W25" s="21">
        <f>SUMIFS(t_Base[[Quantité prise]:[Quantité prise]],t_Base[[N° de carte]:[N° de carte]],$B$2,t_Base[[N°de semaine]:[N°de semaine]],W$6,t_Base[[Articles]:[Articles]],$A25)</f>
        <v>0</v>
      </c>
      <c r="X25" s="21">
        <f>SUMIFS(t_Base[[Quantité prise]:[Quantité prise]],t_Base[[N° de carte]:[N° de carte]],$B$2,t_Base[[N°de semaine]:[N°de semaine]],X$6,t_Base[[Articles]:[Articles]],$A25)</f>
        <v>0</v>
      </c>
      <c r="Y25" s="21">
        <f>SUMIFS(t_Base[[Quantité prise]:[Quantité prise]],t_Base[[N° de carte]:[N° de carte]],$B$2,t_Base[[N°de semaine]:[N°de semaine]],Y$6,t_Base[[Articles]:[Articles]],$A25)</f>
        <v>0</v>
      </c>
      <c r="Z25" s="21">
        <f>SUMIFS(t_Base[[Quantité prise]:[Quantité prise]],t_Base[[N° de carte]:[N° de carte]],$B$2,t_Base[[N°de semaine]:[N°de semaine]],Z$6,t_Base[[Articles]:[Articles]],$A25)</f>
        <v>0</v>
      </c>
      <c r="AA25" s="21">
        <f>SUMIFS(t_Base[[Quantité prise]:[Quantité prise]],t_Base[[N° de carte]:[N° de carte]],$B$2,t_Base[[N°de semaine]:[N°de semaine]],AA$6,t_Base[[Articles]:[Articles]],$A25)</f>
        <v>0</v>
      </c>
      <c r="AB25" s="21">
        <f>SUMIFS(t_Base[[Quantité prise]:[Quantité prise]],t_Base[[N° de carte]:[N° de carte]],$B$2,t_Base[[N°de semaine]:[N°de semaine]],AB$6,t_Base[[Articles]:[Articles]],$A25)</f>
        <v>0</v>
      </c>
      <c r="AC25" s="21">
        <f>SUMIFS(t_Base[[Quantité prise]:[Quantité prise]],t_Base[[N° de carte]:[N° de carte]],$B$2,t_Base[[N°de semaine]:[N°de semaine]],AC$6,t_Base[[Articles]:[Articles]],$A25)</f>
        <v>0</v>
      </c>
      <c r="AD25" s="21">
        <f>SUMIFS(t_Base[[Quantité prise]:[Quantité prise]],t_Base[[N° de carte]:[N° de carte]],$B$2,t_Base[[N°de semaine]:[N°de semaine]],AD$6,t_Base[[Articles]:[Articles]],$A25)</f>
        <v>0</v>
      </c>
      <c r="AE25" s="21">
        <f>SUMIFS(t_Base[[Quantité prise]:[Quantité prise]],t_Base[[N° de carte]:[N° de carte]],$B$2,t_Base[[N°de semaine]:[N°de semaine]],AE$6,t_Base[[Articles]:[Articles]],$A25)</f>
        <v>0</v>
      </c>
      <c r="AF25" s="21">
        <f>SUMIFS(t_Base[[Quantité prise]:[Quantité prise]],t_Base[[N° de carte]:[N° de carte]],$B$2,t_Base[[N°de semaine]:[N°de semaine]],AF$6,t_Base[[Articles]:[Articles]],$A25)</f>
        <v>0</v>
      </c>
      <c r="AG25" s="21">
        <f>SUMIFS(t_Base[[Quantité prise]:[Quantité prise]],t_Base[[N° de carte]:[N° de carte]],$B$2,t_Base[[N°de semaine]:[N°de semaine]],AG$6,t_Base[[Articles]:[Articles]],$A25)</f>
        <v>0</v>
      </c>
      <c r="AH25" s="21">
        <f>SUMIFS(t_Base[[Quantité prise]:[Quantité prise]],t_Base[[N° de carte]:[N° de carte]],$B$2,t_Base[[N°de semaine]:[N°de semaine]],AH$6,t_Base[[Articles]:[Articles]],$A25)</f>
        <v>0</v>
      </c>
      <c r="AI25" s="21">
        <f>SUMIFS(t_Base[[Quantité prise]:[Quantité prise]],t_Base[[N° de carte]:[N° de carte]],$B$2,t_Base[[N°de semaine]:[N°de semaine]],AI$6,t_Base[[Articles]:[Articles]],$A25)</f>
        <v>0</v>
      </c>
      <c r="AJ25" s="21">
        <f>SUMIFS(t_Base[[Quantité prise]:[Quantité prise]],t_Base[[N° de carte]:[N° de carte]],$B$2,t_Base[[N°de semaine]:[N°de semaine]],AJ$6,t_Base[[Articles]:[Articles]],$A25)</f>
        <v>0</v>
      </c>
      <c r="AK25" s="21">
        <f>SUMIFS(t_Base[[Quantité prise]:[Quantité prise]],t_Base[[N° de carte]:[N° de carte]],$B$2,t_Base[[N°de semaine]:[N°de semaine]],AK$6,t_Base[[Articles]:[Articles]],$A25)</f>
        <v>0</v>
      </c>
      <c r="AL25" s="21">
        <f>SUMIFS(t_Base[[Quantité prise]:[Quantité prise]],t_Base[[N° de carte]:[N° de carte]],$B$2,t_Base[[N°de semaine]:[N°de semaine]],AL$6,t_Base[[Articles]:[Articles]],$A25)</f>
        <v>0</v>
      </c>
      <c r="AM25" s="21">
        <f>SUMIFS(t_Base[[Quantité prise]:[Quantité prise]],t_Base[[N° de carte]:[N° de carte]],$B$2,t_Base[[N°de semaine]:[N°de semaine]],AM$6,t_Base[[Articles]:[Articles]],$A25)</f>
        <v>0</v>
      </c>
      <c r="AN25" s="21">
        <f>SUMIFS(t_Base[[Quantité prise]:[Quantité prise]],t_Base[[N° de carte]:[N° de carte]],$B$2,t_Base[[N°de semaine]:[N°de semaine]],AN$6,t_Base[[Articles]:[Articles]],$A25)</f>
        <v>0</v>
      </c>
      <c r="AO25" s="21">
        <f>SUMIFS(t_Base[[Quantité prise]:[Quantité prise]],t_Base[[N° de carte]:[N° de carte]],$B$2,t_Base[[N°de semaine]:[N°de semaine]],AO$6,t_Base[[Articles]:[Articles]],$A25)</f>
        <v>0</v>
      </c>
      <c r="AP25" s="21">
        <f>SUMIFS(t_Base[[Quantité prise]:[Quantité prise]],t_Base[[N° de carte]:[N° de carte]],$B$2,t_Base[[N°de semaine]:[N°de semaine]],AP$6,t_Base[[Articles]:[Articles]],$A25)</f>
        <v>0</v>
      </c>
      <c r="AQ25" s="21">
        <f>SUMIFS(t_Base[[Quantité prise]:[Quantité prise]],t_Base[[N° de carte]:[N° de carte]],$B$2,t_Base[[N°de semaine]:[N°de semaine]],AQ$6,t_Base[[Articles]:[Articles]],$A25)</f>
        <v>0</v>
      </c>
      <c r="AR25" s="21">
        <f>SUMIFS(t_Base[[Quantité prise]:[Quantité prise]],t_Base[[N° de carte]:[N° de carte]],$B$2,t_Base[[N°de semaine]:[N°de semaine]],AR$6,t_Base[[Articles]:[Articles]],$A25)</f>
        <v>0</v>
      </c>
      <c r="AS25" s="21">
        <f>SUMIFS(t_Base[[Quantité prise]:[Quantité prise]],t_Base[[N° de carte]:[N° de carte]],$B$2,t_Base[[N°de semaine]:[N°de semaine]],AS$6,t_Base[[Articles]:[Articles]],$A25)</f>
        <v>0</v>
      </c>
      <c r="AT25" s="21">
        <f>SUMIFS(t_Base[[Quantité prise]:[Quantité prise]],t_Base[[N° de carte]:[N° de carte]],$B$2,t_Base[[N°de semaine]:[N°de semaine]],AT$6,t_Base[[Articles]:[Articles]],$A25)</f>
        <v>0</v>
      </c>
      <c r="AU25" s="21">
        <f>SUMIFS(t_Base[[Quantité prise]:[Quantité prise]],t_Base[[N° de carte]:[N° de carte]],$B$2,t_Base[[N°de semaine]:[N°de semaine]],AU$6,t_Base[[Articles]:[Articles]],$A25)</f>
        <v>0</v>
      </c>
      <c r="AV25" s="21">
        <f>SUMIFS(t_Base[[Quantité prise]:[Quantité prise]],t_Base[[N° de carte]:[N° de carte]],$B$2,t_Base[[N°de semaine]:[N°de semaine]],AV$6,t_Base[[Articles]:[Articles]],$A25)</f>
        <v>0</v>
      </c>
      <c r="AW25" s="21">
        <f>SUMIFS(t_Base[[Quantité prise]:[Quantité prise]],t_Base[[N° de carte]:[N° de carte]],$B$2,t_Base[[N°de semaine]:[N°de semaine]],AW$6,t_Base[[Articles]:[Articles]],$A25)</f>
        <v>0</v>
      </c>
      <c r="AX25" s="21">
        <f>SUMIFS(t_Base[[Quantité prise]:[Quantité prise]],t_Base[[N° de carte]:[N° de carte]],$B$2,t_Base[[N°de semaine]:[N°de semaine]],AX$6,t_Base[[Articles]:[Articles]],$A25)</f>
        <v>0</v>
      </c>
      <c r="AY25" s="21">
        <f>SUMIFS(t_Base[[Quantité prise]:[Quantité prise]],t_Base[[N° de carte]:[N° de carte]],$B$2,t_Base[[N°de semaine]:[N°de semaine]],AY$6,t_Base[[Articles]:[Articles]],$A25)</f>
        <v>0</v>
      </c>
      <c r="AZ25" s="21">
        <f>SUMIFS(t_Base[[Quantité prise]:[Quantité prise]],t_Base[[N° de carte]:[N° de carte]],$B$2,t_Base[[N°de semaine]:[N°de semaine]],AZ$6,t_Base[[Articles]:[Articles]],$A25)</f>
        <v>0</v>
      </c>
      <c r="BA25" s="21">
        <f>SUMIFS(t_Base[[Quantité prise]:[Quantité prise]],t_Base[[N° de carte]:[N° de carte]],$B$2,t_Base[[N°de semaine]:[N°de semaine]],BA$6,t_Base[[Articles]:[Articles]],$A25)</f>
        <v>0</v>
      </c>
      <c r="BB25" s="21">
        <f>SUMIFS(t_Base[[Quantité prise]:[Quantité prise]],t_Base[[N° de carte]:[N° de carte]],$B$2,t_Base[[N°de semaine]:[N°de semaine]],BB$6,t_Base[[Articles]:[Articles]],$A25)</f>
        <v>0</v>
      </c>
      <c r="BC25" s="21">
        <f>SUMIFS(t_Base[[Quantité prise]:[Quantité prise]],t_Base[[N° de carte]:[N° de carte]],$B$2,t_Base[[N°de semaine]:[N°de semaine]],BC$6,t_Base[[Articles]:[Articles]],$A25)</f>
        <v>0</v>
      </c>
    </row>
    <row r="26" spans="1:55" ht="20.25" x14ac:dyDescent="0.25">
      <c r="A26" s="76" t="s">
        <v>135</v>
      </c>
      <c r="B26" s="30" t="e">
        <f>Articles!#REF!</f>
        <v>#REF!</v>
      </c>
      <c r="C26" s="28">
        <f t="shared" si="0"/>
        <v>0</v>
      </c>
      <c r="D26" s="21">
        <f>SUMIFS(t_Base[[Quantité prise]:[Quantité prise]],t_Base[[N° de carte]:[N° de carte]],$B$2,t_Base[[N°de semaine]:[N°de semaine]],D$6,t_Base[[Articles]:[Articles]],$A26)</f>
        <v>0</v>
      </c>
      <c r="E26" s="21">
        <f>SUMIFS(t_Base[[Quantité prise]:[Quantité prise]],t_Base[[N° de carte]:[N° de carte]],$B$2,t_Base[[N°de semaine]:[N°de semaine]],E$6,t_Base[[Articles]:[Articles]],$A26)</f>
        <v>0</v>
      </c>
      <c r="F26" s="21">
        <f>SUMIFS(t_Base[[Quantité prise]:[Quantité prise]],t_Base[[N° de carte]:[N° de carte]],$B$2,t_Base[[N°de semaine]:[N°de semaine]],F$6,t_Base[[Articles]:[Articles]],$A26)</f>
        <v>0</v>
      </c>
      <c r="G26" s="21">
        <f>SUMIFS(t_Base[[Quantité prise]:[Quantité prise]],t_Base[[N° de carte]:[N° de carte]],$B$2,t_Base[[N°de semaine]:[N°de semaine]],G$6,t_Base[[Articles]:[Articles]],$A26)</f>
        <v>0</v>
      </c>
      <c r="H26" s="21">
        <f>SUMIFS(t_Base[[Quantité prise]:[Quantité prise]],t_Base[[N° de carte]:[N° de carte]],$B$2,t_Base[[N°de semaine]:[N°de semaine]],H$6,t_Base[[Articles]:[Articles]],$A26)</f>
        <v>0</v>
      </c>
      <c r="I26" s="21">
        <f>SUMIFS(t_Base[[Quantité prise]:[Quantité prise]],t_Base[[N° de carte]:[N° de carte]],$B$2,t_Base[[N°de semaine]:[N°de semaine]],I$6,t_Base[[Articles]:[Articles]],$A26)</f>
        <v>0</v>
      </c>
      <c r="J26" s="21">
        <f>SUMIFS(t_Base[[Quantité prise]:[Quantité prise]],t_Base[[N° de carte]:[N° de carte]],$B$2,t_Base[[N°de semaine]:[N°de semaine]],J$6,t_Base[[Articles]:[Articles]],$A26)</f>
        <v>0</v>
      </c>
      <c r="K26" s="21">
        <f>SUMIFS(t_Base[[Quantité prise]:[Quantité prise]],t_Base[[N° de carte]:[N° de carte]],$B$2,t_Base[[N°de semaine]:[N°de semaine]],K$6,t_Base[[Articles]:[Articles]],$A26)</f>
        <v>0</v>
      </c>
      <c r="L26" s="21">
        <f>SUMIFS(t_Base[[Quantité prise]:[Quantité prise]],t_Base[[N° de carte]:[N° de carte]],$B$2,t_Base[[N°de semaine]:[N°de semaine]],L$6,t_Base[[Articles]:[Articles]],$A26)</f>
        <v>0</v>
      </c>
      <c r="M26" s="21">
        <f>SUMIFS(t_Base[[Quantité prise]:[Quantité prise]],t_Base[[N° de carte]:[N° de carte]],$B$2,t_Base[[N°de semaine]:[N°de semaine]],M$6,t_Base[[Articles]:[Articles]],$A26)</f>
        <v>0</v>
      </c>
      <c r="N26" s="21">
        <f>SUMIFS(t_Base[[Quantité prise]:[Quantité prise]],t_Base[[N° de carte]:[N° de carte]],$B$2,t_Base[[N°de semaine]:[N°de semaine]],N$6,t_Base[[Articles]:[Articles]],$A26)</f>
        <v>0</v>
      </c>
      <c r="O26" s="21">
        <f>SUMIFS(t_Base[[Quantité prise]:[Quantité prise]],t_Base[[N° de carte]:[N° de carte]],$B$2,t_Base[[N°de semaine]:[N°de semaine]],O$6,t_Base[[Articles]:[Articles]],$A26)</f>
        <v>0</v>
      </c>
      <c r="P26" s="21">
        <f>SUMIFS(t_Base[[Quantité prise]:[Quantité prise]],t_Base[[N° de carte]:[N° de carte]],$B$2,t_Base[[N°de semaine]:[N°de semaine]],P$6,t_Base[[Articles]:[Articles]],$A26)</f>
        <v>0</v>
      </c>
      <c r="Q26" s="21">
        <f>SUMIFS(t_Base[[Quantité prise]:[Quantité prise]],t_Base[[N° de carte]:[N° de carte]],$B$2,t_Base[[N°de semaine]:[N°de semaine]],Q$6,t_Base[[Articles]:[Articles]],$A26)</f>
        <v>0</v>
      </c>
      <c r="R26" s="21">
        <f>SUMIFS(t_Base[[Quantité prise]:[Quantité prise]],t_Base[[N° de carte]:[N° de carte]],$B$2,t_Base[[N°de semaine]:[N°de semaine]],R$6,t_Base[[Articles]:[Articles]],$A26)</f>
        <v>0</v>
      </c>
      <c r="S26" s="21">
        <f>SUMIFS(t_Base[[Quantité prise]:[Quantité prise]],t_Base[[N° de carte]:[N° de carte]],$B$2,t_Base[[N°de semaine]:[N°de semaine]],S$6,t_Base[[Articles]:[Articles]],$A26)</f>
        <v>0</v>
      </c>
      <c r="T26" s="21">
        <f>SUMIFS(t_Base[[Quantité prise]:[Quantité prise]],t_Base[[N° de carte]:[N° de carte]],$B$2,t_Base[[N°de semaine]:[N°de semaine]],T$6,t_Base[[Articles]:[Articles]],$A26)</f>
        <v>0</v>
      </c>
      <c r="U26" s="21">
        <f>SUMIFS(t_Base[[Quantité prise]:[Quantité prise]],t_Base[[N° de carte]:[N° de carte]],$B$2,t_Base[[N°de semaine]:[N°de semaine]],U$6,t_Base[[Articles]:[Articles]],$A26)</f>
        <v>0</v>
      </c>
      <c r="V26" s="21">
        <f>SUMIFS(t_Base[[Quantité prise]:[Quantité prise]],t_Base[[N° de carte]:[N° de carte]],$B$2,t_Base[[N°de semaine]:[N°de semaine]],V$6,t_Base[[Articles]:[Articles]],$A26)</f>
        <v>0</v>
      </c>
      <c r="W26" s="21">
        <f>SUMIFS(t_Base[[Quantité prise]:[Quantité prise]],t_Base[[N° de carte]:[N° de carte]],$B$2,t_Base[[N°de semaine]:[N°de semaine]],W$6,t_Base[[Articles]:[Articles]],$A26)</f>
        <v>0</v>
      </c>
      <c r="X26" s="21">
        <f>SUMIFS(t_Base[[Quantité prise]:[Quantité prise]],t_Base[[N° de carte]:[N° de carte]],$B$2,t_Base[[N°de semaine]:[N°de semaine]],X$6,t_Base[[Articles]:[Articles]],$A26)</f>
        <v>0</v>
      </c>
      <c r="Y26" s="21">
        <f>SUMIFS(t_Base[[Quantité prise]:[Quantité prise]],t_Base[[N° de carte]:[N° de carte]],$B$2,t_Base[[N°de semaine]:[N°de semaine]],Y$6,t_Base[[Articles]:[Articles]],$A26)</f>
        <v>0</v>
      </c>
      <c r="Z26" s="21">
        <f>SUMIFS(t_Base[[Quantité prise]:[Quantité prise]],t_Base[[N° de carte]:[N° de carte]],$B$2,t_Base[[N°de semaine]:[N°de semaine]],Z$6,t_Base[[Articles]:[Articles]],$A26)</f>
        <v>0</v>
      </c>
      <c r="AA26" s="21">
        <f>SUMIFS(t_Base[[Quantité prise]:[Quantité prise]],t_Base[[N° de carte]:[N° de carte]],$B$2,t_Base[[N°de semaine]:[N°de semaine]],AA$6,t_Base[[Articles]:[Articles]],$A26)</f>
        <v>0</v>
      </c>
      <c r="AB26" s="21">
        <f>SUMIFS(t_Base[[Quantité prise]:[Quantité prise]],t_Base[[N° de carte]:[N° de carte]],$B$2,t_Base[[N°de semaine]:[N°de semaine]],AB$6,t_Base[[Articles]:[Articles]],$A26)</f>
        <v>0</v>
      </c>
      <c r="AC26" s="21">
        <f>SUMIFS(t_Base[[Quantité prise]:[Quantité prise]],t_Base[[N° de carte]:[N° de carte]],$B$2,t_Base[[N°de semaine]:[N°de semaine]],AC$6,t_Base[[Articles]:[Articles]],$A26)</f>
        <v>0</v>
      </c>
      <c r="AD26" s="21">
        <f>SUMIFS(t_Base[[Quantité prise]:[Quantité prise]],t_Base[[N° de carte]:[N° de carte]],$B$2,t_Base[[N°de semaine]:[N°de semaine]],AD$6,t_Base[[Articles]:[Articles]],$A26)</f>
        <v>0</v>
      </c>
      <c r="AE26" s="21">
        <f>SUMIFS(t_Base[[Quantité prise]:[Quantité prise]],t_Base[[N° de carte]:[N° de carte]],$B$2,t_Base[[N°de semaine]:[N°de semaine]],AE$6,t_Base[[Articles]:[Articles]],$A26)</f>
        <v>0</v>
      </c>
      <c r="AF26" s="21">
        <f>SUMIFS(t_Base[[Quantité prise]:[Quantité prise]],t_Base[[N° de carte]:[N° de carte]],$B$2,t_Base[[N°de semaine]:[N°de semaine]],AF$6,t_Base[[Articles]:[Articles]],$A26)</f>
        <v>0</v>
      </c>
      <c r="AG26" s="21">
        <f>SUMIFS(t_Base[[Quantité prise]:[Quantité prise]],t_Base[[N° de carte]:[N° de carte]],$B$2,t_Base[[N°de semaine]:[N°de semaine]],AG$6,t_Base[[Articles]:[Articles]],$A26)</f>
        <v>0</v>
      </c>
      <c r="AH26" s="21">
        <f>SUMIFS(t_Base[[Quantité prise]:[Quantité prise]],t_Base[[N° de carte]:[N° de carte]],$B$2,t_Base[[N°de semaine]:[N°de semaine]],AH$6,t_Base[[Articles]:[Articles]],$A26)</f>
        <v>0</v>
      </c>
      <c r="AI26" s="21">
        <f>SUMIFS(t_Base[[Quantité prise]:[Quantité prise]],t_Base[[N° de carte]:[N° de carte]],$B$2,t_Base[[N°de semaine]:[N°de semaine]],AI$6,t_Base[[Articles]:[Articles]],$A26)</f>
        <v>0</v>
      </c>
      <c r="AJ26" s="21">
        <f>SUMIFS(t_Base[[Quantité prise]:[Quantité prise]],t_Base[[N° de carte]:[N° de carte]],$B$2,t_Base[[N°de semaine]:[N°de semaine]],AJ$6,t_Base[[Articles]:[Articles]],$A26)</f>
        <v>0</v>
      </c>
      <c r="AK26" s="21">
        <f>SUMIFS(t_Base[[Quantité prise]:[Quantité prise]],t_Base[[N° de carte]:[N° de carte]],$B$2,t_Base[[N°de semaine]:[N°de semaine]],AK$6,t_Base[[Articles]:[Articles]],$A26)</f>
        <v>0</v>
      </c>
      <c r="AL26" s="21">
        <f>SUMIFS(t_Base[[Quantité prise]:[Quantité prise]],t_Base[[N° de carte]:[N° de carte]],$B$2,t_Base[[N°de semaine]:[N°de semaine]],AL$6,t_Base[[Articles]:[Articles]],$A26)</f>
        <v>0</v>
      </c>
      <c r="AM26" s="21">
        <f>SUMIFS(t_Base[[Quantité prise]:[Quantité prise]],t_Base[[N° de carte]:[N° de carte]],$B$2,t_Base[[N°de semaine]:[N°de semaine]],AM$6,t_Base[[Articles]:[Articles]],$A26)</f>
        <v>0</v>
      </c>
      <c r="AN26" s="21">
        <f>SUMIFS(t_Base[[Quantité prise]:[Quantité prise]],t_Base[[N° de carte]:[N° de carte]],$B$2,t_Base[[N°de semaine]:[N°de semaine]],AN$6,t_Base[[Articles]:[Articles]],$A26)</f>
        <v>0</v>
      </c>
      <c r="AO26" s="21">
        <f>SUMIFS(t_Base[[Quantité prise]:[Quantité prise]],t_Base[[N° de carte]:[N° de carte]],$B$2,t_Base[[N°de semaine]:[N°de semaine]],AO$6,t_Base[[Articles]:[Articles]],$A26)</f>
        <v>0</v>
      </c>
      <c r="AP26" s="21">
        <f>SUMIFS(t_Base[[Quantité prise]:[Quantité prise]],t_Base[[N° de carte]:[N° de carte]],$B$2,t_Base[[N°de semaine]:[N°de semaine]],AP$6,t_Base[[Articles]:[Articles]],$A26)</f>
        <v>0</v>
      </c>
      <c r="AQ26" s="21">
        <f>SUMIFS(t_Base[[Quantité prise]:[Quantité prise]],t_Base[[N° de carte]:[N° de carte]],$B$2,t_Base[[N°de semaine]:[N°de semaine]],AQ$6,t_Base[[Articles]:[Articles]],$A26)</f>
        <v>0</v>
      </c>
      <c r="AR26" s="21">
        <f>SUMIFS(t_Base[[Quantité prise]:[Quantité prise]],t_Base[[N° de carte]:[N° de carte]],$B$2,t_Base[[N°de semaine]:[N°de semaine]],AR$6,t_Base[[Articles]:[Articles]],$A26)</f>
        <v>0</v>
      </c>
      <c r="AS26" s="21">
        <f>SUMIFS(t_Base[[Quantité prise]:[Quantité prise]],t_Base[[N° de carte]:[N° de carte]],$B$2,t_Base[[N°de semaine]:[N°de semaine]],AS$6,t_Base[[Articles]:[Articles]],$A26)</f>
        <v>0</v>
      </c>
      <c r="AT26" s="21">
        <f>SUMIFS(t_Base[[Quantité prise]:[Quantité prise]],t_Base[[N° de carte]:[N° de carte]],$B$2,t_Base[[N°de semaine]:[N°de semaine]],AT$6,t_Base[[Articles]:[Articles]],$A26)</f>
        <v>0</v>
      </c>
      <c r="AU26" s="21">
        <f>SUMIFS(t_Base[[Quantité prise]:[Quantité prise]],t_Base[[N° de carte]:[N° de carte]],$B$2,t_Base[[N°de semaine]:[N°de semaine]],AU$6,t_Base[[Articles]:[Articles]],$A26)</f>
        <v>0</v>
      </c>
      <c r="AV26" s="21">
        <f>SUMIFS(t_Base[[Quantité prise]:[Quantité prise]],t_Base[[N° de carte]:[N° de carte]],$B$2,t_Base[[N°de semaine]:[N°de semaine]],AV$6,t_Base[[Articles]:[Articles]],$A26)</f>
        <v>0</v>
      </c>
      <c r="AW26" s="21">
        <f>SUMIFS(t_Base[[Quantité prise]:[Quantité prise]],t_Base[[N° de carte]:[N° de carte]],$B$2,t_Base[[N°de semaine]:[N°de semaine]],AW$6,t_Base[[Articles]:[Articles]],$A26)</f>
        <v>0</v>
      </c>
      <c r="AX26" s="21">
        <f>SUMIFS(t_Base[[Quantité prise]:[Quantité prise]],t_Base[[N° de carte]:[N° de carte]],$B$2,t_Base[[N°de semaine]:[N°de semaine]],AX$6,t_Base[[Articles]:[Articles]],$A26)</f>
        <v>0</v>
      </c>
      <c r="AY26" s="21">
        <f>SUMIFS(t_Base[[Quantité prise]:[Quantité prise]],t_Base[[N° de carte]:[N° de carte]],$B$2,t_Base[[N°de semaine]:[N°de semaine]],AY$6,t_Base[[Articles]:[Articles]],$A26)</f>
        <v>0</v>
      </c>
      <c r="AZ26" s="21">
        <f>SUMIFS(t_Base[[Quantité prise]:[Quantité prise]],t_Base[[N° de carte]:[N° de carte]],$B$2,t_Base[[N°de semaine]:[N°de semaine]],AZ$6,t_Base[[Articles]:[Articles]],$A26)</f>
        <v>0</v>
      </c>
      <c r="BA26" s="21">
        <f>SUMIFS(t_Base[[Quantité prise]:[Quantité prise]],t_Base[[N° de carte]:[N° de carte]],$B$2,t_Base[[N°de semaine]:[N°de semaine]],BA$6,t_Base[[Articles]:[Articles]],$A26)</f>
        <v>0</v>
      </c>
      <c r="BB26" s="21">
        <f>SUMIFS(t_Base[[Quantité prise]:[Quantité prise]],t_Base[[N° de carte]:[N° de carte]],$B$2,t_Base[[N°de semaine]:[N°de semaine]],BB$6,t_Base[[Articles]:[Articles]],$A26)</f>
        <v>0</v>
      </c>
      <c r="BC26" s="21">
        <f>SUMIFS(t_Base[[Quantité prise]:[Quantité prise]],t_Base[[N° de carte]:[N° de carte]],$B$2,t_Base[[N°de semaine]:[N°de semaine]],BC$6,t_Base[[Articles]:[Articles]],$A26)</f>
        <v>0</v>
      </c>
    </row>
    <row r="27" spans="1:55" ht="20.25" x14ac:dyDescent="0.25">
      <c r="A27" s="76" t="s">
        <v>136</v>
      </c>
      <c r="B27" s="30" t="e">
        <f>Articles!#REF!</f>
        <v>#REF!</v>
      </c>
      <c r="C27" s="28">
        <f t="shared" ref="C27:C57" si="1">SUM(D27:S27)</f>
        <v>0</v>
      </c>
      <c r="D27" s="74">
        <f>SUMIFS(t_Base[[Quantité prise]:[Quantité prise]],t_Base[[N° de carte]:[N° de carte]],$B$2,t_Base[[N°de semaine]:[N°de semaine]],#REF!,t_Base[[Articles]:[Articles]],$A27)</f>
        <v>0</v>
      </c>
      <c r="E27" s="75">
        <f>SUMIFS(t_Base[[Quantité prise]:[Quantité prise]],t_Base[[N° de carte]:[N° de carte]],$B$2,t_Base[[N°de semaine]:[N°de semaine]],E$6,t_Base[[Articles]:[Articles]],$A27)</f>
        <v>0</v>
      </c>
      <c r="F27" s="75">
        <f>SUMIFS(t_Base[[Quantité prise]:[Quantité prise]],t_Base[[N° de carte]:[N° de carte]],$B$2,t_Base[[N°de semaine]:[N°de semaine]],F$6,t_Base[[Articles]:[Articles]],$A27)</f>
        <v>0</v>
      </c>
      <c r="G27" s="75">
        <f>SUMIFS(t_Base[[Quantité prise]:[Quantité prise]],t_Base[[N° de carte]:[N° de carte]],$B$2,t_Base[[N°de semaine]:[N°de semaine]],G$6,t_Base[[Articles]:[Articles]],$A27)</f>
        <v>0</v>
      </c>
      <c r="H27" s="75">
        <f>SUMIFS(t_Base[[Quantité prise]:[Quantité prise]],t_Base[[N° de carte]:[N° de carte]],$B$2,t_Base[[N°de semaine]:[N°de semaine]],H$6,t_Base[[Articles]:[Articles]],$A27)</f>
        <v>0</v>
      </c>
      <c r="I27" s="75">
        <f>SUMIFS(t_Base[[Quantité prise]:[Quantité prise]],t_Base[[N° de carte]:[N° de carte]],$B$2,t_Base[[N°de semaine]:[N°de semaine]],I$6,t_Base[[Articles]:[Articles]],$A27)</f>
        <v>0</v>
      </c>
      <c r="J27" s="75">
        <f>SUMIFS(t_Base[[Quantité prise]:[Quantité prise]],t_Base[[N° de carte]:[N° de carte]],$B$2,t_Base[[N°de semaine]:[N°de semaine]],J$6,t_Base[[Articles]:[Articles]],$A27)</f>
        <v>0</v>
      </c>
      <c r="K27" s="75">
        <f>SUMIFS(t_Base[[Quantité prise]:[Quantité prise]],t_Base[[N° de carte]:[N° de carte]],$B$2,t_Base[[N°de semaine]:[N°de semaine]],K$6,t_Base[[Articles]:[Articles]],$A27)</f>
        <v>0</v>
      </c>
      <c r="L27" s="75">
        <f>SUMIFS(t_Base[[Quantité prise]:[Quantité prise]],t_Base[[N° de carte]:[N° de carte]],$B$2,t_Base[[N°de semaine]:[N°de semaine]],L$6,t_Base[[Articles]:[Articles]],$A27)</f>
        <v>0</v>
      </c>
      <c r="M27" s="75">
        <f>SUMIFS(t_Base[[Quantité prise]:[Quantité prise]],t_Base[[N° de carte]:[N° de carte]],$B$2,t_Base[[N°de semaine]:[N°de semaine]],M$6,t_Base[[Articles]:[Articles]],$A27)</f>
        <v>0</v>
      </c>
      <c r="N27" s="75">
        <f>SUMIFS(t_Base[[Quantité prise]:[Quantité prise]],t_Base[[N° de carte]:[N° de carte]],$B$2,t_Base[[N°de semaine]:[N°de semaine]],N$6,t_Base[[Articles]:[Articles]],$A27)</f>
        <v>0</v>
      </c>
      <c r="O27" s="75">
        <f>SUMIFS(t_Base[[Quantité prise]:[Quantité prise]],t_Base[[N° de carte]:[N° de carte]],$B$2,t_Base[[N°de semaine]:[N°de semaine]],O$6,t_Base[[Articles]:[Articles]],$A27)</f>
        <v>0</v>
      </c>
      <c r="P27" s="75">
        <f>SUMIFS(t_Base[[Quantité prise]:[Quantité prise]],t_Base[[N° de carte]:[N° de carte]],$B$2,t_Base[[N°de semaine]:[N°de semaine]],P$6,t_Base[[Articles]:[Articles]],$A27)</f>
        <v>0</v>
      </c>
      <c r="Q27" s="75">
        <f>SUMIFS(t_Base[[Quantité prise]:[Quantité prise]],t_Base[[N° de carte]:[N° de carte]],$B$2,t_Base[[N°de semaine]:[N°de semaine]],Q$6,t_Base[[Articles]:[Articles]],$A27)</f>
        <v>0</v>
      </c>
      <c r="R27" s="75">
        <f>SUMIFS(t_Base[[Quantité prise]:[Quantité prise]],t_Base[[N° de carte]:[N° de carte]],$B$2,t_Base[[N°de semaine]:[N°de semaine]],R$6,t_Base[[Articles]:[Articles]],$A27)</f>
        <v>0</v>
      </c>
      <c r="S27" s="75">
        <f>SUMIFS(t_Base[[Quantité prise]:[Quantité prise]],t_Base[[N° de carte]:[N° de carte]],$B$2,t_Base[[N°de semaine]:[N°de semaine]],S$6,t_Base[[Articles]:[Articles]],$A27)</f>
        <v>0</v>
      </c>
      <c r="T27" s="75">
        <f>SUMIFS(t_Base[[Quantité prise]:[Quantité prise]],t_Base[[N° de carte]:[N° de carte]],$B$2,t_Base[[N°de semaine]:[N°de semaine]],T$6,t_Base[[Articles]:[Articles]],$A27)</f>
        <v>0</v>
      </c>
      <c r="U27" s="75">
        <f>SUMIFS(t_Base[[Quantité prise]:[Quantité prise]],t_Base[[N° de carte]:[N° de carte]],$B$2,t_Base[[N°de semaine]:[N°de semaine]],U$6,t_Base[[Articles]:[Articles]],$A27)</f>
        <v>0</v>
      </c>
      <c r="V27" s="75">
        <f>SUMIFS(t_Base[[Quantité prise]:[Quantité prise]],t_Base[[N° de carte]:[N° de carte]],$B$2,t_Base[[N°de semaine]:[N°de semaine]],V$6,t_Base[[Articles]:[Articles]],$A27)</f>
        <v>0</v>
      </c>
      <c r="W27" s="75">
        <f>SUMIFS(t_Base[[Quantité prise]:[Quantité prise]],t_Base[[N° de carte]:[N° de carte]],$B$2,t_Base[[N°de semaine]:[N°de semaine]],W$6,t_Base[[Articles]:[Articles]],$A27)</f>
        <v>0</v>
      </c>
      <c r="X27" s="75">
        <f>SUMIFS(t_Base[[Quantité prise]:[Quantité prise]],t_Base[[N° de carte]:[N° de carte]],$B$2,t_Base[[N°de semaine]:[N°de semaine]],X$6,t_Base[[Articles]:[Articles]],$A27)</f>
        <v>0</v>
      </c>
      <c r="Y27" s="75">
        <f>SUMIFS(t_Base[[Quantité prise]:[Quantité prise]],t_Base[[N° de carte]:[N° de carte]],$B$2,t_Base[[N°de semaine]:[N°de semaine]],Y$6,t_Base[[Articles]:[Articles]],$A27)</f>
        <v>0</v>
      </c>
      <c r="Z27" s="75">
        <f>SUMIFS(t_Base[[Quantité prise]:[Quantité prise]],t_Base[[N° de carte]:[N° de carte]],$B$2,t_Base[[N°de semaine]:[N°de semaine]],Z$6,t_Base[[Articles]:[Articles]],$A27)</f>
        <v>0</v>
      </c>
      <c r="AA27" s="75">
        <f>SUMIFS(t_Base[[Quantité prise]:[Quantité prise]],t_Base[[N° de carte]:[N° de carte]],$B$2,t_Base[[N°de semaine]:[N°de semaine]],AA$6,t_Base[[Articles]:[Articles]],$A27)</f>
        <v>0</v>
      </c>
      <c r="AB27" s="75">
        <f>SUMIFS(t_Base[[Quantité prise]:[Quantité prise]],t_Base[[N° de carte]:[N° de carte]],$B$2,t_Base[[N°de semaine]:[N°de semaine]],AB$6,t_Base[[Articles]:[Articles]],$A27)</f>
        <v>0</v>
      </c>
      <c r="AC27" s="75">
        <f>SUMIFS(t_Base[[Quantité prise]:[Quantité prise]],t_Base[[N° de carte]:[N° de carte]],$B$2,t_Base[[N°de semaine]:[N°de semaine]],AC$6,t_Base[[Articles]:[Articles]],$A27)</f>
        <v>0</v>
      </c>
      <c r="AD27" s="75">
        <f>SUMIFS(t_Base[[Quantité prise]:[Quantité prise]],t_Base[[N° de carte]:[N° de carte]],$B$2,t_Base[[N°de semaine]:[N°de semaine]],AD$6,t_Base[[Articles]:[Articles]],$A27)</f>
        <v>0</v>
      </c>
      <c r="AE27" s="75">
        <f>SUMIFS(t_Base[[Quantité prise]:[Quantité prise]],t_Base[[N° de carte]:[N° de carte]],$B$2,t_Base[[N°de semaine]:[N°de semaine]],AE$6,t_Base[[Articles]:[Articles]],$A27)</f>
        <v>0</v>
      </c>
      <c r="AF27" s="75">
        <f>SUMIFS(t_Base[[Quantité prise]:[Quantité prise]],t_Base[[N° de carte]:[N° de carte]],$B$2,t_Base[[N°de semaine]:[N°de semaine]],AF$6,t_Base[[Articles]:[Articles]],$A27)</f>
        <v>0</v>
      </c>
      <c r="AG27" s="75">
        <f>SUMIFS(t_Base[[Quantité prise]:[Quantité prise]],t_Base[[N° de carte]:[N° de carte]],$B$2,t_Base[[N°de semaine]:[N°de semaine]],AG$6,t_Base[[Articles]:[Articles]],$A27)</f>
        <v>0</v>
      </c>
      <c r="AH27" s="75">
        <f>SUMIFS(t_Base[[Quantité prise]:[Quantité prise]],t_Base[[N° de carte]:[N° de carte]],$B$2,t_Base[[N°de semaine]:[N°de semaine]],AH$6,t_Base[[Articles]:[Articles]],$A27)</f>
        <v>0</v>
      </c>
      <c r="AI27" s="75">
        <f>SUMIFS(t_Base[[Quantité prise]:[Quantité prise]],t_Base[[N° de carte]:[N° de carte]],$B$2,t_Base[[N°de semaine]:[N°de semaine]],AI$6,t_Base[[Articles]:[Articles]],$A27)</f>
        <v>0</v>
      </c>
      <c r="AJ27" s="75">
        <f>SUMIFS(t_Base[[Quantité prise]:[Quantité prise]],t_Base[[N° de carte]:[N° de carte]],$B$2,t_Base[[N°de semaine]:[N°de semaine]],AJ$6,t_Base[[Articles]:[Articles]],$A27)</f>
        <v>0</v>
      </c>
      <c r="AK27" s="75">
        <f>SUMIFS(t_Base[[Quantité prise]:[Quantité prise]],t_Base[[N° de carte]:[N° de carte]],$B$2,t_Base[[N°de semaine]:[N°de semaine]],AK$6,t_Base[[Articles]:[Articles]],$A27)</f>
        <v>0</v>
      </c>
      <c r="AL27" s="75">
        <f>SUMIFS(t_Base[[Quantité prise]:[Quantité prise]],t_Base[[N° de carte]:[N° de carte]],$B$2,t_Base[[N°de semaine]:[N°de semaine]],AL$6,t_Base[[Articles]:[Articles]],$A27)</f>
        <v>0</v>
      </c>
      <c r="AM27" s="75">
        <f>SUMIFS(t_Base[[Quantité prise]:[Quantité prise]],t_Base[[N° de carte]:[N° de carte]],$B$2,t_Base[[N°de semaine]:[N°de semaine]],AM$6,t_Base[[Articles]:[Articles]],$A27)</f>
        <v>0</v>
      </c>
      <c r="AN27" s="75">
        <f>SUMIFS(t_Base[[Quantité prise]:[Quantité prise]],t_Base[[N° de carte]:[N° de carte]],$B$2,t_Base[[N°de semaine]:[N°de semaine]],AN$6,t_Base[[Articles]:[Articles]],$A27)</f>
        <v>0</v>
      </c>
      <c r="AO27" s="75">
        <f>SUMIFS(t_Base[[Quantité prise]:[Quantité prise]],t_Base[[N° de carte]:[N° de carte]],$B$2,t_Base[[N°de semaine]:[N°de semaine]],AO$6,t_Base[[Articles]:[Articles]],$A27)</f>
        <v>0</v>
      </c>
      <c r="AP27" s="75">
        <f>SUMIFS(t_Base[[Quantité prise]:[Quantité prise]],t_Base[[N° de carte]:[N° de carte]],$B$2,t_Base[[N°de semaine]:[N°de semaine]],AP$6,t_Base[[Articles]:[Articles]],$A27)</f>
        <v>0</v>
      </c>
      <c r="AQ27" s="75">
        <f>SUMIFS(t_Base[[Quantité prise]:[Quantité prise]],t_Base[[N° de carte]:[N° de carte]],$B$2,t_Base[[N°de semaine]:[N°de semaine]],AQ$6,t_Base[[Articles]:[Articles]],$A27)</f>
        <v>0</v>
      </c>
      <c r="AR27" s="75">
        <f>SUMIFS(t_Base[[Quantité prise]:[Quantité prise]],t_Base[[N° de carte]:[N° de carte]],$B$2,t_Base[[N°de semaine]:[N°de semaine]],AR$6,t_Base[[Articles]:[Articles]],$A27)</f>
        <v>0</v>
      </c>
      <c r="AS27" s="75">
        <f>SUMIFS(t_Base[[Quantité prise]:[Quantité prise]],t_Base[[N° de carte]:[N° de carte]],$B$2,t_Base[[N°de semaine]:[N°de semaine]],AS$6,t_Base[[Articles]:[Articles]],$A27)</f>
        <v>0</v>
      </c>
      <c r="AT27" s="75">
        <f>SUMIFS(t_Base[[Quantité prise]:[Quantité prise]],t_Base[[N° de carte]:[N° de carte]],$B$2,t_Base[[N°de semaine]:[N°de semaine]],AT$6,t_Base[[Articles]:[Articles]],$A27)</f>
        <v>0</v>
      </c>
      <c r="AU27" s="75">
        <f>SUMIFS(t_Base[[Quantité prise]:[Quantité prise]],t_Base[[N° de carte]:[N° de carte]],$B$2,t_Base[[N°de semaine]:[N°de semaine]],AU$6,t_Base[[Articles]:[Articles]],$A27)</f>
        <v>0</v>
      </c>
      <c r="AV27" s="75">
        <f>SUMIFS(t_Base[[Quantité prise]:[Quantité prise]],t_Base[[N° de carte]:[N° de carte]],$B$2,t_Base[[N°de semaine]:[N°de semaine]],AV$6,t_Base[[Articles]:[Articles]],$A27)</f>
        <v>0</v>
      </c>
      <c r="AW27" s="75">
        <f>SUMIFS(t_Base[[Quantité prise]:[Quantité prise]],t_Base[[N° de carte]:[N° de carte]],$B$2,t_Base[[N°de semaine]:[N°de semaine]],AW$6,t_Base[[Articles]:[Articles]],$A27)</f>
        <v>0</v>
      </c>
      <c r="AX27" s="75">
        <f>SUMIFS(t_Base[[Quantité prise]:[Quantité prise]],t_Base[[N° de carte]:[N° de carte]],$B$2,t_Base[[N°de semaine]:[N°de semaine]],AX$6,t_Base[[Articles]:[Articles]],$A27)</f>
        <v>0</v>
      </c>
      <c r="AY27" s="75">
        <f>SUMIFS(t_Base[[Quantité prise]:[Quantité prise]],t_Base[[N° de carte]:[N° de carte]],$B$2,t_Base[[N°de semaine]:[N°de semaine]],AY$6,t_Base[[Articles]:[Articles]],$A27)</f>
        <v>0</v>
      </c>
      <c r="AZ27" s="75">
        <f>SUMIFS(t_Base[[Quantité prise]:[Quantité prise]],t_Base[[N° de carte]:[N° de carte]],$B$2,t_Base[[N°de semaine]:[N°de semaine]],AZ$6,t_Base[[Articles]:[Articles]],$A27)</f>
        <v>0</v>
      </c>
      <c r="BA27" s="75">
        <f>SUMIFS(t_Base[[Quantité prise]:[Quantité prise]],t_Base[[N° de carte]:[N° de carte]],$B$2,t_Base[[N°de semaine]:[N°de semaine]],BA$6,t_Base[[Articles]:[Articles]],$A27)</f>
        <v>0</v>
      </c>
      <c r="BB27" s="75">
        <f>SUMIFS(t_Base[[Quantité prise]:[Quantité prise]],t_Base[[N° de carte]:[N° de carte]],$B$2,t_Base[[N°de semaine]:[N°de semaine]],BB$6,t_Base[[Articles]:[Articles]],$A27)</f>
        <v>0</v>
      </c>
      <c r="BC27" s="75">
        <f>SUMIFS(t_Base[[Quantité prise]:[Quantité prise]],t_Base[[N° de carte]:[N° de carte]],$B$2,t_Base[[N°de semaine]:[N°de semaine]],BC$6,t_Base[[Articles]:[Articles]],$A27)</f>
        <v>0</v>
      </c>
    </row>
    <row r="28" spans="1:55" ht="20.25" x14ac:dyDescent="0.25">
      <c r="A28" s="76" t="s">
        <v>137</v>
      </c>
      <c r="B28" s="30" t="e">
        <f>Articles!#REF!</f>
        <v>#REF!</v>
      </c>
      <c r="C28" s="28">
        <f t="shared" si="1"/>
        <v>0</v>
      </c>
      <c r="D28" s="74">
        <f>SUMIFS(t_Base[[Quantité prise]:[Quantité prise]],t_Base[[N° de carte]:[N° de carte]],$B$2,t_Base[[N°de semaine]:[N°de semaine]],#REF!,t_Base[[Articles]:[Articles]],$A28)</f>
        <v>0</v>
      </c>
      <c r="E28" s="75">
        <f>SUMIFS(t_Base[[Quantité prise]:[Quantité prise]],t_Base[[N° de carte]:[N° de carte]],$B$2,t_Base[[N°de semaine]:[N°de semaine]],E$6,t_Base[[Articles]:[Articles]],$A28)</f>
        <v>0</v>
      </c>
      <c r="F28" s="75">
        <f>SUMIFS(t_Base[[Quantité prise]:[Quantité prise]],t_Base[[N° de carte]:[N° de carte]],$B$2,t_Base[[N°de semaine]:[N°de semaine]],F$6,t_Base[[Articles]:[Articles]],$A28)</f>
        <v>0</v>
      </c>
      <c r="G28" s="75">
        <f>SUMIFS(t_Base[[Quantité prise]:[Quantité prise]],t_Base[[N° de carte]:[N° de carte]],$B$2,t_Base[[N°de semaine]:[N°de semaine]],G$6,t_Base[[Articles]:[Articles]],$A28)</f>
        <v>0</v>
      </c>
      <c r="H28" s="75">
        <f>SUMIFS(t_Base[[Quantité prise]:[Quantité prise]],t_Base[[N° de carte]:[N° de carte]],$B$2,t_Base[[N°de semaine]:[N°de semaine]],H$6,t_Base[[Articles]:[Articles]],$A28)</f>
        <v>0</v>
      </c>
      <c r="I28" s="75">
        <f>SUMIFS(t_Base[[Quantité prise]:[Quantité prise]],t_Base[[N° de carte]:[N° de carte]],$B$2,t_Base[[N°de semaine]:[N°de semaine]],I$6,t_Base[[Articles]:[Articles]],$A28)</f>
        <v>0</v>
      </c>
      <c r="J28" s="75">
        <f>SUMIFS(t_Base[[Quantité prise]:[Quantité prise]],t_Base[[N° de carte]:[N° de carte]],$B$2,t_Base[[N°de semaine]:[N°de semaine]],J$6,t_Base[[Articles]:[Articles]],$A28)</f>
        <v>0</v>
      </c>
      <c r="K28" s="75">
        <f>SUMIFS(t_Base[[Quantité prise]:[Quantité prise]],t_Base[[N° de carte]:[N° de carte]],$B$2,t_Base[[N°de semaine]:[N°de semaine]],K$6,t_Base[[Articles]:[Articles]],$A28)</f>
        <v>0</v>
      </c>
      <c r="L28" s="75">
        <f>SUMIFS(t_Base[[Quantité prise]:[Quantité prise]],t_Base[[N° de carte]:[N° de carte]],$B$2,t_Base[[N°de semaine]:[N°de semaine]],L$6,t_Base[[Articles]:[Articles]],$A28)</f>
        <v>0</v>
      </c>
      <c r="M28" s="75">
        <f>SUMIFS(t_Base[[Quantité prise]:[Quantité prise]],t_Base[[N° de carte]:[N° de carte]],$B$2,t_Base[[N°de semaine]:[N°de semaine]],M$6,t_Base[[Articles]:[Articles]],$A28)</f>
        <v>0</v>
      </c>
      <c r="N28" s="75">
        <f>SUMIFS(t_Base[[Quantité prise]:[Quantité prise]],t_Base[[N° de carte]:[N° de carte]],$B$2,t_Base[[N°de semaine]:[N°de semaine]],N$6,t_Base[[Articles]:[Articles]],$A28)</f>
        <v>0</v>
      </c>
      <c r="O28" s="75">
        <f>SUMIFS(t_Base[[Quantité prise]:[Quantité prise]],t_Base[[N° de carte]:[N° de carte]],$B$2,t_Base[[N°de semaine]:[N°de semaine]],O$6,t_Base[[Articles]:[Articles]],$A28)</f>
        <v>0</v>
      </c>
      <c r="P28" s="75">
        <f>SUMIFS(t_Base[[Quantité prise]:[Quantité prise]],t_Base[[N° de carte]:[N° de carte]],$B$2,t_Base[[N°de semaine]:[N°de semaine]],P$6,t_Base[[Articles]:[Articles]],$A28)</f>
        <v>0</v>
      </c>
      <c r="Q28" s="75">
        <f>SUMIFS(t_Base[[Quantité prise]:[Quantité prise]],t_Base[[N° de carte]:[N° de carte]],$B$2,t_Base[[N°de semaine]:[N°de semaine]],Q$6,t_Base[[Articles]:[Articles]],$A28)</f>
        <v>0</v>
      </c>
      <c r="R28" s="75">
        <f>SUMIFS(t_Base[[Quantité prise]:[Quantité prise]],t_Base[[N° de carte]:[N° de carte]],$B$2,t_Base[[N°de semaine]:[N°de semaine]],R$6,t_Base[[Articles]:[Articles]],$A28)</f>
        <v>0</v>
      </c>
      <c r="S28" s="75">
        <f>SUMIFS(t_Base[[Quantité prise]:[Quantité prise]],t_Base[[N° de carte]:[N° de carte]],$B$2,t_Base[[N°de semaine]:[N°de semaine]],S$6,t_Base[[Articles]:[Articles]],$A28)</f>
        <v>0</v>
      </c>
      <c r="T28" s="75">
        <f>SUMIFS(t_Base[[Quantité prise]:[Quantité prise]],t_Base[[N° de carte]:[N° de carte]],$B$2,t_Base[[N°de semaine]:[N°de semaine]],T$6,t_Base[[Articles]:[Articles]],$A28)</f>
        <v>0</v>
      </c>
      <c r="U28" s="75">
        <f>SUMIFS(t_Base[[Quantité prise]:[Quantité prise]],t_Base[[N° de carte]:[N° de carte]],$B$2,t_Base[[N°de semaine]:[N°de semaine]],U$6,t_Base[[Articles]:[Articles]],$A28)</f>
        <v>0</v>
      </c>
      <c r="V28" s="75">
        <f>SUMIFS(t_Base[[Quantité prise]:[Quantité prise]],t_Base[[N° de carte]:[N° de carte]],$B$2,t_Base[[N°de semaine]:[N°de semaine]],V$6,t_Base[[Articles]:[Articles]],$A28)</f>
        <v>0</v>
      </c>
      <c r="W28" s="75">
        <f>SUMIFS(t_Base[[Quantité prise]:[Quantité prise]],t_Base[[N° de carte]:[N° de carte]],$B$2,t_Base[[N°de semaine]:[N°de semaine]],W$6,t_Base[[Articles]:[Articles]],$A28)</f>
        <v>0</v>
      </c>
      <c r="X28" s="75">
        <f>SUMIFS(t_Base[[Quantité prise]:[Quantité prise]],t_Base[[N° de carte]:[N° de carte]],$B$2,t_Base[[N°de semaine]:[N°de semaine]],X$6,t_Base[[Articles]:[Articles]],$A28)</f>
        <v>0</v>
      </c>
      <c r="Y28" s="75">
        <f>SUMIFS(t_Base[[Quantité prise]:[Quantité prise]],t_Base[[N° de carte]:[N° de carte]],$B$2,t_Base[[N°de semaine]:[N°de semaine]],Y$6,t_Base[[Articles]:[Articles]],$A28)</f>
        <v>0</v>
      </c>
      <c r="Z28" s="75">
        <f>SUMIFS(t_Base[[Quantité prise]:[Quantité prise]],t_Base[[N° de carte]:[N° de carte]],$B$2,t_Base[[N°de semaine]:[N°de semaine]],Z$6,t_Base[[Articles]:[Articles]],$A28)</f>
        <v>0</v>
      </c>
      <c r="AA28" s="75">
        <f>SUMIFS(t_Base[[Quantité prise]:[Quantité prise]],t_Base[[N° de carte]:[N° de carte]],$B$2,t_Base[[N°de semaine]:[N°de semaine]],AA$6,t_Base[[Articles]:[Articles]],$A28)</f>
        <v>0</v>
      </c>
      <c r="AB28" s="75">
        <f>SUMIFS(t_Base[[Quantité prise]:[Quantité prise]],t_Base[[N° de carte]:[N° de carte]],$B$2,t_Base[[N°de semaine]:[N°de semaine]],AB$6,t_Base[[Articles]:[Articles]],$A28)</f>
        <v>0</v>
      </c>
      <c r="AC28" s="75">
        <f>SUMIFS(t_Base[[Quantité prise]:[Quantité prise]],t_Base[[N° de carte]:[N° de carte]],$B$2,t_Base[[N°de semaine]:[N°de semaine]],AC$6,t_Base[[Articles]:[Articles]],$A28)</f>
        <v>0</v>
      </c>
      <c r="AD28" s="75">
        <f>SUMIFS(t_Base[[Quantité prise]:[Quantité prise]],t_Base[[N° de carte]:[N° de carte]],$B$2,t_Base[[N°de semaine]:[N°de semaine]],AD$6,t_Base[[Articles]:[Articles]],$A28)</f>
        <v>0</v>
      </c>
      <c r="AE28" s="75">
        <f>SUMIFS(t_Base[[Quantité prise]:[Quantité prise]],t_Base[[N° de carte]:[N° de carte]],$B$2,t_Base[[N°de semaine]:[N°de semaine]],AE$6,t_Base[[Articles]:[Articles]],$A28)</f>
        <v>0</v>
      </c>
      <c r="AF28" s="75">
        <f>SUMIFS(t_Base[[Quantité prise]:[Quantité prise]],t_Base[[N° de carte]:[N° de carte]],$B$2,t_Base[[N°de semaine]:[N°de semaine]],AF$6,t_Base[[Articles]:[Articles]],$A28)</f>
        <v>0</v>
      </c>
      <c r="AG28" s="75">
        <f>SUMIFS(t_Base[[Quantité prise]:[Quantité prise]],t_Base[[N° de carte]:[N° de carte]],$B$2,t_Base[[N°de semaine]:[N°de semaine]],AG$6,t_Base[[Articles]:[Articles]],$A28)</f>
        <v>0</v>
      </c>
      <c r="AH28" s="75">
        <f>SUMIFS(t_Base[[Quantité prise]:[Quantité prise]],t_Base[[N° de carte]:[N° de carte]],$B$2,t_Base[[N°de semaine]:[N°de semaine]],AH$6,t_Base[[Articles]:[Articles]],$A28)</f>
        <v>0</v>
      </c>
      <c r="AI28" s="75">
        <f>SUMIFS(t_Base[[Quantité prise]:[Quantité prise]],t_Base[[N° de carte]:[N° de carte]],$B$2,t_Base[[N°de semaine]:[N°de semaine]],AI$6,t_Base[[Articles]:[Articles]],$A28)</f>
        <v>0</v>
      </c>
      <c r="AJ28" s="75">
        <f>SUMIFS(t_Base[[Quantité prise]:[Quantité prise]],t_Base[[N° de carte]:[N° de carte]],$B$2,t_Base[[N°de semaine]:[N°de semaine]],AJ$6,t_Base[[Articles]:[Articles]],$A28)</f>
        <v>0</v>
      </c>
      <c r="AK28" s="75">
        <f>SUMIFS(t_Base[[Quantité prise]:[Quantité prise]],t_Base[[N° de carte]:[N° de carte]],$B$2,t_Base[[N°de semaine]:[N°de semaine]],AK$6,t_Base[[Articles]:[Articles]],$A28)</f>
        <v>0</v>
      </c>
      <c r="AL28" s="75">
        <f>SUMIFS(t_Base[[Quantité prise]:[Quantité prise]],t_Base[[N° de carte]:[N° de carte]],$B$2,t_Base[[N°de semaine]:[N°de semaine]],AL$6,t_Base[[Articles]:[Articles]],$A28)</f>
        <v>0</v>
      </c>
      <c r="AM28" s="75">
        <f>SUMIFS(t_Base[[Quantité prise]:[Quantité prise]],t_Base[[N° de carte]:[N° de carte]],$B$2,t_Base[[N°de semaine]:[N°de semaine]],AM$6,t_Base[[Articles]:[Articles]],$A28)</f>
        <v>0</v>
      </c>
      <c r="AN28" s="75">
        <f>SUMIFS(t_Base[[Quantité prise]:[Quantité prise]],t_Base[[N° de carte]:[N° de carte]],$B$2,t_Base[[N°de semaine]:[N°de semaine]],AN$6,t_Base[[Articles]:[Articles]],$A28)</f>
        <v>0</v>
      </c>
      <c r="AO28" s="75">
        <f>SUMIFS(t_Base[[Quantité prise]:[Quantité prise]],t_Base[[N° de carte]:[N° de carte]],$B$2,t_Base[[N°de semaine]:[N°de semaine]],AO$6,t_Base[[Articles]:[Articles]],$A28)</f>
        <v>0</v>
      </c>
      <c r="AP28" s="75">
        <f>SUMIFS(t_Base[[Quantité prise]:[Quantité prise]],t_Base[[N° de carte]:[N° de carte]],$B$2,t_Base[[N°de semaine]:[N°de semaine]],AP$6,t_Base[[Articles]:[Articles]],$A28)</f>
        <v>0</v>
      </c>
      <c r="AQ28" s="75">
        <f>SUMIFS(t_Base[[Quantité prise]:[Quantité prise]],t_Base[[N° de carte]:[N° de carte]],$B$2,t_Base[[N°de semaine]:[N°de semaine]],AQ$6,t_Base[[Articles]:[Articles]],$A28)</f>
        <v>0</v>
      </c>
      <c r="AR28" s="75">
        <f>SUMIFS(t_Base[[Quantité prise]:[Quantité prise]],t_Base[[N° de carte]:[N° de carte]],$B$2,t_Base[[N°de semaine]:[N°de semaine]],AR$6,t_Base[[Articles]:[Articles]],$A28)</f>
        <v>0</v>
      </c>
      <c r="AS28" s="75">
        <f>SUMIFS(t_Base[[Quantité prise]:[Quantité prise]],t_Base[[N° de carte]:[N° de carte]],$B$2,t_Base[[N°de semaine]:[N°de semaine]],AS$6,t_Base[[Articles]:[Articles]],$A28)</f>
        <v>0</v>
      </c>
      <c r="AT28" s="75">
        <f>SUMIFS(t_Base[[Quantité prise]:[Quantité prise]],t_Base[[N° de carte]:[N° de carte]],$B$2,t_Base[[N°de semaine]:[N°de semaine]],AT$6,t_Base[[Articles]:[Articles]],$A28)</f>
        <v>0</v>
      </c>
      <c r="AU28" s="75">
        <f>SUMIFS(t_Base[[Quantité prise]:[Quantité prise]],t_Base[[N° de carte]:[N° de carte]],$B$2,t_Base[[N°de semaine]:[N°de semaine]],AU$6,t_Base[[Articles]:[Articles]],$A28)</f>
        <v>0</v>
      </c>
      <c r="AV28" s="75">
        <f>SUMIFS(t_Base[[Quantité prise]:[Quantité prise]],t_Base[[N° de carte]:[N° de carte]],$B$2,t_Base[[N°de semaine]:[N°de semaine]],AV$6,t_Base[[Articles]:[Articles]],$A28)</f>
        <v>0</v>
      </c>
      <c r="AW28" s="75">
        <f>SUMIFS(t_Base[[Quantité prise]:[Quantité prise]],t_Base[[N° de carte]:[N° de carte]],$B$2,t_Base[[N°de semaine]:[N°de semaine]],AW$6,t_Base[[Articles]:[Articles]],$A28)</f>
        <v>0</v>
      </c>
      <c r="AX28" s="75">
        <f>SUMIFS(t_Base[[Quantité prise]:[Quantité prise]],t_Base[[N° de carte]:[N° de carte]],$B$2,t_Base[[N°de semaine]:[N°de semaine]],AX$6,t_Base[[Articles]:[Articles]],$A28)</f>
        <v>0</v>
      </c>
      <c r="AY28" s="75">
        <f>SUMIFS(t_Base[[Quantité prise]:[Quantité prise]],t_Base[[N° de carte]:[N° de carte]],$B$2,t_Base[[N°de semaine]:[N°de semaine]],AY$6,t_Base[[Articles]:[Articles]],$A28)</f>
        <v>0</v>
      </c>
      <c r="AZ28" s="75">
        <f>SUMIFS(t_Base[[Quantité prise]:[Quantité prise]],t_Base[[N° de carte]:[N° de carte]],$B$2,t_Base[[N°de semaine]:[N°de semaine]],AZ$6,t_Base[[Articles]:[Articles]],$A28)</f>
        <v>0</v>
      </c>
      <c r="BA28" s="75">
        <f>SUMIFS(t_Base[[Quantité prise]:[Quantité prise]],t_Base[[N° de carte]:[N° de carte]],$B$2,t_Base[[N°de semaine]:[N°de semaine]],BA$6,t_Base[[Articles]:[Articles]],$A28)</f>
        <v>0</v>
      </c>
      <c r="BB28" s="75">
        <f>SUMIFS(t_Base[[Quantité prise]:[Quantité prise]],t_Base[[N° de carte]:[N° de carte]],$B$2,t_Base[[N°de semaine]:[N°de semaine]],BB$6,t_Base[[Articles]:[Articles]],$A28)</f>
        <v>0</v>
      </c>
      <c r="BC28" s="75">
        <f>SUMIFS(t_Base[[Quantité prise]:[Quantité prise]],t_Base[[N° de carte]:[N° de carte]],$B$2,t_Base[[N°de semaine]:[N°de semaine]],BC$6,t_Base[[Articles]:[Articles]],$A28)</f>
        <v>0</v>
      </c>
    </row>
    <row r="29" spans="1:55" ht="20.25" x14ac:dyDescent="0.25">
      <c r="A29" s="76"/>
      <c r="B29" s="30"/>
      <c r="C29" s="28"/>
      <c r="D29" s="74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  <c r="Q29" s="75"/>
      <c r="R29" s="75"/>
      <c r="S29" s="75"/>
      <c r="T29" s="75"/>
      <c r="U29" s="75"/>
      <c r="V29" s="75"/>
      <c r="W29" s="75"/>
      <c r="X29" s="75"/>
      <c r="Y29" s="75"/>
      <c r="Z29" s="75"/>
      <c r="AA29" s="75"/>
      <c r="AB29" s="75"/>
      <c r="AC29" s="75"/>
      <c r="AD29" s="75"/>
      <c r="AE29" s="75"/>
      <c r="AF29" s="75"/>
      <c r="AG29" s="75"/>
      <c r="AH29" s="75"/>
      <c r="AI29" s="75"/>
      <c r="AJ29" s="75"/>
      <c r="AK29" s="75"/>
      <c r="AL29" s="75"/>
      <c r="AM29" s="75"/>
      <c r="AN29" s="75"/>
      <c r="AO29" s="75"/>
      <c r="AP29" s="75"/>
      <c r="AQ29" s="75"/>
      <c r="AR29" s="75"/>
      <c r="AS29" s="75"/>
      <c r="AT29" s="75"/>
      <c r="AU29" s="75"/>
      <c r="AV29" s="75"/>
      <c r="AW29" s="75"/>
      <c r="AX29" s="75"/>
      <c r="AY29" s="75"/>
      <c r="AZ29" s="75"/>
      <c r="BA29" s="75"/>
      <c r="BB29" s="75"/>
      <c r="BC29" s="75"/>
    </row>
    <row r="30" spans="1:55" ht="20.25" x14ac:dyDescent="0.25">
      <c r="A30" s="76" t="s">
        <v>134</v>
      </c>
      <c r="B30" s="30" t="e">
        <f>Articles!#REF!</f>
        <v>#REF!</v>
      </c>
      <c r="C30" s="28">
        <f t="shared" si="1"/>
        <v>0</v>
      </c>
      <c r="D30" s="74">
        <f>SUMIFS(t_Base[[Quantité prise]:[Quantité prise]],t_Base[[N° de carte]:[N° de carte]],$B$2,t_Base[[N°de semaine]:[N°de semaine]],#REF!,t_Base[[Articles]:[Articles]],$A30)</f>
        <v>0</v>
      </c>
      <c r="E30" s="75">
        <f>SUMIFS(t_Base[[Quantité prise]:[Quantité prise]],t_Base[[N° de carte]:[N° de carte]],$B$2,t_Base[[N°de semaine]:[N°de semaine]],E$6,t_Base[[Articles]:[Articles]],$A30)</f>
        <v>0</v>
      </c>
      <c r="F30" s="75">
        <f>SUMIFS(t_Base[[Quantité prise]:[Quantité prise]],t_Base[[N° de carte]:[N° de carte]],$B$2,t_Base[[N°de semaine]:[N°de semaine]],F$6,t_Base[[Articles]:[Articles]],$A30)</f>
        <v>0</v>
      </c>
      <c r="G30" s="75">
        <f>SUMIFS(t_Base[[Quantité prise]:[Quantité prise]],t_Base[[N° de carte]:[N° de carte]],$B$2,t_Base[[N°de semaine]:[N°de semaine]],G$6,t_Base[[Articles]:[Articles]],$A30)</f>
        <v>0</v>
      </c>
      <c r="H30" s="75">
        <f>SUMIFS(t_Base[[Quantité prise]:[Quantité prise]],t_Base[[N° de carte]:[N° de carte]],$B$2,t_Base[[N°de semaine]:[N°de semaine]],H$6,t_Base[[Articles]:[Articles]],$A30)</f>
        <v>0</v>
      </c>
      <c r="I30" s="75">
        <f>SUMIFS(t_Base[[Quantité prise]:[Quantité prise]],t_Base[[N° de carte]:[N° de carte]],$B$2,t_Base[[N°de semaine]:[N°de semaine]],I$6,t_Base[[Articles]:[Articles]],$A30)</f>
        <v>0</v>
      </c>
      <c r="J30" s="75">
        <f>SUMIFS(t_Base[[Quantité prise]:[Quantité prise]],t_Base[[N° de carte]:[N° de carte]],$B$2,t_Base[[N°de semaine]:[N°de semaine]],J$6,t_Base[[Articles]:[Articles]],$A30)</f>
        <v>0</v>
      </c>
      <c r="K30" s="75">
        <f>SUMIFS(t_Base[[Quantité prise]:[Quantité prise]],t_Base[[N° de carte]:[N° de carte]],$B$2,t_Base[[N°de semaine]:[N°de semaine]],K$6,t_Base[[Articles]:[Articles]],$A30)</f>
        <v>0</v>
      </c>
      <c r="L30" s="75">
        <f>SUMIFS(t_Base[[Quantité prise]:[Quantité prise]],t_Base[[N° de carte]:[N° de carte]],$B$2,t_Base[[N°de semaine]:[N°de semaine]],L$6,t_Base[[Articles]:[Articles]],$A30)</f>
        <v>0</v>
      </c>
      <c r="M30" s="75">
        <f>SUMIFS(t_Base[[Quantité prise]:[Quantité prise]],t_Base[[N° de carte]:[N° de carte]],$B$2,t_Base[[N°de semaine]:[N°de semaine]],M$6,t_Base[[Articles]:[Articles]],$A30)</f>
        <v>0</v>
      </c>
      <c r="N30" s="75">
        <f>SUMIFS(t_Base[[Quantité prise]:[Quantité prise]],t_Base[[N° de carte]:[N° de carte]],$B$2,t_Base[[N°de semaine]:[N°de semaine]],N$6,t_Base[[Articles]:[Articles]],$A30)</f>
        <v>0</v>
      </c>
      <c r="O30" s="75">
        <f>SUMIFS(t_Base[[Quantité prise]:[Quantité prise]],t_Base[[N° de carte]:[N° de carte]],$B$2,t_Base[[N°de semaine]:[N°de semaine]],O$6,t_Base[[Articles]:[Articles]],$A30)</f>
        <v>0</v>
      </c>
      <c r="P30" s="75">
        <f>SUMIFS(t_Base[[Quantité prise]:[Quantité prise]],t_Base[[N° de carte]:[N° de carte]],$B$2,t_Base[[N°de semaine]:[N°de semaine]],P$6,t_Base[[Articles]:[Articles]],$A30)</f>
        <v>0</v>
      </c>
      <c r="Q30" s="75">
        <f>SUMIFS(t_Base[[Quantité prise]:[Quantité prise]],t_Base[[N° de carte]:[N° de carte]],$B$2,t_Base[[N°de semaine]:[N°de semaine]],Q$6,t_Base[[Articles]:[Articles]],$A30)</f>
        <v>0</v>
      </c>
      <c r="R30" s="75">
        <f>SUMIFS(t_Base[[Quantité prise]:[Quantité prise]],t_Base[[N° de carte]:[N° de carte]],$B$2,t_Base[[N°de semaine]:[N°de semaine]],R$6,t_Base[[Articles]:[Articles]],$A30)</f>
        <v>0</v>
      </c>
      <c r="S30" s="75">
        <f>SUMIFS(t_Base[[Quantité prise]:[Quantité prise]],t_Base[[N° de carte]:[N° de carte]],$B$2,t_Base[[N°de semaine]:[N°de semaine]],S$6,t_Base[[Articles]:[Articles]],$A30)</f>
        <v>0</v>
      </c>
      <c r="T30" s="75">
        <f>SUMIFS(t_Base[[Quantité prise]:[Quantité prise]],t_Base[[N° de carte]:[N° de carte]],$B$2,t_Base[[N°de semaine]:[N°de semaine]],T$6,t_Base[[Articles]:[Articles]],$A30)</f>
        <v>0</v>
      </c>
      <c r="U30" s="75">
        <f>SUMIFS(t_Base[[Quantité prise]:[Quantité prise]],t_Base[[N° de carte]:[N° de carte]],$B$2,t_Base[[N°de semaine]:[N°de semaine]],U$6,t_Base[[Articles]:[Articles]],$A30)</f>
        <v>0</v>
      </c>
      <c r="V30" s="75">
        <f>SUMIFS(t_Base[[Quantité prise]:[Quantité prise]],t_Base[[N° de carte]:[N° de carte]],$B$2,t_Base[[N°de semaine]:[N°de semaine]],V$6,t_Base[[Articles]:[Articles]],$A30)</f>
        <v>0</v>
      </c>
      <c r="W30" s="75">
        <f>SUMIFS(t_Base[[Quantité prise]:[Quantité prise]],t_Base[[N° de carte]:[N° de carte]],$B$2,t_Base[[N°de semaine]:[N°de semaine]],W$6,t_Base[[Articles]:[Articles]],$A30)</f>
        <v>0</v>
      </c>
      <c r="X30" s="75">
        <f>SUMIFS(t_Base[[Quantité prise]:[Quantité prise]],t_Base[[N° de carte]:[N° de carte]],$B$2,t_Base[[N°de semaine]:[N°de semaine]],X$6,t_Base[[Articles]:[Articles]],$A30)</f>
        <v>0</v>
      </c>
      <c r="Y30" s="75">
        <f>SUMIFS(t_Base[[Quantité prise]:[Quantité prise]],t_Base[[N° de carte]:[N° de carte]],$B$2,t_Base[[N°de semaine]:[N°de semaine]],Y$6,t_Base[[Articles]:[Articles]],$A30)</f>
        <v>0</v>
      </c>
      <c r="Z30" s="75">
        <f>SUMIFS(t_Base[[Quantité prise]:[Quantité prise]],t_Base[[N° de carte]:[N° de carte]],$B$2,t_Base[[N°de semaine]:[N°de semaine]],Z$6,t_Base[[Articles]:[Articles]],$A30)</f>
        <v>0</v>
      </c>
      <c r="AA30" s="75">
        <f>SUMIFS(t_Base[[Quantité prise]:[Quantité prise]],t_Base[[N° de carte]:[N° de carte]],$B$2,t_Base[[N°de semaine]:[N°de semaine]],AA$6,t_Base[[Articles]:[Articles]],$A30)</f>
        <v>0</v>
      </c>
      <c r="AB30" s="75">
        <f>SUMIFS(t_Base[[Quantité prise]:[Quantité prise]],t_Base[[N° de carte]:[N° de carte]],$B$2,t_Base[[N°de semaine]:[N°de semaine]],AB$6,t_Base[[Articles]:[Articles]],$A30)</f>
        <v>0</v>
      </c>
      <c r="AC30" s="75">
        <f>SUMIFS(t_Base[[Quantité prise]:[Quantité prise]],t_Base[[N° de carte]:[N° de carte]],$B$2,t_Base[[N°de semaine]:[N°de semaine]],AC$6,t_Base[[Articles]:[Articles]],$A30)</f>
        <v>0</v>
      </c>
      <c r="AD30" s="75">
        <f>SUMIFS(t_Base[[Quantité prise]:[Quantité prise]],t_Base[[N° de carte]:[N° de carte]],$B$2,t_Base[[N°de semaine]:[N°de semaine]],AD$6,t_Base[[Articles]:[Articles]],$A30)</f>
        <v>0</v>
      </c>
      <c r="AE30" s="75">
        <f>SUMIFS(t_Base[[Quantité prise]:[Quantité prise]],t_Base[[N° de carte]:[N° de carte]],$B$2,t_Base[[N°de semaine]:[N°de semaine]],AE$6,t_Base[[Articles]:[Articles]],$A30)</f>
        <v>0</v>
      </c>
      <c r="AF30" s="75">
        <f>SUMIFS(t_Base[[Quantité prise]:[Quantité prise]],t_Base[[N° de carte]:[N° de carte]],$B$2,t_Base[[N°de semaine]:[N°de semaine]],AF$6,t_Base[[Articles]:[Articles]],$A30)</f>
        <v>0</v>
      </c>
      <c r="AG30" s="75">
        <f>SUMIFS(t_Base[[Quantité prise]:[Quantité prise]],t_Base[[N° de carte]:[N° de carte]],$B$2,t_Base[[N°de semaine]:[N°de semaine]],AG$6,t_Base[[Articles]:[Articles]],$A30)</f>
        <v>0</v>
      </c>
      <c r="AH30" s="75">
        <f>SUMIFS(t_Base[[Quantité prise]:[Quantité prise]],t_Base[[N° de carte]:[N° de carte]],$B$2,t_Base[[N°de semaine]:[N°de semaine]],AH$6,t_Base[[Articles]:[Articles]],$A30)</f>
        <v>0</v>
      </c>
      <c r="AI30" s="75">
        <f>SUMIFS(t_Base[[Quantité prise]:[Quantité prise]],t_Base[[N° de carte]:[N° de carte]],$B$2,t_Base[[N°de semaine]:[N°de semaine]],AI$6,t_Base[[Articles]:[Articles]],$A30)</f>
        <v>0</v>
      </c>
      <c r="AJ30" s="75">
        <f>SUMIFS(t_Base[[Quantité prise]:[Quantité prise]],t_Base[[N° de carte]:[N° de carte]],$B$2,t_Base[[N°de semaine]:[N°de semaine]],AJ$6,t_Base[[Articles]:[Articles]],$A30)</f>
        <v>0</v>
      </c>
      <c r="AK30" s="75">
        <f>SUMIFS(t_Base[[Quantité prise]:[Quantité prise]],t_Base[[N° de carte]:[N° de carte]],$B$2,t_Base[[N°de semaine]:[N°de semaine]],AK$6,t_Base[[Articles]:[Articles]],$A30)</f>
        <v>0</v>
      </c>
      <c r="AL30" s="75">
        <f>SUMIFS(t_Base[[Quantité prise]:[Quantité prise]],t_Base[[N° de carte]:[N° de carte]],$B$2,t_Base[[N°de semaine]:[N°de semaine]],AL$6,t_Base[[Articles]:[Articles]],$A30)</f>
        <v>0</v>
      </c>
      <c r="AM30" s="75">
        <f>SUMIFS(t_Base[[Quantité prise]:[Quantité prise]],t_Base[[N° de carte]:[N° de carte]],$B$2,t_Base[[N°de semaine]:[N°de semaine]],AM$6,t_Base[[Articles]:[Articles]],$A30)</f>
        <v>0</v>
      </c>
      <c r="AN30" s="75">
        <f>SUMIFS(t_Base[[Quantité prise]:[Quantité prise]],t_Base[[N° de carte]:[N° de carte]],$B$2,t_Base[[N°de semaine]:[N°de semaine]],AN$6,t_Base[[Articles]:[Articles]],$A30)</f>
        <v>0</v>
      </c>
      <c r="AO30" s="75">
        <f>SUMIFS(t_Base[[Quantité prise]:[Quantité prise]],t_Base[[N° de carte]:[N° de carte]],$B$2,t_Base[[N°de semaine]:[N°de semaine]],AO$6,t_Base[[Articles]:[Articles]],$A30)</f>
        <v>0</v>
      </c>
      <c r="AP30" s="75">
        <f>SUMIFS(t_Base[[Quantité prise]:[Quantité prise]],t_Base[[N° de carte]:[N° de carte]],$B$2,t_Base[[N°de semaine]:[N°de semaine]],AP$6,t_Base[[Articles]:[Articles]],$A30)</f>
        <v>0</v>
      </c>
      <c r="AQ30" s="75">
        <f>SUMIFS(t_Base[[Quantité prise]:[Quantité prise]],t_Base[[N° de carte]:[N° de carte]],$B$2,t_Base[[N°de semaine]:[N°de semaine]],AQ$6,t_Base[[Articles]:[Articles]],$A30)</f>
        <v>0</v>
      </c>
      <c r="AR30" s="75">
        <f>SUMIFS(t_Base[[Quantité prise]:[Quantité prise]],t_Base[[N° de carte]:[N° de carte]],$B$2,t_Base[[N°de semaine]:[N°de semaine]],AR$6,t_Base[[Articles]:[Articles]],$A30)</f>
        <v>0</v>
      </c>
      <c r="AS30" s="75">
        <f>SUMIFS(t_Base[[Quantité prise]:[Quantité prise]],t_Base[[N° de carte]:[N° de carte]],$B$2,t_Base[[N°de semaine]:[N°de semaine]],AS$6,t_Base[[Articles]:[Articles]],$A30)</f>
        <v>0</v>
      </c>
      <c r="AT30" s="75">
        <f>SUMIFS(t_Base[[Quantité prise]:[Quantité prise]],t_Base[[N° de carte]:[N° de carte]],$B$2,t_Base[[N°de semaine]:[N°de semaine]],AT$6,t_Base[[Articles]:[Articles]],$A30)</f>
        <v>0</v>
      </c>
      <c r="AU30" s="75">
        <f>SUMIFS(t_Base[[Quantité prise]:[Quantité prise]],t_Base[[N° de carte]:[N° de carte]],$B$2,t_Base[[N°de semaine]:[N°de semaine]],AU$6,t_Base[[Articles]:[Articles]],$A30)</f>
        <v>0</v>
      </c>
      <c r="AV30" s="75">
        <f>SUMIFS(t_Base[[Quantité prise]:[Quantité prise]],t_Base[[N° de carte]:[N° de carte]],$B$2,t_Base[[N°de semaine]:[N°de semaine]],AV$6,t_Base[[Articles]:[Articles]],$A30)</f>
        <v>0</v>
      </c>
      <c r="AW30" s="75">
        <f>SUMIFS(t_Base[[Quantité prise]:[Quantité prise]],t_Base[[N° de carte]:[N° de carte]],$B$2,t_Base[[N°de semaine]:[N°de semaine]],AW$6,t_Base[[Articles]:[Articles]],$A30)</f>
        <v>0</v>
      </c>
      <c r="AX30" s="75">
        <f>SUMIFS(t_Base[[Quantité prise]:[Quantité prise]],t_Base[[N° de carte]:[N° de carte]],$B$2,t_Base[[N°de semaine]:[N°de semaine]],AX$6,t_Base[[Articles]:[Articles]],$A30)</f>
        <v>0</v>
      </c>
      <c r="AY30" s="75">
        <f>SUMIFS(t_Base[[Quantité prise]:[Quantité prise]],t_Base[[N° de carte]:[N° de carte]],$B$2,t_Base[[N°de semaine]:[N°de semaine]],AY$6,t_Base[[Articles]:[Articles]],$A30)</f>
        <v>0</v>
      </c>
      <c r="AZ30" s="75">
        <f>SUMIFS(t_Base[[Quantité prise]:[Quantité prise]],t_Base[[N° de carte]:[N° de carte]],$B$2,t_Base[[N°de semaine]:[N°de semaine]],AZ$6,t_Base[[Articles]:[Articles]],$A30)</f>
        <v>0</v>
      </c>
      <c r="BA30" s="75">
        <f>SUMIFS(t_Base[[Quantité prise]:[Quantité prise]],t_Base[[N° de carte]:[N° de carte]],$B$2,t_Base[[N°de semaine]:[N°de semaine]],BA$6,t_Base[[Articles]:[Articles]],$A30)</f>
        <v>0</v>
      </c>
      <c r="BB30" s="75">
        <f>SUMIFS(t_Base[[Quantité prise]:[Quantité prise]],t_Base[[N° de carte]:[N° de carte]],$B$2,t_Base[[N°de semaine]:[N°de semaine]],BB$6,t_Base[[Articles]:[Articles]],$A30)</f>
        <v>0</v>
      </c>
      <c r="BC30" s="75">
        <f>SUMIFS(t_Base[[Quantité prise]:[Quantité prise]],t_Base[[N° de carte]:[N° de carte]],$B$2,t_Base[[N°de semaine]:[N°de semaine]],BC$6,t_Base[[Articles]:[Articles]],$A30)</f>
        <v>0</v>
      </c>
    </row>
    <row r="31" spans="1:55" ht="20.25" x14ac:dyDescent="0.25">
      <c r="A31" s="76" t="s">
        <v>135</v>
      </c>
      <c r="B31" s="30" t="e">
        <f>Articles!#REF!</f>
        <v>#REF!</v>
      </c>
      <c r="C31" s="28">
        <f t="shared" si="1"/>
        <v>0</v>
      </c>
      <c r="D31" s="74">
        <f>SUMIFS(t_Base[[Quantité prise]:[Quantité prise]],t_Base[[N° de carte]:[N° de carte]],$B$2,t_Base[[N°de semaine]:[N°de semaine]],#REF!,t_Base[[Articles]:[Articles]],$A31)</f>
        <v>0</v>
      </c>
      <c r="E31" s="75">
        <f>SUMIFS(t_Base[[Quantité prise]:[Quantité prise]],t_Base[[N° de carte]:[N° de carte]],$B$2,t_Base[[N°de semaine]:[N°de semaine]],E$6,t_Base[[Articles]:[Articles]],$A31)</f>
        <v>0</v>
      </c>
      <c r="F31" s="75">
        <f>SUMIFS(t_Base[[Quantité prise]:[Quantité prise]],t_Base[[N° de carte]:[N° de carte]],$B$2,t_Base[[N°de semaine]:[N°de semaine]],F$6,t_Base[[Articles]:[Articles]],$A31)</f>
        <v>0</v>
      </c>
      <c r="G31" s="75">
        <f>SUMIFS(t_Base[[Quantité prise]:[Quantité prise]],t_Base[[N° de carte]:[N° de carte]],$B$2,t_Base[[N°de semaine]:[N°de semaine]],G$6,t_Base[[Articles]:[Articles]],$A31)</f>
        <v>0</v>
      </c>
      <c r="H31" s="75">
        <f>SUMIFS(t_Base[[Quantité prise]:[Quantité prise]],t_Base[[N° de carte]:[N° de carte]],$B$2,t_Base[[N°de semaine]:[N°de semaine]],H$6,t_Base[[Articles]:[Articles]],$A31)</f>
        <v>0</v>
      </c>
      <c r="I31" s="75">
        <f>SUMIFS(t_Base[[Quantité prise]:[Quantité prise]],t_Base[[N° de carte]:[N° de carte]],$B$2,t_Base[[N°de semaine]:[N°de semaine]],I$6,t_Base[[Articles]:[Articles]],$A31)</f>
        <v>0</v>
      </c>
      <c r="J31" s="75">
        <f>SUMIFS(t_Base[[Quantité prise]:[Quantité prise]],t_Base[[N° de carte]:[N° de carte]],$B$2,t_Base[[N°de semaine]:[N°de semaine]],J$6,t_Base[[Articles]:[Articles]],$A31)</f>
        <v>0</v>
      </c>
      <c r="K31" s="75">
        <f>SUMIFS(t_Base[[Quantité prise]:[Quantité prise]],t_Base[[N° de carte]:[N° de carte]],$B$2,t_Base[[N°de semaine]:[N°de semaine]],K$6,t_Base[[Articles]:[Articles]],$A31)</f>
        <v>0</v>
      </c>
      <c r="L31" s="75">
        <f>SUMIFS(t_Base[[Quantité prise]:[Quantité prise]],t_Base[[N° de carte]:[N° de carte]],$B$2,t_Base[[N°de semaine]:[N°de semaine]],L$6,t_Base[[Articles]:[Articles]],$A31)</f>
        <v>0</v>
      </c>
      <c r="M31" s="75">
        <f>SUMIFS(t_Base[[Quantité prise]:[Quantité prise]],t_Base[[N° de carte]:[N° de carte]],$B$2,t_Base[[N°de semaine]:[N°de semaine]],M$6,t_Base[[Articles]:[Articles]],$A31)</f>
        <v>0</v>
      </c>
      <c r="N31" s="75">
        <f>SUMIFS(t_Base[[Quantité prise]:[Quantité prise]],t_Base[[N° de carte]:[N° de carte]],$B$2,t_Base[[N°de semaine]:[N°de semaine]],N$6,t_Base[[Articles]:[Articles]],$A31)</f>
        <v>0</v>
      </c>
      <c r="O31" s="75">
        <f>SUMIFS(t_Base[[Quantité prise]:[Quantité prise]],t_Base[[N° de carte]:[N° de carte]],$B$2,t_Base[[N°de semaine]:[N°de semaine]],O$6,t_Base[[Articles]:[Articles]],$A31)</f>
        <v>0</v>
      </c>
      <c r="P31" s="75">
        <f>SUMIFS(t_Base[[Quantité prise]:[Quantité prise]],t_Base[[N° de carte]:[N° de carte]],$B$2,t_Base[[N°de semaine]:[N°de semaine]],P$6,t_Base[[Articles]:[Articles]],$A31)</f>
        <v>0</v>
      </c>
      <c r="Q31" s="75">
        <f>SUMIFS(t_Base[[Quantité prise]:[Quantité prise]],t_Base[[N° de carte]:[N° de carte]],$B$2,t_Base[[N°de semaine]:[N°de semaine]],Q$6,t_Base[[Articles]:[Articles]],$A31)</f>
        <v>0</v>
      </c>
      <c r="R31" s="75">
        <f>SUMIFS(t_Base[[Quantité prise]:[Quantité prise]],t_Base[[N° de carte]:[N° de carte]],$B$2,t_Base[[N°de semaine]:[N°de semaine]],R$6,t_Base[[Articles]:[Articles]],$A31)</f>
        <v>0</v>
      </c>
      <c r="S31" s="75">
        <f>SUMIFS(t_Base[[Quantité prise]:[Quantité prise]],t_Base[[N° de carte]:[N° de carte]],$B$2,t_Base[[N°de semaine]:[N°de semaine]],S$6,t_Base[[Articles]:[Articles]],$A31)</f>
        <v>0</v>
      </c>
      <c r="T31" s="75">
        <f>SUMIFS(t_Base[[Quantité prise]:[Quantité prise]],t_Base[[N° de carte]:[N° de carte]],$B$2,t_Base[[N°de semaine]:[N°de semaine]],T$6,t_Base[[Articles]:[Articles]],$A31)</f>
        <v>0</v>
      </c>
      <c r="U31" s="75">
        <f>SUMIFS(t_Base[[Quantité prise]:[Quantité prise]],t_Base[[N° de carte]:[N° de carte]],$B$2,t_Base[[N°de semaine]:[N°de semaine]],U$6,t_Base[[Articles]:[Articles]],$A31)</f>
        <v>0</v>
      </c>
      <c r="V31" s="75">
        <f>SUMIFS(t_Base[[Quantité prise]:[Quantité prise]],t_Base[[N° de carte]:[N° de carte]],$B$2,t_Base[[N°de semaine]:[N°de semaine]],V$6,t_Base[[Articles]:[Articles]],$A31)</f>
        <v>0</v>
      </c>
      <c r="W31" s="75">
        <f>SUMIFS(t_Base[[Quantité prise]:[Quantité prise]],t_Base[[N° de carte]:[N° de carte]],$B$2,t_Base[[N°de semaine]:[N°de semaine]],W$6,t_Base[[Articles]:[Articles]],$A31)</f>
        <v>0</v>
      </c>
      <c r="X31" s="75">
        <f>SUMIFS(t_Base[[Quantité prise]:[Quantité prise]],t_Base[[N° de carte]:[N° de carte]],$B$2,t_Base[[N°de semaine]:[N°de semaine]],X$6,t_Base[[Articles]:[Articles]],$A31)</f>
        <v>0</v>
      </c>
      <c r="Y31" s="75">
        <f>SUMIFS(t_Base[[Quantité prise]:[Quantité prise]],t_Base[[N° de carte]:[N° de carte]],$B$2,t_Base[[N°de semaine]:[N°de semaine]],Y$6,t_Base[[Articles]:[Articles]],$A31)</f>
        <v>0</v>
      </c>
      <c r="Z31" s="75">
        <f>SUMIFS(t_Base[[Quantité prise]:[Quantité prise]],t_Base[[N° de carte]:[N° de carte]],$B$2,t_Base[[N°de semaine]:[N°de semaine]],Z$6,t_Base[[Articles]:[Articles]],$A31)</f>
        <v>0</v>
      </c>
      <c r="AA31" s="75">
        <f>SUMIFS(t_Base[[Quantité prise]:[Quantité prise]],t_Base[[N° de carte]:[N° de carte]],$B$2,t_Base[[N°de semaine]:[N°de semaine]],AA$6,t_Base[[Articles]:[Articles]],$A31)</f>
        <v>0</v>
      </c>
      <c r="AB31" s="75">
        <f>SUMIFS(t_Base[[Quantité prise]:[Quantité prise]],t_Base[[N° de carte]:[N° de carte]],$B$2,t_Base[[N°de semaine]:[N°de semaine]],AB$6,t_Base[[Articles]:[Articles]],$A31)</f>
        <v>0</v>
      </c>
      <c r="AC31" s="75">
        <f>SUMIFS(t_Base[[Quantité prise]:[Quantité prise]],t_Base[[N° de carte]:[N° de carte]],$B$2,t_Base[[N°de semaine]:[N°de semaine]],AC$6,t_Base[[Articles]:[Articles]],$A31)</f>
        <v>0</v>
      </c>
      <c r="AD31" s="75">
        <f>SUMIFS(t_Base[[Quantité prise]:[Quantité prise]],t_Base[[N° de carte]:[N° de carte]],$B$2,t_Base[[N°de semaine]:[N°de semaine]],AD$6,t_Base[[Articles]:[Articles]],$A31)</f>
        <v>0</v>
      </c>
      <c r="AE31" s="75">
        <f>SUMIFS(t_Base[[Quantité prise]:[Quantité prise]],t_Base[[N° de carte]:[N° de carte]],$B$2,t_Base[[N°de semaine]:[N°de semaine]],AE$6,t_Base[[Articles]:[Articles]],$A31)</f>
        <v>0</v>
      </c>
      <c r="AF31" s="75">
        <f>SUMIFS(t_Base[[Quantité prise]:[Quantité prise]],t_Base[[N° de carte]:[N° de carte]],$B$2,t_Base[[N°de semaine]:[N°de semaine]],AF$6,t_Base[[Articles]:[Articles]],$A31)</f>
        <v>0</v>
      </c>
      <c r="AG31" s="75">
        <f>SUMIFS(t_Base[[Quantité prise]:[Quantité prise]],t_Base[[N° de carte]:[N° de carte]],$B$2,t_Base[[N°de semaine]:[N°de semaine]],AG$6,t_Base[[Articles]:[Articles]],$A31)</f>
        <v>0</v>
      </c>
      <c r="AH31" s="75">
        <f>SUMIFS(t_Base[[Quantité prise]:[Quantité prise]],t_Base[[N° de carte]:[N° de carte]],$B$2,t_Base[[N°de semaine]:[N°de semaine]],AH$6,t_Base[[Articles]:[Articles]],$A31)</f>
        <v>0</v>
      </c>
      <c r="AI31" s="75">
        <f>SUMIFS(t_Base[[Quantité prise]:[Quantité prise]],t_Base[[N° de carte]:[N° de carte]],$B$2,t_Base[[N°de semaine]:[N°de semaine]],AI$6,t_Base[[Articles]:[Articles]],$A31)</f>
        <v>0</v>
      </c>
      <c r="AJ31" s="75">
        <f>SUMIFS(t_Base[[Quantité prise]:[Quantité prise]],t_Base[[N° de carte]:[N° de carte]],$B$2,t_Base[[N°de semaine]:[N°de semaine]],AJ$6,t_Base[[Articles]:[Articles]],$A31)</f>
        <v>0</v>
      </c>
      <c r="AK31" s="75">
        <f>SUMIFS(t_Base[[Quantité prise]:[Quantité prise]],t_Base[[N° de carte]:[N° de carte]],$B$2,t_Base[[N°de semaine]:[N°de semaine]],AK$6,t_Base[[Articles]:[Articles]],$A31)</f>
        <v>0</v>
      </c>
      <c r="AL31" s="75">
        <f>SUMIFS(t_Base[[Quantité prise]:[Quantité prise]],t_Base[[N° de carte]:[N° de carte]],$B$2,t_Base[[N°de semaine]:[N°de semaine]],AL$6,t_Base[[Articles]:[Articles]],$A31)</f>
        <v>0</v>
      </c>
      <c r="AM31" s="75">
        <f>SUMIFS(t_Base[[Quantité prise]:[Quantité prise]],t_Base[[N° de carte]:[N° de carte]],$B$2,t_Base[[N°de semaine]:[N°de semaine]],AM$6,t_Base[[Articles]:[Articles]],$A31)</f>
        <v>0</v>
      </c>
      <c r="AN31" s="75">
        <f>SUMIFS(t_Base[[Quantité prise]:[Quantité prise]],t_Base[[N° de carte]:[N° de carte]],$B$2,t_Base[[N°de semaine]:[N°de semaine]],AN$6,t_Base[[Articles]:[Articles]],$A31)</f>
        <v>0</v>
      </c>
      <c r="AO31" s="75">
        <f>SUMIFS(t_Base[[Quantité prise]:[Quantité prise]],t_Base[[N° de carte]:[N° de carte]],$B$2,t_Base[[N°de semaine]:[N°de semaine]],AO$6,t_Base[[Articles]:[Articles]],$A31)</f>
        <v>0</v>
      </c>
      <c r="AP31" s="75">
        <f>SUMIFS(t_Base[[Quantité prise]:[Quantité prise]],t_Base[[N° de carte]:[N° de carte]],$B$2,t_Base[[N°de semaine]:[N°de semaine]],AP$6,t_Base[[Articles]:[Articles]],$A31)</f>
        <v>0</v>
      </c>
      <c r="AQ31" s="75">
        <f>SUMIFS(t_Base[[Quantité prise]:[Quantité prise]],t_Base[[N° de carte]:[N° de carte]],$B$2,t_Base[[N°de semaine]:[N°de semaine]],AQ$6,t_Base[[Articles]:[Articles]],$A31)</f>
        <v>0</v>
      </c>
      <c r="AR31" s="75">
        <f>SUMIFS(t_Base[[Quantité prise]:[Quantité prise]],t_Base[[N° de carte]:[N° de carte]],$B$2,t_Base[[N°de semaine]:[N°de semaine]],AR$6,t_Base[[Articles]:[Articles]],$A31)</f>
        <v>0</v>
      </c>
      <c r="AS31" s="75">
        <f>SUMIFS(t_Base[[Quantité prise]:[Quantité prise]],t_Base[[N° de carte]:[N° de carte]],$B$2,t_Base[[N°de semaine]:[N°de semaine]],AS$6,t_Base[[Articles]:[Articles]],$A31)</f>
        <v>0</v>
      </c>
      <c r="AT31" s="75">
        <f>SUMIFS(t_Base[[Quantité prise]:[Quantité prise]],t_Base[[N° de carte]:[N° de carte]],$B$2,t_Base[[N°de semaine]:[N°de semaine]],AT$6,t_Base[[Articles]:[Articles]],$A31)</f>
        <v>0</v>
      </c>
      <c r="AU31" s="75">
        <f>SUMIFS(t_Base[[Quantité prise]:[Quantité prise]],t_Base[[N° de carte]:[N° de carte]],$B$2,t_Base[[N°de semaine]:[N°de semaine]],AU$6,t_Base[[Articles]:[Articles]],$A31)</f>
        <v>0</v>
      </c>
      <c r="AV31" s="75">
        <f>SUMIFS(t_Base[[Quantité prise]:[Quantité prise]],t_Base[[N° de carte]:[N° de carte]],$B$2,t_Base[[N°de semaine]:[N°de semaine]],AV$6,t_Base[[Articles]:[Articles]],$A31)</f>
        <v>0</v>
      </c>
      <c r="AW31" s="75">
        <f>SUMIFS(t_Base[[Quantité prise]:[Quantité prise]],t_Base[[N° de carte]:[N° de carte]],$B$2,t_Base[[N°de semaine]:[N°de semaine]],AW$6,t_Base[[Articles]:[Articles]],$A31)</f>
        <v>0</v>
      </c>
      <c r="AX31" s="75">
        <f>SUMIFS(t_Base[[Quantité prise]:[Quantité prise]],t_Base[[N° de carte]:[N° de carte]],$B$2,t_Base[[N°de semaine]:[N°de semaine]],AX$6,t_Base[[Articles]:[Articles]],$A31)</f>
        <v>0</v>
      </c>
      <c r="AY31" s="75">
        <f>SUMIFS(t_Base[[Quantité prise]:[Quantité prise]],t_Base[[N° de carte]:[N° de carte]],$B$2,t_Base[[N°de semaine]:[N°de semaine]],AY$6,t_Base[[Articles]:[Articles]],$A31)</f>
        <v>0</v>
      </c>
      <c r="AZ31" s="75">
        <f>SUMIFS(t_Base[[Quantité prise]:[Quantité prise]],t_Base[[N° de carte]:[N° de carte]],$B$2,t_Base[[N°de semaine]:[N°de semaine]],AZ$6,t_Base[[Articles]:[Articles]],$A31)</f>
        <v>0</v>
      </c>
      <c r="BA31" s="75">
        <f>SUMIFS(t_Base[[Quantité prise]:[Quantité prise]],t_Base[[N° de carte]:[N° de carte]],$B$2,t_Base[[N°de semaine]:[N°de semaine]],BA$6,t_Base[[Articles]:[Articles]],$A31)</f>
        <v>0</v>
      </c>
      <c r="BB31" s="75">
        <f>SUMIFS(t_Base[[Quantité prise]:[Quantité prise]],t_Base[[N° de carte]:[N° de carte]],$B$2,t_Base[[N°de semaine]:[N°de semaine]],BB$6,t_Base[[Articles]:[Articles]],$A31)</f>
        <v>0</v>
      </c>
      <c r="BC31" s="75">
        <f>SUMIFS(t_Base[[Quantité prise]:[Quantité prise]],t_Base[[N° de carte]:[N° de carte]],$B$2,t_Base[[N°de semaine]:[N°de semaine]],BC$6,t_Base[[Articles]:[Articles]],$A31)</f>
        <v>0</v>
      </c>
    </row>
    <row r="32" spans="1:55" ht="20.25" x14ac:dyDescent="0.25">
      <c r="A32" s="76" t="s">
        <v>136</v>
      </c>
      <c r="B32" s="30" t="e">
        <f>Articles!#REF!</f>
        <v>#REF!</v>
      </c>
      <c r="C32" s="28">
        <f t="shared" si="1"/>
        <v>0</v>
      </c>
      <c r="D32" s="74">
        <f>SUMIFS(t_Base[[Quantité prise]:[Quantité prise]],t_Base[[N° de carte]:[N° de carte]],$B$2,t_Base[[N°de semaine]:[N°de semaine]],#REF!,t_Base[[Articles]:[Articles]],$A32)</f>
        <v>0</v>
      </c>
      <c r="E32" s="75">
        <f>SUMIFS(t_Base[[Quantité prise]:[Quantité prise]],t_Base[[N° de carte]:[N° de carte]],$B$2,t_Base[[N°de semaine]:[N°de semaine]],E$6,t_Base[[Articles]:[Articles]],$A32)</f>
        <v>0</v>
      </c>
      <c r="F32" s="75">
        <f>SUMIFS(t_Base[[Quantité prise]:[Quantité prise]],t_Base[[N° de carte]:[N° de carte]],$B$2,t_Base[[N°de semaine]:[N°de semaine]],F$6,t_Base[[Articles]:[Articles]],$A32)</f>
        <v>0</v>
      </c>
      <c r="G32" s="75">
        <f>SUMIFS(t_Base[[Quantité prise]:[Quantité prise]],t_Base[[N° de carte]:[N° de carte]],$B$2,t_Base[[N°de semaine]:[N°de semaine]],G$6,t_Base[[Articles]:[Articles]],$A32)</f>
        <v>0</v>
      </c>
      <c r="H32" s="75">
        <f>SUMIFS(t_Base[[Quantité prise]:[Quantité prise]],t_Base[[N° de carte]:[N° de carte]],$B$2,t_Base[[N°de semaine]:[N°de semaine]],H$6,t_Base[[Articles]:[Articles]],$A32)</f>
        <v>0</v>
      </c>
      <c r="I32" s="75">
        <f>SUMIFS(t_Base[[Quantité prise]:[Quantité prise]],t_Base[[N° de carte]:[N° de carte]],$B$2,t_Base[[N°de semaine]:[N°de semaine]],I$6,t_Base[[Articles]:[Articles]],$A32)</f>
        <v>0</v>
      </c>
      <c r="J32" s="75">
        <f>SUMIFS(t_Base[[Quantité prise]:[Quantité prise]],t_Base[[N° de carte]:[N° de carte]],$B$2,t_Base[[N°de semaine]:[N°de semaine]],J$6,t_Base[[Articles]:[Articles]],$A32)</f>
        <v>0</v>
      </c>
      <c r="K32" s="75">
        <f>SUMIFS(t_Base[[Quantité prise]:[Quantité prise]],t_Base[[N° de carte]:[N° de carte]],$B$2,t_Base[[N°de semaine]:[N°de semaine]],K$6,t_Base[[Articles]:[Articles]],$A32)</f>
        <v>0</v>
      </c>
      <c r="L32" s="75">
        <f>SUMIFS(t_Base[[Quantité prise]:[Quantité prise]],t_Base[[N° de carte]:[N° de carte]],$B$2,t_Base[[N°de semaine]:[N°de semaine]],L$6,t_Base[[Articles]:[Articles]],$A32)</f>
        <v>0</v>
      </c>
      <c r="M32" s="75">
        <f>SUMIFS(t_Base[[Quantité prise]:[Quantité prise]],t_Base[[N° de carte]:[N° de carte]],$B$2,t_Base[[N°de semaine]:[N°de semaine]],M$6,t_Base[[Articles]:[Articles]],$A32)</f>
        <v>0</v>
      </c>
      <c r="N32" s="75">
        <f>SUMIFS(t_Base[[Quantité prise]:[Quantité prise]],t_Base[[N° de carte]:[N° de carte]],$B$2,t_Base[[N°de semaine]:[N°de semaine]],N$6,t_Base[[Articles]:[Articles]],$A32)</f>
        <v>0</v>
      </c>
      <c r="O32" s="75">
        <f>SUMIFS(t_Base[[Quantité prise]:[Quantité prise]],t_Base[[N° de carte]:[N° de carte]],$B$2,t_Base[[N°de semaine]:[N°de semaine]],O$6,t_Base[[Articles]:[Articles]],$A32)</f>
        <v>0</v>
      </c>
      <c r="P32" s="75">
        <f>SUMIFS(t_Base[[Quantité prise]:[Quantité prise]],t_Base[[N° de carte]:[N° de carte]],$B$2,t_Base[[N°de semaine]:[N°de semaine]],P$6,t_Base[[Articles]:[Articles]],$A32)</f>
        <v>0</v>
      </c>
      <c r="Q32" s="75">
        <f>SUMIFS(t_Base[[Quantité prise]:[Quantité prise]],t_Base[[N° de carte]:[N° de carte]],$B$2,t_Base[[N°de semaine]:[N°de semaine]],Q$6,t_Base[[Articles]:[Articles]],$A32)</f>
        <v>0</v>
      </c>
      <c r="R32" s="75">
        <f>SUMIFS(t_Base[[Quantité prise]:[Quantité prise]],t_Base[[N° de carte]:[N° de carte]],$B$2,t_Base[[N°de semaine]:[N°de semaine]],R$6,t_Base[[Articles]:[Articles]],$A32)</f>
        <v>0</v>
      </c>
      <c r="S32" s="75">
        <f>SUMIFS(t_Base[[Quantité prise]:[Quantité prise]],t_Base[[N° de carte]:[N° de carte]],$B$2,t_Base[[N°de semaine]:[N°de semaine]],S$6,t_Base[[Articles]:[Articles]],$A32)</f>
        <v>0</v>
      </c>
      <c r="T32" s="75">
        <f>SUMIFS(t_Base[[Quantité prise]:[Quantité prise]],t_Base[[N° de carte]:[N° de carte]],$B$2,t_Base[[N°de semaine]:[N°de semaine]],T$6,t_Base[[Articles]:[Articles]],$A32)</f>
        <v>0</v>
      </c>
      <c r="U32" s="75">
        <f>SUMIFS(t_Base[[Quantité prise]:[Quantité prise]],t_Base[[N° de carte]:[N° de carte]],$B$2,t_Base[[N°de semaine]:[N°de semaine]],U$6,t_Base[[Articles]:[Articles]],$A32)</f>
        <v>0</v>
      </c>
      <c r="V32" s="75">
        <f>SUMIFS(t_Base[[Quantité prise]:[Quantité prise]],t_Base[[N° de carte]:[N° de carte]],$B$2,t_Base[[N°de semaine]:[N°de semaine]],V$6,t_Base[[Articles]:[Articles]],$A32)</f>
        <v>0</v>
      </c>
      <c r="W32" s="75">
        <f>SUMIFS(t_Base[[Quantité prise]:[Quantité prise]],t_Base[[N° de carte]:[N° de carte]],$B$2,t_Base[[N°de semaine]:[N°de semaine]],W$6,t_Base[[Articles]:[Articles]],$A32)</f>
        <v>0</v>
      </c>
      <c r="X32" s="75">
        <f>SUMIFS(t_Base[[Quantité prise]:[Quantité prise]],t_Base[[N° de carte]:[N° de carte]],$B$2,t_Base[[N°de semaine]:[N°de semaine]],X$6,t_Base[[Articles]:[Articles]],$A32)</f>
        <v>0</v>
      </c>
      <c r="Y32" s="75">
        <f>SUMIFS(t_Base[[Quantité prise]:[Quantité prise]],t_Base[[N° de carte]:[N° de carte]],$B$2,t_Base[[N°de semaine]:[N°de semaine]],Y$6,t_Base[[Articles]:[Articles]],$A32)</f>
        <v>0</v>
      </c>
      <c r="Z32" s="75">
        <f>SUMIFS(t_Base[[Quantité prise]:[Quantité prise]],t_Base[[N° de carte]:[N° de carte]],$B$2,t_Base[[N°de semaine]:[N°de semaine]],Z$6,t_Base[[Articles]:[Articles]],$A32)</f>
        <v>0</v>
      </c>
      <c r="AA32" s="75">
        <f>SUMIFS(t_Base[[Quantité prise]:[Quantité prise]],t_Base[[N° de carte]:[N° de carte]],$B$2,t_Base[[N°de semaine]:[N°de semaine]],AA$6,t_Base[[Articles]:[Articles]],$A32)</f>
        <v>0</v>
      </c>
      <c r="AB32" s="75">
        <f>SUMIFS(t_Base[[Quantité prise]:[Quantité prise]],t_Base[[N° de carte]:[N° de carte]],$B$2,t_Base[[N°de semaine]:[N°de semaine]],AB$6,t_Base[[Articles]:[Articles]],$A32)</f>
        <v>0</v>
      </c>
      <c r="AC32" s="75">
        <f>SUMIFS(t_Base[[Quantité prise]:[Quantité prise]],t_Base[[N° de carte]:[N° de carte]],$B$2,t_Base[[N°de semaine]:[N°de semaine]],AC$6,t_Base[[Articles]:[Articles]],$A32)</f>
        <v>0</v>
      </c>
      <c r="AD32" s="75">
        <f>SUMIFS(t_Base[[Quantité prise]:[Quantité prise]],t_Base[[N° de carte]:[N° de carte]],$B$2,t_Base[[N°de semaine]:[N°de semaine]],AD$6,t_Base[[Articles]:[Articles]],$A32)</f>
        <v>0</v>
      </c>
      <c r="AE32" s="75">
        <f>SUMIFS(t_Base[[Quantité prise]:[Quantité prise]],t_Base[[N° de carte]:[N° de carte]],$B$2,t_Base[[N°de semaine]:[N°de semaine]],AE$6,t_Base[[Articles]:[Articles]],$A32)</f>
        <v>0</v>
      </c>
      <c r="AF32" s="75">
        <f>SUMIFS(t_Base[[Quantité prise]:[Quantité prise]],t_Base[[N° de carte]:[N° de carte]],$B$2,t_Base[[N°de semaine]:[N°de semaine]],AF$6,t_Base[[Articles]:[Articles]],$A32)</f>
        <v>0</v>
      </c>
      <c r="AG32" s="75">
        <f>SUMIFS(t_Base[[Quantité prise]:[Quantité prise]],t_Base[[N° de carte]:[N° de carte]],$B$2,t_Base[[N°de semaine]:[N°de semaine]],AG$6,t_Base[[Articles]:[Articles]],$A32)</f>
        <v>0</v>
      </c>
      <c r="AH32" s="75">
        <f>SUMIFS(t_Base[[Quantité prise]:[Quantité prise]],t_Base[[N° de carte]:[N° de carte]],$B$2,t_Base[[N°de semaine]:[N°de semaine]],AH$6,t_Base[[Articles]:[Articles]],$A32)</f>
        <v>0</v>
      </c>
      <c r="AI32" s="75">
        <f>SUMIFS(t_Base[[Quantité prise]:[Quantité prise]],t_Base[[N° de carte]:[N° de carte]],$B$2,t_Base[[N°de semaine]:[N°de semaine]],AI$6,t_Base[[Articles]:[Articles]],$A32)</f>
        <v>0</v>
      </c>
      <c r="AJ32" s="75">
        <f>SUMIFS(t_Base[[Quantité prise]:[Quantité prise]],t_Base[[N° de carte]:[N° de carte]],$B$2,t_Base[[N°de semaine]:[N°de semaine]],AJ$6,t_Base[[Articles]:[Articles]],$A32)</f>
        <v>0</v>
      </c>
      <c r="AK32" s="75">
        <f>SUMIFS(t_Base[[Quantité prise]:[Quantité prise]],t_Base[[N° de carte]:[N° de carte]],$B$2,t_Base[[N°de semaine]:[N°de semaine]],AK$6,t_Base[[Articles]:[Articles]],$A32)</f>
        <v>0</v>
      </c>
      <c r="AL32" s="75">
        <f>SUMIFS(t_Base[[Quantité prise]:[Quantité prise]],t_Base[[N° de carte]:[N° de carte]],$B$2,t_Base[[N°de semaine]:[N°de semaine]],AL$6,t_Base[[Articles]:[Articles]],$A32)</f>
        <v>0</v>
      </c>
      <c r="AM32" s="75">
        <f>SUMIFS(t_Base[[Quantité prise]:[Quantité prise]],t_Base[[N° de carte]:[N° de carte]],$B$2,t_Base[[N°de semaine]:[N°de semaine]],AM$6,t_Base[[Articles]:[Articles]],$A32)</f>
        <v>0</v>
      </c>
      <c r="AN32" s="75">
        <f>SUMIFS(t_Base[[Quantité prise]:[Quantité prise]],t_Base[[N° de carte]:[N° de carte]],$B$2,t_Base[[N°de semaine]:[N°de semaine]],AN$6,t_Base[[Articles]:[Articles]],$A32)</f>
        <v>0</v>
      </c>
      <c r="AO32" s="75">
        <f>SUMIFS(t_Base[[Quantité prise]:[Quantité prise]],t_Base[[N° de carte]:[N° de carte]],$B$2,t_Base[[N°de semaine]:[N°de semaine]],AO$6,t_Base[[Articles]:[Articles]],$A32)</f>
        <v>0</v>
      </c>
      <c r="AP32" s="75">
        <f>SUMIFS(t_Base[[Quantité prise]:[Quantité prise]],t_Base[[N° de carte]:[N° de carte]],$B$2,t_Base[[N°de semaine]:[N°de semaine]],AP$6,t_Base[[Articles]:[Articles]],$A32)</f>
        <v>0</v>
      </c>
      <c r="AQ32" s="75">
        <f>SUMIFS(t_Base[[Quantité prise]:[Quantité prise]],t_Base[[N° de carte]:[N° de carte]],$B$2,t_Base[[N°de semaine]:[N°de semaine]],AQ$6,t_Base[[Articles]:[Articles]],$A32)</f>
        <v>0</v>
      </c>
      <c r="AR32" s="75">
        <f>SUMIFS(t_Base[[Quantité prise]:[Quantité prise]],t_Base[[N° de carte]:[N° de carte]],$B$2,t_Base[[N°de semaine]:[N°de semaine]],AR$6,t_Base[[Articles]:[Articles]],$A32)</f>
        <v>0</v>
      </c>
      <c r="AS32" s="75">
        <f>SUMIFS(t_Base[[Quantité prise]:[Quantité prise]],t_Base[[N° de carte]:[N° de carte]],$B$2,t_Base[[N°de semaine]:[N°de semaine]],AS$6,t_Base[[Articles]:[Articles]],$A32)</f>
        <v>0</v>
      </c>
      <c r="AT32" s="75">
        <f>SUMIFS(t_Base[[Quantité prise]:[Quantité prise]],t_Base[[N° de carte]:[N° de carte]],$B$2,t_Base[[N°de semaine]:[N°de semaine]],AT$6,t_Base[[Articles]:[Articles]],$A32)</f>
        <v>0</v>
      </c>
      <c r="AU32" s="75">
        <f>SUMIFS(t_Base[[Quantité prise]:[Quantité prise]],t_Base[[N° de carte]:[N° de carte]],$B$2,t_Base[[N°de semaine]:[N°de semaine]],AU$6,t_Base[[Articles]:[Articles]],$A32)</f>
        <v>0</v>
      </c>
      <c r="AV32" s="75">
        <f>SUMIFS(t_Base[[Quantité prise]:[Quantité prise]],t_Base[[N° de carte]:[N° de carte]],$B$2,t_Base[[N°de semaine]:[N°de semaine]],AV$6,t_Base[[Articles]:[Articles]],$A32)</f>
        <v>0</v>
      </c>
      <c r="AW32" s="75">
        <f>SUMIFS(t_Base[[Quantité prise]:[Quantité prise]],t_Base[[N° de carte]:[N° de carte]],$B$2,t_Base[[N°de semaine]:[N°de semaine]],AW$6,t_Base[[Articles]:[Articles]],$A32)</f>
        <v>0</v>
      </c>
      <c r="AX32" s="75">
        <f>SUMIFS(t_Base[[Quantité prise]:[Quantité prise]],t_Base[[N° de carte]:[N° de carte]],$B$2,t_Base[[N°de semaine]:[N°de semaine]],AX$6,t_Base[[Articles]:[Articles]],$A32)</f>
        <v>0</v>
      </c>
      <c r="AY32" s="75">
        <f>SUMIFS(t_Base[[Quantité prise]:[Quantité prise]],t_Base[[N° de carte]:[N° de carte]],$B$2,t_Base[[N°de semaine]:[N°de semaine]],AY$6,t_Base[[Articles]:[Articles]],$A32)</f>
        <v>0</v>
      </c>
      <c r="AZ32" s="75">
        <f>SUMIFS(t_Base[[Quantité prise]:[Quantité prise]],t_Base[[N° de carte]:[N° de carte]],$B$2,t_Base[[N°de semaine]:[N°de semaine]],AZ$6,t_Base[[Articles]:[Articles]],$A32)</f>
        <v>0</v>
      </c>
      <c r="BA32" s="75">
        <f>SUMIFS(t_Base[[Quantité prise]:[Quantité prise]],t_Base[[N° de carte]:[N° de carte]],$B$2,t_Base[[N°de semaine]:[N°de semaine]],BA$6,t_Base[[Articles]:[Articles]],$A32)</f>
        <v>0</v>
      </c>
      <c r="BB32" s="75">
        <f>SUMIFS(t_Base[[Quantité prise]:[Quantité prise]],t_Base[[N° de carte]:[N° de carte]],$B$2,t_Base[[N°de semaine]:[N°de semaine]],BB$6,t_Base[[Articles]:[Articles]],$A32)</f>
        <v>0</v>
      </c>
      <c r="BC32" s="75">
        <f>SUMIFS(t_Base[[Quantité prise]:[Quantité prise]],t_Base[[N° de carte]:[N° de carte]],$B$2,t_Base[[N°de semaine]:[N°de semaine]],BC$6,t_Base[[Articles]:[Articles]],$A32)</f>
        <v>0</v>
      </c>
    </row>
    <row r="33" spans="1:55" ht="20.25" x14ac:dyDescent="0.25">
      <c r="A33" s="76" t="s">
        <v>137</v>
      </c>
      <c r="B33" s="30" t="e">
        <f>Articles!#REF!</f>
        <v>#REF!</v>
      </c>
      <c r="C33" s="28">
        <f t="shared" si="1"/>
        <v>0</v>
      </c>
      <c r="D33" s="74">
        <f>SUMIFS(t_Base[[Quantité prise]:[Quantité prise]],t_Base[[N° de carte]:[N° de carte]],$B$2,t_Base[[N°de semaine]:[N°de semaine]],#REF!,t_Base[[Articles]:[Articles]],$A33)</f>
        <v>0</v>
      </c>
      <c r="E33" s="75">
        <f>SUMIFS(t_Base[[Quantité prise]:[Quantité prise]],t_Base[[N° de carte]:[N° de carte]],$B$2,t_Base[[N°de semaine]:[N°de semaine]],E$6,t_Base[[Articles]:[Articles]],$A33)</f>
        <v>0</v>
      </c>
      <c r="F33" s="75">
        <f>SUMIFS(t_Base[[Quantité prise]:[Quantité prise]],t_Base[[N° de carte]:[N° de carte]],$B$2,t_Base[[N°de semaine]:[N°de semaine]],F$6,t_Base[[Articles]:[Articles]],$A33)</f>
        <v>0</v>
      </c>
      <c r="G33" s="75">
        <f>SUMIFS(t_Base[[Quantité prise]:[Quantité prise]],t_Base[[N° de carte]:[N° de carte]],$B$2,t_Base[[N°de semaine]:[N°de semaine]],G$6,t_Base[[Articles]:[Articles]],$A33)</f>
        <v>0</v>
      </c>
      <c r="H33" s="75">
        <f>SUMIFS(t_Base[[Quantité prise]:[Quantité prise]],t_Base[[N° de carte]:[N° de carte]],$B$2,t_Base[[N°de semaine]:[N°de semaine]],H$6,t_Base[[Articles]:[Articles]],$A33)</f>
        <v>0</v>
      </c>
      <c r="I33" s="75">
        <f>SUMIFS(t_Base[[Quantité prise]:[Quantité prise]],t_Base[[N° de carte]:[N° de carte]],$B$2,t_Base[[N°de semaine]:[N°de semaine]],I$6,t_Base[[Articles]:[Articles]],$A33)</f>
        <v>0</v>
      </c>
      <c r="J33" s="75">
        <f>SUMIFS(t_Base[[Quantité prise]:[Quantité prise]],t_Base[[N° de carte]:[N° de carte]],$B$2,t_Base[[N°de semaine]:[N°de semaine]],J$6,t_Base[[Articles]:[Articles]],$A33)</f>
        <v>0</v>
      </c>
      <c r="K33" s="75">
        <f>SUMIFS(t_Base[[Quantité prise]:[Quantité prise]],t_Base[[N° de carte]:[N° de carte]],$B$2,t_Base[[N°de semaine]:[N°de semaine]],K$6,t_Base[[Articles]:[Articles]],$A33)</f>
        <v>0</v>
      </c>
      <c r="L33" s="75">
        <f>SUMIFS(t_Base[[Quantité prise]:[Quantité prise]],t_Base[[N° de carte]:[N° de carte]],$B$2,t_Base[[N°de semaine]:[N°de semaine]],L$6,t_Base[[Articles]:[Articles]],$A33)</f>
        <v>0</v>
      </c>
      <c r="M33" s="75">
        <f>SUMIFS(t_Base[[Quantité prise]:[Quantité prise]],t_Base[[N° de carte]:[N° de carte]],$B$2,t_Base[[N°de semaine]:[N°de semaine]],M$6,t_Base[[Articles]:[Articles]],$A33)</f>
        <v>0</v>
      </c>
      <c r="N33" s="75">
        <f>SUMIFS(t_Base[[Quantité prise]:[Quantité prise]],t_Base[[N° de carte]:[N° de carte]],$B$2,t_Base[[N°de semaine]:[N°de semaine]],N$6,t_Base[[Articles]:[Articles]],$A33)</f>
        <v>0</v>
      </c>
      <c r="O33" s="75">
        <f>SUMIFS(t_Base[[Quantité prise]:[Quantité prise]],t_Base[[N° de carte]:[N° de carte]],$B$2,t_Base[[N°de semaine]:[N°de semaine]],O$6,t_Base[[Articles]:[Articles]],$A33)</f>
        <v>0</v>
      </c>
      <c r="P33" s="75">
        <f>SUMIFS(t_Base[[Quantité prise]:[Quantité prise]],t_Base[[N° de carte]:[N° de carte]],$B$2,t_Base[[N°de semaine]:[N°de semaine]],P$6,t_Base[[Articles]:[Articles]],$A33)</f>
        <v>0</v>
      </c>
      <c r="Q33" s="75">
        <f>SUMIFS(t_Base[[Quantité prise]:[Quantité prise]],t_Base[[N° de carte]:[N° de carte]],$B$2,t_Base[[N°de semaine]:[N°de semaine]],Q$6,t_Base[[Articles]:[Articles]],$A33)</f>
        <v>0</v>
      </c>
      <c r="R33" s="75">
        <f>SUMIFS(t_Base[[Quantité prise]:[Quantité prise]],t_Base[[N° de carte]:[N° de carte]],$B$2,t_Base[[N°de semaine]:[N°de semaine]],R$6,t_Base[[Articles]:[Articles]],$A33)</f>
        <v>0</v>
      </c>
      <c r="S33" s="75">
        <f>SUMIFS(t_Base[[Quantité prise]:[Quantité prise]],t_Base[[N° de carte]:[N° de carte]],$B$2,t_Base[[N°de semaine]:[N°de semaine]],S$6,t_Base[[Articles]:[Articles]],$A33)</f>
        <v>0</v>
      </c>
      <c r="T33" s="75">
        <f>SUMIFS(t_Base[[Quantité prise]:[Quantité prise]],t_Base[[N° de carte]:[N° de carte]],$B$2,t_Base[[N°de semaine]:[N°de semaine]],T$6,t_Base[[Articles]:[Articles]],$A33)</f>
        <v>0</v>
      </c>
      <c r="U33" s="75">
        <f>SUMIFS(t_Base[[Quantité prise]:[Quantité prise]],t_Base[[N° de carte]:[N° de carte]],$B$2,t_Base[[N°de semaine]:[N°de semaine]],U$6,t_Base[[Articles]:[Articles]],$A33)</f>
        <v>0</v>
      </c>
      <c r="V33" s="75">
        <f>SUMIFS(t_Base[[Quantité prise]:[Quantité prise]],t_Base[[N° de carte]:[N° de carte]],$B$2,t_Base[[N°de semaine]:[N°de semaine]],V$6,t_Base[[Articles]:[Articles]],$A33)</f>
        <v>0</v>
      </c>
      <c r="W33" s="75">
        <f>SUMIFS(t_Base[[Quantité prise]:[Quantité prise]],t_Base[[N° de carte]:[N° de carte]],$B$2,t_Base[[N°de semaine]:[N°de semaine]],W$6,t_Base[[Articles]:[Articles]],$A33)</f>
        <v>0</v>
      </c>
      <c r="X33" s="75">
        <f>SUMIFS(t_Base[[Quantité prise]:[Quantité prise]],t_Base[[N° de carte]:[N° de carte]],$B$2,t_Base[[N°de semaine]:[N°de semaine]],X$6,t_Base[[Articles]:[Articles]],$A33)</f>
        <v>0</v>
      </c>
      <c r="Y33" s="75">
        <f>SUMIFS(t_Base[[Quantité prise]:[Quantité prise]],t_Base[[N° de carte]:[N° de carte]],$B$2,t_Base[[N°de semaine]:[N°de semaine]],Y$6,t_Base[[Articles]:[Articles]],$A33)</f>
        <v>0</v>
      </c>
      <c r="Z33" s="75">
        <f>SUMIFS(t_Base[[Quantité prise]:[Quantité prise]],t_Base[[N° de carte]:[N° de carte]],$B$2,t_Base[[N°de semaine]:[N°de semaine]],Z$6,t_Base[[Articles]:[Articles]],$A33)</f>
        <v>0</v>
      </c>
      <c r="AA33" s="75">
        <f>SUMIFS(t_Base[[Quantité prise]:[Quantité prise]],t_Base[[N° de carte]:[N° de carte]],$B$2,t_Base[[N°de semaine]:[N°de semaine]],AA$6,t_Base[[Articles]:[Articles]],$A33)</f>
        <v>0</v>
      </c>
      <c r="AB33" s="75">
        <f>SUMIFS(t_Base[[Quantité prise]:[Quantité prise]],t_Base[[N° de carte]:[N° de carte]],$B$2,t_Base[[N°de semaine]:[N°de semaine]],AB$6,t_Base[[Articles]:[Articles]],$A33)</f>
        <v>0</v>
      </c>
      <c r="AC33" s="75">
        <f>SUMIFS(t_Base[[Quantité prise]:[Quantité prise]],t_Base[[N° de carte]:[N° de carte]],$B$2,t_Base[[N°de semaine]:[N°de semaine]],AC$6,t_Base[[Articles]:[Articles]],$A33)</f>
        <v>0</v>
      </c>
      <c r="AD33" s="75">
        <f>SUMIFS(t_Base[[Quantité prise]:[Quantité prise]],t_Base[[N° de carte]:[N° de carte]],$B$2,t_Base[[N°de semaine]:[N°de semaine]],AD$6,t_Base[[Articles]:[Articles]],$A33)</f>
        <v>0</v>
      </c>
      <c r="AE33" s="75">
        <f>SUMIFS(t_Base[[Quantité prise]:[Quantité prise]],t_Base[[N° de carte]:[N° de carte]],$B$2,t_Base[[N°de semaine]:[N°de semaine]],AE$6,t_Base[[Articles]:[Articles]],$A33)</f>
        <v>0</v>
      </c>
      <c r="AF33" s="75">
        <f>SUMIFS(t_Base[[Quantité prise]:[Quantité prise]],t_Base[[N° de carte]:[N° de carte]],$B$2,t_Base[[N°de semaine]:[N°de semaine]],AF$6,t_Base[[Articles]:[Articles]],$A33)</f>
        <v>0</v>
      </c>
      <c r="AG33" s="75">
        <f>SUMIFS(t_Base[[Quantité prise]:[Quantité prise]],t_Base[[N° de carte]:[N° de carte]],$B$2,t_Base[[N°de semaine]:[N°de semaine]],AG$6,t_Base[[Articles]:[Articles]],$A33)</f>
        <v>0</v>
      </c>
      <c r="AH33" s="75">
        <f>SUMIFS(t_Base[[Quantité prise]:[Quantité prise]],t_Base[[N° de carte]:[N° de carte]],$B$2,t_Base[[N°de semaine]:[N°de semaine]],AH$6,t_Base[[Articles]:[Articles]],$A33)</f>
        <v>0</v>
      </c>
      <c r="AI33" s="75">
        <f>SUMIFS(t_Base[[Quantité prise]:[Quantité prise]],t_Base[[N° de carte]:[N° de carte]],$B$2,t_Base[[N°de semaine]:[N°de semaine]],AI$6,t_Base[[Articles]:[Articles]],$A33)</f>
        <v>0</v>
      </c>
      <c r="AJ33" s="75">
        <f>SUMIFS(t_Base[[Quantité prise]:[Quantité prise]],t_Base[[N° de carte]:[N° de carte]],$B$2,t_Base[[N°de semaine]:[N°de semaine]],AJ$6,t_Base[[Articles]:[Articles]],$A33)</f>
        <v>0</v>
      </c>
      <c r="AK33" s="75">
        <f>SUMIFS(t_Base[[Quantité prise]:[Quantité prise]],t_Base[[N° de carte]:[N° de carte]],$B$2,t_Base[[N°de semaine]:[N°de semaine]],AK$6,t_Base[[Articles]:[Articles]],$A33)</f>
        <v>0</v>
      </c>
      <c r="AL33" s="75">
        <f>SUMIFS(t_Base[[Quantité prise]:[Quantité prise]],t_Base[[N° de carte]:[N° de carte]],$B$2,t_Base[[N°de semaine]:[N°de semaine]],AL$6,t_Base[[Articles]:[Articles]],$A33)</f>
        <v>0</v>
      </c>
      <c r="AM33" s="75">
        <f>SUMIFS(t_Base[[Quantité prise]:[Quantité prise]],t_Base[[N° de carte]:[N° de carte]],$B$2,t_Base[[N°de semaine]:[N°de semaine]],AM$6,t_Base[[Articles]:[Articles]],$A33)</f>
        <v>0</v>
      </c>
      <c r="AN33" s="75">
        <f>SUMIFS(t_Base[[Quantité prise]:[Quantité prise]],t_Base[[N° de carte]:[N° de carte]],$B$2,t_Base[[N°de semaine]:[N°de semaine]],AN$6,t_Base[[Articles]:[Articles]],$A33)</f>
        <v>0</v>
      </c>
      <c r="AO33" s="75">
        <f>SUMIFS(t_Base[[Quantité prise]:[Quantité prise]],t_Base[[N° de carte]:[N° de carte]],$B$2,t_Base[[N°de semaine]:[N°de semaine]],AO$6,t_Base[[Articles]:[Articles]],$A33)</f>
        <v>0</v>
      </c>
      <c r="AP33" s="75">
        <f>SUMIFS(t_Base[[Quantité prise]:[Quantité prise]],t_Base[[N° de carte]:[N° de carte]],$B$2,t_Base[[N°de semaine]:[N°de semaine]],AP$6,t_Base[[Articles]:[Articles]],$A33)</f>
        <v>0</v>
      </c>
      <c r="AQ33" s="75">
        <f>SUMIFS(t_Base[[Quantité prise]:[Quantité prise]],t_Base[[N° de carte]:[N° de carte]],$B$2,t_Base[[N°de semaine]:[N°de semaine]],AQ$6,t_Base[[Articles]:[Articles]],$A33)</f>
        <v>0</v>
      </c>
      <c r="AR33" s="75">
        <f>SUMIFS(t_Base[[Quantité prise]:[Quantité prise]],t_Base[[N° de carte]:[N° de carte]],$B$2,t_Base[[N°de semaine]:[N°de semaine]],AR$6,t_Base[[Articles]:[Articles]],$A33)</f>
        <v>0</v>
      </c>
      <c r="AS33" s="75">
        <f>SUMIFS(t_Base[[Quantité prise]:[Quantité prise]],t_Base[[N° de carte]:[N° de carte]],$B$2,t_Base[[N°de semaine]:[N°de semaine]],AS$6,t_Base[[Articles]:[Articles]],$A33)</f>
        <v>0</v>
      </c>
      <c r="AT33" s="75">
        <f>SUMIFS(t_Base[[Quantité prise]:[Quantité prise]],t_Base[[N° de carte]:[N° de carte]],$B$2,t_Base[[N°de semaine]:[N°de semaine]],AT$6,t_Base[[Articles]:[Articles]],$A33)</f>
        <v>0</v>
      </c>
      <c r="AU33" s="75">
        <f>SUMIFS(t_Base[[Quantité prise]:[Quantité prise]],t_Base[[N° de carte]:[N° de carte]],$B$2,t_Base[[N°de semaine]:[N°de semaine]],AU$6,t_Base[[Articles]:[Articles]],$A33)</f>
        <v>0</v>
      </c>
      <c r="AV33" s="75">
        <f>SUMIFS(t_Base[[Quantité prise]:[Quantité prise]],t_Base[[N° de carte]:[N° de carte]],$B$2,t_Base[[N°de semaine]:[N°de semaine]],AV$6,t_Base[[Articles]:[Articles]],$A33)</f>
        <v>0</v>
      </c>
      <c r="AW33" s="75">
        <f>SUMIFS(t_Base[[Quantité prise]:[Quantité prise]],t_Base[[N° de carte]:[N° de carte]],$B$2,t_Base[[N°de semaine]:[N°de semaine]],AW$6,t_Base[[Articles]:[Articles]],$A33)</f>
        <v>0</v>
      </c>
      <c r="AX33" s="75">
        <f>SUMIFS(t_Base[[Quantité prise]:[Quantité prise]],t_Base[[N° de carte]:[N° de carte]],$B$2,t_Base[[N°de semaine]:[N°de semaine]],AX$6,t_Base[[Articles]:[Articles]],$A33)</f>
        <v>0</v>
      </c>
      <c r="AY33" s="75">
        <f>SUMIFS(t_Base[[Quantité prise]:[Quantité prise]],t_Base[[N° de carte]:[N° de carte]],$B$2,t_Base[[N°de semaine]:[N°de semaine]],AY$6,t_Base[[Articles]:[Articles]],$A33)</f>
        <v>0</v>
      </c>
      <c r="AZ33" s="75">
        <f>SUMIFS(t_Base[[Quantité prise]:[Quantité prise]],t_Base[[N° de carte]:[N° de carte]],$B$2,t_Base[[N°de semaine]:[N°de semaine]],AZ$6,t_Base[[Articles]:[Articles]],$A33)</f>
        <v>0</v>
      </c>
      <c r="BA33" s="75">
        <f>SUMIFS(t_Base[[Quantité prise]:[Quantité prise]],t_Base[[N° de carte]:[N° de carte]],$B$2,t_Base[[N°de semaine]:[N°de semaine]],BA$6,t_Base[[Articles]:[Articles]],$A33)</f>
        <v>0</v>
      </c>
      <c r="BB33" s="75">
        <f>SUMIFS(t_Base[[Quantité prise]:[Quantité prise]],t_Base[[N° de carte]:[N° de carte]],$B$2,t_Base[[N°de semaine]:[N°de semaine]],BB$6,t_Base[[Articles]:[Articles]],$A33)</f>
        <v>0</v>
      </c>
      <c r="BC33" s="75">
        <f>SUMIFS(t_Base[[Quantité prise]:[Quantité prise]],t_Base[[N° de carte]:[N° de carte]],$B$2,t_Base[[N°de semaine]:[N°de semaine]],BC$6,t_Base[[Articles]:[Articles]],$A33)</f>
        <v>0</v>
      </c>
    </row>
    <row r="34" spans="1:55" ht="20.25" x14ac:dyDescent="0.25">
      <c r="A34" s="76"/>
      <c r="B34" s="30"/>
      <c r="C34" s="28"/>
      <c r="D34" s="74"/>
      <c r="E34" s="75"/>
      <c r="F34" s="75"/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  <c r="S34" s="75"/>
      <c r="T34" s="75"/>
      <c r="U34" s="75"/>
      <c r="V34" s="75"/>
      <c r="W34" s="75"/>
      <c r="X34" s="75"/>
      <c r="Y34" s="75"/>
      <c r="Z34" s="75"/>
      <c r="AA34" s="75"/>
      <c r="AB34" s="75"/>
      <c r="AC34" s="75"/>
      <c r="AD34" s="75"/>
      <c r="AE34" s="75"/>
      <c r="AF34" s="75"/>
      <c r="AG34" s="75"/>
      <c r="AH34" s="75"/>
      <c r="AI34" s="75"/>
      <c r="AJ34" s="75"/>
      <c r="AK34" s="75"/>
      <c r="AL34" s="75"/>
      <c r="AM34" s="75"/>
      <c r="AN34" s="75"/>
      <c r="AO34" s="75"/>
      <c r="AP34" s="75"/>
      <c r="AQ34" s="75"/>
      <c r="AR34" s="75"/>
      <c r="AS34" s="75"/>
      <c r="AT34" s="75"/>
      <c r="AU34" s="75"/>
      <c r="AV34" s="75"/>
      <c r="AW34" s="75"/>
      <c r="AX34" s="75"/>
      <c r="AY34" s="75"/>
      <c r="AZ34" s="75"/>
      <c r="BA34" s="75"/>
      <c r="BB34" s="75"/>
      <c r="BC34" s="75"/>
    </row>
    <row r="35" spans="1:55" ht="20.25" x14ac:dyDescent="0.25">
      <c r="A35" s="76" t="s">
        <v>134</v>
      </c>
      <c r="B35" s="30" t="e">
        <f>Articles!#REF!</f>
        <v>#REF!</v>
      </c>
      <c r="C35" s="28">
        <f t="shared" si="1"/>
        <v>0</v>
      </c>
      <c r="D35" s="74">
        <f>SUMIFS(t_Base[[Quantité prise]:[Quantité prise]],t_Base[[N° de carte]:[N° de carte]],$B$2,t_Base[[N°de semaine]:[N°de semaine]],#REF!,t_Base[[Articles]:[Articles]],$A35)</f>
        <v>0</v>
      </c>
      <c r="E35" s="75">
        <f>SUMIFS(t_Base[[Quantité prise]:[Quantité prise]],t_Base[[N° de carte]:[N° de carte]],$B$2,t_Base[[N°de semaine]:[N°de semaine]],E$6,t_Base[[Articles]:[Articles]],$A35)</f>
        <v>0</v>
      </c>
      <c r="F35" s="75">
        <f>SUMIFS(t_Base[[Quantité prise]:[Quantité prise]],t_Base[[N° de carte]:[N° de carte]],$B$2,t_Base[[N°de semaine]:[N°de semaine]],F$6,t_Base[[Articles]:[Articles]],$A35)</f>
        <v>0</v>
      </c>
      <c r="G35" s="75">
        <f>SUMIFS(t_Base[[Quantité prise]:[Quantité prise]],t_Base[[N° de carte]:[N° de carte]],$B$2,t_Base[[N°de semaine]:[N°de semaine]],G$6,t_Base[[Articles]:[Articles]],$A35)</f>
        <v>0</v>
      </c>
      <c r="H35" s="75">
        <f>SUMIFS(t_Base[[Quantité prise]:[Quantité prise]],t_Base[[N° de carte]:[N° de carte]],$B$2,t_Base[[N°de semaine]:[N°de semaine]],H$6,t_Base[[Articles]:[Articles]],$A35)</f>
        <v>0</v>
      </c>
      <c r="I35" s="75">
        <f>SUMIFS(t_Base[[Quantité prise]:[Quantité prise]],t_Base[[N° de carte]:[N° de carte]],$B$2,t_Base[[N°de semaine]:[N°de semaine]],I$6,t_Base[[Articles]:[Articles]],$A35)</f>
        <v>0</v>
      </c>
      <c r="J35" s="75">
        <f>SUMIFS(t_Base[[Quantité prise]:[Quantité prise]],t_Base[[N° de carte]:[N° de carte]],$B$2,t_Base[[N°de semaine]:[N°de semaine]],J$6,t_Base[[Articles]:[Articles]],$A35)</f>
        <v>0</v>
      </c>
      <c r="K35" s="75">
        <f>SUMIFS(t_Base[[Quantité prise]:[Quantité prise]],t_Base[[N° de carte]:[N° de carte]],$B$2,t_Base[[N°de semaine]:[N°de semaine]],K$6,t_Base[[Articles]:[Articles]],$A35)</f>
        <v>0</v>
      </c>
      <c r="L35" s="75">
        <f>SUMIFS(t_Base[[Quantité prise]:[Quantité prise]],t_Base[[N° de carte]:[N° de carte]],$B$2,t_Base[[N°de semaine]:[N°de semaine]],L$6,t_Base[[Articles]:[Articles]],$A35)</f>
        <v>0</v>
      </c>
      <c r="M35" s="75">
        <f>SUMIFS(t_Base[[Quantité prise]:[Quantité prise]],t_Base[[N° de carte]:[N° de carte]],$B$2,t_Base[[N°de semaine]:[N°de semaine]],M$6,t_Base[[Articles]:[Articles]],$A35)</f>
        <v>0</v>
      </c>
      <c r="N35" s="75">
        <f>SUMIFS(t_Base[[Quantité prise]:[Quantité prise]],t_Base[[N° de carte]:[N° de carte]],$B$2,t_Base[[N°de semaine]:[N°de semaine]],N$6,t_Base[[Articles]:[Articles]],$A35)</f>
        <v>0</v>
      </c>
      <c r="O35" s="75">
        <f>SUMIFS(t_Base[[Quantité prise]:[Quantité prise]],t_Base[[N° de carte]:[N° de carte]],$B$2,t_Base[[N°de semaine]:[N°de semaine]],O$6,t_Base[[Articles]:[Articles]],$A35)</f>
        <v>0</v>
      </c>
      <c r="P35" s="75">
        <f>SUMIFS(t_Base[[Quantité prise]:[Quantité prise]],t_Base[[N° de carte]:[N° de carte]],$B$2,t_Base[[N°de semaine]:[N°de semaine]],P$6,t_Base[[Articles]:[Articles]],$A35)</f>
        <v>0</v>
      </c>
      <c r="Q35" s="75">
        <f>SUMIFS(t_Base[[Quantité prise]:[Quantité prise]],t_Base[[N° de carte]:[N° de carte]],$B$2,t_Base[[N°de semaine]:[N°de semaine]],Q$6,t_Base[[Articles]:[Articles]],$A35)</f>
        <v>0</v>
      </c>
      <c r="R35" s="75">
        <f>SUMIFS(t_Base[[Quantité prise]:[Quantité prise]],t_Base[[N° de carte]:[N° de carte]],$B$2,t_Base[[N°de semaine]:[N°de semaine]],R$6,t_Base[[Articles]:[Articles]],$A35)</f>
        <v>0</v>
      </c>
      <c r="S35" s="75">
        <f>SUMIFS(t_Base[[Quantité prise]:[Quantité prise]],t_Base[[N° de carte]:[N° de carte]],$B$2,t_Base[[N°de semaine]:[N°de semaine]],S$6,t_Base[[Articles]:[Articles]],$A35)</f>
        <v>0</v>
      </c>
      <c r="T35" s="75">
        <f>SUMIFS(t_Base[[Quantité prise]:[Quantité prise]],t_Base[[N° de carte]:[N° de carte]],$B$2,t_Base[[N°de semaine]:[N°de semaine]],T$6,t_Base[[Articles]:[Articles]],$A35)</f>
        <v>0</v>
      </c>
      <c r="U35" s="75">
        <f>SUMIFS(t_Base[[Quantité prise]:[Quantité prise]],t_Base[[N° de carte]:[N° de carte]],$B$2,t_Base[[N°de semaine]:[N°de semaine]],U$6,t_Base[[Articles]:[Articles]],$A35)</f>
        <v>0</v>
      </c>
      <c r="V35" s="75">
        <f>SUMIFS(t_Base[[Quantité prise]:[Quantité prise]],t_Base[[N° de carte]:[N° de carte]],$B$2,t_Base[[N°de semaine]:[N°de semaine]],V$6,t_Base[[Articles]:[Articles]],$A35)</f>
        <v>0</v>
      </c>
      <c r="W35" s="75">
        <f>SUMIFS(t_Base[[Quantité prise]:[Quantité prise]],t_Base[[N° de carte]:[N° de carte]],$B$2,t_Base[[N°de semaine]:[N°de semaine]],W$6,t_Base[[Articles]:[Articles]],$A35)</f>
        <v>0</v>
      </c>
      <c r="X35" s="75">
        <f>SUMIFS(t_Base[[Quantité prise]:[Quantité prise]],t_Base[[N° de carte]:[N° de carte]],$B$2,t_Base[[N°de semaine]:[N°de semaine]],X$6,t_Base[[Articles]:[Articles]],$A35)</f>
        <v>0</v>
      </c>
      <c r="Y35" s="75">
        <f>SUMIFS(t_Base[[Quantité prise]:[Quantité prise]],t_Base[[N° de carte]:[N° de carte]],$B$2,t_Base[[N°de semaine]:[N°de semaine]],Y$6,t_Base[[Articles]:[Articles]],$A35)</f>
        <v>0</v>
      </c>
      <c r="Z35" s="75">
        <f>SUMIFS(t_Base[[Quantité prise]:[Quantité prise]],t_Base[[N° de carte]:[N° de carte]],$B$2,t_Base[[N°de semaine]:[N°de semaine]],Z$6,t_Base[[Articles]:[Articles]],$A35)</f>
        <v>0</v>
      </c>
      <c r="AA35" s="75">
        <f>SUMIFS(t_Base[[Quantité prise]:[Quantité prise]],t_Base[[N° de carte]:[N° de carte]],$B$2,t_Base[[N°de semaine]:[N°de semaine]],AA$6,t_Base[[Articles]:[Articles]],$A35)</f>
        <v>0</v>
      </c>
      <c r="AB35" s="75">
        <f>SUMIFS(t_Base[[Quantité prise]:[Quantité prise]],t_Base[[N° de carte]:[N° de carte]],$B$2,t_Base[[N°de semaine]:[N°de semaine]],AB$6,t_Base[[Articles]:[Articles]],$A35)</f>
        <v>0</v>
      </c>
      <c r="AC35" s="75">
        <f>SUMIFS(t_Base[[Quantité prise]:[Quantité prise]],t_Base[[N° de carte]:[N° de carte]],$B$2,t_Base[[N°de semaine]:[N°de semaine]],AC$6,t_Base[[Articles]:[Articles]],$A35)</f>
        <v>0</v>
      </c>
      <c r="AD35" s="75">
        <f>SUMIFS(t_Base[[Quantité prise]:[Quantité prise]],t_Base[[N° de carte]:[N° de carte]],$B$2,t_Base[[N°de semaine]:[N°de semaine]],AD$6,t_Base[[Articles]:[Articles]],$A35)</f>
        <v>0</v>
      </c>
      <c r="AE35" s="75">
        <f>SUMIFS(t_Base[[Quantité prise]:[Quantité prise]],t_Base[[N° de carte]:[N° de carte]],$B$2,t_Base[[N°de semaine]:[N°de semaine]],AE$6,t_Base[[Articles]:[Articles]],$A35)</f>
        <v>0</v>
      </c>
      <c r="AF35" s="75">
        <f>SUMIFS(t_Base[[Quantité prise]:[Quantité prise]],t_Base[[N° de carte]:[N° de carte]],$B$2,t_Base[[N°de semaine]:[N°de semaine]],AF$6,t_Base[[Articles]:[Articles]],$A35)</f>
        <v>0</v>
      </c>
      <c r="AG35" s="75">
        <f>SUMIFS(t_Base[[Quantité prise]:[Quantité prise]],t_Base[[N° de carte]:[N° de carte]],$B$2,t_Base[[N°de semaine]:[N°de semaine]],AG$6,t_Base[[Articles]:[Articles]],$A35)</f>
        <v>0</v>
      </c>
      <c r="AH35" s="75">
        <f>SUMIFS(t_Base[[Quantité prise]:[Quantité prise]],t_Base[[N° de carte]:[N° de carte]],$B$2,t_Base[[N°de semaine]:[N°de semaine]],AH$6,t_Base[[Articles]:[Articles]],$A35)</f>
        <v>0</v>
      </c>
      <c r="AI35" s="75">
        <f>SUMIFS(t_Base[[Quantité prise]:[Quantité prise]],t_Base[[N° de carte]:[N° de carte]],$B$2,t_Base[[N°de semaine]:[N°de semaine]],AI$6,t_Base[[Articles]:[Articles]],$A35)</f>
        <v>0</v>
      </c>
      <c r="AJ35" s="75">
        <f>SUMIFS(t_Base[[Quantité prise]:[Quantité prise]],t_Base[[N° de carte]:[N° de carte]],$B$2,t_Base[[N°de semaine]:[N°de semaine]],AJ$6,t_Base[[Articles]:[Articles]],$A35)</f>
        <v>0</v>
      </c>
      <c r="AK35" s="75">
        <f>SUMIFS(t_Base[[Quantité prise]:[Quantité prise]],t_Base[[N° de carte]:[N° de carte]],$B$2,t_Base[[N°de semaine]:[N°de semaine]],AK$6,t_Base[[Articles]:[Articles]],$A35)</f>
        <v>0</v>
      </c>
      <c r="AL35" s="75">
        <f>SUMIFS(t_Base[[Quantité prise]:[Quantité prise]],t_Base[[N° de carte]:[N° de carte]],$B$2,t_Base[[N°de semaine]:[N°de semaine]],AL$6,t_Base[[Articles]:[Articles]],$A35)</f>
        <v>0</v>
      </c>
      <c r="AM35" s="75">
        <f>SUMIFS(t_Base[[Quantité prise]:[Quantité prise]],t_Base[[N° de carte]:[N° de carte]],$B$2,t_Base[[N°de semaine]:[N°de semaine]],AM$6,t_Base[[Articles]:[Articles]],$A35)</f>
        <v>0</v>
      </c>
      <c r="AN35" s="75">
        <f>SUMIFS(t_Base[[Quantité prise]:[Quantité prise]],t_Base[[N° de carte]:[N° de carte]],$B$2,t_Base[[N°de semaine]:[N°de semaine]],AN$6,t_Base[[Articles]:[Articles]],$A35)</f>
        <v>0</v>
      </c>
      <c r="AO35" s="75">
        <f>SUMIFS(t_Base[[Quantité prise]:[Quantité prise]],t_Base[[N° de carte]:[N° de carte]],$B$2,t_Base[[N°de semaine]:[N°de semaine]],AO$6,t_Base[[Articles]:[Articles]],$A35)</f>
        <v>0</v>
      </c>
      <c r="AP35" s="75">
        <f>SUMIFS(t_Base[[Quantité prise]:[Quantité prise]],t_Base[[N° de carte]:[N° de carte]],$B$2,t_Base[[N°de semaine]:[N°de semaine]],AP$6,t_Base[[Articles]:[Articles]],$A35)</f>
        <v>0</v>
      </c>
      <c r="AQ35" s="75">
        <f>SUMIFS(t_Base[[Quantité prise]:[Quantité prise]],t_Base[[N° de carte]:[N° de carte]],$B$2,t_Base[[N°de semaine]:[N°de semaine]],AQ$6,t_Base[[Articles]:[Articles]],$A35)</f>
        <v>0</v>
      </c>
      <c r="AR35" s="75">
        <f>SUMIFS(t_Base[[Quantité prise]:[Quantité prise]],t_Base[[N° de carte]:[N° de carte]],$B$2,t_Base[[N°de semaine]:[N°de semaine]],AR$6,t_Base[[Articles]:[Articles]],$A35)</f>
        <v>0</v>
      </c>
      <c r="AS35" s="75">
        <f>SUMIFS(t_Base[[Quantité prise]:[Quantité prise]],t_Base[[N° de carte]:[N° de carte]],$B$2,t_Base[[N°de semaine]:[N°de semaine]],AS$6,t_Base[[Articles]:[Articles]],$A35)</f>
        <v>0</v>
      </c>
      <c r="AT35" s="75">
        <f>SUMIFS(t_Base[[Quantité prise]:[Quantité prise]],t_Base[[N° de carte]:[N° de carte]],$B$2,t_Base[[N°de semaine]:[N°de semaine]],AT$6,t_Base[[Articles]:[Articles]],$A35)</f>
        <v>0</v>
      </c>
      <c r="AU35" s="75">
        <f>SUMIFS(t_Base[[Quantité prise]:[Quantité prise]],t_Base[[N° de carte]:[N° de carte]],$B$2,t_Base[[N°de semaine]:[N°de semaine]],AU$6,t_Base[[Articles]:[Articles]],$A35)</f>
        <v>0</v>
      </c>
      <c r="AV35" s="75">
        <f>SUMIFS(t_Base[[Quantité prise]:[Quantité prise]],t_Base[[N° de carte]:[N° de carte]],$B$2,t_Base[[N°de semaine]:[N°de semaine]],AV$6,t_Base[[Articles]:[Articles]],$A35)</f>
        <v>0</v>
      </c>
      <c r="AW35" s="75">
        <f>SUMIFS(t_Base[[Quantité prise]:[Quantité prise]],t_Base[[N° de carte]:[N° de carte]],$B$2,t_Base[[N°de semaine]:[N°de semaine]],AW$6,t_Base[[Articles]:[Articles]],$A35)</f>
        <v>0</v>
      </c>
      <c r="AX35" s="75">
        <f>SUMIFS(t_Base[[Quantité prise]:[Quantité prise]],t_Base[[N° de carte]:[N° de carte]],$B$2,t_Base[[N°de semaine]:[N°de semaine]],AX$6,t_Base[[Articles]:[Articles]],$A35)</f>
        <v>0</v>
      </c>
      <c r="AY35" s="75">
        <f>SUMIFS(t_Base[[Quantité prise]:[Quantité prise]],t_Base[[N° de carte]:[N° de carte]],$B$2,t_Base[[N°de semaine]:[N°de semaine]],AY$6,t_Base[[Articles]:[Articles]],$A35)</f>
        <v>0</v>
      </c>
      <c r="AZ35" s="75">
        <f>SUMIFS(t_Base[[Quantité prise]:[Quantité prise]],t_Base[[N° de carte]:[N° de carte]],$B$2,t_Base[[N°de semaine]:[N°de semaine]],AZ$6,t_Base[[Articles]:[Articles]],$A35)</f>
        <v>0</v>
      </c>
      <c r="BA35" s="75">
        <f>SUMIFS(t_Base[[Quantité prise]:[Quantité prise]],t_Base[[N° de carte]:[N° de carte]],$B$2,t_Base[[N°de semaine]:[N°de semaine]],BA$6,t_Base[[Articles]:[Articles]],$A35)</f>
        <v>0</v>
      </c>
      <c r="BB35" s="75">
        <f>SUMIFS(t_Base[[Quantité prise]:[Quantité prise]],t_Base[[N° de carte]:[N° de carte]],$B$2,t_Base[[N°de semaine]:[N°de semaine]],BB$6,t_Base[[Articles]:[Articles]],$A35)</f>
        <v>0</v>
      </c>
      <c r="BC35" s="75">
        <f>SUMIFS(t_Base[[Quantité prise]:[Quantité prise]],t_Base[[N° de carte]:[N° de carte]],$B$2,t_Base[[N°de semaine]:[N°de semaine]],BC$6,t_Base[[Articles]:[Articles]],$A35)</f>
        <v>0</v>
      </c>
    </row>
    <row r="36" spans="1:55" ht="20.25" x14ac:dyDescent="0.25">
      <c r="A36" s="76" t="s">
        <v>135</v>
      </c>
      <c r="B36" s="30" t="e">
        <f>Articles!#REF!</f>
        <v>#REF!</v>
      </c>
      <c r="C36" s="28">
        <f t="shared" si="1"/>
        <v>0</v>
      </c>
      <c r="D36" s="74">
        <f>SUMIFS(t_Base[[Quantité prise]:[Quantité prise]],t_Base[[N° de carte]:[N° de carte]],$B$2,t_Base[[N°de semaine]:[N°de semaine]],#REF!,t_Base[[Articles]:[Articles]],$A36)</f>
        <v>0</v>
      </c>
      <c r="E36" s="75">
        <f>SUMIFS(t_Base[[Quantité prise]:[Quantité prise]],t_Base[[N° de carte]:[N° de carte]],$B$2,t_Base[[N°de semaine]:[N°de semaine]],E$6,t_Base[[Articles]:[Articles]],$A36)</f>
        <v>0</v>
      </c>
      <c r="F36" s="75">
        <f>SUMIFS(t_Base[[Quantité prise]:[Quantité prise]],t_Base[[N° de carte]:[N° de carte]],$B$2,t_Base[[N°de semaine]:[N°de semaine]],F$6,t_Base[[Articles]:[Articles]],$A36)</f>
        <v>0</v>
      </c>
      <c r="G36" s="75">
        <f>SUMIFS(t_Base[[Quantité prise]:[Quantité prise]],t_Base[[N° de carte]:[N° de carte]],$B$2,t_Base[[N°de semaine]:[N°de semaine]],G$6,t_Base[[Articles]:[Articles]],$A36)</f>
        <v>0</v>
      </c>
      <c r="H36" s="75">
        <f>SUMIFS(t_Base[[Quantité prise]:[Quantité prise]],t_Base[[N° de carte]:[N° de carte]],$B$2,t_Base[[N°de semaine]:[N°de semaine]],H$6,t_Base[[Articles]:[Articles]],$A36)</f>
        <v>0</v>
      </c>
      <c r="I36" s="75">
        <f>SUMIFS(t_Base[[Quantité prise]:[Quantité prise]],t_Base[[N° de carte]:[N° de carte]],$B$2,t_Base[[N°de semaine]:[N°de semaine]],I$6,t_Base[[Articles]:[Articles]],$A36)</f>
        <v>0</v>
      </c>
      <c r="J36" s="75">
        <f>SUMIFS(t_Base[[Quantité prise]:[Quantité prise]],t_Base[[N° de carte]:[N° de carte]],$B$2,t_Base[[N°de semaine]:[N°de semaine]],J$6,t_Base[[Articles]:[Articles]],$A36)</f>
        <v>0</v>
      </c>
      <c r="K36" s="75">
        <f>SUMIFS(t_Base[[Quantité prise]:[Quantité prise]],t_Base[[N° de carte]:[N° de carte]],$B$2,t_Base[[N°de semaine]:[N°de semaine]],K$6,t_Base[[Articles]:[Articles]],$A36)</f>
        <v>0</v>
      </c>
      <c r="L36" s="75">
        <f>SUMIFS(t_Base[[Quantité prise]:[Quantité prise]],t_Base[[N° de carte]:[N° de carte]],$B$2,t_Base[[N°de semaine]:[N°de semaine]],L$6,t_Base[[Articles]:[Articles]],$A36)</f>
        <v>0</v>
      </c>
      <c r="M36" s="75">
        <f>SUMIFS(t_Base[[Quantité prise]:[Quantité prise]],t_Base[[N° de carte]:[N° de carte]],$B$2,t_Base[[N°de semaine]:[N°de semaine]],M$6,t_Base[[Articles]:[Articles]],$A36)</f>
        <v>0</v>
      </c>
      <c r="N36" s="75">
        <f>SUMIFS(t_Base[[Quantité prise]:[Quantité prise]],t_Base[[N° de carte]:[N° de carte]],$B$2,t_Base[[N°de semaine]:[N°de semaine]],N$6,t_Base[[Articles]:[Articles]],$A36)</f>
        <v>0</v>
      </c>
      <c r="O36" s="75">
        <f>SUMIFS(t_Base[[Quantité prise]:[Quantité prise]],t_Base[[N° de carte]:[N° de carte]],$B$2,t_Base[[N°de semaine]:[N°de semaine]],O$6,t_Base[[Articles]:[Articles]],$A36)</f>
        <v>0</v>
      </c>
      <c r="P36" s="75">
        <f>SUMIFS(t_Base[[Quantité prise]:[Quantité prise]],t_Base[[N° de carte]:[N° de carte]],$B$2,t_Base[[N°de semaine]:[N°de semaine]],P$6,t_Base[[Articles]:[Articles]],$A36)</f>
        <v>0</v>
      </c>
      <c r="Q36" s="75">
        <f>SUMIFS(t_Base[[Quantité prise]:[Quantité prise]],t_Base[[N° de carte]:[N° de carte]],$B$2,t_Base[[N°de semaine]:[N°de semaine]],Q$6,t_Base[[Articles]:[Articles]],$A36)</f>
        <v>0</v>
      </c>
      <c r="R36" s="75">
        <f>SUMIFS(t_Base[[Quantité prise]:[Quantité prise]],t_Base[[N° de carte]:[N° de carte]],$B$2,t_Base[[N°de semaine]:[N°de semaine]],R$6,t_Base[[Articles]:[Articles]],$A36)</f>
        <v>0</v>
      </c>
      <c r="S36" s="75">
        <f>SUMIFS(t_Base[[Quantité prise]:[Quantité prise]],t_Base[[N° de carte]:[N° de carte]],$B$2,t_Base[[N°de semaine]:[N°de semaine]],S$6,t_Base[[Articles]:[Articles]],$A36)</f>
        <v>0</v>
      </c>
      <c r="T36" s="75">
        <f>SUMIFS(t_Base[[Quantité prise]:[Quantité prise]],t_Base[[N° de carte]:[N° de carte]],$B$2,t_Base[[N°de semaine]:[N°de semaine]],T$6,t_Base[[Articles]:[Articles]],$A36)</f>
        <v>0</v>
      </c>
      <c r="U36" s="75">
        <f>SUMIFS(t_Base[[Quantité prise]:[Quantité prise]],t_Base[[N° de carte]:[N° de carte]],$B$2,t_Base[[N°de semaine]:[N°de semaine]],U$6,t_Base[[Articles]:[Articles]],$A36)</f>
        <v>0</v>
      </c>
      <c r="V36" s="75">
        <f>SUMIFS(t_Base[[Quantité prise]:[Quantité prise]],t_Base[[N° de carte]:[N° de carte]],$B$2,t_Base[[N°de semaine]:[N°de semaine]],V$6,t_Base[[Articles]:[Articles]],$A36)</f>
        <v>0</v>
      </c>
      <c r="W36" s="75">
        <f>SUMIFS(t_Base[[Quantité prise]:[Quantité prise]],t_Base[[N° de carte]:[N° de carte]],$B$2,t_Base[[N°de semaine]:[N°de semaine]],W$6,t_Base[[Articles]:[Articles]],$A36)</f>
        <v>0</v>
      </c>
      <c r="X36" s="75">
        <f>SUMIFS(t_Base[[Quantité prise]:[Quantité prise]],t_Base[[N° de carte]:[N° de carte]],$B$2,t_Base[[N°de semaine]:[N°de semaine]],X$6,t_Base[[Articles]:[Articles]],$A36)</f>
        <v>0</v>
      </c>
      <c r="Y36" s="75">
        <f>SUMIFS(t_Base[[Quantité prise]:[Quantité prise]],t_Base[[N° de carte]:[N° de carte]],$B$2,t_Base[[N°de semaine]:[N°de semaine]],Y$6,t_Base[[Articles]:[Articles]],$A36)</f>
        <v>0</v>
      </c>
      <c r="Z36" s="75">
        <f>SUMIFS(t_Base[[Quantité prise]:[Quantité prise]],t_Base[[N° de carte]:[N° de carte]],$B$2,t_Base[[N°de semaine]:[N°de semaine]],Z$6,t_Base[[Articles]:[Articles]],$A36)</f>
        <v>0</v>
      </c>
      <c r="AA36" s="75">
        <f>SUMIFS(t_Base[[Quantité prise]:[Quantité prise]],t_Base[[N° de carte]:[N° de carte]],$B$2,t_Base[[N°de semaine]:[N°de semaine]],AA$6,t_Base[[Articles]:[Articles]],$A36)</f>
        <v>0</v>
      </c>
      <c r="AB36" s="75">
        <f>SUMIFS(t_Base[[Quantité prise]:[Quantité prise]],t_Base[[N° de carte]:[N° de carte]],$B$2,t_Base[[N°de semaine]:[N°de semaine]],AB$6,t_Base[[Articles]:[Articles]],$A36)</f>
        <v>0</v>
      </c>
      <c r="AC36" s="75">
        <f>SUMIFS(t_Base[[Quantité prise]:[Quantité prise]],t_Base[[N° de carte]:[N° de carte]],$B$2,t_Base[[N°de semaine]:[N°de semaine]],AC$6,t_Base[[Articles]:[Articles]],$A36)</f>
        <v>0</v>
      </c>
      <c r="AD36" s="75">
        <f>SUMIFS(t_Base[[Quantité prise]:[Quantité prise]],t_Base[[N° de carte]:[N° de carte]],$B$2,t_Base[[N°de semaine]:[N°de semaine]],AD$6,t_Base[[Articles]:[Articles]],$A36)</f>
        <v>0</v>
      </c>
      <c r="AE36" s="75">
        <f>SUMIFS(t_Base[[Quantité prise]:[Quantité prise]],t_Base[[N° de carte]:[N° de carte]],$B$2,t_Base[[N°de semaine]:[N°de semaine]],AE$6,t_Base[[Articles]:[Articles]],$A36)</f>
        <v>0</v>
      </c>
      <c r="AF36" s="75">
        <f>SUMIFS(t_Base[[Quantité prise]:[Quantité prise]],t_Base[[N° de carte]:[N° de carte]],$B$2,t_Base[[N°de semaine]:[N°de semaine]],AF$6,t_Base[[Articles]:[Articles]],$A36)</f>
        <v>0</v>
      </c>
      <c r="AG36" s="75">
        <f>SUMIFS(t_Base[[Quantité prise]:[Quantité prise]],t_Base[[N° de carte]:[N° de carte]],$B$2,t_Base[[N°de semaine]:[N°de semaine]],AG$6,t_Base[[Articles]:[Articles]],$A36)</f>
        <v>0</v>
      </c>
      <c r="AH36" s="75">
        <f>SUMIFS(t_Base[[Quantité prise]:[Quantité prise]],t_Base[[N° de carte]:[N° de carte]],$B$2,t_Base[[N°de semaine]:[N°de semaine]],AH$6,t_Base[[Articles]:[Articles]],$A36)</f>
        <v>0</v>
      </c>
      <c r="AI36" s="75">
        <f>SUMIFS(t_Base[[Quantité prise]:[Quantité prise]],t_Base[[N° de carte]:[N° de carte]],$B$2,t_Base[[N°de semaine]:[N°de semaine]],AI$6,t_Base[[Articles]:[Articles]],$A36)</f>
        <v>0</v>
      </c>
      <c r="AJ36" s="75">
        <f>SUMIFS(t_Base[[Quantité prise]:[Quantité prise]],t_Base[[N° de carte]:[N° de carte]],$B$2,t_Base[[N°de semaine]:[N°de semaine]],AJ$6,t_Base[[Articles]:[Articles]],$A36)</f>
        <v>0</v>
      </c>
      <c r="AK36" s="75">
        <f>SUMIFS(t_Base[[Quantité prise]:[Quantité prise]],t_Base[[N° de carte]:[N° de carte]],$B$2,t_Base[[N°de semaine]:[N°de semaine]],AK$6,t_Base[[Articles]:[Articles]],$A36)</f>
        <v>0</v>
      </c>
      <c r="AL36" s="75">
        <f>SUMIFS(t_Base[[Quantité prise]:[Quantité prise]],t_Base[[N° de carte]:[N° de carte]],$B$2,t_Base[[N°de semaine]:[N°de semaine]],AL$6,t_Base[[Articles]:[Articles]],$A36)</f>
        <v>0</v>
      </c>
      <c r="AM36" s="75">
        <f>SUMIFS(t_Base[[Quantité prise]:[Quantité prise]],t_Base[[N° de carte]:[N° de carte]],$B$2,t_Base[[N°de semaine]:[N°de semaine]],AM$6,t_Base[[Articles]:[Articles]],$A36)</f>
        <v>0</v>
      </c>
      <c r="AN36" s="75">
        <f>SUMIFS(t_Base[[Quantité prise]:[Quantité prise]],t_Base[[N° de carte]:[N° de carte]],$B$2,t_Base[[N°de semaine]:[N°de semaine]],AN$6,t_Base[[Articles]:[Articles]],$A36)</f>
        <v>0</v>
      </c>
      <c r="AO36" s="75">
        <f>SUMIFS(t_Base[[Quantité prise]:[Quantité prise]],t_Base[[N° de carte]:[N° de carte]],$B$2,t_Base[[N°de semaine]:[N°de semaine]],AO$6,t_Base[[Articles]:[Articles]],$A36)</f>
        <v>0</v>
      </c>
      <c r="AP36" s="75">
        <f>SUMIFS(t_Base[[Quantité prise]:[Quantité prise]],t_Base[[N° de carte]:[N° de carte]],$B$2,t_Base[[N°de semaine]:[N°de semaine]],AP$6,t_Base[[Articles]:[Articles]],$A36)</f>
        <v>0</v>
      </c>
      <c r="AQ36" s="75">
        <f>SUMIFS(t_Base[[Quantité prise]:[Quantité prise]],t_Base[[N° de carte]:[N° de carte]],$B$2,t_Base[[N°de semaine]:[N°de semaine]],AQ$6,t_Base[[Articles]:[Articles]],$A36)</f>
        <v>0</v>
      </c>
      <c r="AR36" s="75">
        <f>SUMIFS(t_Base[[Quantité prise]:[Quantité prise]],t_Base[[N° de carte]:[N° de carte]],$B$2,t_Base[[N°de semaine]:[N°de semaine]],AR$6,t_Base[[Articles]:[Articles]],$A36)</f>
        <v>0</v>
      </c>
      <c r="AS36" s="75">
        <f>SUMIFS(t_Base[[Quantité prise]:[Quantité prise]],t_Base[[N° de carte]:[N° de carte]],$B$2,t_Base[[N°de semaine]:[N°de semaine]],AS$6,t_Base[[Articles]:[Articles]],$A36)</f>
        <v>0</v>
      </c>
      <c r="AT36" s="75">
        <f>SUMIFS(t_Base[[Quantité prise]:[Quantité prise]],t_Base[[N° de carte]:[N° de carte]],$B$2,t_Base[[N°de semaine]:[N°de semaine]],AT$6,t_Base[[Articles]:[Articles]],$A36)</f>
        <v>0</v>
      </c>
      <c r="AU36" s="75">
        <f>SUMIFS(t_Base[[Quantité prise]:[Quantité prise]],t_Base[[N° de carte]:[N° de carte]],$B$2,t_Base[[N°de semaine]:[N°de semaine]],AU$6,t_Base[[Articles]:[Articles]],$A36)</f>
        <v>0</v>
      </c>
      <c r="AV36" s="75">
        <f>SUMIFS(t_Base[[Quantité prise]:[Quantité prise]],t_Base[[N° de carte]:[N° de carte]],$B$2,t_Base[[N°de semaine]:[N°de semaine]],AV$6,t_Base[[Articles]:[Articles]],$A36)</f>
        <v>0</v>
      </c>
      <c r="AW36" s="75">
        <f>SUMIFS(t_Base[[Quantité prise]:[Quantité prise]],t_Base[[N° de carte]:[N° de carte]],$B$2,t_Base[[N°de semaine]:[N°de semaine]],AW$6,t_Base[[Articles]:[Articles]],$A36)</f>
        <v>0</v>
      </c>
      <c r="AX36" s="75">
        <f>SUMIFS(t_Base[[Quantité prise]:[Quantité prise]],t_Base[[N° de carte]:[N° de carte]],$B$2,t_Base[[N°de semaine]:[N°de semaine]],AX$6,t_Base[[Articles]:[Articles]],$A36)</f>
        <v>0</v>
      </c>
      <c r="AY36" s="75">
        <f>SUMIFS(t_Base[[Quantité prise]:[Quantité prise]],t_Base[[N° de carte]:[N° de carte]],$B$2,t_Base[[N°de semaine]:[N°de semaine]],AY$6,t_Base[[Articles]:[Articles]],$A36)</f>
        <v>0</v>
      </c>
      <c r="AZ36" s="75">
        <f>SUMIFS(t_Base[[Quantité prise]:[Quantité prise]],t_Base[[N° de carte]:[N° de carte]],$B$2,t_Base[[N°de semaine]:[N°de semaine]],AZ$6,t_Base[[Articles]:[Articles]],$A36)</f>
        <v>0</v>
      </c>
      <c r="BA36" s="75">
        <f>SUMIFS(t_Base[[Quantité prise]:[Quantité prise]],t_Base[[N° de carte]:[N° de carte]],$B$2,t_Base[[N°de semaine]:[N°de semaine]],BA$6,t_Base[[Articles]:[Articles]],$A36)</f>
        <v>0</v>
      </c>
      <c r="BB36" s="75">
        <f>SUMIFS(t_Base[[Quantité prise]:[Quantité prise]],t_Base[[N° de carte]:[N° de carte]],$B$2,t_Base[[N°de semaine]:[N°de semaine]],BB$6,t_Base[[Articles]:[Articles]],$A36)</f>
        <v>0</v>
      </c>
      <c r="BC36" s="75">
        <f>SUMIFS(t_Base[[Quantité prise]:[Quantité prise]],t_Base[[N° de carte]:[N° de carte]],$B$2,t_Base[[N°de semaine]:[N°de semaine]],BC$6,t_Base[[Articles]:[Articles]],$A36)</f>
        <v>0</v>
      </c>
    </row>
    <row r="37" spans="1:55" ht="20.25" x14ac:dyDescent="0.25">
      <c r="A37" s="76" t="s">
        <v>136</v>
      </c>
      <c r="B37" s="30" t="e">
        <f>Articles!#REF!</f>
        <v>#REF!</v>
      </c>
      <c r="C37" s="28">
        <f t="shared" si="1"/>
        <v>0</v>
      </c>
      <c r="D37" s="74">
        <f>SUMIFS(t_Base[[Quantité prise]:[Quantité prise]],t_Base[[N° de carte]:[N° de carte]],$B$2,t_Base[[N°de semaine]:[N°de semaine]],#REF!,t_Base[[Articles]:[Articles]],$A37)</f>
        <v>0</v>
      </c>
      <c r="E37" s="75">
        <f>SUMIFS(t_Base[[Quantité prise]:[Quantité prise]],t_Base[[N° de carte]:[N° de carte]],$B$2,t_Base[[N°de semaine]:[N°de semaine]],E$6,t_Base[[Articles]:[Articles]],$A37)</f>
        <v>0</v>
      </c>
      <c r="F37" s="75">
        <f>SUMIFS(t_Base[[Quantité prise]:[Quantité prise]],t_Base[[N° de carte]:[N° de carte]],$B$2,t_Base[[N°de semaine]:[N°de semaine]],F$6,t_Base[[Articles]:[Articles]],$A37)</f>
        <v>0</v>
      </c>
      <c r="G37" s="75">
        <f>SUMIFS(t_Base[[Quantité prise]:[Quantité prise]],t_Base[[N° de carte]:[N° de carte]],$B$2,t_Base[[N°de semaine]:[N°de semaine]],G$6,t_Base[[Articles]:[Articles]],$A37)</f>
        <v>0</v>
      </c>
      <c r="H37" s="75">
        <f>SUMIFS(t_Base[[Quantité prise]:[Quantité prise]],t_Base[[N° de carte]:[N° de carte]],$B$2,t_Base[[N°de semaine]:[N°de semaine]],H$6,t_Base[[Articles]:[Articles]],$A37)</f>
        <v>0</v>
      </c>
      <c r="I37" s="75">
        <f>SUMIFS(t_Base[[Quantité prise]:[Quantité prise]],t_Base[[N° de carte]:[N° de carte]],$B$2,t_Base[[N°de semaine]:[N°de semaine]],I$6,t_Base[[Articles]:[Articles]],$A37)</f>
        <v>0</v>
      </c>
      <c r="J37" s="75">
        <f>SUMIFS(t_Base[[Quantité prise]:[Quantité prise]],t_Base[[N° de carte]:[N° de carte]],$B$2,t_Base[[N°de semaine]:[N°de semaine]],J$6,t_Base[[Articles]:[Articles]],$A37)</f>
        <v>0</v>
      </c>
      <c r="K37" s="75">
        <f>SUMIFS(t_Base[[Quantité prise]:[Quantité prise]],t_Base[[N° de carte]:[N° de carte]],$B$2,t_Base[[N°de semaine]:[N°de semaine]],K$6,t_Base[[Articles]:[Articles]],$A37)</f>
        <v>0</v>
      </c>
      <c r="L37" s="75">
        <f>SUMIFS(t_Base[[Quantité prise]:[Quantité prise]],t_Base[[N° de carte]:[N° de carte]],$B$2,t_Base[[N°de semaine]:[N°de semaine]],L$6,t_Base[[Articles]:[Articles]],$A37)</f>
        <v>0</v>
      </c>
      <c r="M37" s="75">
        <f>SUMIFS(t_Base[[Quantité prise]:[Quantité prise]],t_Base[[N° de carte]:[N° de carte]],$B$2,t_Base[[N°de semaine]:[N°de semaine]],M$6,t_Base[[Articles]:[Articles]],$A37)</f>
        <v>0</v>
      </c>
      <c r="N37" s="75">
        <f>SUMIFS(t_Base[[Quantité prise]:[Quantité prise]],t_Base[[N° de carte]:[N° de carte]],$B$2,t_Base[[N°de semaine]:[N°de semaine]],N$6,t_Base[[Articles]:[Articles]],$A37)</f>
        <v>0</v>
      </c>
      <c r="O37" s="75">
        <f>SUMIFS(t_Base[[Quantité prise]:[Quantité prise]],t_Base[[N° de carte]:[N° de carte]],$B$2,t_Base[[N°de semaine]:[N°de semaine]],O$6,t_Base[[Articles]:[Articles]],$A37)</f>
        <v>0</v>
      </c>
      <c r="P37" s="75">
        <f>SUMIFS(t_Base[[Quantité prise]:[Quantité prise]],t_Base[[N° de carte]:[N° de carte]],$B$2,t_Base[[N°de semaine]:[N°de semaine]],P$6,t_Base[[Articles]:[Articles]],$A37)</f>
        <v>0</v>
      </c>
      <c r="Q37" s="75">
        <f>SUMIFS(t_Base[[Quantité prise]:[Quantité prise]],t_Base[[N° de carte]:[N° de carte]],$B$2,t_Base[[N°de semaine]:[N°de semaine]],Q$6,t_Base[[Articles]:[Articles]],$A37)</f>
        <v>0</v>
      </c>
      <c r="R37" s="75">
        <f>SUMIFS(t_Base[[Quantité prise]:[Quantité prise]],t_Base[[N° de carte]:[N° de carte]],$B$2,t_Base[[N°de semaine]:[N°de semaine]],R$6,t_Base[[Articles]:[Articles]],$A37)</f>
        <v>0</v>
      </c>
      <c r="S37" s="75">
        <f>SUMIFS(t_Base[[Quantité prise]:[Quantité prise]],t_Base[[N° de carte]:[N° de carte]],$B$2,t_Base[[N°de semaine]:[N°de semaine]],S$6,t_Base[[Articles]:[Articles]],$A37)</f>
        <v>0</v>
      </c>
      <c r="T37" s="75">
        <f>SUMIFS(t_Base[[Quantité prise]:[Quantité prise]],t_Base[[N° de carte]:[N° de carte]],$B$2,t_Base[[N°de semaine]:[N°de semaine]],T$6,t_Base[[Articles]:[Articles]],$A37)</f>
        <v>0</v>
      </c>
      <c r="U37" s="75">
        <f>SUMIFS(t_Base[[Quantité prise]:[Quantité prise]],t_Base[[N° de carte]:[N° de carte]],$B$2,t_Base[[N°de semaine]:[N°de semaine]],U$6,t_Base[[Articles]:[Articles]],$A37)</f>
        <v>0</v>
      </c>
      <c r="V37" s="75">
        <f>SUMIFS(t_Base[[Quantité prise]:[Quantité prise]],t_Base[[N° de carte]:[N° de carte]],$B$2,t_Base[[N°de semaine]:[N°de semaine]],V$6,t_Base[[Articles]:[Articles]],$A37)</f>
        <v>0</v>
      </c>
      <c r="W37" s="75">
        <f>SUMIFS(t_Base[[Quantité prise]:[Quantité prise]],t_Base[[N° de carte]:[N° de carte]],$B$2,t_Base[[N°de semaine]:[N°de semaine]],W$6,t_Base[[Articles]:[Articles]],$A37)</f>
        <v>0</v>
      </c>
      <c r="X37" s="75">
        <f>SUMIFS(t_Base[[Quantité prise]:[Quantité prise]],t_Base[[N° de carte]:[N° de carte]],$B$2,t_Base[[N°de semaine]:[N°de semaine]],X$6,t_Base[[Articles]:[Articles]],$A37)</f>
        <v>0</v>
      </c>
      <c r="Y37" s="75">
        <f>SUMIFS(t_Base[[Quantité prise]:[Quantité prise]],t_Base[[N° de carte]:[N° de carte]],$B$2,t_Base[[N°de semaine]:[N°de semaine]],Y$6,t_Base[[Articles]:[Articles]],$A37)</f>
        <v>0</v>
      </c>
      <c r="Z37" s="75">
        <f>SUMIFS(t_Base[[Quantité prise]:[Quantité prise]],t_Base[[N° de carte]:[N° de carte]],$B$2,t_Base[[N°de semaine]:[N°de semaine]],Z$6,t_Base[[Articles]:[Articles]],$A37)</f>
        <v>0</v>
      </c>
      <c r="AA37" s="75">
        <f>SUMIFS(t_Base[[Quantité prise]:[Quantité prise]],t_Base[[N° de carte]:[N° de carte]],$B$2,t_Base[[N°de semaine]:[N°de semaine]],AA$6,t_Base[[Articles]:[Articles]],$A37)</f>
        <v>0</v>
      </c>
      <c r="AB37" s="75">
        <f>SUMIFS(t_Base[[Quantité prise]:[Quantité prise]],t_Base[[N° de carte]:[N° de carte]],$B$2,t_Base[[N°de semaine]:[N°de semaine]],AB$6,t_Base[[Articles]:[Articles]],$A37)</f>
        <v>0</v>
      </c>
      <c r="AC37" s="75">
        <f>SUMIFS(t_Base[[Quantité prise]:[Quantité prise]],t_Base[[N° de carte]:[N° de carte]],$B$2,t_Base[[N°de semaine]:[N°de semaine]],AC$6,t_Base[[Articles]:[Articles]],$A37)</f>
        <v>0</v>
      </c>
      <c r="AD37" s="75">
        <f>SUMIFS(t_Base[[Quantité prise]:[Quantité prise]],t_Base[[N° de carte]:[N° de carte]],$B$2,t_Base[[N°de semaine]:[N°de semaine]],AD$6,t_Base[[Articles]:[Articles]],$A37)</f>
        <v>0</v>
      </c>
      <c r="AE37" s="75">
        <f>SUMIFS(t_Base[[Quantité prise]:[Quantité prise]],t_Base[[N° de carte]:[N° de carte]],$B$2,t_Base[[N°de semaine]:[N°de semaine]],AE$6,t_Base[[Articles]:[Articles]],$A37)</f>
        <v>0</v>
      </c>
      <c r="AF37" s="75">
        <f>SUMIFS(t_Base[[Quantité prise]:[Quantité prise]],t_Base[[N° de carte]:[N° de carte]],$B$2,t_Base[[N°de semaine]:[N°de semaine]],AF$6,t_Base[[Articles]:[Articles]],$A37)</f>
        <v>0</v>
      </c>
      <c r="AG37" s="75">
        <f>SUMIFS(t_Base[[Quantité prise]:[Quantité prise]],t_Base[[N° de carte]:[N° de carte]],$B$2,t_Base[[N°de semaine]:[N°de semaine]],AG$6,t_Base[[Articles]:[Articles]],$A37)</f>
        <v>0</v>
      </c>
      <c r="AH37" s="75">
        <f>SUMIFS(t_Base[[Quantité prise]:[Quantité prise]],t_Base[[N° de carte]:[N° de carte]],$B$2,t_Base[[N°de semaine]:[N°de semaine]],AH$6,t_Base[[Articles]:[Articles]],$A37)</f>
        <v>0</v>
      </c>
      <c r="AI37" s="75">
        <f>SUMIFS(t_Base[[Quantité prise]:[Quantité prise]],t_Base[[N° de carte]:[N° de carte]],$B$2,t_Base[[N°de semaine]:[N°de semaine]],AI$6,t_Base[[Articles]:[Articles]],$A37)</f>
        <v>0</v>
      </c>
      <c r="AJ37" s="75">
        <f>SUMIFS(t_Base[[Quantité prise]:[Quantité prise]],t_Base[[N° de carte]:[N° de carte]],$B$2,t_Base[[N°de semaine]:[N°de semaine]],AJ$6,t_Base[[Articles]:[Articles]],$A37)</f>
        <v>0</v>
      </c>
      <c r="AK37" s="75">
        <f>SUMIFS(t_Base[[Quantité prise]:[Quantité prise]],t_Base[[N° de carte]:[N° de carte]],$B$2,t_Base[[N°de semaine]:[N°de semaine]],AK$6,t_Base[[Articles]:[Articles]],$A37)</f>
        <v>0</v>
      </c>
      <c r="AL37" s="75">
        <f>SUMIFS(t_Base[[Quantité prise]:[Quantité prise]],t_Base[[N° de carte]:[N° de carte]],$B$2,t_Base[[N°de semaine]:[N°de semaine]],AL$6,t_Base[[Articles]:[Articles]],$A37)</f>
        <v>0</v>
      </c>
      <c r="AM37" s="75">
        <f>SUMIFS(t_Base[[Quantité prise]:[Quantité prise]],t_Base[[N° de carte]:[N° de carte]],$B$2,t_Base[[N°de semaine]:[N°de semaine]],AM$6,t_Base[[Articles]:[Articles]],$A37)</f>
        <v>0</v>
      </c>
      <c r="AN37" s="75">
        <f>SUMIFS(t_Base[[Quantité prise]:[Quantité prise]],t_Base[[N° de carte]:[N° de carte]],$B$2,t_Base[[N°de semaine]:[N°de semaine]],AN$6,t_Base[[Articles]:[Articles]],$A37)</f>
        <v>0</v>
      </c>
      <c r="AO37" s="75">
        <f>SUMIFS(t_Base[[Quantité prise]:[Quantité prise]],t_Base[[N° de carte]:[N° de carte]],$B$2,t_Base[[N°de semaine]:[N°de semaine]],AO$6,t_Base[[Articles]:[Articles]],$A37)</f>
        <v>0</v>
      </c>
      <c r="AP37" s="75">
        <f>SUMIFS(t_Base[[Quantité prise]:[Quantité prise]],t_Base[[N° de carte]:[N° de carte]],$B$2,t_Base[[N°de semaine]:[N°de semaine]],AP$6,t_Base[[Articles]:[Articles]],$A37)</f>
        <v>0</v>
      </c>
      <c r="AQ37" s="75">
        <f>SUMIFS(t_Base[[Quantité prise]:[Quantité prise]],t_Base[[N° de carte]:[N° de carte]],$B$2,t_Base[[N°de semaine]:[N°de semaine]],AQ$6,t_Base[[Articles]:[Articles]],$A37)</f>
        <v>0</v>
      </c>
      <c r="AR37" s="75">
        <f>SUMIFS(t_Base[[Quantité prise]:[Quantité prise]],t_Base[[N° de carte]:[N° de carte]],$B$2,t_Base[[N°de semaine]:[N°de semaine]],AR$6,t_Base[[Articles]:[Articles]],$A37)</f>
        <v>0</v>
      </c>
      <c r="AS37" s="75">
        <f>SUMIFS(t_Base[[Quantité prise]:[Quantité prise]],t_Base[[N° de carte]:[N° de carte]],$B$2,t_Base[[N°de semaine]:[N°de semaine]],AS$6,t_Base[[Articles]:[Articles]],$A37)</f>
        <v>0</v>
      </c>
      <c r="AT37" s="75">
        <f>SUMIFS(t_Base[[Quantité prise]:[Quantité prise]],t_Base[[N° de carte]:[N° de carte]],$B$2,t_Base[[N°de semaine]:[N°de semaine]],AT$6,t_Base[[Articles]:[Articles]],$A37)</f>
        <v>0</v>
      </c>
      <c r="AU37" s="75">
        <f>SUMIFS(t_Base[[Quantité prise]:[Quantité prise]],t_Base[[N° de carte]:[N° de carte]],$B$2,t_Base[[N°de semaine]:[N°de semaine]],AU$6,t_Base[[Articles]:[Articles]],$A37)</f>
        <v>0</v>
      </c>
      <c r="AV37" s="75">
        <f>SUMIFS(t_Base[[Quantité prise]:[Quantité prise]],t_Base[[N° de carte]:[N° de carte]],$B$2,t_Base[[N°de semaine]:[N°de semaine]],AV$6,t_Base[[Articles]:[Articles]],$A37)</f>
        <v>0</v>
      </c>
      <c r="AW37" s="75">
        <f>SUMIFS(t_Base[[Quantité prise]:[Quantité prise]],t_Base[[N° de carte]:[N° de carte]],$B$2,t_Base[[N°de semaine]:[N°de semaine]],AW$6,t_Base[[Articles]:[Articles]],$A37)</f>
        <v>0</v>
      </c>
      <c r="AX37" s="75">
        <f>SUMIFS(t_Base[[Quantité prise]:[Quantité prise]],t_Base[[N° de carte]:[N° de carte]],$B$2,t_Base[[N°de semaine]:[N°de semaine]],AX$6,t_Base[[Articles]:[Articles]],$A37)</f>
        <v>0</v>
      </c>
      <c r="AY37" s="75">
        <f>SUMIFS(t_Base[[Quantité prise]:[Quantité prise]],t_Base[[N° de carte]:[N° de carte]],$B$2,t_Base[[N°de semaine]:[N°de semaine]],AY$6,t_Base[[Articles]:[Articles]],$A37)</f>
        <v>0</v>
      </c>
      <c r="AZ37" s="75">
        <f>SUMIFS(t_Base[[Quantité prise]:[Quantité prise]],t_Base[[N° de carte]:[N° de carte]],$B$2,t_Base[[N°de semaine]:[N°de semaine]],AZ$6,t_Base[[Articles]:[Articles]],$A37)</f>
        <v>0</v>
      </c>
      <c r="BA37" s="75">
        <f>SUMIFS(t_Base[[Quantité prise]:[Quantité prise]],t_Base[[N° de carte]:[N° de carte]],$B$2,t_Base[[N°de semaine]:[N°de semaine]],BA$6,t_Base[[Articles]:[Articles]],$A37)</f>
        <v>0</v>
      </c>
      <c r="BB37" s="75">
        <f>SUMIFS(t_Base[[Quantité prise]:[Quantité prise]],t_Base[[N° de carte]:[N° de carte]],$B$2,t_Base[[N°de semaine]:[N°de semaine]],BB$6,t_Base[[Articles]:[Articles]],$A37)</f>
        <v>0</v>
      </c>
      <c r="BC37" s="75">
        <f>SUMIFS(t_Base[[Quantité prise]:[Quantité prise]],t_Base[[N° de carte]:[N° de carte]],$B$2,t_Base[[N°de semaine]:[N°de semaine]],BC$6,t_Base[[Articles]:[Articles]],$A37)</f>
        <v>0</v>
      </c>
    </row>
    <row r="38" spans="1:55" ht="20.25" x14ac:dyDescent="0.25">
      <c r="A38" s="76" t="s">
        <v>137</v>
      </c>
      <c r="B38" s="30" t="e">
        <f>Articles!#REF!</f>
        <v>#REF!</v>
      </c>
      <c r="C38" s="28">
        <f t="shared" si="1"/>
        <v>0</v>
      </c>
      <c r="D38" s="74">
        <f>SUMIFS(t_Base[[Quantité prise]:[Quantité prise]],t_Base[[N° de carte]:[N° de carte]],$B$2,t_Base[[N°de semaine]:[N°de semaine]],#REF!,t_Base[[Articles]:[Articles]],$A38)</f>
        <v>0</v>
      </c>
      <c r="E38" s="75">
        <f>SUMIFS(t_Base[[Quantité prise]:[Quantité prise]],t_Base[[N° de carte]:[N° de carte]],$B$2,t_Base[[N°de semaine]:[N°de semaine]],E$6,t_Base[[Articles]:[Articles]],$A38)</f>
        <v>0</v>
      </c>
      <c r="F38" s="75">
        <f>SUMIFS(t_Base[[Quantité prise]:[Quantité prise]],t_Base[[N° de carte]:[N° de carte]],$B$2,t_Base[[N°de semaine]:[N°de semaine]],F$6,t_Base[[Articles]:[Articles]],$A38)</f>
        <v>0</v>
      </c>
      <c r="G38" s="75">
        <f>SUMIFS(t_Base[[Quantité prise]:[Quantité prise]],t_Base[[N° de carte]:[N° de carte]],$B$2,t_Base[[N°de semaine]:[N°de semaine]],G$6,t_Base[[Articles]:[Articles]],$A38)</f>
        <v>0</v>
      </c>
      <c r="H38" s="75">
        <f>SUMIFS(t_Base[[Quantité prise]:[Quantité prise]],t_Base[[N° de carte]:[N° de carte]],$B$2,t_Base[[N°de semaine]:[N°de semaine]],H$6,t_Base[[Articles]:[Articles]],$A38)</f>
        <v>0</v>
      </c>
      <c r="I38" s="75">
        <f>SUMIFS(t_Base[[Quantité prise]:[Quantité prise]],t_Base[[N° de carte]:[N° de carte]],$B$2,t_Base[[N°de semaine]:[N°de semaine]],I$6,t_Base[[Articles]:[Articles]],$A38)</f>
        <v>0</v>
      </c>
      <c r="J38" s="75">
        <f>SUMIFS(t_Base[[Quantité prise]:[Quantité prise]],t_Base[[N° de carte]:[N° de carte]],$B$2,t_Base[[N°de semaine]:[N°de semaine]],J$6,t_Base[[Articles]:[Articles]],$A38)</f>
        <v>0</v>
      </c>
      <c r="K38" s="75">
        <f>SUMIFS(t_Base[[Quantité prise]:[Quantité prise]],t_Base[[N° de carte]:[N° de carte]],$B$2,t_Base[[N°de semaine]:[N°de semaine]],K$6,t_Base[[Articles]:[Articles]],$A38)</f>
        <v>0</v>
      </c>
      <c r="L38" s="75">
        <f>SUMIFS(t_Base[[Quantité prise]:[Quantité prise]],t_Base[[N° de carte]:[N° de carte]],$B$2,t_Base[[N°de semaine]:[N°de semaine]],L$6,t_Base[[Articles]:[Articles]],$A38)</f>
        <v>0</v>
      </c>
      <c r="M38" s="75">
        <f>SUMIFS(t_Base[[Quantité prise]:[Quantité prise]],t_Base[[N° de carte]:[N° de carte]],$B$2,t_Base[[N°de semaine]:[N°de semaine]],M$6,t_Base[[Articles]:[Articles]],$A38)</f>
        <v>0</v>
      </c>
      <c r="N38" s="75">
        <f>SUMIFS(t_Base[[Quantité prise]:[Quantité prise]],t_Base[[N° de carte]:[N° de carte]],$B$2,t_Base[[N°de semaine]:[N°de semaine]],N$6,t_Base[[Articles]:[Articles]],$A38)</f>
        <v>0</v>
      </c>
      <c r="O38" s="75">
        <f>SUMIFS(t_Base[[Quantité prise]:[Quantité prise]],t_Base[[N° de carte]:[N° de carte]],$B$2,t_Base[[N°de semaine]:[N°de semaine]],O$6,t_Base[[Articles]:[Articles]],$A38)</f>
        <v>0</v>
      </c>
      <c r="P38" s="75">
        <f>SUMIFS(t_Base[[Quantité prise]:[Quantité prise]],t_Base[[N° de carte]:[N° de carte]],$B$2,t_Base[[N°de semaine]:[N°de semaine]],P$6,t_Base[[Articles]:[Articles]],$A38)</f>
        <v>0</v>
      </c>
      <c r="Q38" s="75">
        <f>SUMIFS(t_Base[[Quantité prise]:[Quantité prise]],t_Base[[N° de carte]:[N° de carte]],$B$2,t_Base[[N°de semaine]:[N°de semaine]],Q$6,t_Base[[Articles]:[Articles]],$A38)</f>
        <v>0</v>
      </c>
      <c r="R38" s="75">
        <f>SUMIFS(t_Base[[Quantité prise]:[Quantité prise]],t_Base[[N° de carte]:[N° de carte]],$B$2,t_Base[[N°de semaine]:[N°de semaine]],R$6,t_Base[[Articles]:[Articles]],$A38)</f>
        <v>0</v>
      </c>
      <c r="S38" s="75">
        <f>SUMIFS(t_Base[[Quantité prise]:[Quantité prise]],t_Base[[N° de carte]:[N° de carte]],$B$2,t_Base[[N°de semaine]:[N°de semaine]],S$6,t_Base[[Articles]:[Articles]],$A38)</f>
        <v>0</v>
      </c>
      <c r="T38" s="75">
        <f>SUMIFS(t_Base[[Quantité prise]:[Quantité prise]],t_Base[[N° de carte]:[N° de carte]],$B$2,t_Base[[N°de semaine]:[N°de semaine]],T$6,t_Base[[Articles]:[Articles]],$A38)</f>
        <v>0</v>
      </c>
      <c r="U38" s="75">
        <f>SUMIFS(t_Base[[Quantité prise]:[Quantité prise]],t_Base[[N° de carte]:[N° de carte]],$B$2,t_Base[[N°de semaine]:[N°de semaine]],U$6,t_Base[[Articles]:[Articles]],$A38)</f>
        <v>0</v>
      </c>
      <c r="V38" s="75">
        <f>SUMIFS(t_Base[[Quantité prise]:[Quantité prise]],t_Base[[N° de carte]:[N° de carte]],$B$2,t_Base[[N°de semaine]:[N°de semaine]],V$6,t_Base[[Articles]:[Articles]],$A38)</f>
        <v>0</v>
      </c>
      <c r="W38" s="75">
        <f>SUMIFS(t_Base[[Quantité prise]:[Quantité prise]],t_Base[[N° de carte]:[N° de carte]],$B$2,t_Base[[N°de semaine]:[N°de semaine]],W$6,t_Base[[Articles]:[Articles]],$A38)</f>
        <v>0</v>
      </c>
      <c r="X38" s="75">
        <f>SUMIFS(t_Base[[Quantité prise]:[Quantité prise]],t_Base[[N° de carte]:[N° de carte]],$B$2,t_Base[[N°de semaine]:[N°de semaine]],X$6,t_Base[[Articles]:[Articles]],$A38)</f>
        <v>0</v>
      </c>
      <c r="Y38" s="75">
        <f>SUMIFS(t_Base[[Quantité prise]:[Quantité prise]],t_Base[[N° de carte]:[N° de carte]],$B$2,t_Base[[N°de semaine]:[N°de semaine]],Y$6,t_Base[[Articles]:[Articles]],$A38)</f>
        <v>0</v>
      </c>
      <c r="Z38" s="75">
        <f>SUMIFS(t_Base[[Quantité prise]:[Quantité prise]],t_Base[[N° de carte]:[N° de carte]],$B$2,t_Base[[N°de semaine]:[N°de semaine]],Z$6,t_Base[[Articles]:[Articles]],$A38)</f>
        <v>0</v>
      </c>
      <c r="AA38" s="75">
        <f>SUMIFS(t_Base[[Quantité prise]:[Quantité prise]],t_Base[[N° de carte]:[N° de carte]],$B$2,t_Base[[N°de semaine]:[N°de semaine]],AA$6,t_Base[[Articles]:[Articles]],$A38)</f>
        <v>0</v>
      </c>
      <c r="AB38" s="75">
        <f>SUMIFS(t_Base[[Quantité prise]:[Quantité prise]],t_Base[[N° de carte]:[N° de carte]],$B$2,t_Base[[N°de semaine]:[N°de semaine]],AB$6,t_Base[[Articles]:[Articles]],$A38)</f>
        <v>0</v>
      </c>
      <c r="AC38" s="75">
        <f>SUMIFS(t_Base[[Quantité prise]:[Quantité prise]],t_Base[[N° de carte]:[N° de carte]],$B$2,t_Base[[N°de semaine]:[N°de semaine]],AC$6,t_Base[[Articles]:[Articles]],$A38)</f>
        <v>0</v>
      </c>
      <c r="AD38" s="75">
        <f>SUMIFS(t_Base[[Quantité prise]:[Quantité prise]],t_Base[[N° de carte]:[N° de carte]],$B$2,t_Base[[N°de semaine]:[N°de semaine]],AD$6,t_Base[[Articles]:[Articles]],$A38)</f>
        <v>0</v>
      </c>
      <c r="AE38" s="75">
        <f>SUMIFS(t_Base[[Quantité prise]:[Quantité prise]],t_Base[[N° de carte]:[N° de carte]],$B$2,t_Base[[N°de semaine]:[N°de semaine]],AE$6,t_Base[[Articles]:[Articles]],$A38)</f>
        <v>0</v>
      </c>
      <c r="AF38" s="75">
        <f>SUMIFS(t_Base[[Quantité prise]:[Quantité prise]],t_Base[[N° de carte]:[N° de carte]],$B$2,t_Base[[N°de semaine]:[N°de semaine]],AF$6,t_Base[[Articles]:[Articles]],$A38)</f>
        <v>0</v>
      </c>
      <c r="AG38" s="75">
        <f>SUMIFS(t_Base[[Quantité prise]:[Quantité prise]],t_Base[[N° de carte]:[N° de carte]],$B$2,t_Base[[N°de semaine]:[N°de semaine]],AG$6,t_Base[[Articles]:[Articles]],$A38)</f>
        <v>0</v>
      </c>
      <c r="AH38" s="75">
        <f>SUMIFS(t_Base[[Quantité prise]:[Quantité prise]],t_Base[[N° de carte]:[N° de carte]],$B$2,t_Base[[N°de semaine]:[N°de semaine]],AH$6,t_Base[[Articles]:[Articles]],$A38)</f>
        <v>0</v>
      </c>
      <c r="AI38" s="75">
        <f>SUMIFS(t_Base[[Quantité prise]:[Quantité prise]],t_Base[[N° de carte]:[N° de carte]],$B$2,t_Base[[N°de semaine]:[N°de semaine]],AI$6,t_Base[[Articles]:[Articles]],$A38)</f>
        <v>0</v>
      </c>
      <c r="AJ38" s="75">
        <f>SUMIFS(t_Base[[Quantité prise]:[Quantité prise]],t_Base[[N° de carte]:[N° de carte]],$B$2,t_Base[[N°de semaine]:[N°de semaine]],AJ$6,t_Base[[Articles]:[Articles]],$A38)</f>
        <v>0</v>
      </c>
      <c r="AK38" s="75">
        <f>SUMIFS(t_Base[[Quantité prise]:[Quantité prise]],t_Base[[N° de carte]:[N° de carte]],$B$2,t_Base[[N°de semaine]:[N°de semaine]],AK$6,t_Base[[Articles]:[Articles]],$A38)</f>
        <v>0</v>
      </c>
      <c r="AL38" s="75">
        <f>SUMIFS(t_Base[[Quantité prise]:[Quantité prise]],t_Base[[N° de carte]:[N° de carte]],$B$2,t_Base[[N°de semaine]:[N°de semaine]],AL$6,t_Base[[Articles]:[Articles]],$A38)</f>
        <v>0</v>
      </c>
      <c r="AM38" s="75">
        <f>SUMIFS(t_Base[[Quantité prise]:[Quantité prise]],t_Base[[N° de carte]:[N° de carte]],$B$2,t_Base[[N°de semaine]:[N°de semaine]],AM$6,t_Base[[Articles]:[Articles]],$A38)</f>
        <v>0</v>
      </c>
      <c r="AN38" s="75">
        <f>SUMIFS(t_Base[[Quantité prise]:[Quantité prise]],t_Base[[N° de carte]:[N° de carte]],$B$2,t_Base[[N°de semaine]:[N°de semaine]],AN$6,t_Base[[Articles]:[Articles]],$A38)</f>
        <v>0</v>
      </c>
      <c r="AO38" s="75">
        <f>SUMIFS(t_Base[[Quantité prise]:[Quantité prise]],t_Base[[N° de carte]:[N° de carte]],$B$2,t_Base[[N°de semaine]:[N°de semaine]],AO$6,t_Base[[Articles]:[Articles]],$A38)</f>
        <v>0</v>
      </c>
      <c r="AP38" s="75">
        <f>SUMIFS(t_Base[[Quantité prise]:[Quantité prise]],t_Base[[N° de carte]:[N° de carte]],$B$2,t_Base[[N°de semaine]:[N°de semaine]],AP$6,t_Base[[Articles]:[Articles]],$A38)</f>
        <v>0</v>
      </c>
      <c r="AQ38" s="75">
        <f>SUMIFS(t_Base[[Quantité prise]:[Quantité prise]],t_Base[[N° de carte]:[N° de carte]],$B$2,t_Base[[N°de semaine]:[N°de semaine]],AQ$6,t_Base[[Articles]:[Articles]],$A38)</f>
        <v>0</v>
      </c>
      <c r="AR38" s="75">
        <f>SUMIFS(t_Base[[Quantité prise]:[Quantité prise]],t_Base[[N° de carte]:[N° de carte]],$B$2,t_Base[[N°de semaine]:[N°de semaine]],AR$6,t_Base[[Articles]:[Articles]],$A38)</f>
        <v>0</v>
      </c>
      <c r="AS38" s="75">
        <f>SUMIFS(t_Base[[Quantité prise]:[Quantité prise]],t_Base[[N° de carte]:[N° de carte]],$B$2,t_Base[[N°de semaine]:[N°de semaine]],AS$6,t_Base[[Articles]:[Articles]],$A38)</f>
        <v>0</v>
      </c>
      <c r="AT38" s="75">
        <f>SUMIFS(t_Base[[Quantité prise]:[Quantité prise]],t_Base[[N° de carte]:[N° de carte]],$B$2,t_Base[[N°de semaine]:[N°de semaine]],AT$6,t_Base[[Articles]:[Articles]],$A38)</f>
        <v>0</v>
      </c>
      <c r="AU38" s="75">
        <f>SUMIFS(t_Base[[Quantité prise]:[Quantité prise]],t_Base[[N° de carte]:[N° de carte]],$B$2,t_Base[[N°de semaine]:[N°de semaine]],AU$6,t_Base[[Articles]:[Articles]],$A38)</f>
        <v>0</v>
      </c>
      <c r="AV38" s="75">
        <f>SUMIFS(t_Base[[Quantité prise]:[Quantité prise]],t_Base[[N° de carte]:[N° de carte]],$B$2,t_Base[[N°de semaine]:[N°de semaine]],AV$6,t_Base[[Articles]:[Articles]],$A38)</f>
        <v>0</v>
      </c>
      <c r="AW38" s="75">
        <f>SUMIFS(t_Base[[Quantité prise]:[Quantité prise]],t_Base[[N° de carte]:[N° de carte]],$B$2,t_Base[[N°de semaine]:[N°de semaine]],AW$6,t_Base[[Articles]:[Articles]],$A38)</f>
        <v>0</v>
      </c>
      <c r="AX38" s="75">
        <f>SUMIFS(t_Base[[Quantité prise]:[Quantité prise]],t_Base[[N° de carte]:[N° de carte]],$B$2,t_Base[[N°de semaine]:[N°de semaine]],AX$6,t_Base[[Articles]:[Articles]],$A38)</f>
        <v>0</v>
      </c>
      <c r="AY38" s="75">
        <f>SUMIFS(t_Base[[Quantité prise]:[Quantité prise]],t_Base[[N° de carte]:[N° de carte]],$B$2,t_Base[[N°de semaine]:[N°de semaine]],AY$6,t_Base[[Articles]:[Articles]],$A38)</f>
        <v>0</v>
      </c>
      <c r="AZ38" s="75">
        <f>SUMIFS(t_Base[[Quantité prise]:[Quantité prise]],t_Base[[N° de carte]:[N° de carte]],$B$2,t_Base[[N°de semaine]:[N°de semaine]],AZ$6,t_Base[[Articles]:[Articles]],$A38)</f>
        <v>0</v>
      </c>
      <c r="BA38" s="75">
        <f>SUMIFS(t_Base[[Quantité prise]:[Quantité prise]],t_Base[[N° de carte]:[N° de carte]],$B$2,t_Base[[N°de semaine]:[N°de semaine]],BA$6,t_Base[[Articles]:[Articles]],$A38)</f>
        <v>0</v>
      </c>
      <c r="BB38" s="75">
        <f>SUMIFS(t_Base[[Quantité prise]:[Quantité prise]],t_Base[[N° de carte]:[N° de carte]],$B$2,t_Base[[N°de semaine]:[N°de semaine]],BB$6,t_Base[[Articles]:[Articles]],$A38)</f>
        <v>0</v>
      </c>
      <c r="BC38" s="75">
        <f>SUMIFS(t_Base[[Quantité prise]:[Quantité prise]],t_Base[[N° de carte]:[N° de carte]],$B$2,t_Base[[N°de semaine]:[N°de semaine]],BC$6,t_Base[[Articles]:[Articles]],$A38)</f>
        <v>0</v>
      </c>
    </row>
    <row r="39" spans="1:55" ht="20.25" x14ac:dyDescent="0.25">
      <c r="A39" s="76"/>
      <c r="B39" s="30"/>
      <c r="C39" s="28"/>
      <c r="D39" s="74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R39" s="75"/>
      <c r="S39" s="75"/>
      <c r="T39" s="75"/>
      <c r="U39" s="75"/>
      <c r="V39" s="75"/>
      <c r="W39" s="75"/>
      <c r="X39" s="75"/>
      <c r="Y39" s="75"/>
      <c r="Z39" s="75"/>
      <c r="AA39" s="75"/>
      <c r="AB39" s="75"/>
      <c r="AC39" s="75"/>
      <c r="AD39" s="75"/>
      <c r="AE39" s="75"/>
      <c r="AF39" s="75"/>
      <c r="AG39" s="75"/>
      <c r="AH39" s="75"/>
      <c r="AI39" s="75"/>
      <c r="AJ39" s="75"/>
      <c r="AK39" s="75"/>
      <c r="AL39" s="75"/>
      <c r="AM39" s="75"/>
      <c r="AN39" s="75"/>
      <c r="AO39" s="75"/>
      <c r="AP39" s="75"/>
      <c r="AQ39" s="75"/>
      <c r="AR39" s="75"/>
      <c r="AS39" s="75"/>
      <c r="AT39" s="75"/>
      <c r="AU39" s="75"/>
      <c r="AV39" s="75"/>
      <c r="AW39" s="75"/>
      <c r="AX39" s="75"/>
      <c r="AY39" s="75"/>
      <c r="AZ39" s="75"/>
      <c r="BA39" s="75"/>
      <c r="BB39" s="75"/>
      <c r="BC39" s="75"/>
    </row>
    <row r="40" spans="1:55" ht="20.25" x14ac:dyDescent="0.25">
      <c r="A40" s="76" t="s">
        <v>142</v>
      </c>
      <c r="B40" s="30" t="e">
        <f>Articles!#REF!</f>
        <v>#REF!</v>
      </c>
      <c r="C40" s="28">
        <f t="shared" si="1"/>
        <v>0</v>
      </c>
      <c r="D40" s="74">
        <f>SUMIFS(t_Base[[Quantité prise]:[Quantité prise]],t_Base[[N° de carte]:[N° de carte]],$B$2,t_Base[[N°de semaine]:[N°de semaine]],#REF!,t_Base[[Articles]:[Articles]],$A40)</f>
        <v>0</v>
      </c>
      <c r="E40" s="75">
        <f>SUMIFS(t_Base[[Quantité prise]:[Quantité prise]],t_Base[[N° de carte]:[N° de carte]],$B$2,t_Base[[N°de semaine]:[N°de semaine]],E$6,t_Base[[Articles]:[Articles]],$A40)</f>
        <v>0</v>
      </c>
      <c r="F40" s="75">
        <f>SUMIFS(t_Base[[Quantité prise]:[Quantité prise]],t_Base[[N° de carte]:[N° de carte]],$B$2,t_Base[[N°de semaine]:[N°de semaine]],F$6,t_Base[[Articles]:[Articles]],$A40)</f>
        <v>0</v>
      </c>
      <c r="G40" s="75">
        <f>SUMIFS(t_Base[[Quantité prise]:[Quantité prise]],t_Base[[N° de carte]:[N° de carte]],$B$2,t_Base[[N°de semaine]:[N°de semaine]],G$6,t_Base[[Articles]:[Articles]],$A40)</f>
        <v>0</v>
      </c>
      <c r="H40" s="75">
        <f>SUMIFS(t_Base[[Quantité prise]:[Quantité prise]],t_Base[[N° de carte]:[N° de carte]],$B$2,t_Base[[N°de semaine]:[N°de semaine]],H$6,t_Base[[Articles]:[Articles]],$A40)</f>
        <v>0</v>
      </c>
      <c r="I40" s="75">
        <f>SUMIFS(t_Base[[Quantité prise]:[Quantité prise]],t_Base[[N° de carte]:[N° de carte]],$B$2,t_Base[[N°de semaine]:[N°de semaine]],I$6,t_Base[[Articles]:[Articles]],$A40)</f>
        <v>0</v>
      </c>
      <c r="J40" s="75">
        <f>SUMIFS(t_Base[[Quantité prise]:[Quantité prise]],t_Base[[N° de carte]:[N° de carte]],$B$2,t_Base[[N°de semaine]:[N°de semaine]],J$6,t_Base[[Articles]:[Articles]],$A40)</f>
        <v>0</v>
      </c>
      <c r="K40" s="75">
        <f>SUMIFS(t_Base[[Quantité prise]:[Quantité prise]],t_Base[[N° de carte]:[N° de carte]],$B$2,t_Base[[N°de semaine]:[N°de semaine]],K$6,t_Base[[Articles]:[Articles]],$A40)</f>
        <v>0</v>
      </c>
      <c r="L40" s="75">
        <f>SUMIFS(t_Base[[Quantité prise]:[Quantité prise]],t_Base[[N° de carte]:[N° de carte]],$B$2,t_Base[[N°de semaine]:[N°de semaine]],L$6,t_Base[[Articles]:[Articles]],$A40)</f>
        <v>0</v>
      </c>
      <c r="M40" s="75">
        <f>SUMIFS(t_Base[[Quantité prise]:[Quantité prise]],t_Base[[N° de carte]:[N° de carte]],$B$2,t_Base[[N°de semaine]:[N°de semaine]],M$6,t_Base[[Articles]:[Articles]],$A40)</f>
        <v>0</v>
      </c>
      <c r="N40" s="75">
        <f>SUMIFS(t_Base[[Quantité prise]:[Quantité prise]],t_Base[[N° de carte]:[N° de carte]],$B$2,t_Base[[N°de semaine]:[N°de semaine]],N$6,t_Base[[Articles]:[Articles]],$A40)</f>
        <v>0</v>
      </c>
      <c r="O40" s="75">
        <f>SUMIFS(t_Base[[Quantité prise]:[Quantité prise]],t_Base[[N° de carte]:[N° de carte]],$B$2,t_Base[[N°de semaine]:[N°de semaine]],O$6,t_Base[[Articles]:[Articles]],$A40)</f>
        <v>0</v>
      </c>
      <c r="P40" s="75">
        <f>SUMIFS(t_Base[[Quantité prise]:[Quantité prise]],t_Base[[N° de carte]:[N° de carte]],$B$2,t_Base[[N°de semaine]:[N°de semaine]],P$6,t_Base[[Articles]:[Articles]],$A40)</f>
        <v>0</v>
      </c>
      <c r="Q40" s="75">
        <f>SUMIFS(t_Base[[Quantité prise]:[Quantité prise]],t_Base[[N° de carte]:[N° de carte]],$B$2,t_Base[[N°de semaine]:[N°de semaine]],Q$6,t_Base[[Articles]:[Articles]],$A40)</f>
        <v>0</v>
      </c>
      <c r="R40" s="75">
        <f>SUMIFS(t_Base[[Quantité prise]:[Quantité prise]],t_Base[[N° de carte]:[N° de carte]],$B$2,t_Base[[N°de semaine]:[N°de semaine]],R$6,t_Base[[Articles]:[Articles]],$A40)</f>
        <v>0</v>
      </c>
      <c r="S40" s="75">
        <f>SUMIFS(t_Base[[Quantité prise]:[Quantité prise]],t_Base[[N° de carte]:[N° de carte]],$B$2,t_Base[[N°de semaine]:[N°de semaine]],S$6,t_Base[[Articles]:[Articles]],$A40)</f>
        <v>0</v>
      </c>
      <c r="T40" s="75">
        <f>SUMIFS(t_Base[[Quantité prise]:[Quantité prise]],t_Base[[N° de carte]:[N° de carte]],$B$2,t_Base[[N°de semaine]:[N°de semaine]],T$6,t_Base[[Articles]:[Articles]],$A40)</f>
        <v>0</v>
      </c>
      <c r="U40" s="75">
        <f>SUMIFS(t_Base[[Quantité prise]:[Quantité prise]],t_Base[[N° de carte]:[N° de carte]],$B$2,t_Base[[N°de semaine]:[N°de semaine]],U$6,t_Base[[Articles]:[Articles]],$A40)</f>
        <v>0</v>
      </c>
      <c r="V40" s="75">
        <f>SUMIFS(t_Base[[Quantité prise]:[Quantité prise]],t_Base[[N° de carte]:[N° de carte]],$B$2,t_Base[[N°de semaine]:[N°de semaine]],V$6,t_Base[[Articles]:[Articles]],$A40)</f>
        <v>0</v>
      </c>
      <c r="W40" s="75">
        <f>SUMIFS(t_Base[[Quantité prise]:[Quantité prise]],t_Base[[N° de carte]:[N° de carte]],$B$2,t_Base[[N°de semaine]:[N°de semaine]],W$6,t_Base[[Articles]:[Articles]],$A40)</f>
        <v>0</v>
      </c>
      <c r="X40" s="75">
        <f>SUMIFS(t_Base[[Quantité prise]:[Quantité prise]],t_Base[[N° de carte]:[N° de carte]],$B$2,t_Base[[N°de semaine]:[N°de semaine]],X$6,t_Base[[Articles]:[Articles]],$A40)</f>
        <v>0</v>
      </c>
      <c r="Y40" s="75">
        <f>SUMIFS(t_Base[[Quantité prise]:[Quantité prise]],t_Base[[N° de carte]:[N° de carte]],$B$2,t_Base[[N°de semaine]:[N°de semaine]],Y$6,t_Base[[Articles]:[Articles]],$A40)</f>
        <v>0</v>
      </c>
      <c r="Z40" s="75">
        <f>SUMIFS(t_Base[[Quantité prise]:[Quantité prise]],t_Base[[N° de carte]:[N° de carte]],$B$2,t_Base[[N°de semaine]:[N°de semaine]],Z$6,t_Base[[Articles]:[Articles]],$A40)</f>
        <v>0</v>
      </c>
      <c r="AA40" s="75">
        <f>SUMIFS(t_Base[[Quantité prise]:[Quantité prise]],t_Base[[N° de carte]:[N° de carte]],$B$2,t_Base[[N°de semaine]:[N°de semaine]],AA$6,t_Base[[Articles]:[Articles]],$A40)</f>
        <v>0</v>
      </c>
      <c r="AB40" s="75">
        <f>SUMIFS(t_Base[[Quantité prise]:[Quantité prise]],t_Base[[N° de carte]:[N° de carte]],$B$2,t_Base[[N°de semaine]:[N°de semaine]],AB$6,t_Base[[Articles]:[Articles]],$A40)</f>
        <v>0</v>
      </c>
      <c r="AC40" s="75">
        <f>SUMIFS(t_Base[[Quantité prise]:[Quantité prise]],t_Base[[N° de carte]:[N° de carte]],$B$2,t_Base[[N°de semaine]:[N°de semaine]],AC$6,t_Base[[Articles]:[Articles]],$A40)</f>
        <v>0</v>
      </c>
      <c r="AD40" s="75">
        <f>SUMIFS(t_Base[[Quantité prise]:[Quantité prise]],t_Base[[N° de carte]:[N° de carte]],$B$2,t_Base[[N°de semaine]:[N°de semaine]],AD$6,t_Base[[Articles]:[Articles]],$A40)</f>
        <v>0</v>
      </c>
      <c r="AE40" s="75">
        <f>SUMIFS(t_Base[[Quantité prise]:[Quantité prise]],t_Base[[N° de carte]:[N° de carte]],$B$2,t_Base[[N°de semaine]:[N°de semaine]],AE$6,t_Base[[Articles]:[Articles]],$A40)</f>
        <v>0</v>
      </c>
      <c r="AF40" s="75">
        <f>SUMIFS(t_Base[[Quantité prise]:[Quantité prise]],t_Base[[N° de carte]:[N° de carte]],$B$2,t_Base[[N°de semaine]:[N°de semaine]],AF$6,t_Base[[Articles]:[Articles]],$A40)</f>
        <v>0</v>
      </c>
      <c r="AG40" s="75">
        <f>SUMIFS(t_Base[[Quantité prise]:[Quantité prise]],t_Base[[N° de carte]:[N° de carte]],$B$2,t_Base[[N°de semaine]:[N°de semaine]],AG$6,t_Base[[Articles]:[Articles]],$A40)</f>
        <v>0</v>
      </c>
      <c r="AH40" s="75">
        <f>SUMIFS(t_Base[[Quantité prise]:[Quantité prise]],t_Base[[N° de carte]:[N° de carte]],$B$2,t_Base[[N°de semaine]:[N°de semaine]],AH$6,t_Base[[Articles]:[Articles]],$A40)</f>
        <v>0</v>
      </c>
      <c r="AI40" s="75">
        <f>SUMIFS(t_Base[[Quantité prise]:[Quantité prise]],t_Base[[N° de carte]:[N° de carte]],$B$2,t_Base[[N°de semaine]:[N°de semaine]],AI$6,t_Base[[Articles]:[Articles]],$A40)</f>
        <v>0</v>
      </c>
      <c r="AJ40" s="75">
        <f>SUMIFS(t_Base[[Quantité prise]:[Quantité prise]],t_Base[[N° de carte]:[N° de carte]],$B$2,t_Base[[N°de semaine]:[N°de semaine]],AJ$6,t_Base[[Articles]:[Articles]],$A40)</f>
        <v>0</v>
      </c>
      <c r="AK40" s="75">
        <f>SUMIFS(t_Base[[Quantité prise]:[Quantité prise]],t_Base[[N° de carte]:[N° de carte]],$B$2,t_Base[[N°de semaine]:[N°de semaine]],AK$6,t_Base[[Articles]:[Articles]],$A40)</f>
        <v>0</v>
      </c>
      <c r="AL40" s="75">
        <f>SUMIFS(t_Base[[Quantité prise]:[Quantité prise]],t_Base[[N° de carte]:[N° de carte]],$B$2,t_Base[[N°de semaine]:[N°de semaine]],AL$6,t_Base[[Articles]:[Articles]],$A40)</f>
        <v>0</v>
      </c>
      <c r="AM40" s="75">
        <f>SUMIFS(t_Base[[Quantité prise]:[Quantité prise]],t_Base[[N° de carte]:[N° de carte]],$B$2,t_Base[[N°de semaine]:[N°de semaine]],AM$6,t_Base[[Articles]:[Articles]],$A40)</f>
        <v>0</v>
      </c>
      <c r="AN40" s="75">
        <f>SUMIFS(t_Base[[Quantité prise]:[Quantité prise]],t_Base[[N° de carte]:[N° de carte]],$B$2,t_Base[[N°de semaine]:[N°de semaine]],AN$6,t_Base[[Articles]:[Articles]],$A40)</f>
        <v>0</v>
      </c>
      <c r="AO40" s="75">
        <f>SUMIFS(t_Base[[Quantité prise]:[Quantité prise]],t_Base[[N° de carte]:[N° de carte]],$B$2,t_Base[[N°de semaine]:[N°de semaine]],AO$6,t_Base[[Articles]:[Articles]],$A40)</f>
        <v>0</v>
      </c>
      <c r="AP40" s="75">
        <f>SUMIFS(t_Base[[Quantité prise]:[Quantité prise]],t_Base[[N° de carte]:[N° de carte]],$B$2,t_Base[[N°de semaine]:[N°de semaine]],AP$6,t_Base[[Articles]:[Articles]],$A40)</f>
        <v>0</v>
      </c>
      <c r="AQ40" s="75">
        <f>SUMIFS(t_Base[[Quantité prise]:[Quantité prise]],t_Base[[N° de carte]:[N° de carte]],$B$2,t_Base[[N°de semaine]:[N°de semaine]],AQ$6,t_Base[[Articles]:[Articles]],$A40)</f>
        <v>0</v>
      </c>
      <c r="AR40" s="75">
        <f>SUMIFS(t_Base[[Quantité prise]:[Quantité prise]],t_Base[[N° de carte]:[N° de carte]],$B$2,t_Base[[N°de semaine]:[N°de semaine]],AR$6,t_Base[[Articles]:[Articles]],$A40)</f>
        <v>0</v>
      </c>
      <c r="AS40" s="75">
        <f>SUMIFS(t_Base[[Quantité prise]:[Quantité prise]],t_Base[[N° de carte]:[N° de carte]],$B$2,t_Base[[N°de semaine]:[N°de semaine]],AS$6,t_Base[[Articles]:[Articles]],$A40)</f>
        <v>0</v>
      </c>
      <c r="AT40" s="75">
        <f>SUMIFS(t_Base[[Quantité prise]:[Quantité prise]],t_Base[[N° de carte]:[N° de carte]],$B$2,t_Base[[N°de semaine]:[N°de semaine]],AT$6,t_Base[[Articles]:[Articles]],$A40)</f>
        <v>0</v>
      </c>
      <c r="AU40" s="75">
        <f>SUMIFS(t_Base[[Quantité prise]:[Quantité prise]],t_Base[[N° de carte]:[N° de carte]],$B$2,t_Base[[N°de semaine]:[N°de semaine]],AU$6,t_Base[[Articles]:[Articles]],$A40)</f>
        <v>0</v>
      </c>
      <c r="AV40" s="75">
        <f>SUMIFS(t_Base[[Quantité prise]:[Quantité prise]],t_Base[[N° de carte]:[N° de carte]],$B$2,t_Base[[N°de semaine]:[N°de semaine]],AV$6,t_Base[[Articles]:[Articles]],$A40)</f>
        <v>0</v>
      </c>
      <c r="AW40" s="75">
        <f>SUMIFS(t_Base[[Quantité prise]:[Quantité prise]],t_Base[[N° de carte]:[N° de carte]],$B$2,t_Base[[N°de semaine]:[N°de semaine]],AW$6,t_Base[[Articles]:[Articles]],$A40)</f>
        <v>0</v>
      </c>
      <c r="AX40" s="75">
        <f>SUMIFS(t_Base[[Quantité prise]:[Quantité prise]],t_Base[[N° de carte]:[N° de carte]],$B$2,t_Base[[N°de semaine]:[N°de semaine]],AX$6,t_Base[[Articles]:[Articles]],$A40)</f>
        <v>0</v>
      </c>
      <c r="AY40" s="75">
        <f>SUMIFS(t_Base[[Quantité prise]:[Quantité prise]],t_Base[[N° de carte]:[N° de carte]],$B$2,t_Base[[N°de semaine]:[N°de semaine]],AY$6,t_Base[[Articles]:[Articles]],$A40)</f>
        <v>0</v>
      </c>
      <c r="AZ40" s="75">
        <f>SUMIFS(t_Base[[Quantité prise]:[Quantité prise]],t_Base[[N° de carte]:[N° de carte]],$B$2,t_Base[[N°de semaine]:[N°de semaine]],AZ$6,t_Base[[Articles]:[Articles]],$A40)</f>
        <v>0</v>
      </c>
      <c r="BA40" s="75">
        <f>SUMIFS(t_Base[[Quantité prise]:[Quantité prise]],t_Base[[N° de carte]:[N° de carte]],$B$2,t_Base[[N°de semaine]:[N°de semaine]],BA$6,t_Base[[Articles]:[Articles]],$A40)</f>
        <v>0</v>
      </c>
      <c r="BB40" s="75">
        <f>SUMIFS(t_Base[[Quantité prise]:[Quantité prise]],t_Base[[N° de carte]:[N° de carte]],$B$2,t_Base[[N°de semaine]:[N°de semaine]],BB$6,t_Base[[Articles]:[Articles]],$A40)</f>
        <v>0</v>
      </c>
      <c r="BC40" s="75">
        <f>SUMIFS(t_Base[[Quantité prise]:[Quantité prise]],t_Base[[N° de carte]:[N° de carte]],$B$2,t_Base[[N°de semaine]:[N°de semaine]],BC$6,t_Base[[Articles]:[Articles]],$A40)</f>
        <v>0</v>
      </c>
    </row>
    <row r="41" spans="1:55" ht="20.25" x14ac:dyDescent="0.25">
      <c r="A41" s="76" t="s">
        <v>134</v>
      </c>
      <c r="B41" s="30" t="e">
        <f>Articles!#REF!</f>
        <v>#REF!</v>
      </c>
      <c r="C41" s="28">
        <f t="shared" si="1"/>
        <v>0</v>
      </c>
      <c r="D41" s="74">
        <f>SUMIFS(t_Base[[Quantité prise]:[Quantité prise]],t_Base[[N° de carte]:[N° de carte]],$B$2,t_Base[[N°de semaine]:[N°de semaine]],#REF!,t_Base[[Articles]:[Articles]],$A41)</f>
        <v>0</v>
      </c>
      <c r="E41" s="75">
        <f>SUMIFS(t_Base[[Quantité prise]:[Quantité prise]],t_Base[[N° de carte]:[N° de carte]],$B$2,t_Base[[N°de semaine]:[N°de semaine]],E$6,t_Base[[Articles]:[Articles]],$A41)</f>
        <v>0</v>
      </c>
      <c r="F41" s="75">
        <f>SUMIFS(t_Base[[Quantité prise]:[Quantité prise]],t_Base[[N° de carte]:[N° de carte]],$B$2,t_Base[[N°de semaine]:[N°de semaine]],F$6,t_Base[[Articles]:[Articles]],$A41)</f>
        <v>0</v>
      </c>
      <c r="G41" s="75">
        <f>SUMIFS(t_Base[[Quantité prise]:[Quantité prise]],t_Base[[N° de carte]:[N° de carte]],$B$2,t_Base[[N°de semaine]:[N°de semaine]],G$6,t_Base[[Articles]:[Articles]],$A41)</f>
        <v>0</v>
      </c>
      <c r="H41" s="75">
        <f>SUMIFS(t_Base[[Quantité prise]:[Quantité prise]],t_Base[[N° de carte]:[N° de carte]],$B$2,t_Base[[N°de semaine]:[N°de semaine]],H$6,t_Base[[Articles]:[Articles]],$A41)</f>
        <v>0</v>
      </c>
      <c r="I41" s="75">
        <f>SUMIFS(t_Base[[Quantité prise]:[Quantité prise]],t_Base[[N° de carte]:[N° de carte]],$B$2,t_Base[[N°de semaine]:[N°de semaine]],I$6,t_Base[[Articles]:[Articles]],$A41)</f>
        <v>0</v>
      </c>
      <c r="J41" s="75">
        <f>SUMIFS(t_Base[[Quantité prise]:[Quantité prise]],t_Base[[N° de carte]:[N° de carte]],$B$2,t_Base[[N°de semaine]:[N°de semaine]],J$6,t_Base[[Articles]:[Articles]],$A41)</f>
        <v>0</v>
      </c>
      <c r="K41" s="75">
        <f>SUMIFS(t_Base[[Quantité prise]:[Quantité prise]],t_Base[[N° de carte]:[N° de carte]],$B$2,t_Base[[N°de semaine]:[N°de semaine]],K$6,t_Base[[Articles]:[Articles]],$A41)</f>
        <v>0</v>
      </c>
      <c r="L41" s="75">
        <f>SUMIFS(t_Base[[Quantité prise]:[Quantité prise]],t_Base[[N° de carte]:[N° de carte]],$B$2,t_Base[[N°de semaine]:[N°de semaine]],L$6,t_Base[[Articles]:[Articles]],$A41)</f>
        <v>0</v>
      </c>
      <c r="M41" s="75">
        <f>SUMIFS(t_Base[[Quantité prise]:[Quantité prise]],t_Base[[N° de carte]:[N° de carte]],$B$2,t_Base[[N°de semaine]:[N°de semaine]],M$6,t_Base[[Articles]:[Articles]],$A41)</f>
        <v>0</v>
      </c>
      <c r="N41" s="75">
        <f>SUMIFS(t_Base[[Quantité prise]:[Quantité prise]],t_Base[[N° de carte]:[N° de carte]],$B$2,t_Base[[N°de semaine]:[N°de semaine]],N$6,t_Base[[Articles]:[Articles]],$A41)</f>
        <v>0</v>
      </c>
      <c r="O41" s="75">
        <f>SUMIFS(t_Base[[Quantité prise]:[Quantité prise]],t_Base[[N° de carte]:[N° de carte]],$B$2,t_Base[[N°de semaine]:[N°de semaine]],O$6,t_Base[[Articles]:[Articles]],$A41)</f>
        <v>0</v>
      </c>
      <c r="P41" s="75">
        <f>SUMIFS(t_Base[[Quantité prise]:[Quantité prise]],t_Base[[N° de carte]:[N° de carte]],$B$2,t_Base[[N°de semaine]:[N°de semaine]],P$6,t_Base[[Articles]:[Articles]],$A41)</f>
        <v>0</v>
      </c>
      <c r="Q41" s="75">
        <f>SUMIFS(t_Base[[Quantité prise]:[Quantité prise]],t_Base[[N° de carte]:[N° de carte]],$B$2,t_Base[[N°de semaine]:[N°de semaine]],Q$6,t_Base[[Articles]:[Articles]],$A41)</f>
        <v>0</v>
      </c>
      <c r="R41" s="75">
        <f>SUMIFS(t_Base[[Quantité prise]:[Quantité prise]],t_Base[[N° de carte]:[N° de carte]],$B$2,t_Base[[N°de semaine]:[N°de semaine]],R$6,t_Base[[Articles]:[Articles]],$A41)</f>
        <v>0</v>
      </c>
      <c r="S41" s="75">
        <f>SUMIFS(t_Base[[Quantité prise]:[Quantité prise]],t_Base[[N° de carte]:[N° de carte]],$B$2,t_Base[[N°de semaine]:[N°de semaine]],S$6,t_Base[[Articles]:[Articles]],$A41)</f>
        <v>0</v>
      </c>
      <c r="T41" s="75">
        <f>SUMIFS(t_Base[[Quantité prise]:[Quantité prise]],t_Base[[N° de carte]:[N° de carte]],$B$2,t_Base[[N°de semaine]:[N°de semaine]],T$6,t_Base[[Articles]:[Articles]],$A41)</f>
        <v>0</v>
      </c>
      <c r="U41" s="75">
        <f>SUMIFS(t_Base[[Quantité prise]:[Quantité prise]],t_Base[[N° de carte]:[N° de carte]],$B$2,t_Base[[N°de semaine]:[N°de semaine]],U$6,t_Base[[Articles]:[Articles]],$A41)</f>
        <v>0</v>
      </c>
      <c r="V41" s="75">
        <f>SUMIFS(t_Base[[Quantité prise]:[Quantité prise]],t_Base[[N° de carte]:[N° de carte]],$B$2,t_Base[[N°de semaine]:[N°de semaine]],V$6,t_Base[[Articles]:[Articles]],$A41)</f>
        <v>0</v>
      </c>
      <c r="W41" s="75">
        <f>SUMIFS(t_Base[[Quantité prise]:[Quantité prise]],t_Base[[N° de carte]:[N° de carte]],$B$2,t_Base[[N°de semaine]:[N°de semaine]],W$6,t_Base[[Articles]:[Articles]],$A41)</f>
        <v>0</v>
      </c>
      <c r="X41" s="75">
        <f>SUMIFS(t_Base[[Quantité prise]:[Quantité prise]],t_Base[[N° de carte]:[N° de carte]],$B$2,t_Base[[N°de semaine]:[N°de semaine]],X$6,t_Base[[Articles]:[Articles]],$A41)</f>
        <v>0</v>
      </c>
      <c r="Y41" s="75">
        <f>SUMIFS(t_Base[[Quantité prise]:[Quantité prise]],t_Base[[N° de carte]:[N° de carte]],$B$2,t_Base[[N°de semaine]:[N°de semaine]],Y$6,t_Base[[Articles]:[Articles]],$A41)</f>
        <v>0</v>
      </c>
      <c r="Z41" s="75">
        <f>SUMIFS(t_Base[[Quantité prise]:[Quantité prise]],t_Base[[N° de carte]:[N° de carte]],$B$2,t_Base[[N°de semaine]:[N°de semaine]],Z$6,t_Base[[Articles]:[Articles]],$A41)</f>
        <v>0</v>
      </c>
      <c r="AA41" s="75">
        <f>SUMIFS(t_Base[[Quantité prise]:[Quantité prise]],t_Base[[N° de carte]:[N° de carte]],$B$2,t_Base[[N°de semaine]:[N°de semaine]],AA$6,t_Base[[Articles]:[Articles]],$A41)</f>
        <v>0</v>
      </c>
      <c r="AB41" s="75">
        <f>SUMIFS(t_Base[[Quantité prise]:[Quantité prise]],t_Base[[N° de carte]:[N° de carte]],$B$2,t_Base[[N°de semaine]:[N°de semaine]],AB$6,t_Base[[Articles]:[Articles]],$A41)</f>
        <v>0</v>
      </c>
      <c r="AC41" s="75">
        <f>SUMIFS(t_Base[[Quantité prise]:[Quantité prise]],t_Base[[N° de carte]:[N° de carte]],$B$2,t_Base[[N°de semaine]:[N°de semaine]],AC$6,t_Base[[Articles]:[Articles]],$A41)</f>
        <v>0</v>
      </c>
      <c r="AD41" s="75">
        <f>SUMIFS(t_Base[[Quantité prise]:[Quantité prise]],t_Base[[N° de carte]:[N° de carte]],$B$2,t_Base[[N°de semaine]:[N°de semaine]],AD$6,t_Base[[Articles]:[Articles]],$A41)</f>
        <v>0</v>
      </c>
      <c r="AE41" s="75">
        <f>SUMIFS(t_Base[[Quantité prise]:[Quantité prise]],t_Base[[N° de carte]:[N° de carte]],$B$2,t_Base[[N°de semaine]:[N°de semaine]],AE$6,t_Base[[Articles]:[Articles]],$A41)</f>
        <v>0</v>
      </c>
      <c r="AF41" s="75">
        <f>SUMIFS(t_Base[[Quantité prise]:[Quantité prise]],t_Base[[N° de carte]:[N° de carte]],$B$2,t_Base[[N°de semaine]:[N°de semaine]],AF$6,t_Base[[Articles]:[Articles]],$A41)</f>
        <v>0</v>
      </c>
      <c r="AG41" s="75">
        <f>SUMIFS(t_Base[[Quantité prise]:[Quantité prise]],t_Base[[N° de carte]:[N° de carte]],$B$2,t_Base[[N°de semaine]:[N°de semaine]],AG$6,t_Base[[Articles]:[Articles]],$A41)</f>
        <v>0</v>
      </c>
      <c r="AH41" s="75">
        <f>SUMIFS(t_Base[[Quantité prise]:[Quantité prise]],t_Base[[N° de carte]:[N° de carte]],$B$2,t_Base[[N°de semaine]:[N°de semaine]],AH$6,t_Base[[Articles]:[Articles]],$A41)</f>
        <v>0</v>
      </c>
      <c r="AI41" s="75">
        <f>SUMIFS(t_Base[[Quantité prise]:[Quantité prise]],t_Base[[N° de carte]:[N° de carte]],$B$2,t_Base[[N°de semaine]:[N°de semaine]],AI$6,t_Base[[Articles]:[Articles]],$A41)</f>
        <v>0</v>
      </c>
      <c r="AJ41" s="75">
        <f>SUMIFS(t_Base[[Quantité prise]:[Quantité prise]],t_Base[[N° de carte]:[N° de carte]],$B$2,t_Base[[N°de semaine]:[N°de semaine]],AJ$6,t_Base[[Articles]:[Articles]],$A41)</f>
        <v>0</v>
      </c>
      <c r="AK41" s="75">
        <f>SUMIFS(t_Base[[Quantité prise]:[Quantité prise]],t_Base[[N° de carte]:[N° de carte]],$B$2,t_Base[[N°de semaine]:[N°de semaine]],AK$6,t_Base[[Articles]:[Articles]],$A41)</f>
        <v>0</v>
      </c>
      <c r="AL41" s="75">
        <f>SUMIFS(t_Base[[Quantité prise]:[Quantité prise]],t_Base[[N° de carte]:[N° de carte]],$B$2,t_Base[[N°de semaine]:[N°de semaine]],AL$6,t_Base[[Articles]:[Articles]],$A41)</f>
        <v>0</v>
      </c>
      <c r="AM41" s="75">
        <f>SUMIFS(t_Base[[Quantité prise]:[Quantité prise]],t_Base[[N° de carte]:[N° de carte]],$B$2,t_Base[[N°de semaine]:[N°de semaine]],AM$6,t_Base[[Articles]:[Articles]],$A41)</f>
        <v>0</v>
      </c>
      <c r="AN41" s="75">
        <f>SUMIFS(t_Base[[Quantité prise]:[Quantité prise]],t_Base[[N° de carte]:[N° de carte]],$B$2,t_Base[[N°de semaine]:[N°de semaine]],AN$6,t_Base[[Articles]:[Articles]],$A41)</f>
        <v>0</v>
      </c>
      <c r="AO41" s="75">
        <f>SUMIFS(t_Base[[Quantité prise]:[Quantité prise]],t_Base[[N° de carte]:[N° de carte]],$B$2,t_Base[[N°de semaine]:[N°de semaine]],AO$6,t_Base[[Articles]:[Articles]],$A41)</f>
        <v>0</v>
      </c>
      <c r="AP41" s="75">
        <f>SUMIFS(t_Base[[Quantité prise]:[Quantité prise]],t_Base[[N° de carte]:[N° de carte]],$B$2,t_Base[[N°de semaine]:[N°de semaine]],AP$6,t_Base[[Articles]:[Articles]],$A41)</f>
        <v>0</v>
      </c>
      <c r="AQ41" s="75">
        <f>SUMIFS(t_Base[[Quantité prise]:[Quantité prise]],t_Base[[N° de carte]:[N° de carte]],$B$2,t_Base[[N°de semaine]:[N°de semaine]],AQ$6,t_Base[[Articles]:[Articles]],$A41)</f>
        <v>0</v>
      </c>
      <c r="AR41" s="75">
        <f>SUMIFS(t_Base[[Quantité prise]:[Quantité prise]],t_Base[[N° de carte]:[N° de carte]],$B$2,t_Base[[N°de semaine]:[N°de semaine]],AR$6,t_Base[[Articles]:[Articles]],$A41)</f>
        <v>0</v>
      </c>
      <c r="AS41" s="75">
        <f>SUMIFS(t_Base[[Quantité prise]:[Quantité prise]],t_Base[[N° de carte]:[N° de carte]],$B$2,t_Base[[N°de semaine]:[N°de semaine]],AS$6,t_Base[[Articles]:[Articles]],$A41)</f>
        <v>0</v>
      </c>
      <c r="AT41" s="75">
        <f>SUMIFS(t_Base[[Quantité prise]:[Quantité prise]],t_Base[[N° de carte]:[N° de carte]],$B$2,t_Base[[N°de semaine]:[N°de semaine]],AT$6,t_Base[[Articles]:[Articles]],$A41)</f>
        <v>0</v>
      </c>
      <c r="AU41" s="75">
        <f>SUMIFS(t_Base[[Quantité prise]:[Quantité prise]],t_Base[[N° de carte]:[N° de carte]],$B$2,t_Base[[N°de semaine]:[N°de semaine]],AU$6,t_Base[[Articles]:[Articles]],$A41)</f>
        <v>0</v>
      </c>
      <c r="AV41" s="75">
        <f>SUMIFS(t_Base[[Quantité prise]:[Quantité prise]],t_Base[[N° de carte]:[N° de carte]],$B$2,t_Base[[N°de semaine]:[N°de semaine]],AV$6,t_Base[[Articles]:[Articles]],$A41)</f>
        <v>0</v>
      </c>
      <c r="AW41" s="75">
        <f>SUMIFS(t_Base[[Quantité prise]:[Quantité prise]],t_Base[[N° de carte]:[N° de carte]],$B$2,t_Base[[N°de semaine]:[N°de semaine]],AW$6,t_Base[[Articles]:[Articles]],$A41)</f>
        <v>0</v>
      </c>
      <c r="AX41" s="75">
        <f>SUMIFS(t_Base[[Quantité prise]:[Quantité prise]],t_Base[[N° de carte]:[N° de carte]],$B$2,t_Base[[N°de semaine]:[N°de semaine]],AX$6,t_Base[[Articles]:[Articles]],$A41)</f>
        <v>0</v>
      </c>
      <c r="AY41" s="75">
        <f>SUMIFS(t_Base[[Quantité prise]:[Quantité prise]],t_Base[[N° de carte]:[N° de carte]],$B$2,t_Base[[N°de semaine]:[N°de semaine]],AY$6,t_Base[[Articles]:[Articles]],$A41)</f>
        <v>0</v>
      </c>
      <c r="AZ41" s="75">
        <f>SUMIFS(t_Base[[Quantité prise]:[Quantité prise]],t_Base[[N° de carte]:[N° de carte]],$B$2,t_Base[[N°de semaine]:[N°de semaine]],AZ$6,t_Base[[Articles]:[Articles]],$A41)</f>
        <v>0</v>
      </c>
      <c r="BA41" s="75">
        <f>SUMIFS(t_Base[[Quantité prise]:[Quantité prise]],t_Base[[N° de carte]:[N° de carte]],$B$2,t_Base[[N°de semaine]:[N°de semaine]],BA$6,t_Base[[Articles]:[Articles]],$A41)</f>
        <v>0</v>
      </c>
      <c r="BB41" s="75">
        <f>SUMIFS(t_Base[[Quantité prise]:[Quantité prise]],t_Base[[N° de carte]:[N° de carte]],$B$2,t_Base[[N°de semaine]:[N°de semaine]],BB$6,t_Base[[Articles]:[Articles]],$A41)</f>
        <v>0</v>
      </c>
      <c r="BC41" s="75">
        <f>SUMIFS(t_Base[[Quantité prise]:[Quantité prise]],t_Base[[N° de carte]:[N° de carte]],$B$2,t_Base[[N°de semaine]:[N°de semaine]],BC$6,t_Base[[Articles]:[Articles]],$A41)</f>
        <v>0</v>
      </c>
    </row>
    <row r="42" spans="1:55" ht="20.25" x14ac:dyDescent="0.25">
      <c r="A42" s="76" t="s">
        <v>135</v>
      </c>
      <c r="B42" s="30" t="e">
        <f>Articles!#REF!</f>
        <v>#REF!</v>
      </c>
      <c r="C42" s="28">
        <f t="shared" si="1"/>
        <v>0</v>
      </c>
      <c r="D42" s="74">
        <f>SUMIFS(t_Base[[Quantité prise]:[Quantité prise]],t_Base[[N° de carte]:[N° de carte]],$B$2,t_Base[[N°de semaine]:[N°de semaine]],#REF!,t_Base[[Articles]:[Articles]],$A42)</f>
        <v>0</v>
      </c>
      <c r="E42" s="75">
        <f>SUMIFS(t_Base[[Quantité prise]:[Quantité prise]],t_Base[[N° de carte]:[N° de carte]],$B$2,t_Base[[N°de semaine]:[N°de semaine]],E$6,t_Base[[Articles]:[Articles]],$A42)</f>
        <v>0</v>
      </c>
      <c r="F42" s="75">
        <f>SUMIFS(t_Base[[Quantité prise]:[Quantité prise]],t_Base[[N° de carte]:[N° de carte]],$B$2,t_Base[[N°de semaine]:[N°de semaine]],F$6,t_Base[[Articles]:[Articles]],$A42)</f>
        <v>0</v>
      </c>
      <c r="G42" s="75">
        <f>SUMIFS(t_Base[[Quantité prise]:[Quantité prise]],t_Base[[N° de carte]:[N° de carte]],$B$2,t_Base[[N°de semaine]:[N°de semaine]],G$6,t_Base[[Articles]:[Articles]],$A42)</f>
        <v>0</v>
      </c>
      <c r="H42" s="75">
        <f>SUMIFS(t_Base[[Quantité prise]:[Quantité prise]],t_Base[[N° de carte]:[N° de carte]],$B$2,t_Base[[N°de semaine]:[N°de semaine]],H$6,t_Base[[Articles]:[Articles]],$A42)</f>
        <v>0</v>
      </c>
      <c r="I42" s="75">
        <f>SUMIFS(t_Base[[Quantité prise]:[Quantité prise]],t_Base[[N° de carte]:[N° de carte]],$B$2,t_Base[[N°de semaine]:[N°de semaine]],I$6,t_Base[[Articles]:[Articles]],$A42)</f>
        <v>0</v>
      </c>
      <c r="J42" s="75">
        <f>SUMIFS(t_Base[[Quantité prise]:[Quantité prise]],t_Base[[N° de carte]:[N° de carte]],$B$2,t_Base[[N°de semaine]:[N°de semaine]],J$6,t_Base[[Articles]:[Articles]],$A42)</f>
        <v>0</v>
      </c>
      <c r="K42" s="75">
        <f>SUMIFS(t_Base[[Quantité prise]:[Quantité prise]],t_Base[[N° de carte]:[N° de carte]],$B$2,t_Base[[N°de semaine]:[N°de semaine]],K$6,t_Base[[Articles]:[Articles]],$A42)</f>
        <v>0</v>
      </c>
      <c r="L42" s="75">
        <f>SUMIFS(t_Base[[Quantité prise]:[Quantité prise]],t_Base[[N° de carte]:[N° de carte]],$B$2,t_Base[[N°de semaine]:[N°de semaine]],L$6,t_Base[[Articles]:[Articles]],$A42)</f>
        <v>0</v>
      </c>
      <c r="M42" s="75">
        <f>SUMIFS(t_Base[[Quantité prise]:[Quantité prise]],t_Base[[N° de carte]:[N° de carte]],$B$2,t_Base[[N°de semaine]:[N°de semaine]],M$6,t_Base[[Articles]:[Articles]],$A42)</f>
        <v>0</v>
      </c>
      <c r="N42" s="75">
        <f>SUMIFS(t_Base[[Quantité prise]:[Quantité prise]],t_Base[[N° de carte]:[N° de carte]],$B$2,t_Base[[N°de semaine]:[N°de semaine]],N$6,t_Base[[Articles]:[Articles]],$A42)</f>
        <v>0</v>
      </c>
      <c r="O42" s="75">
        <f>SUMIFS(t_Base[[Quantité prise]:[Quantité prise]],t_Base[[N° de carte]:[N° de carte]],$B$2,t_Base[[N°de semaine]:[N°de semaine]],O$6,t_Base[[Articles]:[Articles]],$A42)</f>
        <v>0</v>
      </c>
      <c r="P42" s="75">
        <f>SUMIFS(t_Base[[Quantité prise]:[Quantité prise]],t_Base[[N° de carte]:[N° de carte]],$B$2,t_Base[[N°de semaine]:[N°de semaine]],P$6,t_Base[[Articles]:[Articles]],$A42)</f>
        <v>0</v>
      </c>
      <c r="Q42" s="75">
        <f>SUMIFS(t_Base[[Quantité prise]:[Quantité prise]],t_Base[[N° de carte]:[N° de carte]],$B$2,t_Base[[N°de semaine]:[N°de semaine]],Q$6,t_Base[[Articles]:[Articles]],$A42)</f>
        <v>0</v>
      </c>
      <c r="R42" s="75">
        <f>SUMIFS(t_Base[[Quantité prise]:[Quantité prise]],t_Base[[N° de carte]:[N° de carte]],$B$2,t_Base[[N°de semaine]:[N°de semaine]],R$6,t_Base[[Articles]:[Articles]],$A42)</f>
        <v>0</v>
      </c>
      <c r="S42" s="75">
        <f>SUMIFS(t_Base[[Quantité prise]:[Quantité prise]],t_Base[[N° de carte]:[N° de carte]],$B$2,t_Base[[N°de semaine]:[N°de semaine]],S$6,t_Base[[Articles]:[Articles]],$A42)</f>
        <v>0</v>
      </c>
      <c r="T42" s="75">
        <f>SUMIFS(t_Base[[Quantité prise]:[Quantité prise]],t_Base[[N° de carte]:[N° de carte]],$B$2,t_Base[[N°de semaine]:[N°de semaine]],T$6,t_Base[[Articles]:[Articles]],$A42)</f>
        <v>0</v>
      </c>
      <c r="U42" s="75">
        <f>SUMIFS(t_Base[[Quantité prise]:[Quantité prise]],t_Base[[N° de carte]:[N° de carte]],$B$2,t_Base[[N°de semaine]:[N°de semaine]],U$6,t_Base[[Articles]:[Articles]],$A42)</f>
        <v>0</v>
      </c>
      <c r="V42" s="75">
        <f>SUMIFS(t_Base[[Quantité prise]:[Quantité prise]],t_Base[[N° de carte]:[N° de carte]],$B$2,t_Base[[N°de semaine]:[N°de semaine]],V$6,t_Base[[Articles]:[Articles]],$A42)</f>
        <v>0</v>
      </c>
      <c r="W42" s="75">
        <f>SUMIFS(t_Base[[Quantité prise]:[Quantité prise]],t_Base[[N° de carte]:[N° de carte]],$B$2,t_Base[[N°de semaine]:[N°de semaine]],W$6,t_Base[[Articles]:[Articles]],$A42)</f>
        <v>0</v>
      </c>
      <c r="X42" s="75">
        <f>SUMIFS(t_Base[[Quantité prise]:[Quantité prise]],t_Base[[N° de carte]:[N° de carte]],$B$2,t_Base[[N°de semaine]:[N°de semaine]],X$6,t_Base[[Articles]:[Articles]],$A42)</f>
        <v>0</v>
      </c>
      <c r="Y42" s="75">
        <f>SUMIFS(t_Base[[Quantité prise]:[Quantité prise]],t_Base[[N° de carte]:[N° de carte]],$B$2,t_Base[[N°de semaine]:[N°de semaine]],Y$6,t_Base[[Articles]:[Articles]],$A42)</f>
        <v>0</v>
      </c>
      <c r="Z42" s="75">
        <f>SUMIFS(t_Base[[Quantité prise]:[Quantité prise]],t_Base[[N° de carte]:[N° de carte]],$B$2,t_Base[[N°de semaine]:[N°de semaine]],Z$6,t_Base[[Articles]:[Articles]],$A42)</f>
        <v>0</v>
      </c>
      <c r="AA42" s="75">
        <f>SUMIFS(t_Base[[Quantité prise]:[Quantité prise]],t_Base[[N° de carte]:[N° de carte]],$B$2,t_Base[[N°de semaine]:[N°de semaine]],AA$6,t_Base[[Articles]:[Articles]],$A42)</f>
        <v>0</v>
      </c>
      <c r="AB42" s="75">
        <f>SUMIFS(t_Base[[Quantité prise]:[Quantité prise]],t_Base[[N° de carte]:[N° de carte]],$B$2,t_Base[[N°de semaine]:[N°de semaine]],AB$6,t_Base[[Articles]:[Articles]],$A42)</f>
        <v>0</v>
      </c>
      <c r="AC42" s="75">
        <f>SUMIFS(t_Base[[Quantité prise]:[Quantité prise]],t_Base[[N° de carte]:[N° de carte]],$B$2,t_Base[[N°de semaine]:[N°de semaine]],AC$6,t_Base[[Articles]:[Articles]],$A42)</f>
        <v>0</v>
      </c>
      <c r="AD42" s="75">
        <f>SUMIFS(t_Base[[Quantité prise]:[Quantité prise]],t_Base[[N° de carte]:[N° de carte]],$B$2,t_Base[[N°de semaine]:[N°de semaine]],AD$6,t_Base[[Articles]:[Articles]],$A42)</f>
        <v>0</v>
      </c>
      <c r="AE42" s="75">
        <f>SUMIFS(t_Base[[Quantité prise]:[Quantité prise]],t_Base[[N° de carte]:[N° de carte]],$B$2,t_Base[[N°de semaine]:[N°de semaine]],AE$6,t_Base[[Articles]:[Articles]],$A42)</f>
        <v>0</v>
      </c>
      <c r="AF42" s="75">
        <f>SUMIFS(t_Base[[Quantité prise]:[Quantité prise]],t_Base[[N° de carte]:[N° de carte]],$B$2,t_Base[[N°de semaine]:[N°de semaine]],AF$6,t_Base[[Articles]:[Articles]],$A42)</f>
        <v>0</v>
      </c>
      <c r="AG42" s="75">
        <f>SUMIFS(t_Base[[Quantité prise]:[Quantité prise]],t_Base[[N° de carte]:[N° de carte]],$B$2,t_Base[[N°de semaine]:[N°de semaine]],AG$6,t_Base[[Articles]:[Articles]],$A42)</f>
        <v>0</v>
      </c>
      <c r="AH42" s="75">
        <f>SUMIFS(t_Base[[Quantité prise]:[Quantité prise]],t_Base[[N° de carte]:[N° de carte]],$B$2,t_Base[[N°de semaine]:[N°de semaine]],AH$6,t_Base[[Articles]:[Articles]],$A42)</f>
        <v>0</v>
      </c>
      <c r="AI42" s="75">
        <f>SUMIFS(t_Base[[Quantité prise]:[Quantité prise]],t_Base[[N° de carte]:[N° de carte]],$B$2,t_Base[[N°de semaine]:[N°de semaine]],AI$6,t_Base[[Articles]:[Articles]],$A42)</f>
        <v>0</v>
      </c>
      <c r="AJ42" s="75">
        <f>SUMIFS(t_Base[[Quantité prise]:[Quantité prise]],t_Base[[N° de carte]:[N° de carte]],$B$2,t_Base[[N°de semaine]:[N°de semaine]],AJ$6,t_Base[[Articles]:[Articles]],$A42)</f>
        <v>0</v>
      </c>
      <c r="AK42" s="75">
        <f>SUMIFS(t_Base[[Quantité prise]:[Quantité prise]],t_Base[[N° de carte]:[N° de carte]],$B$2,t_Base[[N°de semaine]:[N°de semaine]],AK$6,t_Base[[Articles]:[Articles]],$A42)</f>
        <v>0</v>
      </c>
      <c r="AL42" s="75">
        <f>SUMIFS(t_Base[[Quantité prise]:[Quantité prise]],t_Base[[N° de carte]:[N° de carte]],$B$2,t_Base[[N°de semaine]:[N°de semaine]],AL$6,t_Base[[Articles]:[Articles]],$A42)</f>
        <v>0</v>
      </c>
      <c r="AM42" s="75">
        <f>SUMIFS(t_Base[[Quantité prise]:[Quantité prise]],t_Base[[N° de carte]:[N° de carte]],$B$2,t_Base[[N°de semaine]:[N°de semaine]],AM$6,t_Base[[Articles]:[Articles]],$A42)</f>
        <v>0</v>
      </c>
      <c r="AN42" s="75">
        <f>SUMIFS(t_Base[[Quantité prise]:[Quantité prise]],t_Base[[N° de carte]:[N° de carte]],$B$2,t_Base[[N°de semaine]:[N°de semaine]],AN$6,t_Base[[Articles]:[Articles]],$A42)</f>
        <v>0</v>
      </c>
      <c r="AO42" s="75">
        <f>SUMIFS(t_Base[[Quantité prise]:[Quantité prise]],t_Base[[N° de carte]:[N° de carte]],$B$2,t_Base[[N°de semaine]:[N°de semaine]],AO$6,t_Base[[Articles]:[Articles]],$A42)</f>
        <v>0</v>
      </c>
      <c r="AP42" s="75">
        <f>SUMIFS(t_Base[[Quantité prise]:[Quantité prise]],t_Base[[N° de carte]:[N° de carte]],$B$2,t_Base[[N°de semaine]:[N°de semaine]],AP$6,t_Base[[Articles]:[Articles]],$A42)</f>
        <v>0</v>
      </c>
      <c r="AQ42" s="75">
        <f>SUMIFS(t_Base[[Quantité prise]:[Quantité prise]],t_Base[[N° de carte]:[N° de carte]],$B$2,t_Base[[N°de semaine]:[N°de semaine]],AQ$6,t_Base[[Articles]:[Articles]],$A42)</f>
        <v>0</v>
      </c>
      <c r="AR42" s="75">
        <f>SUMIFS(t_Base[[Quantité prise]:[Quantité prise]],t_Base[[N° de carte]:[N° de carte]],$B$2,t_Base[[N°de semaine]:[N°de semaine]],AR$6,t_Base[[Articles]:[Articles]],$A42)</f>
        <v>0</v>
      </c>
      <c r="AS42" s="75">
        <f>SUMIFS(t_Base[[Quantité prise]:[Quantité prise]],t_Base[[N° de carte]:[N° de carte]],$B$2,t_Base[[N°de semaine]:[N°de semaine]],AS$6,t_Base[[Articles]:[Articles]],$A42)</f>
        <v>0</v>
      </c>
      <c r="AT42" s="75">
        <f>SUMIFS(t_Base[[Quantité prise]:[Quantité prise]],t_Base[[N° de carte]:[N° de carte]],$B$2,t_Base[[N°de semaine]:[N°de semaine]],AT$6,t_Base[[Articles]:[Articles]],$A42)</f>
        <v>0</v>
      </c>
      <c r="AU42" s="75">
        <f>SUMIFS(t_Base[[Quantité prise]:[Quantité prise]],t_Base[[N° de carte]:[N° de carte]],$B$2,t_Base[[N°de semaine]:[N°de semaine]],AU$6,t_Base[[Articles]:[Articles]],$A42)</f>
        <v>0</v>
      </c>
      <c r="AV42" s="75">
        <f>SUMIFS(t_Base[[Quantité prise]:[Quantité prise]],t_Base[[N° de carte]:[N° de carte]],$B$2,t_Base[[N°de semaine]:[N°de semaine]],AV$6,t_Base[[Articles]:[Articles]],$A42)</f>
        <v>0</v>
      </c>
      <c r="AW42" s="75">
        <f>SUMIFS(t_Base[[Quantité prise]:[Quantité prise]],t_Base[[N° de carte]:[N° de carte]],$B$2,t_Base[[N°de semaine]:[N°de semaine]],AW$6,t_Base[[Articles]:[Articles]],$A42)</f>
        <v>0</v>
      </c>
      <c r="AX42" s="75">
        <f>SUMIFS(t_Base[[Quantité prise]:[Quantité prise]],t_Base[[N° de carte]:[N° de carte]],$B$2,t_Base[[N°de semaine]:[N°de semaine]],AX$6,t_Base[[Articles]:[Articles]],$A42)</f>
        <v>0</v>
      </c>
      <c r="AY42" s="75">
        <f>SUMIFS(t_Base[[Quantité prise]:[Quantité prise]],t_Base[[N° de carte]:[N° de carte]],$B$2,t_Base[[N°de semaine]:[N°de semaine]],AY$6,t_Base[[Articles]:[Articles]],$A42)</f>
        <v>0</v>
      </c>
      <c r="AZ42" s="75">
        <f>SUMIFS(t_Base[[Quantité prise]:[Quantité prise]],t_Base[[N° de carte]:[N° de carte]],$B$2,t_Base[[N°de semaine]:[N°de semaine]],AZ$6,t_Base[[Articles]:[Articles]],$A42)</f>
        <v>0</v>
      </c>
      <c r="BA42" s="75">
        <f>SUMIFS(t_Base[[Quantité prise]:[Quantité prise]],t_Base[[N° de carte]:[N° de carte]],$B$2,t_Base[[N°de semaine]:[N°de semaine]],BA$6,t_Base[[Articles]:[Articles]],$A42)</f>
        <v>0</v>
      </c>
      <c r="BB42" s="75">
        <f>SUMIFS(t_Base[[Quantité prise]:[Quantité prise]],t_Base[[N° de carte]:[N° de carte]],$B$2,t_Base[[N°de semaine]:[N°de semaine]],BB$6,t_Base[[Articles]:[Articles]],$A42)</f>
        <v>0</v>
      </c>
      <c r="BC42" s="75">
        <f>SUMIFS(t_Base[[Quantité prise]:[Quantité prise]],t_Base[[N° de carte]:[N° de carte]],$B$2,t_Base[[N°de semaine]:[N°de semaine]],BC$6,t_Base[[Articles]:[Articles]],$A42)</f>
        <v>0</v>
      </c>
    </row>
    <row r="43" spans="1:55" ht="20.25" x14ac:dyDescent="0.25">
      <c r="A43" s="76" t="s">
        <v>136</v>
      </c>
      <c r="B43" s="30" t="e">
        <f>Articles!#REF!</f>
        <v>#REF!</v>
      </c>
      <c r="C43" s="28">
        <f t="shared" si="1"/>
        <v>0</v>
      </c>
      <c r="D43" s="74">
        <f>SUMIFS(t_Base[[Quantité prise]:[Quantité prise]],t_Base[[N° de carte]:[N° de carte]],$B$2,t_Base[[N°de semaine]:[N°de semaine]],#REF!,t_Base[[Articles]:[Articles]],$A43)</f>
        <v>0</v>
      </c>
      <c r="E43" s="75">
        <f>SUMIFS(t_Base[[Quantité prise]:[Quantité prise]],t_Base[[N° de carte]:[N° de carte]],$B$2,t_Base[[N°de semaine]:[N°de semaine]],E$6,t_Base[[Articles]:[Articles]],$A43)</f>
        <v>0</v>
      </c>
      <c r="F43" s="75">
        <f>SUMIFS(t_Base[[Quantité prise]:[Quantité prise]],t_Base[[N° de carte]:[N° de carte]],$B$2,t_Base[[N°de semaine]:[N°de semaine]],F$6,t_Base[[Articles]:[Articles]],$A43)</f>
        <v>0</v>
      </c>
      <c r="G43" s="75">
        <f>SUMIFS(t_Base[[Quantité prise]:[Quantité prise]],t_Base[[N° de carte]:[N° de carte]],$B$2,t_Base[[N°de semaine]:[N°de semaine]],G$6,t_Base[[Articles]:[Articles]],$A43)</f>
        <v>0</v>
      </c>
      <c r="H43" s="75">
        <f>SUMIFS(t_Base[[Quantité prise]:[Quantité prise]],t_Base[[N° de carte]:[N° de carte]],$B$2,t_Base[[N°de semaine]:[N°de semaine]],H$6,t_Base[[Articles]:[Articles]],$A43)</f>
        <v>0</v>
      </c>
      <c r="I43" s="75">
        <f>SUMIFS(t_Base[[Quantité prise]:[Quantité prise]],t_Base[[N° de carte]:[N° de carte]],$B$2,t_Base[[N°de semaine]:[N°de semaine]],I$6,t_Base[[Articles]:[Articles]],$A43)</f>
        <v>0</v>
      </c>
      <c r="J43" s="75">
        <f>SUMIFS(t_Base[[Quantité prise]:[Quantité prise]],t_Base[[N° de carte]:[N° de carte]],$B$2,t_Base[[N°de semaine]:[N°de semaine]],J$6,t_Base[[Articles]:[Articles]],$A43)</f>
        <v>0</v>
      </c>
      <c r="K43" s="75">
        <f>SUMIFS(t_Base[[Quantité prise]:[Quantité prise]],t_Base[[N° de carte]:[N° de carte]],$B$2,t_Base[[N°de semaine]:[N°de semaine]],K$6,t_Base[[Articles]:[Articles]],$A43)</f>
        <v>0</v>
      </c>
      <c r="L43" s="75">
        <f>SUMIFS(t_Base[[Quantité prise]:[Quantité prise]],t_Base[[N° de carte]:[N° de carte]],$B$2,t_Base[[N°de semaine]:[N°de semaine]],L$6,t_Base[[Articles]:[Articles]],$A43)</f>
        <v>0</v>
      </c>
      <c r="M43" s="75">
        <f>SUMIFS(t_Base[[Quantité prise]:[Quantité prise]],t_Base[[N° de carte]:[N° de carte]],$B$2,t_Base[[N°de semaine]:[N°de semaine]],M$6,t_Base[[Articles]:[Articles]],$A43)</f>
        <v>0</v>
      </c>
      <c r="N43" s="75">
        <f>SUMIFS(t_Base[[Quantité prise]:[Quantité prise]],t_Base[[N° de carte]:[N° de carte]],$B$2,t_Base[[N°de semaine]:[N°de semaine]],N$6,t_Base[[Articles]:[Articles]],$A43)</f>
        <v>0</v>
      </c>
      <c r="O43" s="75">
        <f>SUMIFS(t_Base[[Quantité prise]:[Quantité prise]],t_Base[[N° de carte]:[N° de carte]],$B$2,t_Base[[N°de semaine]:[N°de semaine]],O$6,t_Base[[Articles]:[Articles]],$A43)</f>
        <v>0</v>
      </c>
      <c r="P43" s="75">
        <f>SUMIFS(t_Base[[Quantité prise]:[Quantité prise]],t_Base[[N° de carte]:[N° de carte]],$B$2,t_Base[[N°de semaine]:[N°de semaine]],P$6,t_Base[[Articles]:[Articles]],$A43)</f>
        <v>0</v>
      </c>
      <c r="Q43" s="75">
        <f>SUMIFS(t_Base[[Quantité prise]:[Quantité prise]],t_Base[[N° de carte]:[N° de carte]],$B$2,t_Base[[N°de semaine]:[N°de semaine]],Q$6,t_Base[[Articles]:[Articles]],$A43)</f>
        <v>0</v>
      </c>
      <c r="R43" s="75">
        <f>SUMIFS(t_Base[[Quantité prise]:[Quantité prise]],t_Base[[N° de carte]:[N° de carte]],$B$2,t_Base[[N°de semaine]:[N°de semaine]],R$6,t_Base[[Articles]:[Articles]],$A43)</f>
        <v>0</v>
      </c>
      <c r="S43" s="75">
        <f>SUMIFS(t_Base[[Quantité prise]:[Quantité prise]],t_Base[[N° de carte]:[N° de carte]],$B$2,t_Base[[N°de semaine]:[N°de semaine]],S$6,t_Base[[Articles]:[Articles]],$A43)</f>
        <v>0</v>
      </c>
      <c r="T43" s="75">
        <f>SUMIFS(t_Base[[Quantité prise]:[Quantité prise]],t_Base[[N° de carte]:[N° de carte]],$B$2,t_Base[[N°de semaine]:[N°de semaine]],T$6,t_Base[[Articles]:[Articles]],$A43)</f>
        <v>0</v>
      </c>
      <c r="U43" s="75">
        <f>SUMIFS(t_Base[[Quantité prise]:[Quantité prise]],t_Base[[N° de carte]:[N° de carte]],$B$2,t_Base[[N°de semaine]:[N°de semaine]],U$6,t_Base[[Articles]:[Articles]],$A43)</f>
        <v>0</v>
      </c>
      <c r="V43" s="75">
        <f>SUMIFS(t_Base[[Quantité prise]:[Quantité prise]],t_Base[[N° de carte]:[N° de carte]],$B$2,t_Base[[N°de semaine]:[N°de semaine]],V$6,t_Base[[Articles]:[Articles]],$A43)</f>
        <v>0</v>
      </c>
      <c r="W43" s="75">
        <f>SUMIFS(t_Base[[Quantité prise]:[Quantité prise]],t_Base[[N° de carte]:[N° de carte]],$B$2,t_Base[[N°de semaine]:[N°de semaine]],W$6,t_Base[[Articles]:[Articles]],$A43)</f>
        <v>0</v>
      </c>
      <c r="X43" s="75">
        <f>SUMIFS(t_Base[[Quantité prise]:[Quantité prise]],t_Base[[N° de carte]:[N° de carte]],$B$2,t_Base[[N°de semaine]:[N°de semaine]],X$6,t_Base[[Articles]:[Articles]],$A43)</f>
        <v>0</v>
      </c>
      <c r="Y43" s="75">
        <f>SUMIFS(t_Base[[Quantité prise]:[Quantité prise]],t_Base[[N° de carte]:[N° de carte]],$B$2,t_Base[[N°de semaine]:[N°de semaine]],Y$6,t_Base[[Articles]:[Articles]],$A43)</f>
        <v>0</v>
      </c>
      <c r="Z43" s="75">
        <f>SUMIFS(t_Base[[Quantité prise]:[Quantité prise]],t_Base[[N° de carte]:[N° de carte]],$B$2,t_Base[[N°de semaine]:[N°de semaine]],Z$6,t_Base[[Articles]:[Articles]],$A43)</f>
        <v>0</v>
      </c>
      <c r="AA43" s="75">
        <f>SUMIFS(t_Base[[Quantité prise]:[Quantité prise]],t_Base[[N° de carte]:[N° de carte]],$B$2,t_Base[[N°de semaine]:[N°de semaine]],AA$6,t_Base[[Articles]:[Articles]],$A43)</f>
        <v>0</v>
      </c>
      <c r="AB43" s="75">
        <f>SUMIFS(t_Base[[Quantité prise]:[Quantité prise]],t_Base[[N° de carte]:[N° de carte]],$B$2,t_Base[[N°de semaine]:[N°de semaine]],AB$6,t_Base[[Articles]:[Articles]],$A43)</f>
        <v>0</v>
      </c>
      <c r="AC43" s="75">
        <f>SUMIFS(t_Base[[Quantité prise]:[Quantité prise]],t_Base[[N° de carte]:[N° de carte]],$B$2,t_Base[[N°de semaine]:[N°de semaine]],AC$6,t_Base[[Articles]:[Articles]],$A43)</f>
        <v>0</v>
      </c>
      <c r="AD43" s="75">
        <f>SUMIFS(t_Base[[Quantité prise]:[Quantité prise]],t_Base[[N° de carte]:[N° de carte]],$B$2,t_Base[[N°de semaine]:[N°de semaine]],AD$6,t_Base[[Articles]:[Articles]],$A43)</f>
        <v>0</v>
      </c>
      <c r="AE43" s="75">
        <f>SUMIFS(t_Base[[Quantité prise]:[Quantité prise]],t_Base[[N° de carte]:[N° de carte]],$B$2,t_Base[[N°de semaine]:[N°de semaine]],AE$6,t_Base[[Articles]:[Articles]],$A43)</f>
        <v>0</v>
      </c>
      <c r="AF43" s="75">
        <f>SUMIFS(t_Base[[Quantité prise]:[Quantité prise]],t_Base[[N° de carte]:[N° de carte]],$B$2,t_Base[[N°de semaine]:[N°de semaine]],AF$6,t_Base[[Articles]:[Articles]],$A43)</f>
        <v>0</v>
      </c>
      <c r="AG43" s="75">
        <f>SUMIFS(t_Base[[Quantité prise]:[Quantité prise]],t_Base[[N° de carte]:[N° de carte]],$B$2,t_Base[[N°de semaine]:[N°de semaine]],AG$6,t_Base[[Articles]:[Articles]],$A43)</f>
        <v>0</v>
      </c>
      <c r="AH43" s="75">
        <f>SUMIFS(t_Base[[Quantité prise]:[Quantité prise]],t_Base[[N° de carte]:[N° de carte]],$B$2,t_Base[[N°de semaine]:[N°de semaine]],AH$6,t_Base[[Articles]:[Articles]],$A43)</f>
        <v>0</v>
      </c>
      <c r="AI43" s="75">
        <f>SUMIFS(t_Base[[Quantité prise]:[Quantité prise]],t_Base[[N° de carte]:[N° de carte]],$B$2,t_Base[[N°de semaine]:[N°de semaine]],AI$6,t_Base[[Articles]:[Articles]],$A43)</f>
        <v>0</v>
      </c>
      <c r="AJ43" s="75">
        <f>SUMIFS(t_Base[[Quantité prise]:[Quantité prise]],t_Base[[N° de carte]:[N° de carte]],$B$2,t_Base[[N°de semaine]:[N°de semaine]],AJ$6,t_Base[[Articles]:[Articles]],$A43)</f>
        <v>0</v>
      </c>
      <c r="AK43" s="75">
        <f>SUMIFS(t_Base[[Quantité prise]:[Quantité prise]],t_Base[[N° de carte]:[N° de carte]],$B$2,t_Base[[N°de semaine]:[N°de semaine]],AK$6,t_Base[[Articles]:[Articles]],$A43)</f>
        <v>0</v>
      </c>
      <c r="AL43" s="75">
        <f>SUMIFS(t_Base[[Quantité prise]:[Quantité prise]],t_Base[[N° de carte]:[N° de carte]],$B$2,t_Base[[N°de semaine]:[N°de semaine]],AL$6,t_Base[[Articles]:[Articles]],$A43)</f>
        <v>0</v>
      </c>
      <c r="AM43" s="75">
        <f>SUMIFS(t_Base[[Quantité prise]:[Quantité prise]],t_Base[[N° de carte]:[N° de carte]],$B$2,t_Base[[N°de semaine]:[N°de semaine]],AM$6,t_Base[[Articles]:[Articles]],$A43)</f>
        <v>0</v>
      </c>
      <c r="AN43" s="75">
        <f>SUMIFS(t_Base[[Quantité prise]:[Quantité prise]],t_Base[[N° de carte]:[N° de carte]],$B$2,t_Base[[N°de semaine]:[N°de semaine]],AN$6,t_Base[[Articles]:[Articles]],$A43)</f>
        <v>0</v>
      </c>
      <c r="AO43" s="75">
        <f>SUMIFS(t_Base[[Quantité prise]:[Quantité prise]],t_Base[[N° de carte]:[N° de carte]],$B$2,t_Base[[N°de semaine]:[N°de semaine]],AO$6,t_Base[[Articles]:[Articles]],$A43)</f>
        <v>0</v>
      </c>
      <c r="AP43" s="75">
        <f>SUMIFS(t_Base[[Quantité prise]:[Quantité prise]],t_Base[[N° de carte]:[N° de carte]],$B$2,t_Base[[N°de semaine]:[N°de semaine]],AP$6,t_Base[[Articles]:[Articles]],$A43)</f>
        <v>0</v>
      </c>
      <c r="AQ43" s="75">
        <f>SUMIFS(t_Base[[Quantité prise]:[Quantité prise]],t_Base[[N° de carte]:[N° de carte]],$B$2,t_Base[[N°de semaine]:[N°de semaine]],AQ$6,t_Base[[Articles]:[Articles]],$A43)</f>
        <v>0</v>
      </c>
      <c r="AR43" s="75">
        <f>SUMIFS(t_Base[[Quantité prise]:[Quantité prise]],t_Base[[N° de carte]:[N° de carte]],$B$2,t_Base[[N°de semaine]:[N°de semaine]],AR$6,t_Base[[Articles]:[Articles]],$A43)</f>
        <v>0</v>
      </c>
      <c r="AS43" s="75">
        <f>SUMIFS(t_Base[[Quantité prise]:[Quantité prise]],t_Base[[N° de carte]:[N° de carte]],$B$2,t_Base[[N°de semaine]:[N°de semaine]],AS$6,t_Base[[Articles]:[Articles]],$A43)</f>
        <v>0</v>
      </c>
      <c r="AT43" s="75">
        <f>SUMIFS(t_Base[[Quantité prise]:[Quantité prise]],t_Base[[N° de carte]:[N° de carte]],$B$2,t_Base[[N°de semaine]:[N°de semaine]],AT$6,t_Base[[Articles]:[Articles]],$A43)</f>
        <v>0</v>
      </c>
      <c r="AU43" s="75">
        <f>SUMIFS(t_Base[[Quantité prise]:[Quantité prise]],t_Base[[N° de carte]:[N° de carte]],$B$2,t_Base[[N°de semaine]:[N°de semaine]],AU$6,t_Base[[Articles]:[Articles]],$A43)</f>
        <v>0</v>
      </c>
      <c r="AV43" s="75">
        <f>SUMIFS(t_Base[[Quantité prise]:[Quantité prise]],t_Base[[N° de carte]:[N° de carte]],$B$2,t_Base[[N°de semaine]:[N°de semaine]],AV$6,t_Base[[Articles]:[Articles]],$A43)</f>
        <v>0</v>
      </c>
      <c r="AW43" s="75">
        <f>SUMIFS(t_Base[[Quantité prise]:[Quantité prise]],t_Base[[N° de carte]:[N° de carte]],$B$2,t_Base[[N°de semaine]:[N°de semaine]],AW$6,t_Base[[Articles]:[Articles]],$A43)</f>
        <v>0</v>
      </c>
      <c r="AX43" s="75">
        <f>SUMIFS(t_Base[[Quantité prise]:[Quantité prise]],t_Base[[N° de carte]:[N° de carte]],$B$2,t_Base[[N°de semaine]:[N°de semaine]],AX$6,t_Base[[Articles]:[Articles]],$A43)</f>
        <v>0</v>
      </c>
      <c r="AY43" s="75">
        <f>SUMIFS(t_Base[[Quantité prise]:[Quantité prise]],t_Base[[N° de carte]:[N° de carte]],$B$2,t_Base[[N°de semaine]:[N°de semaine]],AY$6,t_Base[[Articles]:[Articles]],$A43)</f>
        <v>0</v>
      </c>
      <c r="AZ43" s="75">
        <f>SUMIFS(t_Base[[Quantité prise]:[Quantité prise]],t_Base[[N° de carte]:[N° de carte]],$B$2,t_Base[[N°de semaine]:[N°de semaine]],AZ$6,t_Base[[Articles]:[Articles]],$A43)</f>
        <v>0</v>
      </c>
      <c r="BA43" s="75">
        <f>SUMIFS(t_Base[[Quantité prise]:[Quantité prise]],t_Base[[N° de carte]:[N° de carte]],$B$2,t_Base[[N°de semaine]:[N°de semaine]],BA$6,t_Base[[Articles]:[Articles]],$A43)</f>
        <v>0</v>
      </c>
      <c r="BB43" s="75">
        <f>SUMIFS(t_Base[[Quantité prise]:[Quantité prise]],t_Base[[N° de carte]:[N° de carte]],$B$2,t_Base[[N°de semaine]:[N°de semaine]],BB$6,t_Base[[Articles]:[Articles]],$A43)</f>
        <v>0</v>
      </c>
      <c r="BC43" s="75">
        <f>SUMIFS(t_Base[[Quantité prise]:[Quantité prise]],t_Base[[N° de carte]:[N° de carte]],$B$2,t_Base[[N°de semaine]:[N°de semaine]],BC$6,t_Base[[Articles]:[Articles]],$A43)</f>
        <v>0</v>
      </c>
    </row>
    <row r="44" spans="1:55" ht="20.25" x14ac:dyDescent="0.25">
      <c r="A44" s="76" t="s">
        <v>137</v>
      </c>
      <c r="B44" s="30" t="e">
        <f>Articles!#REF!</f>
        <v>#REF!</v>
      </c>
      <c r="C44" s="28">
        <f t="shared" si="1"/>
        <v>0</v>
      </c>
      <c r="D44" s="74">
        <f>SUMIFS(t_Base[[Quantité prise]:[Quantité prise]],t_Base[[N° de carte]:[N° de carte]],$B$2,t_Base[[N°de semaine]:[N°de semaine]],#REF!,t_Base[[Articles]:[Articles]],$A44)</f>
        <v>0</v>
      </c>
      <c r="E44" s="75">
        <f>SUMIFS(t_Base[[Quantité prise]:[Quantité prise]],t_Base[[N° de carte]:[N° de carte]],$B$2,t_Base[[N°de semaine]:[N°de semaine]],E$6,t_Base[[Articles]:[Articles]],$A44)</f>
        <v>0</v>
      </c>
      <c r="F44" s="75">
        <f>SUMIFS(t_Base[[Quantité prise]:[Quantité prise]],t_Base[[N° de carte]:[N° de carte]],$B$2,t_Base[[N°de semaine]:[N°de semaine]],F$6,t_Base[[Articles]:[Articles]],$A44)</f>
        <v>0</v>
      </c>
      <c r="G44" s="75">
        <f>SUMIFS(t_Base[[Quantité prise]:[Quantité prise]],t_Base[[N° de carte]:[N° de carte]],$B$2,t_Base[[N°de semaine]:[N°de semaine]],G$6,t_Base[[Articles]:[Articles]],$A44)</f>
        <v>0</v>
      </c>
      <c r="H44" s="75">
        <f>SUMIFS(t_Base[[Quantité prise]:[Quantité prise]],t_Base[[N° de carte]:[N° de carte]],$B$2,t_Base[[N°de semaine]:[N°de semaine]],H$6,t_Base[[Articles]:[Articles]],$A44)</f>
        <v>0</v>
      </c>
      <c r="I44" s="75">
        <f>SUMIFS(t_Base[[Quantité prise]:[Quantité prise]],t_Base[[N° de carte]:[N° de carte]],$B$2,t_Base[[N°de semaine]:[N°de semaine]],I$6,t_Base[[Articles]:[Articles]],$A44)</f>
        <v>0</v>
      </c>
      <c r="J44" s="75">
        <f>SUMIFS(t_Base[[Quantité prise]:[Quantité prise]],t_Base[[N° de carte]:[N° de carte]],$B$2,t_Base[[N°de semaine]:[N°de semaine]],J$6,t_Base[[Articles]:[Articles]],$A44)</f>
        <v>0</v>
      </c>
      <c r="K44" s="75">
        <f>SUMIFS(t_Base[[Quantité prise]:[Quantité prise]],t_Base[[N° de carte]:[N° de carte]],$B$2,t_Base[[N°de semaine]:[N°de semaine]],K$6,t_Base[[Articles]:[Articles]],$A44)</f>
        <v>0</v>
      </c>
      <c r="L44" s="75">
        <f>SUMIFS(t_Base[[Quantité prise]:[Quantité prise]],t_Base[[N° de carte]:[N° de carte]],$B$2,t_Base[[N°de semaine]:[N°de semaine]],L$6,t_Base[[Articles]:[Articles]],$A44)</f>
        <v>0</v>
      </c>
      <c r="M44" s="75">
        <f>SUMIFS(t_Base[[Quantité prise]:[Quantité prise]],t_Base[[N° de carte]:[N° de carte]],$B$2,t_Base[[N°de semaine]:[N°de semaine]],M$6,t_Base[[Articles]:[Articles]],$A44)</f>
        <v>0</v>
      </c>
      <c r="N44" s="75">
        <f>SUMIFS(t_Base[[Quantité prise]:[Quantité prise]],t_Base[[N° de carte]:[N° de carte]],$B$2,t_Base[[N°de semaine]:[N°de semaine]],N$6,t_Base[[Articles]:[Articles]],$A44)</f>
        <v>0</v>
      </c>
      <c r="O44" s="75">
        <f>SUMIFS(t_Base[[Quantité prise]:[Quantité prise]],t_Base[[N° de carte]:[N° de carte]],$B$2,t_Base[[N°de semaine]:[N°de semaine]],O$6,t_Base[[Articles]:[Articles]],$A44)</f>
        <v>0</v>
      </c>
      <c r="P44" s="75">
        <f>SUMIFS(t_Base[[Quantité prise]:[Quantité prise]],t_Base[[N° de carte]:[N° de carte]],$B$2,t_Base[[N°de semaine]:[N°de semaine]],P$6,t_Base[[Articles]:[Articles]],$A44)</f>
        <v>0</v>
      </c>
      <c r="Q44" s="75">
        <f>SUMIFS(t_Base[[Quantité prise]:[Quantité prise]],t_Base[[N° de carte]:[N° de carte]],$B$2,t_Base[[N°de semaine]:[N°de semaine]],Q$6,t_Base[[Articles]:[Articles]],$A44)</f>
        <v>0</v>
      </c>
      <c r="R44" s="75">
        <f>SUMIFS(t_Base[[Quantité prise]:[Quantité prise]],t_Base[[N° de carte]:[N° de carte]],$B$2,t_Base[[N°de semaine]:[N°de semaine]],R$6,t_Base[[Articles]:[Articles]],$A44)</f>
        <v>0</v>
      </c>
      <c r="S44" s="75">
        <f>SUMIFS(t_Base[[Quantité prise]:[Quantité prise]],t_Base[[N° de carte]:[N° de carte]],$B$2,t_Base[[N°de semaine]:[N°de semaine]],S$6,t_Base[[Articles]:[Articles]],$A44)</f>
        <v>0</v>
      </c>
      <c r="T44" s="75">
        <f>SUMIFS(t_Base[[Quantité prise]:[Quantité prise]],t_Base[[N° de carte]:[N° de carte]],$B$2,t_Base[[N°de semaine]:[N°de semaine]],T$6,t_Base[[Articles]:[Articles]],$A44)</f>
        <v>0</v>
      </c>
      <c r="U44" s="75">
        <f>SUMIFS(t_Base[[Quantité prise]:[Quantité prise]],t_Base[[N° de carte]:[N° de carte]],$B$2,t_Base[[N°de semaine]:[N°de semaine]],U$6,t_Base[[Articles]:[Articles]],$A44)</f>
        <v>0</v>
      </c>
      <c r="V44" s="75">
        <f>SUMIFS(t_Base[[Quantité prise]:[Quantité prise]],t_Base[[N° de carte]:[N° de carte]],$B$2,t_Base[[N°de semaine]:[N°de semaine]],V$6,t_Base[[Articles]:[Articles]],$A44)</f>
        <v>0</v>
      </c>
      <c r="W44" s="75">
        <f>SUMIFS(t_Base[[Quantité prise]:[Quantité prise]],t_Base[[N° de carte]:[N° de carte]],$B$2,t_Base[[N°de semaine]:[N°de semaine]],W$6,t_Base[[Articles]:[Articles]],$A44)</f>
        <v>0</v>
      </c>
      <c r="X44" s="75">
        <f>SUMIFS(t_Base[[Quantité prise]:[Quantité prise]],t_Base[[N° de carte]:[N° de carte]],$B$2,t_Base[[N°de semaine]:[N°de semaine]],X$6,t_Base[[Articles]:[Articles]],$A44)</f>
        <v>0</v>
      </c>
      <c r="Y44" s="75">
        <f>SUMIFS(t_Base[[Quantité prise]:[Quantité prise]],t_Base[[N° de carte]:[N° de carte]],$B$2,t_Base[[N°de semaine]:[N°de semaine]],Y$6,t_Base[[Articles]:[Articles]],$A44)</f>
        <v>0</v>
      </c>
      <c r="Z44" s="75">
        <f>SUMIFS(t_Base[[Quantité prise]:[Quantité prise]],t_Base[[N° de carte]:[N° de carte]],$B$2,t_Base[[N°de semaine]:[N°de semaine]],Z$6,t_Base[[Articles]:[Articles]],$A44)</f>
        <v>0</v>
      </c>
      <c r="AA44" s="75">
        <f>SUMIFS(t_Base[[Quantité prise]:[Quantité prise]],t_Base[[N° de carte]:[N° de carte]],$B$2,t_Base[[N°de semaine]:[N°de semaine]],AA$6,t_Base[[Articles]:[Articles]],$A44)</f>
        <v>0</v>
      </c>
      <c r="AB44" s="75">
        <f>SUMIFS(t_Base[[Quantité prise]:[Quantité prise]],t_Base[[N° de carte]:[N° de carte]],$B$2,t_Base[[N°de semaine]:[N°de semaine]],AB$6,t_Base[[Articles]:[Articles]],$A44)</f>
        <v>0</v>
      </c>
      <c r="AC44" s="75">
        <f>SUMIFS(t_Base[[Quantité prise]:[Quantité prise]],t_Base[[N° de carte]:[N° de carte]],$B$2,t_Base[[N°de semaine]:[N°de semaine]],AC$6,t_Base[[Articles]:[Articles]],$A44)</f>
        <v>0</v>
      </c>
      <c r="AD44" s="75">
        <f>SUMIFS(t_Base[[Quantité prise]:[Quantité prise]],t_Base[[N° de carte]:[N° de carte]],$B$2,t_Base[[N°de semaine]:[N°de semaine]],AD$6,t_Base[[Articles]:[Articles]],$A44)</f>
        <v>0</v>
      </c>
      <c r="AE44" s="75">
        <f>SUMIFS(t_Base[[Quantité prise]:[Quantité prise]],t_Base[[N° de carte]:[N° de carte]],$B$2,t_Base[[N°de semaine]:[N°de semaine]],AE$6,t_Base[[Articles]:[Articles]],$A44)</f>
        <v>0</v>
      </c>
      <c r="AF44" s="75">
        <f>SUMIFS(t_Base[[Quantité prise]:[Quantité prise]],t_Base[[N° de carte]:[N° de carte]],$B$2,t_Base[[N°de semaine]:[N°de semaine]],AF$6,t_Base[[Articles]:[Articles]],$A44)</f>
        <v>0</v>
      </c>
      <c r="AG44" s="75">
        <f>SUMIFS(t_Base[[Quantité prise]:[Quantité prise]],t_Base[[N° de carte]:[N° de carte]],$B$2,t_Base[[N°de semaine]:[N°de semaine]],AG$6,t_Base[[Articles]:[Articles]],$A44)</f>
        <v>0</v>
      </c>
      <c r="AH44" s="75">
        <f>SUMIFS(t_Base[[Quantité prise]:[Quantité prise]],t_Base[[N° de carte]:[N° de carte]],$B$2,t_Base[[N°de semaine]:[N°de semaine]],AH$6,t_Base[[Articles]:[Articles]],$A44)</f>
        <v>0</v>
      </c>
      <c r="AI44" s="75">
        <f>SUMIFS(t_Base[[Quantité prise]:[Quantité prise]],t_Base[[N° de carte]:[N° de carte]],$B$2,t_Base[[N°de semaine]:[N°de semaine]],AI$6,t_Base[[Articles]:[Articles]],$A44)</f>
        <v>0</v>
      </c>
      <c r="AJ44" s="75">
        <f>SUMIFS(t_Base[[Quantité prise]:[Quantité prise]],t_Base[[N° de carte]:[N° de carte]],$B$2,t_Base[[N°de semaine]:[N°de semaine]],AJ$6,t_Base[[Articles]:[Articles]],$A44)</f>
        <v>0</v>
      </c>
      <c r="AK44" s="75">
        <f>SUMIFS(t_Base[[Quantité prise]:[Quantité prise]],t_Base[[N° de carte]:[N° de carte]],$B$2,t_Base[[N°de semaine]:[N°de semaine]],AK$6,t_Base[[Articles]:[Articles]],$A44)</f>
        <v>0</v>
      </c>
      <c r="AL44" s="75">
        <f>SUMIFS(t_Base[[Quantité prise]:[Quantité prise]],t_Base[[N° de carte]:[N° de carte]],$B$2,t_Base[[N°de semaine]:[N°de semaine]],AL$6,t_Base[[Articles]:[Articles]],$A44)</f>
        <v>0</v>
      </c>
      <c r="AM44" s="75">
        <f>SUMIFS(t_Base[[Quantité prise]:[Quantité prise]],t_Base[[N° de carte]:[N° de carte]],$B$2,t_Base[[N°de semaine]:[N°de semaine]],AM$6,t_Base[[Articles]:[Articles]],$A44)</f>
        <v>0</v>
      </c>
      <c r="AN44" s="75">
        <f>SUMIFS(t_Base[[Quantité prise]:[Quantité prise]],t_Base[[N° de carte]:[N° de carte]],$B$2,t_Base[[N°de semaine]:[N°de semaine]],AN$6,t_Base[[Articles]:[Articles]],$A44)</f>
        <v>0</v>
      </c>
      <c r="AO44" s="75">
        <f>SUMIFS(t_Base[[Quantité prise]:[Quantité prise]],t_Base[[N° de carte]:[N° de carte]],$B$2,t_Base[[N°de semaine]:[N°de semaine]],AO$6,t_Base[[Articles]:[Articles]],$A44)</f>
        <v>0</v>
      </c>
      <c r="AP44" s="75">
        <f>SUMIFS(t_Base[[Quantité prise]:[Quantité prise]],t_Base[[N° de carte]:[N° de carte]],$B$2,t_Base[[N°de semaine]:[N°de semaine]],AP$6,t_Base[[Articles]:[Articles]],$A44)</f>
        <v>0</v>
      </c>
      <c r="AQ44" s="75">
        <f>SUMIFS(t_Base[[Quantité prise]:[Quantité prise]],t_Base[[N° de carte]:[N° de carte]],$B$2,t_Base[[N°de semaine]:[N°de semaine]],AQ$6,t_Base[[Articles]:[Articles]],$A44)</f>
        <v>0</v>
      </c>
      <c r="AR44" s="75">
        <f>SUMIFS(t_Base[[Quantité prise]:[Quantité prise]],t_Base[[N° de carte]:[N° de carte]],$B$2,t_Base[[N°de semaine]:[N°de semaine]],AR$6,t_Base[[Articles]:[Articles]],$A44)</f>
        <v>0</v>
      </c>
      <c r="AS44" s="75">
        <f>SUMIFS(t_Base[[Quantité prise]:[Quantité prise]],t_Base[[N° de carte]:[N° de carte]],$B$2,t_Base[[N°de semaine]:[N°de semaine]],AS$6,t_Base[[Articles]:[Articles]],$A44)</f>
        <v>0</v>
      </c>
      <c r="AT44" s="75">
        <f>SUMIFS(t_Base[[Quantité prise]:[Quantité prise]],t_Base[[N° de carte]:[N° de carte]],$B$2,t_Base[[N°de semaine]:[N°de semaine]],AT$6,t_Base[[Articles]:[Articles]],$A44)</f>
        <v>0</v>
      </c>
      <c r="AU44" s="75">
        <f>SUMIFS(t_Base[[Quantité prise]:[Quantité prise]],t_Base[[N° de carte]:[N° de carte]],$B$2,t_Base[[N°de semaine]:[N°de semaine]],AU$6,t_Base[[Articles]:[Articles]],$A44)</f>
        <v>0</v>
      </c>
      <c r="AV44" s="75">
        <f>SUMIFS(t_Base[[Quantité prise]:[Quantité prise]],t_Base[[N° de carte]:[N° de carte]],$B$2,t_Base[[N°de semaine]:[N°de semaine]],AV$6,t_Base[[Articles]:[Articles]],$A44)</f>
        <v>0</v>
      </c>
      <c r="AW44" s="75">
        <f>SUMIFS(t_Base[[Quantité prise]:[Quantité prise]],t_Base[[N° de carte]:[N° de carte]],$B$2,t_Base[[N°de semaine]:[N°de semaine]],AW$6,t_Base[[Articles]:[Articles]],$A44)</f>
        <v>0</v>
      </c>
      <c r="AX44" s="75">
        <f>SUMIFS(t_Base[[Quantité prise]:[Quantité prise]],t_Base[[N° de carte]:[N° de carte]],$B$2,t_Base[[N°de semaine]:[N°de semaine]],AX$6,t_Base[[Articles]:[Articles]],$A44)</f>
        <v>0</v>
      </c>
      <c r="AY44" s="75">
        <f>SUMIFS(t_Base[[Quantité prise]:[Quantité prise]],t_Base[[N° de carte]:[N° de carte]],$B$2,t_Base[[N°de semaine]:[N°de semaine]],AY$6,t_Base[[Articles]:[Articles]],$A44)</f>
        <v>0</v>
      </c>
      <c r="AZ44" s="75">
        <f>SUMIFS(t_Base[[Quantité prise]:[Quantité prise]],t_Base[[N° de carte]:[N° de carte]],$B$2,t_Base[[N°de semaine]:[N°de semaine]],AZ$6,t_Base[[Articles]:[Articles]],$A44)</f>
        <v>0</v>
      </c>
      <c r="BA44" s="75">
        <f>SUMIFS(t_Base[[Quantité prise]:[Quantité prise]],t_Base[[N° de carte]:[N° de carte]],$B$2,t_Base[[N°de semaine]:[N°de semaine]],BA$6,t_Base[[Articles]:[Articles]],$A44)</f>
        <v>0</v>
      </c>
      <c r="BB44" s="75">
        <f>SUMIFS(t_Base[[Quantité prise]:[Quantité prise]],t_Base[[N° de carte]:[N° de carte]],$B$2,t_Base[[N°de semaine]:[N°de semaine]],BB$6,t_Base[[Articles]:[Articles]],$A44)</f>
        <v>0</v>
      </c>
      <c r="BC44" s="75">
        <f>SUMIFS(t_Base[[Quantité prise]:[Quantité prise]],t_Base[[N° de carte]:[N° de carte]],$B$2,t_Base[[N°de semaine]:[N°de semaine]],BC$6,t_Base[[Articles]:[Articles]],$A44)</f>
        <v>0</v>
      </c>
    </row>
    <row r="45" spans="1:55" ht="20.25" x14ac:dyDescent="0.25">
      <c r="A45" s="76"/>
      <c r="B45" s="30"/>
      <c r="C45" s="28"/>
      <c r="D45" s="74"/>
      <c r="E45" s="75"/>
      <c r="F45" s="75"/>
      <c r="G45" s="75"/>
      <c r="H45" s="75"/>
      <c r="I45" s="75"/>
      <c r="J45" s="75"/>
      <c r="K45" s="75"/>
      <c r="L45" s="75"/>
      <c r="M45" s="75"/>
      <c r="N45" s="75"/>
      <c r="O45" s="75"/>
      <c r="P45" s="75"/>
      <c r="Q45" s="75"/>
      <c r="R45" s="75"/>
      <c r="S45" s="75"/>
      <c r="T45" s="75"/>
      <c r="U45" s="75"/>
      <c r="V45" s="75"/>
      <c r="W45" s="75"/>
      <c r="X45" s="75"/>
      <c r="Y45" s="75"/>
      <c r="Z45" s="75"/>
      <c r="AA45" s="75"/>
      <c r="AB45" s="75"/>
      <c r="AC45" s="75"/>
      <c r="AD45" s="75"/>
      <c r="AE45" s="75"/>
      <c r="AF45" s="75"/>
      <c r="AG45" s="75"/>
      <c r="AH45" s="75"/>
      <c r="AI45" s="75"/>
      <c r="AJ45" s="75"/>
      <c r="AK45" s="75"/>
      <c r="AL45" s="75"/>
      <c r="AM45" s="75"/>
      <c r="AN45" s="75"/>
      <c r="AO45" s="75"/>
      <c r="AP45" s="75"/>
      <c r="AQ45" s="75"/>
      <c r="AR45" s="75"/>
      <c r="AS45" s="75"/>
      <c r="AT45" s="75"/>
      <c r="AU45" s="75"/>
      <c r="AV45" s="75"/>
      <c r="AW45" s="75"/>
      <c r="AX45" s="75"/>
      <c r="AY45" s="75"/>
      <c r="AZ45" s="75"/>
      <c r="BA45" s="75"/>
      <c r="BB45" s="75"/>
      <c r="BC45" s="75"/>
    </row>
    <row r="46" spans="1:55" ht="20.25" x14ac:dyDescent="0.25">
      <c r="A46" s="76" t="s">
        <v>146</v>
      </c>
      <c r="B46" s="30" t="e">
        <f>Articles!#REF!</f>
        <v>#REF!</v>
      </c>
      <c r="C46" s="28">
        <f t="shared" si="1"/>
        <v>0</v>
      </c>
      <c r="D46" s="74">
        <f>SUMIFS(t_Base[[Quantité prise]:[Quantité prise]],t_Base[[N° de carte]:[N° de carte]],$B$2,t_Base[[N°de semaine]:[N°de semaine]],#REF!,t_Base[[Articles]:[Articles]],$A46)</f>
        <v>0</v>
      </c>
      <c r="E46" s="75">
        <f>SUMIFS(t_Base[[Quantité prise]:[Quantité prise]],t_Base[[N° de carte]:[N° de carte]],$B$2,t_Base[[N°de semaine]:[N°de semaine]],E$6,t_Base[[Articles]:[Articles]],$A46)</f>
        <v>0</v>
      </c>
      <c r="F46" s="75">
        <f>SUMIFS(t_Base[[Quantité prise]:[Quantité prise]],t_Base[[N° de carte]:[N° de carte]],$B$2,t_Base[[N°de semaine]:[N°de semaine]],F$6,t_Base[[Articles]:[Articles]],$A46)</f>
        <v>0</v>
      </c>
      <c r="G46" s="75">
        <f>SUMIFS(t_Base[[Quantité prise]:[Quantité prise]],t_Base[[N° de carte]:[N° de carte]],$B$2,t_Base[[N°de semaine]:[N°de semaine]],G$6,t_Base[[Articles]:[Articles]],$A46)</f>
        <v>0</v>
      </c>
      <c r="H46" s="75">
        <f>SUMIFS(t_Base[[Quantité prise]:[Quantité prise]],t_Base[[N° de carte]:[N° de carte]],$B$2,t_Base[[N°de semaine]:[N°de semaine]],H$6,t_Base[[Articles]:[Articles]],$A46)</f>
        <v>0</v>
      </c>
      <c r="I46" s="75">
        <f>SUMIFS(t_Base[[Quantité prise]:[Quantité prise]],t_Base[[N° de carte]:[N° de carte]],$B$2,t_Base[[N°de semaine]:[N°de semaine]],I$6,t_Base[[Articles]:[Articles]],$A46)</f>
        <v>0</v>
      </c>
      <c r="J46" s="75">
        <f>SUMIFS(t_Base[[Quantité prise]:[Quantité prise]],t_Base[[N° de carte]:[N° de carte]],$B$2,t_Base[[N°de semaine]:[N°de semaine]],J$6,t_Base[[Articles]:[Articles]],$A46)</f>
        <v>0</v>
      </c>
      <c r="K46" s="75">
        <f>SUMIFS(t_Base[[Quantité prise]:[Quantité prise]],t_Base[[N° de carte]:[N° de carte]],$B$2,t_Base[[N°de semaine]:[N°de semaine]],K$6,t_Base[[Articles]:[Articles]],$A46)</f>
        <v>0</v>
      </c>
      <c r="L46" s="75">
        <f>SUMIFS(t_Base[[Quantité prise]:[Quantité prise]],t_Base[[N° de carte]:[N° de carte]],$B$2,t_Base[[N°de semaine]:[N°de semaine]],L$6,t_Base[[Articles]:[Articles]],$A46)</f>
        <v>0</v>
      </c>
      <c r="M46" s="75">
        <f>SUMIFS(t_Base[[Quantité prise]:[Quantité prise]],t_Base[[N° de carte]:[N° de carte]],$B$2,t_Base[[N°de semaine]:[N°de semaine]],M$6,t_Base[[Articles]:[Articles]],$A46)</f>
        <v>0</v>
      </c>
      <c r="N46" s="75">
        <f>SUMIFS(t_Base[[Quantité prise]:[Quantité prise]],t_Base[[N° de carte]:[N° de carte]],$B$2,t_Base[[N°de semaine]:[N°de semaine]],N$6,t_Base[[Articles]:[Articles]],$A46)</f>
        <v>0</v>
      </c>
      <c r="O46" s="75">
        <f>SUMIFS(t_Base[[Quantité prise]:[Quantité prise]],t_Base[[N° de carte]:[N° de carte]],$B$2,t_Base[[N°de semaine]:[N°de semaine]],O$6,t_Base[[Articles]:[Articles]],$A46)</f>
        <v>0</v>
      </c>
      <c r="P46" s="75">
        <f>SUMIFS(t_Base[[Quantité prise]:[Quantité prise]],t_Base[[N° de carte]:[N° de carte]],$B$2,t_Base[[N°de semaine]:[N°de semaine]],P$6,t_Base[[Articles]:[Articles]],$A46)</f>
        <v>0</v>
      </c>
      <c r="Q46" s="75">
        <f>SUMIFS(t_Base[[Quantité prise]:[Quantité prise]],t_Base[[N° de carte]:[N° de carte]],$B$2,t_Base[[N°de semaine]:[N°de semaine]],Q$6,t_Base[[Articles]:[Articles]],$A46)</f>
        <v>0</v>
      </c>
      <c r="R46" s="75">
        <f>SUMIFS(t_Base[[Quantité prise]:[Quantité prise]],t_Base[[N° de carte]:[N° de carte]],$B$2,t_Base[[N°de semaine]:[N°de semaine]],R$6,t_Base[[Articles]:[Articles]],$A46)</f>
        <v>0</v>
      </c>
      <c r="S46" s="75">
        <f>SUMIFS(t_Base[[Quantité prise]:[Quantité prise]],t_Base[[N° de carte]:[N° de carte]],$B$2,t_Base[[N°de semaine]:[N°de semaine]],S$6,t_Base[[Articles]:[Articles]],$A46)</f>
        <v>0</v>
      </c>
      <c r="T46" s="75">
        <f>SUMIFS(t_Base[[Quantité prise]:[Quantité prise]],t_Base[[N° de carte]:[N° de carte]],$B$2,t_Base[[N°de semaine]:[N°de semaine]],T$6,t_Base[[Articles]:[Articles]],$A46)</f>
        <v>0</v>
      </c>
      <c r="U46" s="75">
        <f>SUMIFS(t_Base[[Quantité prise]:[Quantité prise]],t_Base[[N° de carte]:[N° de carte]],$B$2,t_Base[[N°de semaine]:[N°de semaine]],U$6,t_Base[[Articles]:[Articles]],$A46)</f>
        <v>0</v>
      </c>
      <c r="V46" s="75">
        <f>SUMIFS(t_Base[[Quantité prise]:[Quantité prise]],t_Base[[N° de carte]:[N° de carte]],$B$2,t_Base[[N°de semaine]:[N°de semaine]],V$6,t_Base[[Articles]:[Articles]],$A46)</f>
        <v>0</v>
      </c>
      <c r="W46" s="75">
        <f>SUMIFS(t_Base[[Quantité prise]:[Quantité prise]],t_Base[[N° de carte]:[N° de carte]],$B$2,t_Base[[N°de semaine]:[N°de semaine]],W$6,t_Base[[Articles]:[Articles]],$A46)</f>
        <v>0</v>
      </c>
      <c r="X46" s="75">
        <f>SUMIFS(t_Base[[Quantité prise]:[Quantité prise]],t_Base[[N° de carte]:[N° de carte]],$B$2,t_Base[[N°de semaine]:[N°de semaine]],X$6,t_Base[[Articles]:[Articles]],$A46)</f>
        <v>0</v>
      </c>
      <c r="Y46" s="75">
        <f>SUMIFS(t_Base[[Quantité prise]:[Quantité prise]],t_Base[[N° de carte]:[N° de carte]],$B$2,t_Base[[N°de semaine]:[N°de semaine]],Y$6,t_Base[[Articles]:[Articles]],$A46)</f>
        <v>0</v>
      </c>
      <c r="Z46" s="75">
        <f>SUMIFS(t_Base[[Quantité prise]:[Quantité prise]],t_Base[[N° de carte]:[N° de carte]],$B$2,t_Base[[N°de semaine]:[N°de semaine]],Z$6,t_Base[[Articles]:[Articles]],$A46)</f>
        <v>0</v>
      </c>
      <c r="AA46" s="75">
        <f>SUMIFS(t_Base[[Quantité prise]:[Quantité prise]],t_Base[[N° de carte]:[N° de carte]],$B$2,t_Base[[N°de semaine]:[N°de semaine]],AA$6,t_Base[[Articles]:[Articles]],$A46)</f>
        <v>0</v>
      </c>
      <c r="AB46" s="75">
        <f>SUMIFS(t_Base[[Quantité prise]:[Quantité prise]],t_Base[[N° de carte]:[N° de carte]],$B$2,t_Base[[N°de semaine]:[N°de semaine]],AB$6,t_Base[[Articles]:[Articles]],$A46)</f>
        <v>0</v>
      </c>
      <c r="AC46" s="75">
        <f>SUMIFS(t_Base[[Quantité prise]:[Quantité prise]],t_Base[[N° de carte]:[N° de carte]],$B$2,t_Base[[N°de semaine]:[N°de semaine]],AC$6,t_Base[[Articles]:[Articles]],$A46)</f>
        <v>0</v>
      </c>
      <c r="AD46" s="75">
        <f>SUMIFS(t_Base[[Quantité prise]:[Quantité prise]],t_Base[[N° de carte]:[N° de carte]],$B$2,t_Base[[N°de semaine]:[N°de semaine]],AD$6,t_Base[[Articles]:[Articles]],$A46)</f>
        <v>0</v>
      </c>
      <c r="AE46" s="75">
        <f>SUMIFS(t_Base[[Quantité prise]:[Quantité prise]],t_Base[[N° de carte]:[N° de carte]],$B$2,t_Base[[N°de semaine]:[N°de semaine]],AE$6,t_Base[[Articles]:[Articles]],$A46)</f>
        <v>0</v>
      </c>
      <c r="AF46" s="75">
        <f>SUMIFS(t_Base[[Quantité prise]:[Quantité prise]],t_Base[[N° de carte]:[N° de carte]],$B$2,t_Base[[N°de semaine]:[N°de semaine]],AF$6,t_Base[[Articles]:[Articles]],$A46)</f>
        <v>0</v>
      </c>
      <c r="AG46" s="75">
        <f>SUMIFS(t_Base[[Quantité prise]:[Quantité prise]],t_Base[[N° de carte]:[N° de carte]],$B$2,t_Base[[N°de semaine]:[N°de semaine]],AG$6,t_Base[[Articles]:[Articles]],$A46)</f>
        <v>0</v>
      </c>
      <c r="AH46" s="75">
        <f>SUMIFS(t_Base[[Quantité prise]:[Quantité prise]],t_Base[[N° de carte]:[N° de carte]],$B$2,t_Base[[N°de semaine]:[N°de semaine]],AH$6,t_Base[[Articles]:[Articles]],$A46)</f>
        <v>0</v>
      </c>
      <c r="AI46" s="75">
        <f>SUMIFS(t_Base[[Quantité prise]:[Quantité prise]],t_Base[[N° de carte]:[N° de carte]],$B$2,t_Base[[N°de semaine]:[N°de semaine]],AI$6,t_Base[[Articles]:[Articles]],$A46)</f>
        <v>0</v>
      </c>
      <c r="AJ46" s="75">
        <f>SUMIFS(t_Base[[Quantité prise]:[Quantité prise]],t_Base[[N° de carte]:[N° de carte]],$B$2,t_Base[[N°de semaine]:[N°de semaine]],AJ$6,t_Base[[Articles]:[Articles]],$A46)</f>
        <v>0</v>
      </c>
      <c r="AK46" s="75">
        <f>SUMIFS(t_Base[[Quantité prise]:[Quantité prise]],t_Base[[N° de carte]:[N° de carte]],$B$2,t_Base[[N°de semaine]:[N°de semaine]],AK$6,t_Base[[Articles]:[Articles]],$A46)</f>
        <v>0</v>
      </c>
      <c r="AL46" s="75">
        <f>SUMIFS(t_Base[[Quantité prise]:[Quantité prise]],t_Base[[N° de carte]:[N° de carte]],$B$2,t_Base[[N°de semaine]:[N°de semaine]],AL$6,t_Base[[Articles]:[Articles]],$A46)</f>
        <v>0</v>
      </c>
      <c r="AM46" s="75">
        <f>SUMIFS(t_Base[[Quantité prise]:[Quantité prise]],t_Base[[N° de carte]:[N° de carte]],$B$2,t_Base[[N°de semaine]:[N°de semaine]],AM$6,t_Base[[Articles]:[Articles]],$A46)</f>
        <v>0</v>
      </c>
      <c r="AN46" s="75">
        <f>SUMIFS(t_Base[[Quantité prise]:[Quantité prise]],t_Base[[N° de carte]:[N° de carte]],$B$2,t_Base[[N°de semaine]:[N°de semaine]],AN$6,t_Base[[Articles]:[Articles]],$A46)</f>
        <v>0</v>
      </c>
      <c r="AO46" s="75">
        <f>SUMIFS(t_Base[[Quantité prise]:[Quantité prise]],t_Base[[N° de carte]:[N° de carte]],$B$2,t_Base[[N°de semaine]:[N°de semaine]],AO$6,t_Base[[Articles]:[Articles]],$A46)</f>
        <v>0</v>
      </c>
      <c r="AP46" s="75">
        <f>SUMIFS(t_Base[[Quantité prise]:[Quantité prise]],t_Base[[N° de carte]:[N° de carte]],$B$2,t_Base[[N°de semaine]:[N°de semaine]],AP$6,t_Base[[Articles]:[Articles]],$A46)</f>
        <v>0</v>
      </c>
      <c r="AQ46" s="75">
        <f>SUMIFS(t_Base[[Quantité prise]:[Quantité prise]],t_Base[[N° de carte]:[N° de carte]],$B$2,t_Base[[N°de semaine]:[N°de semaine]],AQ$6,t_Base[[Articles]:[Articles]],$A46)</f>
        <v>0</v>
      </c>
      <c r="AR46" s="75">
        <f>SUMIFS(t_Base[[Quantité prise]:[Quantité prise]],t_Base[[N° de carte]:[N° de carte]],$B$2,t_Base[[N°de semaine]:[N°de semaine]],AR$6,t_Base[[Articles]:[Articles]],$A46)</f>
        <v>0</v>
      </c>
      <c r="AS46" s="75">
        <f>SUMIFS(t_Base[[Quantité prise]:[Quantité prise]],t_Base[[N° de carte]:[N° de carte]],$B$2,t_Base[[N°de semaine]:[N°de semaine]],AS$6,t_Base[[Articles]:[Articles]],$A46)</f>
        <v>0</v>
      </c>
      <c r="AT46" s="75">
        <f>SUMIFS(t_Base[[Quantité prise]:[Quantité prise]],t_Base[[N° de carte]:[N° de carte]],$B$2,t_Base[[N°de semaine]:[N°de semaine]],AT$6,t_Base[[Articles]:[Articles]],$A46)</f>
        <v>0</v>
      </c>
      <c r="AU46" s="75">
        <f>SUMIFS(t_Base[[Quantité prise]:[Quantité prise]],t_Base[[N° de carte]:[N° de carte]],$B$2,t_Base[[N°de semaine]:[N°de semaine]],AU$6,t_Base[[Articles]:[Articles]],$A46)</f>
        <v>0</v>
      </c>
      <c r="AV46" s="75">
        <f>SUMIFS(t_Base[[Quantité prise]:[Quantité prise]],t_Base[[N° de carte]:[N° de carte]],$B$2,t_Base[[N°de semaine]:[N°de semaine]],AV$6,t_Base[[Articles]:[Articles]],$A46)</f>
        <v>0</v>
      </c>
      <c r="AW46" s="75">
        <f>SUMIFS(t_Base[[Quantité prise]:[Quantité prise]],t_Base[[N° de carte]:[N° de carte]],$B$2,t_Base[[N°de semaine]:[N°de semaine]],AW$6,t_Base[[Articles]:[Articles]],$A46)</f>
        <v>0</v>
      </c>
      <c r="AX46" s="75">
        <f>SUMIFS(t_Base[[Quantité prise]:[Quantité prise]],t_Base[[N° de carte]:[N° de carte]],$B$2,t_Base[[N°de semaine]:[N°de semaine]],AX$6,t_Base[[Articles]:[Articles]],$A46)</f>
        <v>0</v>
      </c>
      <c r="AY46" s="75">
        <f>SUMIFS(t_Base[[Quantité prise]:[Quantité prise]],t_Base[[N° de carte]:[N° de carte]],$B$2,t_Base[[N°de semaine]:[N°de semaine]],AY$6,t_Base[[Articles]:[Articles]],$A46)</f>
        <v>0</v>
      </c>
      <c r="AZ46" s="75">
        <f>SUMIFS(t_Base[[Quantité prise]:[Quantité prise]],t_Base[[N° de carte]:[N° de carte]],$B$2,t_Base[[N°de semaine]:[N°de semaine]],AZ$6,t_Base[[Articles]:[Articles]],$A46)</f>
        <v>0</v>
      </c>
      <c r="BA46" s="75">
        <f>SUMIFS(t_Base[[Quantité prise]:[Quantité prise]],t_Base[[N° de carte]:[N° de carte]],$B$2,t_Base[[N°de semaine]:[N°de semaine]],BA$6,t_Base[[Articles]:[Articles]],$A46)</f>
        <v>0</v>
      </c>
      <c r="BB46" s="75">
        <f>SUMIFS(t_Base[[Quantité prise]:[Quantité prise]],t_Base[[N° de carte]:[N° de carte]],$B$2,t_Base[[N°de semaine]:[N°de semaine]],BB$6,t_Base[[Articles]:[Articles]],$A46)</f>
        <v>0</v>
      </c>
      <c r="BC46" s="75">
        <f>SUMIFS(t_Base[[Quantité prise]:[Quantité prise]],t_Base[[N° de carte]:[N° de carte]],$B$2,t_Base[[N°de semaine]:[N°de semaine]],BC$6,t_Base[[Articles]:[Articles]],$A46)</f>
        <v>0</v>
      </c>
    </row>
    <row r="47" spans="1:55" ht="20.25" x14ac:dyDescent="0.25">
      <c r="A47" s="76" t="s">
        <v>115</v>
      </c>
      <c r="B47" s="30" t="e">
        <f>Articles!#REF!</f>
        <v>#REF!</v>
      </c>
      <c r="C47" s="28">
        <f t="shared" si="1"/>
        <v>0</v>
      </c>
      <c r="D47" s="74">
        <f>SUMIFS(t_Base[[Quantité prise]:[Quantité prise]],t_Base[[N° de carte]:[N° de carte]],$B$2,t_Base[[N°de semaine]:[N°de semaine]],#REF!,t_Base[[Articles]:[Articles]],$A47)</f>
        <v>0</v>
      </c>
      <c r="E47" s="75">
        <f>SUMIFS(t_Base[[Quantité prise]:[Quantité prise]],t_Base[[N° de carte]:[N° de carte]],$B$2,t_Base[[N°de semaine]:[N°de semaine]],E$6,t_Base[[Articles]:[Articles]],$A47)</f>
        <v>0</v>
      </c>
      <c r="F47" s="75">
        <f>SUMIFS(t_Base[[Quantité prise]:[Quantité prise]],t_Base[[N° de carte]:[N° de carte]],$B$2,t_Base[[N°de semaine]:[N°de semaine]],F$6,t_Base[[Articles]:[Articles]],$A47)</f>
        <v>0</v>
      </c>
      <c r="G47" s="75">
        <f>SUMIFS(t_Base[[Quantité prise]:[Quantité prise]],t_Base[[N° de carte]:[N° de carte]],$B$2,t_Base[[N°de semaine]:[N°de semaine]],G$6,t_Base[[Articles]:[Articles]],$A47)</f>
        <v>0</v>
      </c>
      <c r="H47" s="75">
        <f>SUMIFS(t_Base[[Quantité prise]:[Quantité prise]],t_Base[[N° de carte]:[N° de carte]],$B$2,t_Base[[N°de semaine]:[N°de semaine]],H$6,t_Base[[Articles]:[Articles]],$A47)</f>
        <v>0</v>
      </c>
      <c r="I47" s="75">
        <f>SUMIFS(t_Base[[Quantité prise]:[Quantité prise]],t_Base[[N° de carte]:[N° de carte]],$B$2,t_Base[[N°de semaine]:[N°de semaine]],I$6,t_Base[[Articles]:[Articles]],$A47)</f>
        <v>0</v>
      </c>
      <c r="J47" s="75">
        <f>SUMIFS(t_Base[[Quantité prise]:[Quantité prise]],t_Base[[N° de carte]:[N° de carte]],$B$2,t_Base[[N°de semaine]:[N°de semaine]],J$6,t_Base[[Articles]:[Articles]],$A47)</f>
        <v>0</v>
      </c>
      <c r="K47" s="75">
        <f>SUMIFS(t_Base[[Quantité prise]:[Quantité prise]],t_Base[[N° de carte]:[N° de carte]],$B$2,t_Base[[N°de semaine]:[N°de semaine]],K$6,t_Base[[Articles]:[Articles]],$A47)</f>
        <v>0</v>
      </c>
      <c r="L47" s="75">
        <f>SUMIFS(t_Base[[Quantité prise]:[Quantité prise]],t_Base[[N° de carte]:[N° de carte]],$B$2,t_Base[[N°de semaine]:[N°de semaine]],L$6,t_Base[[Articles]:[Articles]],$A47)</f>
        <v>0</v>
      </c>
      <c r="M47" s="75">
        <f>SUMIFS(t_Base[[Quantité prise]:[Quantité prise]],t_Base[[N° de carte]:[N° de carte]],$B$2,t_Base[[N°de semaine]:[N°de semaine]],M$6,t_Base[[Articles]:[Articles]],$A47)</f>
        <v>0</v>
      </c>
      <c r="N47" s="75">
        <f>SUMIFS(t_Base[[Quantité prise]:[Quantité prise]],t_Base[[N° de carte]:[N° de carte]],$B$2,t_Base[[N°de semaine]:[N°de semaine]],N$6,t_Base[[Articles]:[Articles]],$A47)</f>
        <v>0</v>
      </c>
      <c r="O47" s="75">
        <f>SUMIFS(t_Base[[Quantité prise]:[Quantité prise]],t_Base[[N° de carte]:[N° de carte]],$B$2,t_Base[[N°de semaine]:[N°de semaine]],O$6,t_Base[[Articles]:[Articles]],$A47)</f>
        <v>0</v>
      </c>
      <c r="P47" s="75">
        <f>SUMIFS(t_Base[[Quantité prise]:[Quantité prise]],t_Base[[N° de carte]:[N° de carte]],$B$2,t_Base[[N°de semaine]:[N°de semaine]],P$6,t_Base[[Articles]:[Articles]],$A47)</f>
        <v>0</v>
      </c>
      <c r="Q47" s="75">
        <f>SUMIFS(t_Base[[Quantité prise]:[Quantité prise]],t_Base[[N° de carte]:[N° de carte]],$B$2,t_Base[[N°de semaine]:[N°de semaine]],Q$6,t_Base[[Articles]:[Articles]],$A47)</f>
        <v>0</v>
      </c>
      <c r="R47" s="75">
        <f>SUMIFS(t_Base[[Quantité prise]:[Quantité prise]],t_Base[[N° de carte]:[N° de carte]],$B$2,t_Base[[N°de semaine]:[N°de semaine]],R$6,t_Base[[Articles]:[Articles]],$A47)</f>
        <v>0</v>
      </c>
      <c r="S47" s="75">
        <f>SUMIFS(t_Base[[Quantité prise]:[Quantité prise]],t_Base[[N° de carte]:[N° de carte]],$B$2,t_Base[[N°de semaine]:[N°de semaine]],S$6,t_Base[[Articles]:[Articles]],$A47)</f>
        <v>0</v>
      </c>
      <c r="T47" s="75">
        <f>SUMIFS(t_Base[[Quantité prise]:[Quantité prise]],t_Base[[N° de carte]:[N° de carte]],$B$2,t_Base[[N°de semaine]:[N°de semaine]],T$6,t_Base[[Articles]:[Articles]],$A47)</f>
        <v>0</v>
      </c>
      <c r="U47" s="75">
        <f>SUMIFS(t_Base[[Quantité prise]:[Quantité prise]],t_Base[[N° de carte]:[N° de carte]],$B$2,t_Base[[N°de semaine]:[N°de semaine]],U$6,t_Base[[Articles]:[Articles]],$A47)</f>
        <v>0</v>
      </c>
      <c r="V47" s="75">
        <f>SUMIFS(t_Base[[Quantité prise]:[Quantité prise]],t_Base[[N° de carte]:[N° de carte]],$B$2,t_Base[[N°de semaine]:[N°de semaine]],V$6,t_Base[[Articles]:[Articles]],$A47)</f>
        <v>0</v>
      </c>
      <c r="W47" s="75">
        <f>SUMIFS(t_Base[[Quantité prise]:[Quantité prise]],t_Base[[N° de carte]:[N° de carte]],$B$2,t_Base[[N°de semaine]:[N°de semaine]],W$6,t_Base[[Articles]:[Articles]],$A47)</f>
        <v>0</v>
      </c>
      <c r="X47" s="75">
        <f>SUMIFS(t_Base[[Quantité prise]:[Quantité prise]],t_Base[[N° de carte]:[N° de carte]],$B$2,t_Base[[N°de semaine]:[N°de semaine]],X$6,t_Base[[Articles]:[Articles]],$A47)</f>
        <v>0</v>
      </c>
      <c r="Y47" s="75">
        <f>SUMIFS(t_Base[[Quantité prise]:[Quantité prise]],t_Base[[N° de carte]:[N° de carte]],$B$2,t_Base[[N°de semaine]:[N°de semaine]],Y$6,t_Base[[Articles]:[Articles]],$A47)</f>
        <v>0</v>
      </c>
      <c r="Z47" s="75">
        <f>SUMIFS(t_Base[[Quantité prise]:[Quantité prise]],t_Base[[N° de carte]:[N° de carte]],$B$2,t_Base[[N°de semaine]:[N°de semaine]],Z$6,t_Base[[Articles]:[Articles]],$A47)</f>
        <v>0</v>
      </c>
      <c r="AA47" s="75">
        <f>SUMIFS(t_Base[[Quantité prise]:[Quantité prise]],t_Base[[N° de carte]:[N° de carte]],$B$2,t_Base[[N°de semaine]:[N°de semaine]],AA$6,t_Base[[Articles]:[Articles]],$A47)</f>
        <v>0</v>
      </c>
      <c r="AB47" s="75">
        <f>SUMIFS(t_Base[[Quantité prise]:[Quantité prise]],t_Base[[N° de carte]:[N° de carte]],$B$2,t_Base[[N°de semaine]:[N°de semaine]],AB$6,t_Base[[Articles]:[Articles]],$A47)</f>
        <v>0</v>
      </c>
      <c r="AC47" s="75">
        <f>SUMIFS(t_Base[[Quantité prise]:[Quantité prise]],t_Base[[N° de carte]:[N° de carte]],$B$2,t_Base[[N°de semaine]:[N°de semaine]],AC$6,t_Base[[Articles]:[Articles]],$A47)</f>
        <v>0</v>
      </c>
      <c r="AD47" s="75">
        <f>SUMIFS(t_Base[[Quantité prise]:[Quantité prise]],t_Base[[N° de carte]:[N° de carte]],$B$2,t_Base[[N°de semaine]:[N°de semaine]],AD$6,t_Base[[Articles]:[Articles]],$A47)</f>
        <v>0</v>
      </c>
      <c r="AE47" s="75">
        <f>SUMIFS(t_Base[[Quantité prise]:[Quantité prise]],t_Base[[N° de carte]:[N° de carte]],$B$2,t_Base[[N°de semaine]:[N°de semaine]],AE$6,t_Base[[Articles]:[Articles]],$A47)</f>
        <v>0</v>
      </c>
      <c r="AF47" s="75">
        <f>SUMIFS(t_Base[[Quantité prise]:[Quantité prise]],t_Base[[N° de carte]:[N° de carte]],$B$2,t_Base[[N°de semaine]:[N°de semaine]],AF$6,t_Base[[Articles]:[Articles]],$A47)</f>
        <v>0</v>
      </c>
      <c r="AG47" s="75">
        <f>SUMIFS(t_Base[[Quantité prise]:[Quantité prise]],t_Base[[N° de carte]:[N° de carte]],$B$2,t_Base[[N°de semaine]:[N°de semaine]],AG$6,t_Base[[Articles]:[Articles]],$A47)</f>
        <v>0</v>
      </c>
      <c r="AH47" s="75">
        <f>SUMIFS(t_Base[[Quantité prise]:[Quantité prise]],t_Base[[N° de carte]:[N° de carte]],$B$2,t_Base[[N°de semaine]:[N°de semaine]],AH$6,t_Base[[Articles]:[Articles]],$A47)</f>
        <v>0</v>
      </c>
      <c r="AI47" s="75">
        <f>SUMIFS(t_Base[[Quantité prise]:[Quantité prise]],t_Base[[N° de carte]:[N° de carte]],$B$2,t_Base[[N°de semaine]:[N°de semaine]],AI$6,t_Base[[Articles]:[Articles]],$A47)</f>
        <v>0</v>
      </c>
      <c r="AJ47" s="75">
        <f>SUMIFS(t_Base[[Quantité prise]:[Quantité prise]],t_Base[[N° de carte]:[N° de carte]],$B$2,t_Base[[N°de semaine]:[N°de semaine]],AJ$6,t_Base[[Articles]:[Articles]],$A47)</f>
        <v>0</v>
      </c>
      <c r="AK47" s="75">
        <f>SUMIFS(t_Base[[Quantité prise]:[Quantité prise]],t_Base[[N° de carte]:[N° de carte]],$B$2,t_Base[[N°de semaine]:[N°de semaine]],AK$6,t_Base[[Articles]:[Articles]],$A47)</f>
        <v>0</v>
      </c>
      <c r="AL47" s="75">
        <f>SUMIFS(t_Base[[Quantité prise]:[Quantité prise]],t_Base[[N° de carte]:[N° de carte]],$B$2,t_Base[[N°de semaine]:[N°de semaine]],AL$6,t_Base[[Articles]:[Articles]],$A47)</f>
        <v>0</v>
      </c>
      <c r="AM47" s="75">
        <f>SUMIFS(t_Base[[Quantité prise]:[Quantité prise]],t_Base[[N° de carte]:[N° de carte]],$B$2,t_Base[[N°de semaine]:[N°de semaine]],AM$6,t_Base[[Articles]:[Articles]],$A47)</f>
        <v>0</v>
      </c>
      <c r="AN47" s="75">
        <f>SUMIFS(t_Base[[Quantité prise]:[Quantité prise]],t_Base[[N° de carte]:[N° de carte]],$B$2,t_Base[[N°de semaine]:[N°de semaine]],AN$6,t_Base[[Articles]:[Articles]],$A47)</f>
        <v>0</v>
      </c>
      <c r="AO47" s="75">
        <f>SUMIFS(t_Base[[Quantité prise]:[Quantité prise]],t_Base[[N° de carte]:[N° de carte]],$B$2,t_Base[[N°de semaine]:[N°de semaine]],AO$6,t_Base[[Articles]:[Articles]],$A47)</f>
        <v>0</v>
      </c>
      <c r="AP47" s="75">
        <f>SUMIFS(t_Base[[Quantité prise]:[Quantité prise]],t_Base[[N° de carte]:[N° de carte]],$B$2,t_Base[[N°de semaine]:[N°de semaine]],AP$6,t_Base[[Articles]:[Articles]],$A47)</f>
        <v>0</v>
      </c>
      <c r="AQ47" s="75">
        <f>SUMIFS(t_Base[[Quantité prise]:[Quantité prise]],t_Base[[N° de carte]:[N° de carte]],$B$2,t_Base[[N°de semaine]:[N°de semaine]],AQ$6,t_Base[[Articles]:[Articles]],$A47)</f>
        <v>0</v>
      </c>
      <c r="AR47" s="75">
        <f>SUMIFS(t_Base[[Quantité prise]:[Quantité prise]],t_Base[[N° de carte]:[N° de carte]],$B$2,t_Base[[N°de semaine]:[N°de semaine]],AR$6,t_Base[[Articles]:[Articles]],$A47)</f>
        <v>0</v>
      </c>
      <c r="AS47" s="75">
        <f>SUMIFS(t_Base[[Quantité prise]:[Quantité prise]],t_Base[[N° de carte]:[N° de carte]],$B$2,t_Base[[N°de semaine]:[N°de semaine]],AS$6,t_Base[[Articles]:[Articles]],$A47)</f>
        <v>0</v>
      </c>
      <c r="AT47" s="75">
        <f>SUMIFS(t_Base[[Quantité prise]:[Quantité prise]],t_Base[[N° de carte]:[N° de carte]],$B$2,t_Base[[N°de semaine]:[N°de semaine]],AT$6,t_Base[[Articles]:[Articles]],$A47)</f>
        <v>0</v>
      </c>
      <c r="AU47" s="75">
        <f>SUMIFS(t_Base[[Quantité prise]:[Quantité prise]],t_Base[[N° de carte]:[N° de carte]],$B$2,t_Base[[N°de semaine]:[N°de semaine]],AU$6,t_Base[[Articles]:[Articles]],$A47)</f>
        <v>0</v>
      </c>
      <c r="AV47" s="75">
        <f>SUMIFS(t_Base[[Quantité prise]:[Quantité prise]],t_Base[[N° de carte]:[N° de carte]],$B$2,t_Base[[N°de semaine]:[N°de semaine]],AV$6,t_Base[[Articles]:[Articles]],$A47)</f>
        <v>0</v>
      </c>
      <c r="AW47" s="75">
        <f>SUMIFS(t_Base[[Quantité prise]:[Quantité prise]],t_Base[[N° de carte]:[N° de carte]],$B$2,t_Base[[N°de semaine]:[N°de semaine]],AW$6,t_Base[[Articles]:[Articles]],$A47)</f>
        <v>0</v>
      </c>
      <c r="AX47" s="75">
        <f>SUMIFS(t_Base[[Quantité prise]:[Quantité prise]],t_Base[[N° de carte]:[N° de carte]],$B$2,t_Base[[N°de semaine]:[N°de semaine]],AX$6,t_Base[[Articles]:[Articles]],$A47)</f>
        <v>0</v>
      </c>
      <c r="AY47" s="75">
        <f>SUMIFS(t_Base[[Quantité prise]:[Quantité prise]],t_Base[[N° de carte]:[N° de carte]],$B$2,t_Base[[N°de semaine]:[N°de semaine]],AY$6,t_Base[[Articles]:[Articles]],$A47)</f>
        <v>0</v>
      </c>
      <c r="AZ47" s="75">
        <f>SUMIFS(t_Base[[Quantité prise]:[Quantité prise]],t_Base[[N° de carte]:[N° de carte]],$B$2,t_Base[[N°de semaine]:[N°de semaine]],AZ$6,t_Base[[Articles]:[Articles]],$A47)</f>
        <v>0</v>
      </c>
      <c r="BA47" s="75">
        <f>SUMIFS(t_Base[[Quantité prise]:[Quantité prise]],t_Base[[N° de carte]:[N° de carte]],$B$2,t_Base[[N°de semaine]:[N°de semaine]],BA$6,t_Base[[Articles]:[Articles]],$A47)</f>
        <v>0</v>
      </c>
      <c r="BB47" s="75">
        <f>SUMIFS(t_Base[[Quantité prise]:[Quantité prise]],t_Base[[N° de carte]:[N° de carte]],$B$2,t_Base[[N°de semaine]:[N°de semaine]],BB$6,t_Base[[Articles]:[Articles]],$A47)</f>
        <v>0</v>
      </c>
      <c r="BC47" s="75">
        <f>SUMIFS(t_Base[[Quantité prise]:[Quantité prise]],t_Base[[N° de carte]:[N° de carte]],$B$2,t_Base[[N°de semaine]:[N°de semaine]],BC$6,t_Base[[Articles]:[Articles]],$A47)</f>
        <v>0</v>
      </c>
    </row>
    <row r="48" spans="1:55" ht="20.25" x14ac:dyDescent="0.25">
      <c r="A48" s="76" t="s">
        <v>147</v>
      </c>
      <c r="B48" s="30" t="e">
        <f>Articles!#REF!</f>
        <v>#REF!</v>
      </c>
      <c r="C48" s="28">
        <f t="shared" si="1"/>
        <v>0</v>
      </c>
      <c r="D48" s="74">
        <f>SUMIFS(t_Base[[Quantité prise]:[Quantité prise]],t_Base[[N° de carte]:[N° de carte]],$B$2,t_Base[[N°de semaine]:[N°de semaine]],#REF!,t_Base[[Articles]:[Articles]],$A48)</f>
        <v>0</v>
      </c>
      <c r="E48" s="75">
        <f>SUMIFS(t_Base[[Quantité prise]:[Quantité prise]],t_Base[[N° de carte]:[N° de carte]],$B$2,t_Base[[N°de semaine]:[N°de semaine]],E$6,t_Base[[Articles]:[Articles]],$A48)</f>
        <v>0</v>
      </c>
      <c r="F48" s="75">
        <f>SUMIFS(t_Base[[Quantité prise]:[Quantité prise]],t_Base[[N° de carte]:[N° de carte]],$B$2,t_Base[[N°de semaine]:[N°de semaine]],F$6,t_Base[[Articles]:[Articles]],$A48)</f>
        <v>0</v>
      </c>
      <c r="G48" s="75">
        <f>SUMIFS(t_Base[[Quantité prise]:[Quantité prise]],t_Base[[N° de carte]:[N° de carte]],$B$2,t_Base[[N°de semaine]:[N°de semaine]],G$6,t_Base[[Articles]:[Articles]],$A48)</f>
        <v>0</v>
      </c>
      <c r="H48" s="75">
        <f>SUMIFS(t_Base[[Quantité prise]:[Quantité prise]],t_Base[[N° de carte]:[N° de carte]],$B$2,t_Base[[N°de semaine]:[N°de semaine]],H$6,t_Base[[Articles]:[Articles]],$A48)</f>
        <v>0</v>
      </c>
      <c r="I48" s="75">
        <f>SUMIFS(t_Base[[Quantité prise]:[Quantité prise]],t_Base[[N° de carte]:[N° de carte]],$B$2,t_Base[[N°de semaine]:[N°de semaine]],I$6,t_Base[[Articles]:[Articles]],$A48)</f>
        <v>0</v>
      </c>
      <c r="J48" s="75">
        <f>SUMIFS(t_Base[[Quantité prise]:[Quantité prise]],t_Base[[N° de carte]:[N° de carte]],$B$2,t_Base[[N°de semaine]:[N°de semaine]],J$6,t_Base[[Articles]:[Articles]],$A48)</f>
        <v>0</v>
      </c>
      <c r="K48" s="75">
        <f>SUMIFS(t_Base[[Quantité prise]:[Quantité prise]],t_Base[[N° de carte]:[N° de carte]],$B$2,t_Base[[N°de semaine]:[N°de semaine]],K$6,t_Base[[Articles]:[Articles]],$A48)</f>
        <v>0</v>
      </c>
      <c r="L48" s="75">
        <f>SUMIFS(t_Base[[Quantité prise]:[Quantité prise]],t_Base[[N° de carte]:[N° de carte]],$B$2,t_Base[[N°de semaine]:[N°de semaine]],L$6,t_Base[[Articles]:[Articles]],$A48)</f>
        <v>0</v>
      </c>
      <c r="M48" s="75">
        <f>SUMIFS(t_Base[[Quantité prise]:[Quantité prise]],t_Base[[N° de carte]:[N° de carte]],$B$2,t_Base[[N°de semaine]:[N°de semaine]],M$6,t_Base[[Articles]:[Articles]],$A48)</f>
        <v>0</v>
      </c>
      <c r="N48" s="75">
        <f>SUMIFS(t_Base[[Quantité prise]:[Quantité prise]],t_Base[[N° de carte]:[N° de carte]],$B$2,t_Base[[N°de semaine]:[N°de semaine]],N$6,t_Base[[Articles]:[Articles]],$A48)</f>
        <v>0</v>
      </c>
      <c r="O48" s="75">
        <f>SUMIFS(t_Base[[Quantité prise]:[Quantité prise]],t_Base[[N° de carte]:[N° de carte]],$B$2,t_Base[[N°de semaine]:[N°de semaine]],O$6,t_Base[[Articles]:[Articles]],$A48)</f>
        <v>0</v>
      </c>
      <c r="P48" s="75">
        <f>SUMIFS(t_Base[[Quantité prise]:[Quantité prise]],t_Base[[N° de carte]:[N° de carte]],$B$2,t_Base[[N°de semaine]:[N°de semaine]],P$6,t_Base[[Articles]:[Articles]],$A48)</f>
        <v>0</v>
      </c>
      <c r="Q48" s="75">
        <f>SUMIFS(t_Base[[Quantité prise]:[Quantité prise]],t_Base[[N° de carte]:[N° de carte]],$B$2,t_Base[[N°de semaine]:[N°de semaine]],Q$6,t_Base[[Articles]:[Articles]],$A48)</f>
        <v>0</v>
      </c>
      <c r="R48" s="75">
        <f>SUMIFS(t_Base[[Quantité prise]:[Quantité prise]],t_Base[[N° de carte]:[N° de carte]],$B$2,t_Base[[N°de semaine]:[N°de semaine]],R$6,t_Base[[Articles]:[Articles]],$A48)</f>
        <v>0</v>
      </c>
      <c r="S48" s="75">
        <f>SUMIFS(t_Base[[Quantité prise]:[Quantité prise]],t_Base[[N° de carte]:[N° de carte]],$B$2,t_Base[[N°de semaine]:[N°de semaine]],S$6,t_Base[[Articles]:[Articles]],$A48)</f>
        <v>0</v>
      </c>
      <c r="T48" s="75">
        <f>SUMIFS(t_Base[[Quantité prise]:[Quantité prise]],t_Base[[N° de carte]:[N° de carte]],$B$2,t_Base[[N°de semaine]:[N°de semaine]],T$6,t_Base[[Articles]:[Articles]],$A48)</f>
        <v>0</v>
      </c>
      <c r="U48" s="75">
        <f>SUMIFS(t_Base[[Quantité prise]:[Quantité prise]],t_Base[[N° de carte]:[N° de carte]],$B$2,t_Base[[N°de semaine]:[N°de semaine]],U$6,t_Base[[Articles]:[Articles]],$A48)</f>
        <v>0</v>
      </c>
      <c r="V48" s="75">
        <f>SUMIFS(t_Base[[Quantité prise]:[Quantité prise]],t_Base[[N° de carte]:[N° de carte]],$B$2,t_Base[[N°de semaine]:[N°de semaine]],V$6,t_Base[[Articles]:[Articles]],$A48)</f>
        <v>0</v>
      </c>
      <c r="W48" s="75">
        <f>SUMIFS(t_Base[[Quantité prise]:[Quantité prise]],t_Base[[N° de carte]:[N° de carte]],$B$2,t_Base[[N°de semaine]:[N°de semaine]],W$6,t_Base[[Articles]:[Articles]],$A48)</f>
        <v>0</v>
      </c>
      <c r="X48" s="75">
        <f>SUMIFS(t_Base[[Quantité prise]:[Quantité prise]],t_Base[[N° de carte]:[N° de carte]],$B$2,t_Base[[N°de semaine]:[N°de semaine]],X$6,t_Base[[Articles]:[Articles]],$A48)</f>
        <v>0</v>
      </c>
      <c r="Y48" s="75">
        <f>SUMIFS(t_Base[[Quantité prise]:[Quantité prise]],t_Base[[N° de carte]:[N° de carte]],$B$2,t_Base[[N°de semaine]:[N°de semaine]],Y$6,t_Base[[Articles]:[Articles]],$A48)</f>
        <v>0</v>
      </c>
      <c r="Z48" s="75">
        <f>SUMIFS(t_Base[[Quantité prise]:[Quantité prise]],t_Base[[N° de carte]:[N° de carte]],$B$2,t_Base[[N°de semaine]:[N°de semaine]],Z$6,t_Base[[Articles]:[Articles]],$A48)</f>
        <v>0</v>
      </c>
      <c r="AA48" s="75">
        <f>SUMIFS(t_Base[[Quantité prise]:[Quantité prise]],t_Base[[N° de carte]:[N° de carte]],$B$2,t_Base[[N°de semaine]:[N°de semaine]],AA$6,t_Base[[Articles]:[Articles]],$A48)</f>
        <v>0</v>
      </c>
      <c r="AB48" s="75">
        <f>SUMIFS(t_Base[[Quantité prise]:[Quantité prise]],t_Base[[N° de carte]:[N° de carte]],$B$2,t_Base[[N°de semaine]:[N°de semaine]],AB$6,t_Base[[Articles]:[Articles]],$A48)</f>
        <v>0</v>
      </c>
      <c r="AC48" s="75">
        <f>SUMIFS(t_Base[[Quantité prise]:[Quantité prise]],t_Base[[N° de carte]:[N° de carte]],$B$2,t_Base[[N°de semaine]:[N°de semaine]],AC$6,t_Base[[Articles]:[Articles]],$A48)</f>
        <v>0</v>
      </c>
      <c r="AD48" s="75">
        <f>SUMIFS(t_Base[[Quantité prise]:[Quantité prise]],t_Base[[N° de carte]:[N° de carte]],$B$2,t_Base[[N°de semaine]:[N°de semaine]],AD$6,t_Base[[Articles]:[Articles]],$A48)</f>
        <v>0</v>
      </c>
      <c r="AE48" s="75">
        <f>SUMIFS(t_Base[[Quantité prise]:[Quantité prise]],t_Base[[N° de carte]:[N° de carte]],$B$2,t_Base[[N°de semaine]:[N°de semaine]],AE$6,t_Base[[Articles]:[Articles]],$A48)</f>
        <v>0</v>
      </c>
      <c r="AF48" s="75">
        <f>SUMIFS(t_Base[[Quantité prise]:[Quantité prise]],t_Base[[N° de carte]:[N° de carte]],$B$2,t_Base[[N°de semaine]:[N°de semaine]],AF$6,t_Base[[Articles]:[Articles]],$A48)</f>
        <v>0</v>
      </c>
      <c r="AG48" s="75">
        <f>SUMIFS(t_Base[[Quantité prise]:[Quantité prise]],t_Base[[N° de carte]:[N° de carte]],$B$2,t_Base[[N°de semaine]:[N°de semaine]],AG$6,t_Base[[Articles]:[Articles]],$A48)</f>
        <v>0</v>
      </c>
      <c r="AH48" s="75">
        <f>SUMIFS(t_Base[[Quantité prise]:[Quantité prise]],t_Base[[N° de carte]:[N° de carte]],$B$2,t_Base[[N°de semaine]:[N°de semaine]],AH$6,t_Base[[Articles]:[Articles]],$A48)</f>
        <v>0</v>
      </c>
      <c r="AI48" s="75">
        <f>SUMIFS(t_Base[[Quantité prise]:[Quantité prise]],t_Base[[N° de carte]:[N° de carte]],$B$2,t_Base[[N°de semaine]:[N°de semaine]],AI$6,t_Base[[Articles]:[Articles]],$A48)</f>
        <v>0</v>
      </c>
      <c r="AJ48" s="75">
        <f>SUMIFS(t_Base[[Quantité prise]:[Quantité prise]],t_Base[[N° de carte]:[N° de carte]],$B$2,t_Base[[N°de semaine]:[N°de semaine]],AJ$6,t_Base[[Articles]:[Articles]],$A48)</f>
        <v>0</v>
      </c>
      <c r="AK48" s="75">
        <f>SUMIFS(t_Base[[Quantité prise]:[Quantité prise]],t_Base[[N° de carte]:[N° de carte]],$B$2,t_Base[[N°de semaine]:[N°de semaine]],AK$6,t_Base[[Articles]:[Articles]],$A48)</f>
        <v>0</v>
      </c>
      <c r="AL48" s="75">
        <f>SUMIFS(t_Base[[Quantité prise]:[Quantité prise]],t_Base[[N° de carte]:[N° de carte]],$B$2,t_Base[[N°de semaine]:[N°de semaine]],AL$6,t_Base[[Articles]:[Articles]],$A48)</f>
        <v>0</v>
      </c>
      <c r="AM48" s="75">
        <f>SUMIFS(t_Base[[Quantité prise]:[Quantité prise]],t_Base[[N° de carte]:[N° de carte]],$B$2,t_Base[[N°de semaine]:[N°de semaine]],AM$6,t_Base[[Articles]:[Articles]],$A48)</f>
        <v>0</v>
      </c>
      <c r="AN48" s="75">
        <f>SUMIFS(t_Base[[Quantité prise]:[Quantité prise]],t_Base[[N° de carte]:[N° de carte]],$B$2,t_Base[[N°de semaine]:[N°de semaine]],AN$6,t_Base[[Articles]:[Articles]],$A48)</f>
        <v>0</v>
      </c>
      <c r="AO48" s="75">
        <f>SUMIFS(t_Base[[Quantité prise]:[Quantité prise]],t_Base[[N° de carte]:[N° de carte]],$B$2,t_Base[[N°de semaine]:[N°de semaine]],AO$6,t_Base[[Articles]:[Articles]],$A48)</f>
        <v>0</v>
      </c>
      <c r="AP48" s="75">
        <f>SUMIFS(t_Base[[Quantité prise]:[Quantité prise]],t_Base[[N° de carte]:[N° de carte]],$B$2,t_Base[[N°de semaine]:[N°de semaine]],AP$6,t_Base[[Articles]:[Articles]],$A48)</f>
        <v>0</v>
      </c>
      <c r="AQ48" s="75">
        <f>SUMIFS(t_Base[[Quantité prise]:[Quantité prise]],t_Base[[N° de carte]:[N° de carte]],$B$2,t_Base[[N°de semaine]:[N°de semaine]],AQ$6,t_Base[[Articles]:[Articles]],$A48)</f>
        <v>0</v>
      </c>
      <c r="AR48" s="75">
        <f>SUMIFS(t_Base[[Quantité prise]:[Quantité prise]],t_Base[[N° de carte]:[N° de carte]],$B$2,t_Base[[N°de semaine]:[N°de semaine]],AR$6,t_Base[[Articles]:[Articles]],$A48)</f>
        <v>0</v>
      </c>
      <c r="AS48" s="75">
        <f>SUMIFS(t_Base[[Quantité prise]:[Quantité prise]],t_Base[[N° de carte]:[N° de carte]],$B$2,t_Base[[N°de semaine]:[N°de semaine]],AS$6,t_Base[[Articles]:[Articles]],$A48)</f>
        <v>0</v>
      </c>
      <c r="AT48" s="75">
        <f>SUMIFS(t_Base[[Quantité prise]:[Quantité prise]],t_Base[[N° de carte]:[N° de carte]],$B$2,t_Base[[N°de semaine]:[N°de semaine]],AT$6,t_Base[[Articles]:[Articles]],$A48)</f>
        <v>0</v>
      </c>
      <c r="AU48" s="75">
        <f>SUMIFS(t_Base[[Quantité prise]:[Quantité prise]],t_Base[[N° de carte]:[N° de carte]],$B$2,t_Base[[N°de semaine]:[N°de semaine]],AU$6,t_Base[[Articles]:[Articles]],$A48)</f>
        <v>0</v>
      </c>
      <c r="AV48" s="75">
        <f>SUMIFS(t_Base[[Quantité prise]:[Quantité prise]],t_Base[[N° de carte]:[N° de carte]],$B$2,t_Base[[N°de semaine]:[N°de semaine]],AV$6,t_Base[[Articles]:[Articles]],$A48)</f>
        <v>0</v>
      </c>
      <c r="AW48" s="75">
        <f>SUMIFS(t_Base[[Quantité prise]:[Quantité prise]],t_Base[[N° de carte]:[N° de carte]],$B$2,t_Base[[N°de semaine]:[N°de semaine]],AW$6,t_Base[[Articles]:[Articles]],$A48)</f>
        <v>0</v>
      </c>
      <c r="AX48" s="75">
        <f>SUMIFS(t_Base[[Quantité prise]:[Quantité prise]],t_Base[[N° de carte]:[N° de carte]],$B$2,t_Base[[N°de semaine]:[N°de semaine]],AX$6,t_Base[[Articles]:[Articles]],$A48)</f>
        <v>0</v>
      </c>
      <c r="AY48" s="75">
        <f>SUMIFS(t_Base[[Quantité prise]:[Quantité prise]],t_Base[[N° de carte]:[N° de carte]],$B$2,t_Base[[N°de semaine]:[N°de semaine]],AY$6,t_Base[[Articles]:[Articles]],$A48)</f>
        <v>0</v>
      </c>
      <c r="AZ48" s="75">
        <f>SUMIFS(t_Base[[Quantité prise]:[Quantité prise]],t_Base[[N° de carte]:[N° de carte]],$B$2,t_Base[[N°de semaine]:[N°de semaine]],AZ$6,t_Base[[Articles]:[Articles]],$A48)</f>
        <v>0</v>
      </c>
      <c r="BA48" s="75">
        <f>SUMIFS(t_Base[[Quantité prise]:[Quantité prise]],t_Base[[N° de carte]:[N° de carte]],$B$2,t_Base[[N°de semaine]:[N°de semaine]],BA$6,t_Base[[Articles]:[Articles]],$A48)</f>
        <v>0</v>
      </c>
      <c r="BB48" s="75">
        <f>SUMIFS(t_Base[[Quantité prise]:[Quantité prise]],t_Base[[N° de carte]:[N° de carte]],$B$2,t_Base[[N°de semaine]:[N°de semaine]],BB$6,t_Base[[Articles]:[Articles]],$A48)</f>
        <v>0</v>
      </c>
      <c r="BC48" s="75">
        <f>SUMIFS(t_Base[[Quantité prise]:[Quantité prise]],t_Base[[N° de carte]:[N° de carte]],$B$2,t_Base[[N°de semaine]:[N°de semaine]],BC$6,t_Base[[Articles]:[Articles]],$A48)</f>
        <v>0</v>
      </c>
    </row>
    <row r="49" spans="1:55" ht="20.25" x14ac:dyDescent="0.25">
      <c r="A49" s="76" t="s">
        <v>148</v>
      </c>
      <c r="B49" s="30" t="e">
        <f>Articles!#REF!</f>
        <v>#REF!</v>
      </c>
      <c r="C49" s="28">
        <f t="shared" si="1"/>
        <v>0</v>
      </c>
      <c r="D49" s="74">
        <f>SUMIFS(t_Base[[Quantité prise]:[Quantité prise]],t_Base[[N° de carte]:[N° de carte]],$B$2,t_Base[[N°de semaine]:[N°de semaine]],#REF!,t_Base[[Articles]:[Articles]],$A49)</f>
        <v>0</v>
      </c>
      <c r="E49" s="75">
        <f>SUMIFS(t_Base[[Quantité prise]:[Quantité prise]],t_Base[[N° de carte]:[N° de carte]],$B$2,t_Base[[N°de semaine]:[N°de semaine]],E$6,t_Base[[Articles]:[Articles]],$A49)</f>
        <v>0</v>
      </c>
      <c r="F49" s="75">
        <f>SUMIFS(t_Base[[Quantité prise]:[Quantité prise]],t_Base[[N° de carte]:[N° de carte]],$B$2,t_Base[[N°de semaine]:[N°de semaine]],F$6,t_Base[[Articles]:[Articles]],$A49)</f>
        <v>0</v>
      </c>
      <c r="G49" s="75">
        <f>SUMIFS(t_Base[[Quantité prise]:[Quantité prise]],t_Base[[N° de carte]:[N° de carte]],$B$2,t_Base[[N°de semaine]:[N°de semaine]],G$6,t_Base[[Articles]:[Articles]],$A49)</f>
        <v>0</v>
      </c>
      <c r="H49" s="75">
        <f>SUMIFS(t_Base[[Quantité prise]:[Quantité prise]],t_Base[[N° de carte]:[N° de carte]],$B$2,t_Base[[N°de semaine]:[N°de semaine]],H$6,t_Base[[Articles]:[Articles]],$A49)</f>
        <v>0</v>
      </c>
      <c r="I49" s="75">
        <f>SUMIFS(t_Base[[Quantité prise]:[Quantité prise]],t_Base[[N° de carte]:[N° de carte]],$B$2,t_Base[[N°de semaine]:[N°de semaine]],I$6,t_Base[[Articles]:[Articles]],$A49)</f>
        <v>0</v>
      </c>
      <c r="J49" s="75">
        <f>SUMIFS(t_Base[[Quantité prise]:[Quantité prise]],t_Base[[N° de carte]:[N° de carte]],$B$2,t_Base[[N°de semaine]:[N°de semaine]],J$6,t_Base[[Articles]:[Articles]],$A49)</f>
        <v>0</v>
      </c>
      <c r="K49" s="75">
        <f>SUMIFS(t_Base[[Quantité prise]:[Quantité prise]],t_Base[[N° de carte]:[N° de carte]],$B$2,t_Base[[N°de semaine]:[N°de semaine]],K$6,t_Base[[Articles]:[Articles]],$A49)</f>
        <v>0</v>
      </c>
      <c r="L49" s="75">
        <f>SUMIFS(t_Base[[Quantité prise]:[Quantité prise]],t_Base[[N° de carte]:[N° de carte]],$B$2,t_Base[[N°de semaine]:[N°de semaine]],L$6,t_Base[[Articles]:[Articles]],$A49)</f>
        <v>0</v>
      </c>
      <c r="M49" s="75">
        <f>SUMIFS(t_Base[[Quantité prise]:[Quantité prise]],t_Base[[N° de carte]:[N° de carte]],$B$2,t_Base[[N°de semaine]:[N°de semaine]],M$6,t_Base[[Articles]:[Articles]],$A49)</f>
        <v>0</v>
      </c>
      <c r="N49" s="75">
        <f>SUMIFS(t_Base[[Quantité prise]:[Quantité prise]],t_Base[[N° de carte]:[N° de carte]],$B$2,t_Base[[N°de semaine]:[N°de semaine]],N$6,t_Base[[Articles]:[Articles]],$A49)</f>
        <v>0</v>
      </c>
      <c r="O49" s="75">
        <f>SUMIFS(t_Base[[Quantité prise]:[Quantité prise]],t_Base[[N° de carte]:[N° de carte]],$B$2,t_Base[[N°de semaine]:[N°de semaine]],O$6,t_Base[[Articles]:[Articles]],$A49)</f>
        <v>0</v>
      </c>
      <c r="P49" s="75">
        <f>SUMIFS(t_Base[[Quantité prise]:[Quantité prise]],t_Base[[N° de carte]:[N° de carte]],$B$2,t_Base[[N°de semaine]:[N°de semaine]],P$6,t_Base[[Articles]:[Articles]],$A49)</f>
        <v>0</v>
      </c>
      <c r="Q49" s="75">
        <f>SUMIFS(t_Base[[Quantité prise]:[Quantité prise]],t_Base[[N° de carte]:[N° de carte]],$B$2,t_Base[[N°de semaine]:[N°de semaine]],Q$6,t_Base[[Articles]:[Articles]],$A49)</f>
        <v>0</v>
      </c>
      <c r="R49" s="75">
        <f>SUMIFS(t_Base[[Quantité prise]:[Quantité prise]],t_Base[[N° de carte]:[N° de carte]],$B$2,t_Base[[N°de semaine]:[N°de semaine]],R$6,t_Base[[Articles]:[Articles]],$A49)</f>
        <v>0</v>
      </c>
      <c r="S49" s="75">
        <f>SUMIFS(t_Base[[Quantité prise]:[Quantité prise]],t_Base[[N° de carte]:[N° de carte]],$B$2,t_Base[[N°de semaine]:[N°de semaine]],S$6,t_Base[[Articles]:[Articles]],$A49)</f>
        <v>0</v>
      </c>
      <c r="T49" s="75">
        <f>SUMIFS(t_Base[[Quantité prise]:[Quantité prise]],t_Base[[N° de carte]:[N° de carte]],$B$2,t_Base[[N°de semaine]:[N°de semaine]],T$6,t_Base[[Articles]:[Articles]],$A49)</f>
        <v>0</v>
      </c>
      <c r="U49" s="75">
        <f>SUMIFS(t_Base[[Quantité prise]:[Quantité prise]],t_Base[[N° de carte]:[N° de carte]],$B$2,t_Base[[N°de semaine]:[N°de semaine]],U$6,t_Base[[Articles]:[Articles]],$A49)</f>
        <v>0</v>
      </c>
      <c r="V49" s="75">
        <f>SUMIFS(t_Base[[Quantité prise]:[Quantité prise]],t_Base[[N° de carte]:[N° de carte]],$B$2,t_Base[[N°de semaine]:[N°de semaine]],V$6,t_Base[[Articles]:[Articles]],$A49)</f>
        <v>0</v>
      </c>
      <c r="W49" s="75">
        <f>SUMIFS(t_Base[[Quantité prise]:[Quantité prise]],t_Base[[N° de carte]:[N° de carte]],$B$2,t_Base[[N°de semaine]:[N°de semaine]],W$6,t_Base[[Articles]:[Articles]],$A49)</f>
        <v>0</v>
      </c>
      <c r="X49" s="75">
        <f>SUMIFS(t_Base[[Quantité prise]:[Quantité prise]],t_Base[[N° de carte]:[N° de carte]],$B$2,t_Base[[N°de semaine]:[N°de semaine]],X$6,t_Base[[Articles]:[Articles]],$A49)</f>
        <v>0</v>
      </c>
      <c r="Y49" s="75">
        <f>SUMIFS(t_Base[[Quantité prise]:[Quantité prise]],t_Base[[N° de carte]:[N° de carte]],$B$2,t_Base[[N°de semaine]:[N°de semaine]],Y$6,t_Base[[Articles]:[Articles]],$A49)</f>
        <v>0</v>
      </c>
      <c r="Z49" s="75">
        <f>SUMIFS(t_Base[[Quantité prise]:[Quantité prise]],t_Base[[N° de carte]:[N° de carte]],$B$2,t_Base[[N°de semaine]:[N°de semaine]],Z$6,t_Base[[Articles]:[Articles]],$A49)</f>
        <v>0</v>
      </c>
      <c r="AA49" s="75">
        <f>SUMIFS(t_Base[[Quantité prise]:[Quantité prise]],t_Base[[N° de carte]:[N° de carte]],$B$2,t_Base[[N°de semaine]:[N°de semaine]],AA$6,t_Base[[Articles]:[Articles]],$A49)</f>
        <v>0</v>
      </c>
      <c r="AB49" s="75">
        <f>SUMIFS(t_Base[[Quantité prise]:[Quantité prise]],t_Base[[N° de carte]:[N° de carte]],$B$2,t_Base[[N°de semaine]:[N°de semaine]],AB$6,t_Base[[Articles]:[Articles]],$A49)</f>
        <v>0</v>
      </c>
      <c r="AC49" s="75">
        <f>SUMIFS(t_Base[[Quantité prise]:[Quantité prise]],t_Base[[N° de carte]:[N° de carte]],$B$2,t_Base[[N°de semaine]:[N°de semaine]],AC$6,t_Base[[Articles]:[Articles]],$A49)</f>
        <v>0</v>
      </c>
      <c r="AD49" s="75">
        <f>SUMIFS(t_Base[[Quantité prise]:[Quantité prise]],t_Base[[N° de carte]:[N° de carte]],$B$2,t_Base[[N°de semaine]:[N°de semaine]],AD$6,t_Base[[Articles]:[Articles]],$A49)</f>
        <v>0</v>
      </c>
      <c r="AE49" s="75">
        <f>SUMIFS(t_Base[[Quantité prise]:[Quantité prise]],t_Base[[N° de carte]:[N° de carte]],$B$2,t_Base[[N°de semaine]:[N°de semaine]],AE$6,t_Base[[Articles]:[Articles]],$A49)</f>
        <v>0</v>
      </c>
      <c r="AF49" s="75">
        <f>SUMIFS(t_Base[[Quantité prise]:[Quantité prise]],t_Base[[N° de carte]:[N° de carte]],$B$2,t_Base[[N°de semaine]:[N°de semaine]],AF$6,t_Base[[Articles]:[Articles]],$A49)</f>
        <v>0</v>
      </c>
      <c r="AG49" s="75">
        <f>SUMIFS(t_Base[[Quantité prise]:[Quantité prise]],t_Base[[N° de carte]:[N° de carte]],$B$2,t_Base[[N°de semaine]:[N°de semaine]],AG$6,t_Base[[Articles]:[Articles]],$A49)</f>
        <v>0</v>
      </c>
      <c r="AH49" s="75">
        <f>SUMIFS(t_Base[[Quantité prise]:[Quantité prise]],t_Base[[N° de carte]:[N° de carte]],$B$2,t_Base[[N°de semaine]:[N°de semaine]],AH$6,t_Base[[Articles]:[Articles]],$A49)</f>
        <v>0</v>
      </c>
      <c r="AI49" s="75">
        <f>SUMIFS(t_Base[[Quantité prise]:[Quantité prise]],t_Base[[N° de carte]:[N° de carte]],$B$2,t_Base[[N°de semaine]:[N°de semaine]],AI$6,t_Base[[Articles]:[Articles]],$A49)</f>
        <v>0</v>
      </c>
      <c r="AJ49" s="75">
        <f>SUMIFS(t_Base[[Quantité prise]:[Quantité prise]],t_Base[[N° de carte]:[N° de carte]],$B$2,t_Base[[N°de semaine]:[N°de semaine]],AJ$6,t_Base[[Articles]:[Articles]],$A49)</f>
        <v>0</v>
      </c>
      <c r="AK49" s="75">
        <f>SUMIFS(t_Base[[Quantité prise]:[Quantité prise]],t_Base[[N° de carte]:[N° de carte]],$B$2,t_Base[[N°de semaine]:[N°de semaine]],AK$6,t_Base[[Articles]:[Articles]],$A49)</f>
        <v>0</v>
      </c>
      <c r="AL49" s="75">
        <f>SUMIFS(t_Base[[Quantité prise]:[Quantité prise]],t_Base[[N° de carte]:[N° de carte]],$B$2,t_Base[[N°de semaine]:[N°de semaine]],AL$6,t_Base[[Articles]:[Articles]],$A49)</f>
        <v>0</v>
      </c>
      <c r="AM49" s="75">
        <f>SUMIFS(t_Base[[Quantité prise]:[Quantité prise]],t_Base[[N° de carte]:[N° de carte]],$B$2,t_Base[[N°de semaine]:[N°de semaine]],AM$6,t_Base[[Articles]:[Articles]],$A49)</f>
        <v>0</v>
      </c>
      <c r="AN49" s="75">
        <f>SUMIFS(t_Base[[Quantité prise]:[Quantité prise]],t_Base[[N° de carte]:[N° de carte]],$B$2,t_Base[[N°de semaine]:[N°de semaine]],AN$6,t_Base[[Articles]:[Articles]],$A49)</f>
        <v>0</v>
      </c>
      <c r="AO49" s="75">
        <f>SUMIFS(t_Base[[Quantité prise]:[Quantité prise]],t_Base[[N° de carte]:[N° de carte]],$B$2,t_Base[[N°de semaine]:[N°de semaine]],AO$6,t_Base[[Articles]:[Articles]],$A49)</f>
        <v>0</v>
      </c>
      <c r="AP49" s="75">
        <f>SUMIFS(t_Base[[Quantité prise]:[Quantité prise]],t_Base[[N° de carte]:[N° de carte]],$B$2,t_Base[[N°de semaine]:[N°de semaine]],AP$6,t_Base[[Articles]:[Articles]],$A49)</f>
        <v>0</v>
      </c>
      <c r="AQ49" s="75">
        <f>SUMIFS(t_Base[[Quantité prise]:[Quantité prise]],t_Base[[N° de carte]:[N° de carte]],$B$2,t_Base[[N°de semaine]:[N°de semaine]],AQ$6,t_Base[[Articles]:[Articles]],$A49)</f>
        <v>0</v>
      </c>
      <c r="AR49" s="75">
        <f>SUMIFS(t_Base[[Quantité prise]:[Quantité prise]],t_Base[[N° de carte]:[N° de carte]],$B$2,t_Base[[N°de semaine]:[N°de semaine]],AR$6,t_Base[[Articles]:[Articles]],$A49)</f>
        <v>0</v>
      </c>
      <c r="AS49" s="75">
        <f>SUMIFS(t_Base[[Quantité prise]:[Quantité prise]],t_Base[[N° de carte]:[N° de carte]],$B$2,t_Base[[N°de semaine]:[N°de semaine]],AS$6,t_Base[[Articles]:[Articles]],$A49)</f>
        <v>0</v>
      </c>
      <c r="AT49" s="75">
        <f>SUMIFS(t_Base[[Quantité prise]:[Quantité prise]],t_Base[[N° de carte]:[N° de carte]],$B$2,t_Base[[N°de semaine]:[N°de semaine]],AT$6,t_Base[[Articles]:[Articles]],$A49)</f>
        <v>0</v>
      </c>
      <c r="AU49" s="75">
        <f>SUMIFS(t_Base[[Quantité prise]:[Quantité prise]],t_Base[[N° de carte]:[N° de carte]],$B$2,t_Base[[N°de semaine]:[N°de semaine]],AU$6,t_Base[[Articles]:[Articles]],$A49)</f>
        <v>0</v>
      </c>
      <c r="AV49" s="75">
        <f>SUMIFS(t_Base[[Quantité prise]:[Quantité prise]],t_Base[[N° de carte]:[N° de carte]],$B$2,t_Base[[N°de semaine]:[N°de semaine]],AV$6,t_Base[[Articles]:[Articles]],$A49)</f>
        <v>0</v>
      </c>
      <c r="AW49" s="75">
        <f>SUMIFS(t_Base[[Quantité prise]:[Quantité prise]],t_Base[[N° de carte]:[N° de carte]],$B$2,t_Base[[N°de semaine]:[N°de semaine]],AW$6,t_Base[[Articles]:[Articles]],$A49)</f>
        <v>0</v>
      </c>
      <c r="AX49" s="75">
        <f>SUMIFS(t_Base[[Quantité prise]:[Quantité prise]],t_Base[[N° de carte]:[N° de carte]],$B$2,t_Base[[N°de semaine]:[N°de semaine]],AX$6,t_Base[[Articles]:[Articles]],$A49)</f>
        <v>0</v>
      </c>
      <c r="AY49" s="75">
        <f>SUMIFS(t_Base[[Quantité prise]:[Quantité prise]],t_Base[[N° de carte]:[N° de carte]],$B$2,t_Base[[N°de semaine]:[N°de semaine]],AY$6,t_Base[[Articles]:[Articles]],$A49)</f>
        <v>0</v>
      </c>
      <c r="AZ49" s="75">
        <f>SUMIFS(t_Base[[Quantité prise]:[Quantité prise]],t_Base[[N° de carte]:[N° de carte]],$B$2,t_Base[[N°de semaine]:[N°de semaine]],AZ$6,t_Base[[Articles]:[Articles]],$A49)</f>
        <v>0</v>
      </c>
      <c r="BA49" s="75">
        <f>SUMIFS(t_Base[[Quantité prise]:[Quantité prise]],t_Base[[N° de carte]:[N° de carte]],$B$2,t_Base[[N°de semaine]:[N°de semaine]],BA$6,t_Base[[Articles]:[Articles]],$A49)</f>
        <v>0</v>
      </c>
      <c r="BB49" s="75">
        <f>SUMIFS(t_Base[[Quantité prise]:[Quantité prise]],t_Base[[N° de carte]:[N° de carte]],$B$2,t_Base[[N°de semaine]:[N°de semaine]],BB$6,t_Base[[Articles]:[Articles]],$A49)</f>
        <v>0</v>
      </c>
      <c r="BC49" s="75">
        <f>SUMIFS(t_Base[[Quantité prise]:[Quantité prise]],t_Base[[N° de carte]:[N° de carte]],$B$2,t_Base[[N°de semaine]:[N°de semaine]],BC$6,t_Base[[Articles]:[Articles]],$A49)</f>
        <v>0</v>
      </c>
    </row>
    <row r="50" spans="1:55" ht="20.25" x14ac:dyDescent="0.25">
      <c r="A50" s="76" t="s">
        <v>149</v>
      </c>
      <c r="B50" s="30" t="e">
        <f>Articles!#REF!</f>
        <v>#REF!</v>
      </c>
      <c r="C50" s="28">
        <f t="shared" si="1"/>
        <v>0</v>
      </c>
      <c r="D50" s="74">
        <f>SUMIFS(t_Base[[Quantité prise]:[Quantité prise]],t_Base[[N° de carte]:[N° de carte]],$B$2,t_Base[[N°de semaine]:[N°de semaine]],#REF!,t_Base[[Articles]:[Articles]],$A50)</f>
        <v>0</v>
      </c>
      <c r="E50" s="75">
        <f>SUMIFS(t_Base[[Quantité prise]:[Quantité prise]],t_Base[[N° de carte]:[N° de carte]],$B$2,t_Base[[N°de semaine]:[N°de semaine]],E$6,t_Base[[Articles]:[Articles]],$A50)</f>
        <v>0</v>
      </c>
      <c r="F50" s="75">
        <f>SUMIFS(t_Base[[Quantité prise]:[Quantité prise]],t_Base[[N° de carte]:[N° de carte]],$B$2,t_Base[[N°de semaine]:[N°de semaine]],F$6,t_Base[[Articles]:[Articles]],$A50)</f>
        <v>0</v>
      </c>
      <c r="G50" s="75">
        <f>SUMIFS(t_Base[[Quantité prise]:[Quantité prise]],t_Base[[N° de carte]:[N° de carte]],$B$2,t_Base[[N°de semaine]:[N°de semaine]],G$6,t_Base[[Articles]:[Articles]],$A50)</f>
        <v>0</v>
      </c>
      <c r="H50" s="75">
        <f>SUMIFS(t_Base[[Quantité prise]:[Quantité prise]],t_Base[[N° de carte]:[N° de carte]],$B$2,t_Base[[N°de semaine]:[N°de semaine]],H$6,t_Base[[Articles]:[Articles]],$A50)</f>
        <v>0</v>
      </c>
      <c r="I50" s="75">
        <f>SUMIFS(t_Base[[Quantité prise]:[Quantité prise]],t_Base[[N° de carte]:[N° de carte]],$B$2,t_Base[[N°de semaine]:[N°de semaine]],I$6,t_Base[[Articles]:[Articles]],$A50)</f>
        <v>0</v>
      </c>
      <c r="J50" s="75">
        <f>SUMIFS(t_Base[[Quantité prise]:[Quantité prise]],t_Base[[N° de carte]:[N° de carte]],$B$2,t_Base[[N°de semaine]:[N°de semaine]],J$6,t_Base[[Articles]:[Articles]],$A50)</f>
        <v>0</v>
      </c>
      <c r="K50" s="75">
        <f>SUMIFS(t_Base[[Quantité prise]:[Quantité prise]],t_Base[[N° de carte]:[N° de carte]],$B$2,t_Base[[N°de semaine]:[N°de semaine]],K$6,t_Base[[Articles]:[Articles]],$A50)</f>
        <v>0</v>
      </c>
      <c r="L50" s="75">
        <f>SUMIFS(t_Base[[Quantité prise]:[Quantité prise]],t_Base[[N° de carte]:[N° de carte]],$B$2,t_Base[[N°de semaine]:[N°de semaine]],L$6,t_Base[[Articles]:[Articles]],$A50)</f>
        <v>0</v>
      </c>
      <c r="M50" s="75">
        <f>SUMIFS(t_Base[[Quantité prise]:[Quantité prise]],t_Base[[N° de carte]:[N° de carte]],$B$2,t_Base[[N°de semaine]:[N°de semaine]],M$6,t_Base[[Articles]:[Articles]],$A50)</f>
        <v>0</v>
      </c>
      <c r="N50" s="75">
        <f>SUMIFS(t_Base[[Quantité prise]:[Quantité prise]],t_Base[[N° de carte]:[N° de carte]],$B$2,t_Base[[N°de semaine]:[N°de semaine]],N$6,t_Base[[Articles]:[Articles]],$A50)</f>
        <v>0</v>
      </c>
      <c r="O50" s="75">
        <f>SUMIFS(t_Base[[Quantité prise]:[Quantité prise]],t_Base[[N° de carte]:[N° de carte]],$B$2,t_Base[[N°de semaine]:[N°de semaine]],O$6,t_Base[[Articles]:[Articles]],$A50)</f>
        <v>0</v>
      </c>
      <c r="P50" s="75">
        <f>SUMIFS(t_Base[[Quantité prise]:[Quantité prise]],t_Base[[N° de carte]:[N° de carte]],$B$2,t_Base[[N°de semaine]:[N°de semaine]],P$6,t_Base[[Articles]:[Articles]],$A50)</f>
        <v>0</v>
      </c>
      <c r="Q50" s="75">
        <f>SUMIFS(t_Base[[Quantité prise]:[Quantité prise]],t_Base[[N° de carte]:[N° de carte]],$B$2,t_Base[[N°de semaine]:[N°de semaine]],Q$6,t_Base[[Articles]:[Articles]],$A50)</f>
        <v>0</v>
      </c>
      <c r="R50" s="75">
        <f>SUMIFS(t_Base[[Quantité prise]:[Quantité prise]],t_Base[[N° de carte]:[N° de carte]],$B$2,t_Base[[N°de semaine]:[N°de semaine]],R$6,t_Base[[Articles]:[Articles]],$A50)</f>
        <v>0</v>
      </c>
      <c r="S50" s="75">
        <f>SUMIFS(t_Base[[Quantité prise]:[Quantité prise]],t_Base[[N° de carte]:[N° de carte]],$B$2,t_Base[[N°de semaine]:[N°de semaine]],S$6,t_Base[[Articles]:[Articles]],$A50)</f>
        <v>0</v>
      </c>
      <c r="T50" s="75">
        <f>SUMIFS(t_Base[[Quantité prise]:[Quantité prise]],t_Base[[N° de carte]:[N° de carte]],$B$2,t_Base[[N°de semaine]:[N°de semaine]],T$6,t_Base[[Articles]:[Articles]],$A50)</f>
        <v>0</v>
      </c>
      <c r="U50" s="75">
        <f>SUMIFS(t_Base[[Quantité prise]:[Quantité prise]],t_Base[[N° de carte]:[N° de carte]],$B$2,t_Base[[N°de semaine]:[N°de semaine]],U$6,t_Base[[Articles]:[Articles]],$A50)</f>
        <v>0</v>
      </c>
      <c r="V50" s="75">
        <f>SUMIFS(t_Base[[Quantité prise]:[Quantité prise]],t_Base[[N° de carte]:[N° de carte]],$B$2,t_Base[[N°de semaine]:[N°de semaine]],V$6,t_Base[[Articles]:[Articles]],$A50)</f>
        <v>0</v>
      </c>
      <c r="W50" s="75">
        <f>SUMIFS(t_Base[[Quantité prise]:[Quantité prise]],t_Base[[N° de carte]:[N° de carte]],$B$2,t_Base[[N°de semaine]:[N°de semaine]],W$6,t_Base[[Articles]:[Articles]],$A50)</f>
        <v>0</v>
      </c>
      <c r="X50" s="75">
        <f>SUMIFS(t_Base[[Quantité prise]:[Quantité prise]],t_Base[[N° de carte]:[N° de carte]],$B$2,t_Base[[N°de semaine]:[N°de semaine]],X$6,t_Base[[Articles]:[Articles]],$A50)</f>
        <v>0</v>
      </c>
      <c r="Y50" s="75">
        <f>SUMIFS(t_Base[[Quantité prise]:[Quantité prise]],t_Base[[N° de carte]:[N° de carte]],$B$2,t_Base[[N°de semaine]:[N°de semaine]],Y$6,t_Base[[Articles]:[Articles]],$A50)</f>
        <v>0</v>
      </c>
      <c r="Z50" s="75">
        <f>SUMIFS(t_Base[[Quantité prise]:[Quantité prise]],t_Base[[N° de carte]:[N° de carte]],$B$2,t_Base[[N°de semaine]:[N°de semaine]],Z$6,t_Base[[Articles]:[Articles]],$A50)</f>
        <v>0</v>
      </c>
      <c r="AA50" s="75">
        <f>SUMIFS(t_Base[[Quantité prise]:[Quantité prise]],t_Base[[N° de carte]:[N° de carte]],$B$2,t_Base[[N°de semaine]:[N°de semaine]],AA$6,t_Base[[Articles]:[Articles]],$A50)</f>
        <v>0</v>
      </c>
      <c r="AB50" s="75">
        <f>SUMIFS(t_Base[[Quantité prise]:[Quantité prise]],t_Base[[N° de carte]:[N° de carte]],$B$2,t_Base[[N°de semaine]:[N°de semaine]],AB$6,t_Base[[Articles]:[Articles]],$A50)</f>
        <v>0</v>
      </c>
      <c r="AC50" s="75">
        <f>SUMIFS(t_Base[[Quantité prise]:[Quantité prise]],t_Base[[N° de carte]:[N° de carte]],$B$2,t_Base[[N°de semaine]:[N°de semaine]],AC$6,t_Base[[Articles]:[Articles]],$A50)</f>
        <v>0</v>
      </c>
      <c r="AD50" s="75">
        <f>SUMIFS(t_Base[[Quantité prise]:[Quantité prise]],t_Base[[N° de carte]:[N° de carte]],$B$2,t_Base[[N°de semaine]:[N°de semaine]],AD$6,t_Base[[Articles]:[Articles]],$A50)</f>
        <v>0</v>
      </c>
      <c r="AE50" s="75">
        <f>SUMIFS(t_Base[[Quantité prise]:[Quantité prise]],t_Base[[N° de carte]:[N° de carte]],$B$2,t_Base[[N°de semaine]:[N°de semaine]],AE$6,t_Base[[Articles]:[Articles]],$A50)</f>
        <v>0</v>
      </c>
      <c r="AF50" s="75">
        <f>SUMIFS(t_Base[[Quantité prise]:[Quantité prise]],t_Base[[N° de carte]:[N° de carte]],$B$2,t_Base[[N°de semaine]:[N°de semaine]],AF$6,t_Base[[Articles]:[Articles]],$A50)</f>
        <v>0</v>
      </c>
      <c r="AG50" s="75">
        <f>SUMIFS(t_Base[[Quantité prise]:[Quantité prise]],t_Base[[N° de carte]:[N° de carte]],$B$2,t_Base[[N°de semaine]:[N°de semaine]],AG$6,t_Base[[Articles]:[Articles]],$A50)</f>
        <v>0</v>
      </c>
      <c r="AH50" s="75">
        <f>SUMIFS(t_Base[[Quantité prise]:[Quantité prise]],t_Base[[N° de carte]:[N° de carte]],$B$2,t_Base[[N°de semaine]:[N°de semaine]],AH$6,t_Base[[Articles]:[Articles]],$A50)</f>
        <v>0</v>
      </c>
      <c r="AI50" s="75">
        <f>SUMIFS(t_Base[[Quantité prise]:[Quantité prise]],t_Base[[N° de carte]:[N° de carte]],$B$2,t_Base[[N°de semaine]:[N°de semaine]],AI$6,t_Base[[Articles]:[Articles]],$A50)</f>
        <v>0</v>
      </c>
      <c r="AJ50" s="75">
        <f>SUMIFS(t_Base[[Quantité prise]:[Quantité prise]],t_Base[[N° de carte]:[N° de carte]],$B$2,t_Base[[N°de semaine]:[N°de semaine]],AJ$6,t_Base[[Articles]:[Articles]],$A50)</f>
        <v>0</v>
      </c>
      <c r="AK50" s="75">
        <f>SUMIFS(t_Base[[Quantité prise]:[Quantité prise]],t_Base[[N° de carte]:[N° de carte]],$B$2,t_Base[[N°de semaine]:[N°de semaine]],AK$6,t_Base[[Articles]:[Articles]],$A50)</f>
        <v>0</v>
      </c>
      <c r="AL50" s="75">
        <f>SUMIFS(t_Base[[Quantité prise]:[Quantité prise]],t_Base[[N° de carte]:[N° de carte]],$B$2,t_Base[[N°de semaine]:[N°de semaine]],AL$6,t_Base[[Articles]:[Articles]],$A50)</f>
        <v>0</v>
      </c>
      <c r="AM50" s="75">
        <f>SUMIFS(t_Base[[Quantité prise]:[Quantité prise]],t_Base[[N° de carte]:[N° de carte]],$B$2,t_Base[[N°de semaine]:[N°de semaine]],AM$6,t_Base[[Articles]:[Articles]],$A50)</f>
        <v>0</v>
      </c>
      <c r="AN50" s="75">
        <f>SUMIFS(t_Base[[Quantité prise]:[Quantité prise]],t_Base[[N° de carte]:[N° de carte]],$B$2,t_Base[[N°de semaine]:[N°de semaine]],AN$6,t_Base[[Articles]:[Articles]],$A50)</f>
        <v>0</v>
      </c>
      <c r="AO50" s="75">
        <f>SUMIFS(t_Base[[Quantité prise]:[Quantité prise]],t_Base[[N° de carte]:[N° de carte]],$B$2,t_Base[[N°de semaine]:[N°de semaine]],AO$6,t_Base[[Articles]:[Articles]],$A50)</f>
        <v>0</v>
      </c>
      <c r="AP50" s="75">
        <f>SUMIFS(t_Base[[Quantité prise]:[Quantité prise]],t_Base[[N° de carte]:[N° de carte]],$B$2,t_Base[[N°de semaine]:[N°de semaine]],AP$6,t_Base[[Articles]:[Articles]],$A50)</f>
        <v>0</v>
      </c>
      <c r="AQ50" s="75">
        <f>SUMIFS(t_Base[[Quantité prise]:[Quantité prise]],t_Base[[N° de carte]:[N° de carte]],$B$2,t_Base[[N°de semaine]:[N°de semaine]],AQ$6,t_Base[[Articles]:[Articles]],$A50)</f>
        <v>0</v>
      </c>
      <c r="AR50" s="75">
        <f>SUMIFS(t_Base[[Quantité prise]:[Quantité prise]],t_Base[[N° de carte]:[N° de carte]],$B$2,t_Base[[N°de semaine]:[N°de semaine]],AR$6,t_Base[[Articles]:[Articles]],$A50)</f>
        <v>0</v>
      </c>
      <c r="AS50" s="75">
        <f>SUMIFS(t_Base[[Quantité prise]:[Quantité prise]],t_Base[[N° de carte]:[N° de carte]],$B$2,t_Base[[N°de semaine]:[N°de semaine]],AS$6,t_Base[[Articles]:[Articles]],$A50)</f>
        <v>0</v>
      </c>
      <c r="AT50" s="75">
        <f>SUMIFS(t_Base[[Quantité prise]:[Quantité prise]],t_Base[[N° de carte]:[N° de carte]],$B$2,t_Base[[N°de semaine]:[N°de semaine]],AT$6,t_Base[[Articles]:[Articles]],$A50)</f>
        <v>0</v>
      </c>
      <c r="AU50" s="75">
        <f>SUMIFS(t_Base[[Quantité prise]:[Quantité prise]],t_Base[[N° de carte]:[N° de carte]],$B$2,t_Base[[N°de semaine]:[N°de semaine]],AU$6,t_Base[[Articles]:[Articles]],$A50)</f>
        <v>0</v>
      </c>
      <c r="AV50" s="75">
        <f>SUMIFS(t_Base[[Quantité prise]:[Quantité prise]],t_Base[[N° de carte]:[N° de carte]],$B$2,t_Base[[N°de semaine]:[N°de semaine]],AV$6,t_Base[[Articles]:[Articles]],$A50)</f>
        <v>0</v>
      </c>
      <c r="AW50" s="75">
        <f>SUMIFS(t_Base[[Quantité prise]:[Quantité prise]],t_Base[[N° de carte]:[N° de carte]],$B$2,t_Base[[N°de semaine]:[N°de semaine]],AW$6,t_Base[[Articles]:[Articles]],$A50)</f>
        <v>0</v>
      </c>
      <c r="AX50" s="75">
        <f>SUMIFS(t_Base[[Quantité prise]:[Quantité prise]],t_Base[[N° de carte]:[N° de carte]],$B$2,t_Base[[N°de semaine]:[N°de semaine]],AX$6,t_Base[[Articles]:[Articles]],$A50)</f>
        <v>0</v>
      </c>
      <c r="AY50" s="75">
        <f>SUMIFS(t_Base[[Quantité prise]:[Quantité prise]],t_Base[[N° de carte]:[N° de carte]],$B$2,t_Base[[N°de semaine]:[N°de semaine]],AY$6,t_Base[[Articles]:[Articles]],$A50)</f>
        <v>0</v>
      </c>
      <c r="AZ50" s="75">
        <f>SUMIFS(t_Base[[Quantité prise]:[Quantité prise]],t_Base[[N° de carte]:[N° de carte]],$B$2,t_Base[[N°de semaine]:[N°de semaine]],AZ$6,t_Base[[Articles]:[Articles]],$A50)</f>
        <v>0</v>
      </c>
      <c r="BA50" s="75">
        <f>SUMIFS(t_Base[[Quantité prise]:[Quantité prise]],t_Base[[N° de carte]:[N° de carte]],$B$2,t_Base[[N°de semaine]:[N°de semaine]],BA$6,t_Base[[Articles]:[Articles]],$A50)</f>
        <v>0</v>
      </c>
      <c r="BB50" s="75">
        <f>SUMIFS(t_Base[[Quantité prise]:[Quantité prise]],t_Base[[N° de carte]:[N° de carte]],$B$2,t_Base[[N°de semaine]:[N°de semaine]],BB$6,t_Base[[Articles]:[Articles]],$A50)</f>
        <v>0</v>
      </c>
      <c r="BC50" s="75">
        <f>SUMIFS(t_Base[[Quantité prise]:[Quantité prise]],t_Base[[N° de carte]:[N° de carte]],$B$2,t_Base[[N°de semaine]:[N°de semaine]],BC$6,t_Base[[Articles]:[Articles]],$A50)</f>
        <v>0</v>
      </c>
    </row>
    <row r="51" spans="1:55" ht="20.25" x14ac:dyDescent="0.25">
      <c r="A51" s="76"/>
      <c r="B51" s="30"/>
      <c r="C51" s="28"/>
      <c r="D51" s="74"/>
      <c r="E51" s="75"/>
      <c r="F51" s="75"/>
      <c r="G51" s="75"/>
      <c r="H51" s="75"/>
      <c r="I51" s="75"/>
      <c r="J51" s="75"/>
      <c r="K51" s="75"/>
      <c r="L51" s="75"/>
      <c r="M51" s="75"/>
      <c r="N51" s="75"/>
      <c r="O51" s="75"/>
      <c r="P51" s="75"/>
      <c r="Q51" s="75"/>
      <c r="R51" s="75"/>
      <c r="S51" s="75"/>
      <c r="T51" s="75"/>
      <c r="U51" s="75"/>
      <c r="V51" s="75"/>
      <c r="W51" s="75"/>
      <c r="X51" s="75"/>
      <c r="Y51" s="75"/>
      <c r="Z51" s="75"/>
      <c r="AA51" s="75"/>
      <c r="AB51" s="75"/>
      <c r="AC51" s="75"/>
      <c r="AD51" s="75"/>
      <c r="AE51" s="75"/>
      <c r="AF51" s="75"/>
      <c r="AG51" s="75"/>
      <c r="AH51" s="75"/>
      <c r="AI51" s="75"/>
      <c r="AJ51" s="75"/>
      <c r="AK51" s="75"/>
      <c r="AL51" s="75"/>
      <c r="AM51" s="75"/>
      <c r="AN51" s="75"/>
      <c r="AO51" s="75"/>
      <c r="AP51" s="75"/>
      <c r="AQ51" s="75"/>
      <c r="AR51" s="75"/>
      <c r="AS51" s="75"/>
      <c r="AT51" s="75"/>
      <c r="AU51" s="75"/>
      <c r="AV51" s="75"/>
      <c r="AW51" s="75"/>
      <c r="AX51" s="75"/>
      <c r="AY51" s="75"/>
      <c r="AZ51" s="75"/>
      <c r="BA51" s="75"/>
      <c r="BB51" s="75"/>
      <c r="BC51" s="75"/>
    </row>
    <row r="52" spans="1:55" ht="20.25" x14ac:dyDescent="0.25">
      <c r="A52" s="76" t="s">
        <v>54</v>
      </c>
      <c r="B52" s="30" t="e">
        <f>Articles!#REF!</f>
        <v>#REF!</v>
      </c>
      <c r="C52" s="28">
        <f t="shared" si="1"/>
        <v>0</v>
      </c>
      <c r="D52" s="74">
        <f>SUMIFS(t_Base[[Quantité prise]:[Quantité prise]],t_Base[[N° de carte]:[N° de carte]],$B$2,t_Base[[N°de semaine]:[N°de semaine]],#REF!,t_Base[[Articles]:[Articles]],$A52)</f>
        <v>0</v>
      </c>
      <c r="E52" s="75">
        <f>SUMIFS(t_Base[[Quantité prise]:[Quantité prise]],t_Base[[N° de carte]:[N° de carte]],$B$2,t_Base[[N°de semaine]:[N°de semaine]],E$6,t_Base[[Articles]:[Articles]],$A52)</f>
        <v>0</v>
      </c>
      <c r="F52" s="75">
        <f>SUMIFS(t_Base[[Quantité prise]:[Quantité prise]],t_Base[[N° de carte]:[N° de carte]],$B$2,t_Base[[N°de semaine]:[N°de semaine]],F$6,t_Base[[Articles]:[Articles]],$A52)</f>
        <v>0</v>
      </c>
      <c r="G52" s="75">
        <f>SUMIFS(t_Base[[Quantité prise]:[Quantité prise]],t_Base[[N° de carte]:[N° de carte]],$B$2,t_Base[[N°de semaine]:[N°de semaine]],G$6,t_Base[[Articles]:[Articles]],$A52)</f>
        <v>0</v>
      </c>
      <c r="H52" s="75">
        <f>SUMIFS(t_Base[[Quantité prise]:[Quantité prise]],t_Base[[N° de carte]:[N° de carte]],$B$2,t_Base[[N°de semaine]:[N°de semaine]],H$6,t_Base[[Articles]:[Articles]],$A52)</f>
        <v>0</v>
      </c>
      <c r="I52" s="75">
        <f>SUMIFS(t_Base[[Quantité prise]:[Quantité prise]],t_Base[[N° de carte]:[N° de carte]],$B$2,t_Base[[N°de semaine]:[N°de semaine]],I$6,t_Base[[Articles]:[Articles]],$A52)</f>
        <v>0</v>
      </c>
      <c r="J52" s="75">
        <f>SUMIFS(t_Base[[Quantité prise]:[Quantité prise]],t_Base[[N° de carte]:[N° de carte]],$B$2,t_Base[[N°de semaine]:[N°de semaine]],J$6,t_Base[[Articles]:[Articles]],$A52)</f>
        <v>0</v>
      </c>
      <c r="K52" s="75">
        <f>SUMIFS(t_Base[[Quantité prise]:[Quantité prise]],t_Base[[N° de carte]:[N° de carte]],$B$2,t_Base[[N°de semaine]:[N°de semaine]],K$6,t_Base[[Articles]:[Articles]],$A52)</f>
        <v>0</v>
      </c>
      <c r="L52" s="75">
        <f>SUMIFS(t_Base[[Quantité prise]:[Quantité prise]],t_Base[[N° de carte]:[N° de carte]],$B$2,t_Base[[N°de semaine]:[N°de semaine]],L$6,t_Base[[Articles]:[Articles]],$A52)</f>
        <v>0</v>
      </c>
      <c r="M52" s="75">
        <f>SUMIFS(t_Base[[Quantité prise]:[Quantité prise]],t_Base[[N° de carte]:[N° de carte]],$B$2,t_Base[[N°de semaine]:[N°de semaine]],M$6,t_Base[[Articles]:[Articles]],$A52)</f>
        <v>0</v>
      </c>
      <c r="N52" s="75">
        <f>SUMIFS(t_Base[[Quantité prise]:[Quantité prise]],t_Base[[N° de carte]:[N° de carte]],$B$2,t_Base[[N°de semaine]:[N°de semaine]],N$6,t_Base[[Articles]:[Articles]],$A52)</f>
        <v>0</v>
      </c>
      <c r="O52" s="75">
        <f>SUMIFS(t_Base[[Quantité prise]:[Quantité prise]],t_Base[[N° de carte]:[N° de carte]],$B$2,t_Base[[N°de semaine]:[N°de semaine]],O$6,t_Base[[Articles]:[Articles]],$A52)</f>
        <v>0</v>
      </c>
      <c r="P52" s="75">
        <f>SUMIFS(t_Base[[Quantité prise]:[Quantité prise]],t_Base[[N° de carte]:[N° de carte]],$B$2,t_Base[[N°de semaine]:[N°de semaine]],P$6,t_Base[[Articles]:[Articles]],$A52)</f>
        <v>0</v>
      </c>
      <c r="Q52" s="75">
        <f>SUMIFS(t_Base[[Quantité prise]:[Quantité prise]],t_Base[[N° de carte]:[N° de carte]],$B$2,t_Base[[N°de semaine]:[N°de semaine]],Q$6,t_Base[[Articles]:[Articles]],$A52)</f>
        <v>0</v>
      </c>
      <c r="R52" s="75">
        <f>SUMIFS(t_Base[[Quantité prise]:[Quantité prise]],t_Base[[N° de carte]:[N° de carte]],$B$2,t_Base[[N°de semaine]:[N°de semaine]],R$6,t_Base[[Articles]:[Articles]],$A52)</f>
        <v>0</v>
      </c>
      <c r="S52" s="75">
        <f>SUMIFS(t_Base[[Quantité prise]:[Quantité prise]],t_Base[[N° de carte]:[N° de carte]],$B$2,t_Base[[N°de semaine]:[N°de semaine]],S$6,t_Base[[Articles]:[Articles]],$A52)</f>
        <v>0</v>
      </c>
      <c r="T52" s="75">
        <f>SUMIFS(t_Base[[Quantité prise]:[Quantité prise]],t_Base[[N° de carte]:[N° de carte]],$B$2,t_Base[[N°de semaine]:[N°de semaine]],T$6,t_Base[[Articles]:[Articles]],$A52)</f>
        <v>0</v>
      </c>
      <c r="U52" s="75">
        <f>SUMIFS(t_Base[[Quantité prise]:[Quantité prise]],t_Base[[N° de carte]:[N° de carte]],$B$2,t_Base[[N°de semaine]:[N°de semaine]],U$6,t_Base[[Articles]:[Articles]],$A52)</f>
        <v>0</v>
      </c>
      <c r="V52" s="75">
        <f>SUMIFS(t_Base[[Quantité prise]:[Quantité prise]],t_Base[[N° de carte]:[N° de carte]],$B$2,t_Base[[N°de semaine]:[N°de semaine]],V$6,t_Base[[Articles]:[Articles]],$A52)</f>
        <v>0</v>
      </c>
      <c r="W52" s="75">
        <f>SUMIFS(t_Base[[Quantité prise]:[Quantité prise]],t_Base[[N° de carte]:[N° de carte]],$B$2,t_Base[[N°de semaine]:[N°de semaine]],W$6,t_Base[[Articles]:[Articles]],$A52)</f>
        <v>0</v>
      </c>
      <c r="X52" s="75">
        <f>SUMIFS(t_Base[[Quantité prise]:[Quantité prise]],t_Base[[N° de carte]:[N° de carte]],$B$2,t_Base[[N°de semaine]:[N°de semaine]],X$6,t_Base[[Articles]:[Articles]],$A52)</f>
        <v>0</v>
      </c>
      <c r="Y52" s="75">
        <f>SUMIFS(t_Base[[Quantité prise]:[Quantité prise]],t_Base[[N° de carte]:[N° de carte]],$B$2,t_Base[[N°de semaine]:[N°de semaine]],Y$6,t_Base[[Articles]:[Articles]],$A52)</f>
        <v>0</v>
      </c>
      <c r="Z52" s="75">
        <f>SUMIFS(t_Base[[Quantité prise]:[Quantité prise]],t_Base[[N° de carte]:[N° de carte]],$B$2,t_Base[[N°de semaine]:[N°de semaine]],Z$6,t_Base[[Articles]:[Articles]],$A52)</f>
        <v>0</v>
      </c>
      <c r="AA52" s="75">
        <f>SUMIFS(t_Base[[Quantité prise]:[Quantité prise]],t_Base[[N° de carte]:[N° de carte]],$B$2,t_Base[[N°de semaine]:[N°de semaine]],AA$6,t_Base[[Articles]:[Articles]],$A52)</f>
        <v>0</v>
      </c>
      <c r="AB52" s="75">
        <f>SUMIFS(t_Base[[Quantité prise]:[Quantité prise]],t_Base[[N° de carte]:[N° de carte]],$B$2,t_Base[[N°de semaine]:[N°de semaine]],AB$6,t_Base[[Articles]:[Articles]],$A52)</f>
        <v>0</v>
      </c>
      <c r="AC52" s="75">
        <f>SUMIFS(t_Base[[Quantité prise]:[Quantité prise]],t_Base[[N° de carte]:[N° de carte]],$B$2,t_Base[[N°de semaine]:[N°de semaine]],AC$6,t_Base[[Articles]:[Articles]],$A52)</f>
        <v>0</v>
      </c>
      <c r="AD52" s="75">
        <f>SUMIFS(t_Base[[Quantité prise]:[Quantité prise]],t_Base[[N° de carte]:[N° de carte]],$B$2,t_Base[[N°de semaine]:[N°de semaine]],AD$6,t_Base[[Articles]:[Articles]],$A52)</f>
        <v>0</v>
      </c>
      <c r="AE52" s="75">
        <f>SUMIFS(t_Base[[Quantité prise]:[Quantité prise]],t_Base[[N° de carte]:[N° de carte]],$B$2,t_Base[[N°de semaine]:[N°de semaine]],AE$6,t_Base[[Articles]:[Articles]],$A52)</f>
        <v>0</v>
      </c>
      <c r="AF52" s="75">
        <f>SUMIFS(t_Base[[Quantité prise]:[Quantité prise]],t_Base[[N° de carte]:[N° de carte]],$B$2,t_Base[[N°de semaine]:[N°de semaine]],AF$6,t_Base[[Articles]:[Articles]],$A52)</f>
        <v>0</v>
      </c>
      <c r="AG52" s="75">
        <f>SUMIFS(t_Base[[Quantité prise]:[Quantité prise]],t_Base[[N° de carte]:[N° de carte]],$B$2,t_Base[[N°de semaine]:[N°de semaine]],AG$6,t_Base[[Articles]:[Articles]],$A52)</f>
        <v>0</v>
      </c>
      <c r="AH52" s="75">
        <f>SUMIFS(t_Base[[Quantité prise]:[Quantité prise]],t_Base[[N° de carte]:[N° de carte]],$B$2,t_Base[[N°de semaine]:[N°de semaine]],AH$6,t_Base[[Articles]:[Articles]],$A52)</f>
        <v>0</v>
      </c>
      <c r="AI52" s="75">
        <f>SUMIFS(t_Base[[Quantité prise]:[Quantité prise]],t_Base[[N° de carte]:[N° de carte]],$B$2,t_Base[[N°de semaine]:[N°de semaine]],AI$6,t_Base[[Articles]:[Articles]],$A52)</f>
        <v>0</v>
      </c>
      <c r="AJ52" s="75">
        <f>SUMIFS(t_Base[[Quantité prise]:[Quantité prise]],t_Base[[N° de carte]:[N° de carte]],$B$2,t_Base[[N°de semaine]:[N°de semaine]],AJ$6,t_Base[[Articles]:[Articles]],$A52)</f>
        <v>0</v>
      </c>
      <c r="AK52" s="75">
        <f>SUMIFS(t_Base[[Quantité prise]:[Quantité prise]],t_Base[[N° de carte]:[N° de carte]],$B$2,t_Base[[N°de semaine]:[N°de semaine]],AK$6,t_Base[[Articles]:[Articles]],$A52)</f>
        <v>0</v>
      </c>
      <c r="AL52" s="75">
        <f>SUMIFS(t_Base[[Quantité prise]:[Quantité prise]],t_Base[[N° de carte]:[N° de carte]],$B$2,t_Base[[N°de semaine]:[N°de semaine]],AL$6,t_Base[[Articles]:[Articles]],$A52)</f>
        <v>0</v>
      </c>
      <c r="AM52" s="75">
        <f>SUMIFS(t_Base[[Quantité prise]:[Quantité prise]],t_Base[[N° de carte]:[N° de carte]],$B$2,t_Base[[N°de semaine]:[N°de semaine]],AM$6,t_Base[[Articles]:[Articles]],$A52)</f>
        <v>0</v>
      </c>
      <c r="AN52" s="75">
        <f>SUMIFS(t_Base[[Quantité prise]:[Quantité prise]],t_Base[[N° de carte]:[N° de carte]],$B$2,t_Base[[N°de semaine]:[N°de semaine]],AN$6,t_Base[[Articles]:[Articles]],$A52)</f>
        <v>0</v>
      </c>
      <c r="AO52" s="75">
        <f>SUMIFS(t_Base[[Quantité prise]:[Quantité prise]],t_Base[[N° de carte]:[N° de carte]],$B$2,t_Base[[N°de semaine]:[N°de semaine]],AO$6,t_Base[[Articles]:[Articles]],$A52)</f>
        <v>0</v>
      </c>
      <c r="AP52" s="75">
        <f>SUMIFS(t_Base[[Quantité prise]:[Quantité prise]],t_Base[[N° de carte]:[N° de carte]],$B$2,t_Base[[N°de semaine]:[N°de semaine]],AP$6,t_Base[[Articles]:[Articles]],$A52)</f>
        <v>0</v>
      </c>
      <c r="AQ52" s="75">
        <f>SUMIFS(t_Base[[Quantité prise]:[Quantité prise]],t_Base[[N° de carte]:[N° de carte]],$B$2,t_Base[[N°de semaine]:[N°de semaine]],AQ$6,t_Base[[Articles]:[Articles]],$A52)</f>
        <v>0</v>
      </c>
      <c r="AR52" s="75">
        <f>SUMIFS(t_Base[[Quantité prise]:[Quantité prise]],t_Base[[N° de carte]:[N° de carte]],$B$2,t_Base[[N°de semaine]:[N°de semaine]],AR$6,t_Base[[Articles]:[Articles]],$A52)</f>
        <v>0</v>
      </c>
      <c r="AS52" s="75">
        <f>SUMIFS(t_Base[[Quantité prise]:[Quantité prise]],t_Base[[N° de carte]:[N° de carte]],$B$2,t_Base[[N°de semaine]:[N°de semaine]],AS$6,t_Base[[Articles]:[Articles]],$A52)</f>
        <v>0</v>
      </c>
      <c r="AT52" s="75">
        <f>SUMIFS(t_Base[[Quantité prise]:[Quantité prise]],t_Base[[N° de carte]:[N° de carte]],$B$2,t_Base[[N°de semaine]:[N°de semaine]],AT$6,t_Base[[Articles]:[Articles]],$A52)</f>
        <v>0</v>
      </c>
      <c r="AU52" s="75">
        <f>SUMIFS(t_Base[[Quantité prise]:[Quantité prise]],t_Base[[N° de carte]:[N° de carte]],$B$2,t_Base[[N°de semaine]:[N°de semaine]],AU$6,t_Base[[Articles]:[Articles]],$A52)</f>
        <v>0</v>
      </c>
      <c r="AV52" s="75">
        <f>SUMIFS(t_Base[[Quantité prise]:[Quantité prise]],t_Base[[N° de carte]:[N° de carte]],$B$2,t_Base[[N°de semaine]:[N°de semaine]],AV$6,t_Base[[Articles]:[Articles]],$A52)</f>
        <v>0</v>
      </c>
      <c r="AW52" s="75">
        <f>SUMIFS(t_Base[[Quantité prise]:[Quantité prise]],t_Base[[N° de carte]:[N° de carte]],$B$2,t_Base[[N°de semaine]:[N°de semaine]],AW$6,t_Base[[Articles]:[Articles]],$A52)</f>
        <v>0</v>
      </c>
      <c r="AX52" s="75">
        <f>SUMIFS(t_Base[[Quantité prise]:[Quantité prise]],t_Base[[N° de carte]:[N° de carte]],$B$2,t_Base[[N°de semaine]:[N°de semaine]],AX$6,t_Base[[Articles]:[Articles]],$A52)</f>
        <v>0</v>
      </c>
      <c r="AY52" s="75">
        <f>SUMIFS(t_Base[[Quantité prise]:[Quantité prise]],t_Base[[N° de carte]:[N° de carte]],$B$2,t_Base[[N°de semaine]:[N°de semaine]],AY$6,t_Base[[Articles]:[Articles]],$A52)</f>
        <v>0</v>
      </c>
      <c r="AZ52" s="75">
        <f>SUMIFS(t_Base[[Quantité prise]:[Quantité prise]],t_Base[[N° de carte]:[N° de carte]],$B$2,t_Base[[N°de semaine]:[N°de semaine]],AZ$6,t_Base[[Articles]:[Articles]],$A52)</f>
        <v>0</v>
      </c>
      <c r="BA52" s="75">
        <f>SUMIFS(t_Base[[Quantité prise]:[Quantité prise]],t_Base[[N° de carte]:[N° de carte]],$B$2,t_Base[[N°de semaine]:[N°de semaine]],BA$6,t_Base[[Articles]:[Articles]],$A52)</f>
        <v>0</v>
      </c>
      <c r="BB52" s="75">
        <f>SUMIFS(t_Base[[Quantité prise]:[Quantité prise]],t_Base[[N° de carte]:[N° de carte]],$B$2,t_Base[[N°de semaine]:[N°de semaine]],BB$6,t_Base[[Articles]:[Articles]],$A52)</f>
        <v>0</v>
      </c>
      <c r="BC52" s="75">
        <f>SUMIFS(t_Base[[Quantité prise]:[Quantité prise]],t_Base[[N° de carte]:[N° de carte]],$B$2,t_Base[[N°de semaine]:[N°de semaine]],BC$6,t_Base[[Articles]:[Articles]],$A52)</f>
        <v>0</v>
      </c>
    </row>
    <row r="53" spans="1:55" ht="20.25" x14ac:dyDescent="0.25">
      <c r="A53" s="76" t="s">
        <v>55</v>
      </c>
      <c r="B53" s="30" t="e">
        <f>Articles!#REF!</f>
        <v>#REF!</v>
      </c>
      <c r="C53" s="28">
        <f t="shared" si="1"/>
        <v>0</v>
      </c>
      <c r="D53" s="74">
        <f>SUMIFS(t_Base[[Quantité prise]:[Quantité prise]],t_Base[[N° de carte]:[N° de carte]],$B$2,t_Base[[N°de semaine]:[N°de semaine]],#REF!,t_Base[[Articles]:[Articles]],$A53)</f>
        <v>0</v>
      </c>
      <c r="E53" s="75">
        <f>SUMIFS(t_Base[[Quantité prise]:[Quantité prise]],t_Base[[N° de carte]:[N° de carte]],$B$2,t_Base[[N°de semaine]:[N°de semaine]],E$6,t_Base[[Articles]:[Articles]],$A53)</f>
        <v>0</v>
      </c>
      <c r="F53" s="75">
        <f>SUMIFS(t_Base[[Quantité prise]:[Quantité prise]],t_Base[[N° de carte]:[N° de carte]],$B$2,t_Base[[N°de semaine]:[N°de semaine]],F$6,t_Base[[Articles]:[Articles]],$A53)</f>
        <v>0</v>
      </c>
      <c r="G53" s="75">
        <f>SUMIFS(t_Base[[Quantité prise]:[Quantité prise]],t_Base[[N° de carte]:[N° de carte]],$B$2,t_Base[[N°de semaine]:[N°de semaine]],G$6,t_Base[[Articles]:[Articles]],$A53)</f>
        <v>0</v>
      </c>
      <c r="H53" s="75">
        <f>SUMIFS(t_Base[[Quantité prise]:[Quantité prise]],t_Base[[N° de carte]:[N° de carte]],$B$2,t_Base[[N°de semaine]:[N°de semaine]],H$6,t_Base[[Articles]:[Articles]],$A53)</f>
        <v>0</v>
      </c>
      <c r="I53" s="75">
        <f>SUMIFS(t_Base[[Quantité prise]:[Quantité prise]],t_Base[[N° de carte]:[N° de carte]],$B$2,t_Base[[N°de semaine]:[N°de semaine]],I$6,t_Base[[Articles]:[Articles]],$A53)</f>
        <v>0</v>
      </c>
      <c r="J53" s="75">
        <f>SUMIFS(t_Base[[Quantité prise]:[Quantité prise]],t_Base[[N° de carte]:[N° de carte]],$B$2,t_Base[[N°de semaine]:[N°de semaine]],J$6,t_Base[[Articles]:[Articles]],$A53)</f>
        <v>0</v>
      </c>
      <c r="K53" s="75">
        <f>SUMIFS(t_Base[[Quantité prise]:[Quantité prise]],t_Base[[N° de carte]:[N° de carte]],$B$2,t_Base[[N°de semaine]:[N°de semaine]],K$6,t_Base[[Articles]:[Articles]],$A53)</f>
        <v>0</v>
      </c>
      <c r="L53" s="75">
        <f>SUMIFS(t_Base[[Quantité prise]:[Quantité prise]],t_Base[[N° de carte]:[N° de carte]],$B$2,t_Base[[N°de semaine]:[N°de semaine]],L$6,t_Base[[Articles]:[Articles]],$A53)</f>
        <v>0</v>
      </c>
      <c r="M53" s="75">
        <f>SUMIFS(t_Base[[Quantité prise]:[Quantité prise]],t_Base[[N° de carte]:[N° de carte]],$B$2,t_Base[[N°de semaine]:[N°de semaine]],M$6,t_Base[[Articles]:[Articles]],$A53)</f>
        <v>0</v>
      </c>
      <c r="N53" s="75">
        <f>SUMIFS(t_Base[[Quantité prise]:[Quantité prise]],t_Base[[N° de carte]:[N° de carte]],$B$2,t_Base[[N°de semaine]:[N°de semaine]],N$6,t_Base[[Articles]:[Articles]],$A53)</f>
        <v>0</v>
      </c>
      <c r="O53" s="75">
        <f>SUMIFS(t_Base[[Quantité prise]:[Quantité prise]],t_Base[[N° de carte]:[N° de carte]],$B$2,t_Base[[N°de semaine]:[N°de semaine]],O$6,t_Base[[Articles]:[Articles]],$A53)</f>
        <v>0</v>
      </c>
      <c r="P53" s="75">
        <f>SUMIFS(t_Base[[Quantité prise]:[Quantité prise]],t_Base[[N° de carte]:[N° de carte]],$B$2,t_Base[[N°de semaine]:[N°de semaine]],P$6,t_Base[[Articles]:[Articles]],$A53)</f>
        <v>0</v>
      </c>
      <c r="Q53" s="75">
        <f>SUMIFS(t_Base[[Quantité prise]:[Quantité prise]],t_Base[[N° de carte]:[N° de carte]],$B$2,t_Base[[N°de semaine]:[N°de semaine]],Q$6,t_Base[[Articles]:[Articles]],$A53)</f>
        <v>0</v>
      </c>
      <c r="R53" s="75">
        <f>SUMIFS(t_Base[[Quantité prise]:[Quantité prise]],t_Base[[N° de carte]:[N° de carte]],$B$2,t_Base[[N°de semaine]:[N°de semaine]],R$6,t_Base[[Articles]:[Articles]],$A53)</f>
        <v>0</v>
      </c>
      <c r="S53" s="75">
        <f>SUMIFS(t_Base[[Quantité prise]:[Quantité prise]],t_Base[[N° de carte]:[N° de carte]],$B$2,t_Base[[N°de semaine]:[N°de semaine]],S$6,t_Base[[Articles]:[Articles]],$A53)</f>
        <v>0</v>
      </c>
      <c r="T53" s="75">
        <f>SUMIFS(t_Base[[Quantité prise]:[Quantité prise]],t_Base[[N° de carte]:[N° de carte]],$B$2,t_Base[[N°de semaine]:[N°de semaine]],T$6,t_Base[[Articles]:[Articles]],$A53)</f>
        <v>0</v>
      </c>
      <c r="U53" s="75">
        <f>SUMIFS(t_Base[[Quantité prise]:[Quantité prise]],t_Base[[N° de carte]:[N° de carte]],$B$2,t_Base[[N°de semaine]:[N°de semaine]],U$6,t_Base[[Articles]:[Articles]],$A53)</f>
        <v>0</v>
      </c>
      <c r="V53" s="75">
        <f>SUMIFS(t_Base[[Quantité prise]:[Quantité prise]],t_Base[[N° de carte]:[N° de carte]],$B$2,t_Base[[N°de semaine]:[N°de semaine]],V$6,t_Base[[Articles]:[Articles]],$A53)</f>
        <v>0</v>
      </c>
      <c r="W53" s="75">
        <f>SUMIFS(t_Base[[Quantité prise]:[Quantité prise]],t_Base[[N° de carte]:[N° de carte]],$B$2,t_Base[[N°de semaine]:[N°de semaine]],W$6,t_Base[[Articles]:[Articles]],$A53)</f>
        <v>0</v>
      </c>
      <c r="X53" s="75">
        <f>SUMIFS(t_Base[[Quantité prise]:[Quantité prise]],t_Base[[N° de carte]:[N° de carte]],$B$2,t_Base[[N°de semaine]:[N°de semaine]],X$6,t_Base[[Articles]:[Articles]],$A53)</f>
        <v>0</v>
      </c>
      <c r="Y53" s="75">
        <f>SUMIFS(t_Base[[Quantité prise]:[Quantité prise]],t_Base[[N° de carte]:[N° de carte]],$B$2,t_Base[[N°de semaine]:[N°de semaine]],Y$6,t_Base[[Articles]:[Articles]],$A53)</f>
        <v>0</v>
      </c>
      <c r="Z53" s="75">
        <f>SUMIFS(t_Base[[Quantité prise]:[Quantité prise]],t_Base[[N° de carte]:[N° de carte]],$B$2,t_Base[[N°de semaine]:[N°de semaine]],Z$6,t_Base[[Articles]:[Articles]],$A53)</f>
        <v>0</v>
      </c>
      <c r="AA53" s="75">
        <f>SUMIFS(t_Base[[Quantité prise]:[Quantité prise]],t_Base[[N° de carte]:[N° de carte]],$B$2,t_Base[[N°de semaine]:[N°de semaine]],AA$6,t_Base[[Articles]:[Articles]],$A53)</f>
        <v>0</v>
      </c>
      <c r="AB53" s="75">
        <f>SUMIFS(t_Base[[Quantité prise]:[Quantité prise]],t_Base[[N° de carte]:[N° de carte]],$B$2,t_Base[[N°de semaine]:[N°de semaine]],AB$6,t_Base[[Articles]:[Articles]],$A53)</f>
        <v>0</v>
      </c>
      <c r="AC53" s="75">
        <f>SUMIFS(t_Base[[Quantité prise]:[Quantité prise]],t_Base[[N° de carte]:[N° de carte]],$B$2,t_Base[[N°de semaine]:[N°de semaine]],AC$6,t_Base[[Articles]:[Articles]],$A53)</f>
        <v>0</v>
      </c>
      <c r="AD53" s="75">
        <f>SUMIFS(t_Base[[Quantité prise]:[Quantité prise]],t_Base[[N° de carte]:[N° de carte]],$B$2,t_Base[[N°de semaine]:[N°de semaine]],AD$6,t_Base[[Articles]:[Articles]],$A53)</f>
        <v>0</v>
      </c>
      <c r="AE53" s="75">
        <f>SUMIFS(t_Base[[Quantité prise]:[Quantité prise]],t_Base[[N° de carte]:[N° de carte]],$B$2,t_Base[[N°de semaine]:[N°de semaine]],AE$6,t_Base[[Articles]:[Articles]],$A53)</f>
        <v>0</v>
      </c>
      <c r="AF53" s="75">
        <f>SUMIFS(t_Base[[Quantité prise]:[Quantité prise]],t_Base[[N° de carte]:[N° de carte]],$B$2,t_Base[[N°de semaine]:[N°de semaine]],AF$6,t_Base[[Articles]:[Articles]],$A53)</f>
        <v>0</v>
      </c>
      <c r="AG53" s="75">
        <f>SUMIFS(t_Base[[Quantité prise]:[Quantité prise]],t_Base[[N° de carte]:[N° de carte]],$B$2,t_Base[[N°de semaine]:[N°de semaine]],AG$6,t_Base[[Articles]:[Articles]],$A53)</f>
        <v>0</v>
      </c>
      <c r="AH53" s="75">
        <f>SUMIFS(t_Base[[Quantité prise]:[Quantité prise]],t_Base[[N° de carte]:[N° de carte]],$B$2,t_Base[[N°de semaine]:[N°de semaine]],AH$6,t_Base[[Articles]:[Articles]],$A53)</f>
        <v>0</v>
      </c>
      <c r="AI53" s="75">
        <f>SUMIFS(t_Base[[Quantité prise]:[Quantité prise]],t_Base[[N° de carte]:[N° de carte]],$B$2,t_Base[[N°de semaine]:[N°de semaine]],AI$6,t_Base[[Articles]:[Articles]],$A53)</f>
        <v>0</v>
      </c>
      <c r="AJ53" s="75">
        <f>SUMIFS(t_Base[[Quantité prise]:[Quantité prise]],t_Base[[N° de carte]:[N° de carte]],$B$2,t_Base[[N°de semaine]:[N°de semaine]],AJ$6,t_Base[[Articles]:[Articles]],$A53)</f>
        <v>0</v>
      </c>
      <c r="AK53" s="75">
        <f>SUMIFS(t_Base[[Quantité prise]:[Quantité prise]],t_Base[[N° de carte]:[N° de carte]],$B$2,t_Base[[N°de semaine]:[N°de semaine]],AK$6,t_Base[[Articles]:[Articles]],$A53)</f>
        <v>0</v>
      </c>
      <c r="AL53" s="75">
        <f>SUMIFS(t_Base[[Quantité prise]:[Quantité prise]],t_Base[[N° de carte]:[N° de carte]],$B$2,t_Base[[N°de semaine]:[N°de semaine]],AL$6,t_Base[[Articles]:[Articles]],$A53)</f>
        <v>0</v>
      </c>
      <c r="AM53" s="75">
        <f>SUMIFS(t_Base[[Quantité prise]:[Quantité prise]],t_Base[[N° de carte]:[N° de carte]],$B$2,t_Base[[N°de semaine]:[N°de semaine]],AM$6,t_Base[[Articles]:[Articles]],$A53)</f>
        <v>0</v>
      </c>
      <c r="AN53" s="75">
        <f>SUMIFS(t_Base[[Quantité prise]:[Quantité prise]],t_Base[[N° de carte]:[N° de carte]],$B$2,t_Base[[N°de semaine]:[N°de semaine]],AN$6,t_Base[[Articles]:[Articles]],$A53)</f>
        <v>0</v>
      </c>
      <c r="AO53" s="75">
        <f>SUMIFS(t_Base[[Quantité prise]:[Quantité prise]],t_Base[[N° de carte]:[N° de carte]],$B$2,t_Base[[N°de semaine]:[N°de semaine]],AO$6,t_Base[[Articles]:[Articles]],$A53)</f>
        <v>0</v>
      </c>
      <c r="AP53" s="75">
        <f>SUMIFS(t_Base[[Quantité prise]:[Quantité prise]],t_Base[[N° de carte]:[N° de carte]],$B$2,t_Base[[N°de semaine]:[N°de semaine]],AP$6,t_Base[[Articles]:[Articles]],$A53)</f>
        <v>0</v>
      </c>
      <c r="AQ53" s="75">
        <f>SUMIFS(t_Base[[Quantité prise]:[Quantité prise]],t_Base[[N° de carte]:[N° de carte]],$B$2,t_Base[[N°de semaine]:[N°de semaine]],AQ$6,t_Base[[Articles]:[Articles]],$A53)</f>
        <v>0</v>
      </c>
      <c r="AR53" s="75">
        <f>SUMIFS(t_Base[[Quantité prise]:[Quantité prise]],t_Base[[N° de carte]:[N° de carte]],$B$2,t_Base[[N°de semaine]:[N°de semaine]],AR$6,t_Base[[Articles]:[Articles]],$A53)</f>
        <v>0</v>
      </c>
      <c r="AS53" s="75">
        <f>SUMIFS(t_Base[[Quantité prise]:[Quantité prise]],t_Base[[N° de carte]:[N° de carte]],$B$2,t_Base[[N°de semaine]:[N°de semaine]],AS$6,t_Base[[Articles]:[Articles]],$A53)</f>
        <v>0</v>
      </c>
      <c r="AT53" s="75">
        <f>SUMIFS(t_Base[[Quantité prise]:[Quantité prise]],t_Base[[N° de carte]:[N° de carte]],$B$2,t_Base[[N°de semaine]:[N°de semaine]],AT$6,t_Base[[Articles]:[Articles]],$A53)</f>
        <v>0</v>
      </c>
      <c r="AU53" s="75">
        <f>SUMIFS(t_Base[[Quantité prise]:[Quantité prise]],t_Base[[N° de carte]:[N° de carte]],$B$2,t_Base[[N°de semaine]:[N°de semaine]],AU$6,t_Base[[Articles]:[Articles]],$A53)</f>
        <v>0</v>
      </c>
      <c r="AV53" s="75">
        <f>SUMIFS(t_Base[[Quantité prise]:[Quantité prise]],t_Base[[N° de carte]:[N° de carte]],$B$2,t_Base[[N°de semaine]:[N°de semaine]],AV$6,t_Base[[Articles]:[Articles]],$A53)</f>
        <v>0</v>
      </c>
      <c r="AW53" s="75">
        <f>SUMIFS(t_Base[[Quantité prise]:[Quantité prise]],t_Base[[N° de carte]:[N° de carte]],$B$2,t_Base[[N°de semaine]:[N°de semaine]],AW$6,t_Base[[Articles]:[Articles]],$A53)</f>
        <v>0</v>
      </c>
      <c r="AX53" s="75">
        <f>SUMIFS(t_Base[[Quantité prise]:[Quantité prise]],t_Base[[N° de carte]:[N° de carte]],$B$2,t_Base[[N°de semaine]:[N°de semaine]],AX$6,t_Base[[Articles]:[Articles]],$A53)</f>
        <v>0</v>
      </c>
      <c r="AY53" s="75">
        <f>SUMIFS(t_Base[[Quantité prise]:[Quantité prise]],t_Base[[N° de carte]:[N° de carte]],$B$2,t_Base[[N°de semaine]:[N°de semaine]],AY$6,t_Base[[Articles]:[Articles]],$A53)</f>
        <v>0</v>
      </c>
      <c r="AZ53" s="75">
        <f>SUMIFS(t_Base[[Quantité prise]:[Quantité prise]],t_Base[[N° de carte]:[N° de carte]],$B$2,t_Base[[N°de semaine]:[N°de semaine]],AZ$6,t_Base[[Articles]:[Articles]],$A53)</f>
        <v>0</v>
      </c>
      <c r="BA53" s="75">
        <f>SUMIFS(t_Base[[Quantité prise]:[Quantité prise]],t_Base[[N° de carte]:[N° de carte]],$B$2,t_Base[[N°de semaine]:[N°de semaine]],BA$6,t_Base[[Articles]:[Articles]],$A53)</f>
        <v>0</v>
      </c>
      <c r="BB53" s="75">
        <f>SUMIFS(t_Base[[Quantité prise]:[Quantité prise]],t_Base[[N° de carte]:[N° de carte]],$B$2,t_Base[[N°de semaine]:[N°de semaine]],BB$6,t_Base[[Articles]:[Articles]],$A53)</f>
        <v>0</v>
      </c>
      <c r="BC53" s="75">
        <f>SUMIFS(t_Base[[Quantité prise]:[Quantité prise]],t_Base[[N° de carte]:[N° de carte]],$B$2,t_Base[[N°de semaine]:[N°de semaine]],BC$6,t_Base[[Articles]:[Articles]],$A53)</f>
        <v>0</v>
      </c>
    </row>
    <row r="54" spans="1:55" ht="20.25" x14ac:dyDescent="0.25">
      <c r="A54" s="76"/>
      <c r="B54" s="30"/>
      <c r="C54" s="28"/>
      <c r="D54" s="74"/>
      <c r="E54" s="75"/>
      <c r="F54" s="75"/>
      <c r="G54" s="75"/>
      <c r="H54" s="75"/>
      <c r="I54" s="75"/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5"/>
      <c r="V54" s="75"/>
      <c r="W54" s="75"/>
      <c r="X54" s="75"/>
      <c r="Y54" s="75"/>
      <c r="Z54" s="75"/>
      <c r="AA54" s="75"/>
      <c r="AB54" s="75"/>
      <c r="AC54" s="75"/>
      <c r="AD54" s="75"/>
      <c r="AE54" s="75"/>
      <c r="AF54" s="75"/>
      <c r="AG54" s="75"/>
      <c r="AH54" s="75"/>
      <c r="AI54" s="75"/>
      <c r="AJ54" s="75"/>
      <c r="AK54" s="75"/>
      <c r="AL54" s="75"/>
      <c r="AM54" s="75"/>
      <c r="AN54" s="75"/>
      <c r="AO54" s="75"/>
      <c r="AP54" s="75"/>
      <c r="AQ54" s="75"/>
      <c r="AR54" s="75"/>
      <c r="AS54" s="75"/>
      <c r="AT54" s="75"/>
      <c r="AU54" s="75"/>
      <c r="AV54" s="75"/>
      <c r="AW54" s="75"/>
      <c r="AX54" s="75"/>
      <c r="AY54" s="75"/>
      <c r="AZ54" s="75"/>
      <c r="BA54" s="75"/>
      <c r="BB54" s="75"/>
      <c r="BC54" s="75"/>
    </row>
    <row r="55" spans="1:55" ht="20.25" x14ac:dyDescent="0.25">
      <c r="A55" s="76" t="s">
        <v>143</v>
      </c>
      <c r="B55" s="30" t="e">
        <f>Articles!#REF!</f>
        <v>#REF!</v>
      </c>
      <c r="C55" s="28">
        <f t="shared" si="1"/>
        <v>0</v>
      </c>
      <c r="D55" s="74">
        <f>SUMIFS(t_Base[[Quantité prise]:[Quantité prise]],t_Base[[N° de carte]:[N° de carte]],$B$2,t_Base[[N°de semaine]:[N°de semaine]],#REF!,t_Base[[Articles]:[Articles]],$A55)</f>
        <v>0</v>
      </c>
      <c r="E55" s="75">
        <f>SUMIFS(t_Base[[Quantité prise]:[Quantité prise]],t_Base[[N° de carte]:[N° de carte]],$B$2,t_Base[[N°de semaine]:[N°de semaine]],E$6,t_Base[[Articles]:[Articles]],$A55)</f>
        <v>0</v>
      </c>
      <c r="F55" s="75">
        <f>SUMIFS(t_Base[[Quantité prise]:[Quantité prise]],t_Base[[N° de carte]:[N° de carte]],$B$2,t_Base[[N°de semaine]:[N°de semaine]],F$6,t_Base[[Articles]:[Articles]],$A55)</f>
        <v>0</v>
      </c>
      <c r="G55" s="75">
        <f>SUMIFS(t_Base[[Quantité prise]:[Quantité prise]],t_Base[[N° de carte]:[N° de carte]],$B$2,t_Base[[N°de semaine]:[N°de semaine]],G$6,t_Base[[Articles]:[Articles]],$A55)</f>
        <v>0</v>
      </c>
      <c r="H55" s="75">
        <f>SUMIFS(t_Base[[Quantité prise]:[Quantité prise]],t_Base[[N° de carte]:[N° de carte]],$B$2,t_Base[[N°de semaine]:[N°de semaine]],H$6,t_Base[[Articles]:[Articles]],$A55)</f>
        <v>0</v>
      </c>
      <c r="I55" s="75">
        <f>SUMIFS(t_Base[[Quantité prise]:[Quantité prise]],t_Base[[N° de carte]:[N° de carte]],$B$2,t_Base[[N°de semaine]:[N°de semaine]],I$6,t_Base[[Articles]:[Articles]],$A55)</f>
        <v>0</v>
      </c>
      <c r="J55" s="75">
        <f>SUMIFS(t_Base[[Quantité prise]:[Quantité prise]],t_Base[[N° de carte]:[N° de carte]],$B$2,t_Base[[N°de semaine]:[N°de semaine]],J$6,t_Base[[Articles]:[Articles]],$A55)</f>
        <v>0</v>
      </c>
      <c r="K55" s="75">
        <f>SUMIFS(t_Base[[Quantité prise]:[Quantité prise]],t_Base[[N° de carte]:[N° de carte]],$B$2,t_Base[[N°de semaine]:[N°de semaine]],K$6,t_Base[[Articles]:[Articles]],$A55)</f>
        <v>0</v>
      </c>
      <c r="L55" s="75">
        <f>SUMIFS(t_Base[[Quantité prise]:[Quantité prise]],t_Base[[N° de carte]:[N° de carte]],$B$2,t_Base[[N°de semaine]:[N°de semaine]],L$6,t_Base[[Articles]:[Articles]],$A55)</f>
        <v>0</v>
      </c>
      <c r="M55" s="75">
        <f>SUMIFS(t_Base[[Quantité prise]:[Quantité prise]],t_Base[[N° de carte]:[N° de carte]],$B$2,t_Base[[N°de semaine]:[N°de semaine]],M$6,t_Base[[Articles]:[Articles]],$A55)</f>
        <v>0</v>
      </c>
      <c r="N55" s="75">
        <f>SUMIFS(t_Base[[Quantité prise]:[Quantité prise]],t_Base[[N° de carte]:[N° de carte]],$B$2,t_Base[[N°de semaine]:[N°de semaine]],N$6,t_Base[[Articles]:[Articles]],$A55)</f>
        <v>0</v>
      </c>
      <c r="O55" s="75">
        <f>SUMIFS(t_Base[[Quantité prise]:[Quantité prise]],t_Base[[N° de carte]:[N° de carte]],$B$2,t_Base[[N°de semaine]:[N°de semaine]],O$6,t_Base[[Articles]:[Articles]],$A55)</f>
        <v>0</v>
      </c>
      <c r="P55" s="75">
        <f>SUMIFS(t_Base[[Quantité prise]:[Quantité prise]],t_Base[[N° de carte]:[N° de carte]],$B$2,t_Base[[N°de semaine]:[N°de semaine]],P$6,t_Base[[Articles]:[Articles]],$A55)</f>
        <v>0</v>
      </c>
      <c r="Q55" s="75">
        <f>SUMIFS(t_Base[[Quantité prise]:[Quantité prise]],t_Base[[N° de carte]:[N° de carte]],$B$2,t_Base[[N°de semaine]:[N°de semaine]],Q$6,t_Base[[Articles]:[Articles]],$A55)</f>
        <v>0</v>
      </c>
      <c r="R55" s="75">
        <f>SUMIFS(t_Base[[Quantité prise]:[Quantité prise]],t_Base[[N° de carte]:[N° de carte]],$B$2,t_Base[[N°de semaine]:[N°de semaine]],R$6,t_Base[[Articles]:[Articles]],$A55)</f>
        <v>0</v>
      </c>
      <c r="S55" s="75">
        <f>SUMIFS(t_Base[[Quantité prise]:[Quantité prise]],t_Base[[N° de carte]:[N° de carte]],$B$2,t_Base[[N°de semaine]:[N°de semaine]],S$6,t_Base[[Articles]:[Articles]],$A55)</f>
        <v>0</v>
      </c>
      <c r="T55" s="75">
        <f>SUMIFS(t_Base[[Quantité prise]:[Quantité prise]],t_Base[[N° de carte]:[N° de carte]],$B$2,t_Base[[N°de semaine]:[N°de semaine]],T$6,t_Base[[Articles]:[Articles]],$A55)</f>
        <v>0</v>
      </c>
      <c r="U55" s="75">
        <f>SUMIFS(t_Base[[Quantité prise]:[Quantité prise]],t_Base[[N° de carte]:[N° de carte]],$B$2,t_Base[[N°de semaine]:[N°de semaine]],U$6,t_Base[[Articles]:[Articles]],$A55)</f>
        <v>0</v>
      </c>
      <c r="V55" s="75">
        <f>SUMIFS(t_Base[[Quantité prise]:[Quantité prise]],t_Base[[N° de carte]:[N° de carte]],$B$2,t_Base[[N°de semaine]:[N°de semaine]],V$6,t_Base[[Articles]:[Articles]],$A55)</f>
        <v>0</v>
      </c>
      <c r="W55" s="75">
        <f>SUMIFS(t_Base[[Quantité prise]:[Quantité prise]],t_Base[[N° de carte]:[N° de carte]],$B$2,t_Base[[N°de semaine]:[N°de semaine]],W$6,t_Base[[Articles]:[Articles]],$A55)</f>
        <v>0</v>
      </c>
      <c r="X55" s="75">
        <f>SUMIFS(t_Base[[Quantité prise]:[Quantité prise]],t_Base[[N° de carte]:[N° de carte]],$B$2,t_Base[[N°de semaine]:[N°de semaine]],X$6,t_Base[[Articles]:[Articles]],$A55)</f>
        <v>0</v>
      </c>
      <c r="Y55" s="75">
        <f>SUMIFS(t_Base[[Quantité prise]:[Quantité prise]],t_Base[[N° de carte]:[N° de carte]],$B$2,t_Base[[N°de semaine]:[N°de semaine]],Y$6,t_Base[[Articles]:[Articles]],$A55)</f>
        <v>0</v>
      </c>
      <c r="Z55" s="75">
        <f>SUMIFS(t_Base[[Quantité prise]:[Quantité prise]],t_Base[[N° de carte]:[N° de carte]],$B$2,t_Base[[N°de semaine]:[N°de semaine]],Z$6,t_Base[[Articles]:[Articles]],$A55)</f>
        <v>0</v>
      </c>
      <c r="AA55" s="75">
        <f>SUMIFS(t_Base[[Quantité prise]:[Quantité prise]],t_Base[[N° de carte]:[N° de carte]],$B$2,t_Base[[N°de semaine]:[N°de semaine]],AA$6,t_Base[[Articles]:[Articles]],$A55)</f>
        <v>0</v>
      </c>
      <c r="AB55" s="75">
        <f>SUMIFS(t_Base[[Quantité prise]:[Quantité prise]],t_Base[[N° de carte]:[N° de carte]],$B$2,t_Base[[N°de semaine]:[N°de semaine]],AB$6,t_Base[[Articles]:[Articles]],$A55)</f>
        <v>0</v>
      </c>
      <c r="AC55" s="75">
        <f>SUMIFS(t_Base[[Quantité prise]:[Quantité prise]],t_Base[[N° de carte]:[N° de carte]],$B$2,t_Base[[N°de semaine]:[N°de semaine]],AC$6,t_Base[[Articles]:[Articles]],$A55)</f>
        <v>0</v>
      </c>
      <c r="AD55" s="75">
        <f>SUMIFS(t_Base[[Quantité prise]:[Quantité prise]],t_Base[[N° de carte]:[N° de carte]],$B$2,t_Base[[N°de semaine]:[N°de semaine]],AD$6,t_Base[[Articles]:[Articles]],$A55)</f>
        <v>0</v>
      </c>
      <c r="AE55" s="75">
        <f>SUMIFS(t_Base[[Quantité prise]:[Quantité prise]],t_Base[[N° de carte]:[N° de carte]],$B$2,t_Base[[N°de semaine]:[N°de semaine]],AE$6,t_Base[[Articles]:[Articles]],$A55)</f>
        <v>0</v>
      </c>
      <c r="AF55" s="75">
        <f>SUMIFS(t_Base[[Quantité prise]:[Quantité prise]],t_Base[[N° de carte]:[N° de carte]],$B$2,t_Base[[N°de semaine]:[N°de semaine]],AF$6,t_Base[[Articles]:[Articles]],$A55)</f>
        <v>0</v>
      </c>
      <c r="AG55" s="75">
        <f>SUMIFS(t_Base[[Quantité prise]:[Quantité prise]],t_Base[[N° de carte]:[N° de carte]],$B$2,t_Base[[N°de semaine]:[N°de semaine]],AG$6,t_Base[[Articles]:[Articles]],$A55)</f>
        <v>0</v>
      </c>
      <c r="AH55" s="75">
        <f>SUMIFS(t_Base[[Quantité prise]:[Quantité prise]],t_Base[[N° de carte]:[N° de carte]],$B$2,t_Base[[N°de semaine]:[N°de semaine]],AH$6,t_Base[[Articles]:[Articles]],$A55)</f>
        <v>0</v>
      </c>
      <c r="AI55" s="75">
        <f>SUMIFS(t_Base[[Quantité prise]:[Quantité prise]],t_Base[[N° de carte]:[N° de carte]],$B$2,t_Base[[N°de semaine]:[N°de semaine]],AI$6,t_Base[[Articles]:[Articles]],$A55)</f>
        <v>0</v>
      </c>
      <c r="AJ55" s="75">
        <f>SUMIFS(t_Base[[Quantité prise]:[Quantité prise]],t_Base[[N° de carte]:[N° de carte]],$B$2,t_Base[[N°de semaine]:[N°de semaine]],AJ$6,t_Base[[Articles]:[Articles]],$A55)</f>
        <v>0</v>
      </c>
      <c r="AK55" s="75">
        <f>SUMIFS(t_Base[[Quantité prise]:[Quantité prise]],t_Base[[N° de carte]:[N° de carte]],$B$2,t_Base[[N°de semaine]:[N°de semaine]],AK$6,t_Base[[Articles]:[Articles]],$A55)</f>
        <v>0</v>
      </c>
      <c r="AL55" s="75">
        <f>SUMIFS(t_Base[[Quantité prise]:[Quantité prise]],t_Base[[N° de carte]:[N° de carte]],$B$2,t_Base[[N°de semaine]:[N°de semaine]],AL$6,t_Base[[Articles]:[Articles]],$A55)</f>
        <v>0</v>
      </c>
      <c r="AM55" s="75">
        <f>SUMIFS(t_Base[[Quantité prise]:[Quantité prise]],t_Base[[N° de carte]:[N° de carte]],$B$2,t_Base[[N°de semaine]:[N°de semaine]],AM$6,t_Base[[Articles]:[Articles]],$A55)</f>
        <v>0</v>
      </c>
      <c r="AN55" s="75">
        <f>SUMIFS(t_Base[[Quantité prise]:[Quantité prise]],t_Base[[N° de carte]:[N° de carte]],$B$2,t_Base[[N°de semaine]:[N°de semaine]],AN$6,t_Base[[Articles]:[Articles]],$A55)</f>
        <v>0</v>
      </c>
      <c r="AO55" s="75">
        <f>SUMIFS(t_Base[[Quantité prise]:[Quantité prise]],t_Base[[N° de carte]:[N° de carte]],$B$2,t_Base[[N°de semaine]:[N°de semaine]],AO$6,t_Base[[Articles]:[Articles]],$A55)</f>
        <v>0</v>
      </c>
      <c r="AP55" s="75">
        <f>SUMIFS(t_Base[[Quantité prise]:[Quantité prise]],t_Base[[N° de carte]:[N° de carte]],$B$2,t_Base[[N°de semaine]:[N°de semaine]],AP$6,t_Base[[Articles]:[Articles]],$A55)</f>
        <v>0</v>
      </c>
      <c r="AQ55" s="75">
        <f>SUMIFS(t_Base[[Quantité prise]:[Quantité prise]],t_Base[[N° de carte]:[N° de carte]],$B$2,t_Base[[N°de semaine]:[N°de semaine]],AQ$6,t_Base[[Articles]:[Articles]],$A55)</f>
        <v>0</v>
      </c>
      <c r="AR55" s="75">
        <f>SUMIFS(t_Base[[Quantité prise]:[Quantité prise]],t_Base[[N° de carte]:[N° de carte]],$B$2,t_Base[[N°de semaine]:[N°de semaine]],AR$6,t_Base[[Articles]:[Articles]],$A55)</f>
        <v>0</v>
      </c>
      <c r="AS55" s="75">
        <f>SUMIFS(t_Base[[Quantité prise]:[Quantité prise]],t_Base[[N° de carte]:[N° de carte]],$B$2,t_Base[[N°de semaine]:[N°de semaine]],AS$6,t_Base[[Articles]:[Articles]],$A55)</f>
        <v>0</v>
      </c>
      <c r="AT55" s="75">
        <f>SUMIFS(t_Base[[Quantité prise]:[Quantité prise]],t_Base[[N° de carte]:[N° de carte]],$B$2,t_Base[[N°de semaine]:[N°de semaine]],AT$6,t_Base[[Articles]:[Articles]],$A55)</f>
        <v>0</v>
      </c>
      <c r="AU55" s="75">
        <f>SUMIFS(t_Base[[Quantité prise]:[Quantité prise]],t_Base[[N° de carte]:[N° de carte]],$B$2,t_Base[[N°de semaine]:[N°de semaine]],AU$6,t_Base[[Articles]:[Articles]],$A55)</f>
        <v>0</v>
      </c>
      <c r="AV55" s="75">
        <f>SUMIFS(t_Base[[Quantité prise]:[Quantité prise]],t_Base[[N° de carte]:[N° de carte]],$B$2,t_Base[[N°de semaine]:[N°de semaine]],AV$6,t_Base[[Articles]:[Articles]],$A55)</f>
        <v>0</v>
      </c>
      <c r="AW55" s="75">
        <f>SUMIFS(t_Base[[Quantité prise]:[Quantité prise]],t_Base[[N° de carte]:[N° de carte]],$B$2,t_Base[[N°de semaine]:[N°de semaine]],AW$6,t_Base[[Articles]:[Articles]],$A55)</f>
        <v>0</v>
      </c>
      <c r="AX55" s="75">
        <f>SUMIFS(t_Base[[Quantité prise]:[Quantité prise]],t_Base[[N° de carte]:[N° de carte]],$B$2,t_Base[[N°de semaine]:[N°de semaine]],AX$6,t_Base[[Articles]:[Articles]],$A55)</f>
        <v>0</v>
      </c>
      <c r="AY55" s="75">
        <f>SUMIFS(t_Base[[Quantité prise]:[Quantité prise]],t_Base[[N° de carte]:[N° de carte]],$B$2,t_Base[[N°de semaine]:[N°de semaine]],AY$6,t_Base[[Articles]:[Articles]],$A55)</f>
        <v>0</v>
      </c>
      <c r="AZ55" s="75">
        <f>SUMIFS(t_Base[[Quantité prise]:[Quantité prise]],t_Base[[N° de carte]:[N° de carte]],$B$2,t_Base[[N°de semaine]:[N°de semaine]],AZ$6,t_Base[[Articles]:[Articles]],$A55)</f>
        <v>0</v>
      </c>
      <c r="BA55" s="75">
        <f>SUMIFS(t_Base[[Quantité prise]:[Quantité prise]],t_Base[[N° de carte]:[N° de carte]],$B$2,t_Base[[N°de semaine]:[N°de semaine]],BA$6,t_Base[[Articles]:[Articles]],$A55)</f>
        <v>0</v>
      </c>
      <c r="BB55" s="75">
        <f>SUMIFS(t_Base[[Quantité prise]:[Quantité prise]],t_Base[[N° de carte]:[N° de carte]],$B$2,t_Base[[N°de semaine]:[N°de semaine]],BB$6,t_Base[[Articles]:[Articles]],$A55)</f>
        <v>0</v>
      </c>
      <c r="BC55" s="75">
        <f>SUMIFS(t_Base[[Quantité prise]:[Quantité prise]],t_Base[[N° de carte]:[N° de carte]],$B$2,t_Base[[N°de semaine]:[N°de semaine]],BC$6,t_Base[[Articles]:[Articles]],$A55)</f>
        <v>0</v>
      </c>
    </row>
    <row r="56" spans="1:55" ht="20.25" x14ac:dyDescent="0.25">
      <c r="A56" s="76" t="s">
        <v>144</v>
      </c>
      <c r="B56" s="30" t="e">
        <f>Articles!#REF!</f>
        <v>#REF!</v>
      </c>
      <c r="C56" s="28">
        <f t="shared" si="1"/>
        <v>0</v>
      </c>
      <c r="D56" s="74">
        <f>SUMIFS(t_Base[[Quantité prise]:[Quantité prise]],t_Base[[N° de carte]:[N° de carte]],$B$2,t_Base[[N°de semaine]:[N°de semaine]],#REF!,t_Base[[Articles]:[Articles]],$A56)</f>
        <v>0</v>
      </c>
      <c r="E56" s="75">
        <f>SUMIFS(t_Base[[Quantité prise]:[Quantité prise]],t_Base[[N° de carte]:[N° de carte]],$B$2,t_Base[[N°de semaine]:[N°de semaine]],E$6,t_Base[[Articles]:[Articles]],$A56)</f>
        <v>0</v>
      </c>
      <c r="F56" s="75">
        <f>SUMIFS(t_Base[[Quantité prise]:[Quantité prise]],t_Base[[N° de carte]:[N° de carte]],$B$2,t_Base[[N°de semaine]:[N°de semaine]],F$6,t_Base[[Articles]:[Articles]],$A56)</f>
        <v>0</v>
      </c>
      <c r="G56" s="75">
        <f>SUMIFS(t_Base[[Quantité prise]:[Quantité prise]],t_Base[[N° de carte]:[N° de carte]],$B$2,t_Base[[N°de semaine]:[N°de semaine]],G$6,t_Base[[Articles]:[Articles]],$A56)</f>
        <v>0</v>
      </c>
      <c r="H56" s="75">
        <f>SUMIFS(t_Base[[Quantité prise]:[Quantité prise]],t_Base[[N° de carte]:[N° de carte]],$B$2,t_Base[[N°de semaine]:[N°de semaine]],H$6,t_Base[[Articles]:[Articles]],$A56)</f>
        <v>0</v>
      </c>
      <c r="I56" s="75">
        <f>SUMIFS(t_Base[[Quantité prise]:[Quantité prise]],t_Base[[N° de carte]:[N° de carte]],$B$2,t_Base[[N°de semaine]:[N°de semaine]],I$6,t_Base[[Articles]:[Articles]],$A56)</f>
        <v>0</v>
      </c>
      <c r="J56" s="75">
        <f>SUMIFS(t_Base[[Quantité prise]:[Quantité prise]],t_Base[[N° de carte]:[N° de carte]],$B$2,t_Base[[N°de semaine]:[N°de semaine]],J$6,t_Base[[Articles]:[Articles]],$A56)</f>
        <v>0</v>
      </c>
      <c r="K56" s="75">
        <f>SUMIFS(t_Base[[Quantité prise]:[Quantité prise]],t_Base[[N° de carte]:[N° de carte]],$B$2,t_Base[[N°de semaine]:[N°de semaine]],K$6,t_Base[[Articles]:[Articles]],$A56)</f>
        <v>0</v>
      </c>
      <c r="L56" s="75">
        <f>SUMIFS(t_Base[[Quantité prise]:[Quantité prise]],t_Base[[N° de carte]:[N° de carte]],$B$2,t_Base[[N°de semaine]:[N°de semaine]],L$6,t_Base[[Articles]:[Articles]],$A56)</f>
        <v>0</v>
      </c>
      <c r="M56" s="75">
        <f>SUMIFS(t_Base[[Quantité prise]:[Quantité prise]],t_Base[[N° de carte]:[N° de carte]],$B$2,t_Base[[N°de semaine]:[N°de semaine]],M$6,t_Base[[Articles]:[Articles]],$A56)</f>
        <v>0</v>
      </c>
      <c r="N56" s="75">
        <f>SUMIFS(t_Base[[Quantité prise]:[Quantité prise]],t_Base[[N° de carte]:[N° de carte]],$B$2,t_Base[[N°de semaine]:[N°de semaine]],N$6,t_Base[[Articles]:[Articles]],$A56)</f>
        <v>0</v>
      </c>
      <c r="O56" s="75">
        <f>SUMIFS(t_Base[[Quantité prise]:[Quantité prise]],t_Base[[N° de carte]:[N° de carte]],$B$2,t_Base[[N°de semaine]:[N°de semaine]],O$6,t_Base[[Articles]:[Articles]],$A56)</f>
        <v>0</v>
      </c>
      <c r="P56" s="75">
        <f>SUMIFS(t_Base[[Quantité prise]:[Quantité prise]],t_Base[[N° de carte]:[N° de carte]],$B$2,t_Base[[N°de semaine]:[N°de semaine]],P$6,t_Base[[Articles]:[Articles]],$A56)</f>
        <v>0</v>
      </c>
      <c r="Q56" s="75">
        <f>SUMIFS(t_Base[[Quantité prise]:[Quantité prise]],t_Base[[N° de carte]:[N° de carte]],$B$2,t_Base[[N°de semaine]:[N°de semaine]],Q$6,t_Base[[Articles]:[Articles]],$A56)</f>
        <v>0</v>
      </c>
      <c r="R56" s="75">
        <f>SUMIFS(t_Base[[Quantité prise]:[Quantité prise]],t_Base[[N° de carte]:[N° de carte]],$B$2,t_Base[[N°de semaine]:[N°de semaine]],R$6,t_Base[[Articles]:[Articles]],$A56)</f>
        <v>0</v>
      </c>
      <c r="S56" s="75">
        <f>SUMIFS(t_Base[[Quantité prise]:[Quantité prise]],t_Base[[N° de carte]:[N° de carte]],$B$2,t_Base[[N°de semaine]:[N°de semaine]],S$6,t_Base[[Articles]:[Articles]],$A56)</f>
        <v>0</v>
      </c>
      <c r="T56" s="75">
        <f>SUMIFS(t_Base[[Quantité prise]:[Quantité prise]],t_Base[[N° de carte]:[N° de carte]],$B$2,t_Base[[N°de semaine]:[N°de semaine]],T$6,t_Base[[Articles]:[Articles]],$A56)</f>
        <v>0</v>
      </c>
      <c r="U56" s="75">
        <f>SUMIFS(t_Base[[Quantité prise]:[Quantité prise]],t_Base[[N° de carte]:[N° de carte]],$B$2,t_Base[[N°de semaine]:[N°de semaine]],U$6,t_Base[[Articles]:[Articles]],$A56)</f>
        <v>0</v>
      </c>
      <c r="V56" s="75">
        <f>SUMIFS(t_Base[[Quantité prise]:[Quantité prise]],t_Base[[N° de carte]:[N° de carte]],$B$2,t_Base[[N°de semaine]:[N°de semaine]],V$6,t_Base[[Articles]:[Articles]],$A56)</f>
        <v>0</v>
      </c>
      <c r="W56" s="75">
        <f>SUMIFS(t_Base[[Quantité prise]:[Quantité prise]],t_Base[[N° de carte]:[N° de carte]],$B$2,t_Base[[N°de semaine]:[N°de semaine]],W$6,t_Base[[Articles]:[Articles]],$A56)</f>
        <v>0</v>
      </c>
      <c r="X56" s="75">
        <f>SUMIFS(t_Base[[Quantité prise]:[Quantité prise]],t_Base[[N° de carte]:[N° de carte]],$B$2,t_Base[[N°de semaine]:[N°de semaine]],X$6,t_Base[[Articles]:[Articles]],$A56)</f>
        <v>0</v>
      </c>
      <c r="Y56" s="75">
        <f>SUMIFS(t_Base[[Quantité prise]:[Quantité prise]],t_Base[[N° de carte]:[N° de carte]],$B$2,t_Base[[N°de semaine]:[N°de semaine]],Y$6,t_Base[[Articles]:[Articles]],$A56)</f>
        <v>0</v>
      </c>
      <c r="Z56" s="75">
        <f>SUMIFS(t_Base[[Quantité prise]:[Quantité prise]],t_Base[[N° de carte]:[N° de carte]],$B$2,t_Base[[N°de semaine]:[N°de semaine]],Z$6,t_Base[[Articles]:[Articles]],$A56)</f>
        <v>0</v>
      </c>
      <c r="AA56" s="75">
        <f>SUMIFS(t_Base[[Quantité prise]:[Quantité prise]],t_Base[[N° de carte]:[N° de carte]],$B$2,t_Base[[N°de semaine]:[N°de semaine]],AA$6,t_Base[[Articles]:[Articles]],$A56)</f>
        <v>0</v>
      </c>
      <c r="AB56" s="75">
        <f>SUMIFS(t_Base[[Quantité prise]:[Quantité prise]],t_Base[[N° de carte]:[N° de carte]],$B$2,t_Base[[N°de semaine]:[N°de semaine]],AB$6,t_Base[[Articles]:[Articles]],$A56)</f>
        <v>0</v>
      </c>
      <c r="AC56" s="75">
        <f>SUMIFS(t_Base[[Quantité prise]:[Quantité prise]],t_Base[[N° de carte]:[N° de carte]],$B$2,t_Base[[N°de semaine]:[N°de semaine]],AC$6,t_Base[[Articles]:[Articles]],$A56)</f>
        <v>0</v>
      </c>
      <c r="AD56" s="75">
        <f>SUMIFS(t_Base[[Quantité prise]:[Quantité prise]],t_Base[[N° de carte]:[N° de carte]],$B$2,t_Base[[N°de semaine]:[N°de semaine]],AD$6,t_Base[[Articles]:[Articles]],$A56)</f>
        <v>0</v>
      </c>
      <c r="AE56" s="75">
        <f>SUMIFS(t_Base[[Quantité prise]:[Quantité prise]],t_Base[[N° de carte]:[N° de carte]],$B$2,t_Base[[N°de semaine]:[N°de semaine]],AE$6,t_Base[[Articles]:[Articles]],$A56)</f>
        <v>0</v>
      </c>
      <c r="AF56" s="75">
        <f>SUMIFS(t_Base[[Quantité prise]:[Quantité prise]],t_Base[[N° de carte]:[N° de carte]],$B$2,t_Base[[N°de semaine]:[N°de semaine]],AF$6,t_Base[[Articles]:[Articles]],$A56)</f>
        <v>0</v>
      </c>
      <c r="AG56" s="75">
        <f>SUMIFS(t_Base[[Quantité prise]:[Quantité prise]],t_Base[[N° de carte]:[N° de carte]],$B$2,t_Base[[N°de semaine]:[N°de semaine]],AG$6,t_Base[[Articles]:[Articles]],$A56)</f>
        <v>0</v>
      </c>
      <c r="AH56" s="75">
        <f>SUMIFS(t_Base[[Quantité prise]:[Quantité prise]],t_Base[[N° de carte]:[N° de carte]],$B$2,t_Base[[N°de semaine]:[N°de semaine]],AH$6,t_Base[[Articles]:[Articles]],$A56)</f>
        <v>0</v>
      </c>
      <c r="AI56" s="75">
        <f>SUMIFS(t_Base[[Quantité prise]:[Quantité prise]],t_Base[[N° de carte]:[N° de carte]],$B$2,t_Base[[N°de semaine]:[N°de semaine]],AI$6,t_Base[[Articles]:[Articles]],$A56)</f>
        <v>0</v>
      </c>
      <c r="AJ56" s="75">
        <f>SUMIFS(t_Base[[Quantité prise]:[Quantité prise]],t_Base[[N° de carte]:[N° de carte]],$B$2,t_Base[[N°de semaine]:[N°de semaine]],AJ$6,t_Base[[Articles]:[Articles]],$A56)</f>
        <v>0</v>
      </c>
      <c r="AK56" s="75">
        <f>SUMIFS(t_Base[[Quantité prise]:[Quantité prise]],t_Base[[N° de carte]:[N° de carte]],$B$2,t_Base[[N°de semaine]:[N°de semaine]],AK$6,t_Base[[Articles]:[Articles]],$A56)</f>
        <v>0</v>
      </c>
      <c r="AL56" s="75">
        <f>SUMIFS(t_Base[[Quantité prise]:[Quantité prise]],t_Base[[N° de carte]:[N° de carte]],$B$2,t_Base[[N°de semaine]:[N°de semaine]],AL$6,t_Base[[Articles]:[Articles]],$A56)</f>
        <v>0</v>
      </c>
      <c r="AM56" s="75">
        <f>SUMIFS(t_Base[[Quantité prise]:[Quantité prise]],t_Base[[N° de carte]:[N° de carte]],$B$2,t_Base[[N°de semaine]:[N°de semaine]],AM$6,t_Base[[Articles]:[Articles]],$A56)</f>
        <v>0</v>
      </c>
      <c r="AN56" s="75">
        <f>SUMIFS(t_Base[[Quantité prise]:[Quantité prise]],t_Base[[N° de carte]:[N° de carte]],$B$2,t_Base[[N°de semaine]:[N°de semaine]],AN$6,t_Base[[Articles]:[Articles]],$A56)</f>
        <v>0</v>
      </c>
      <c r="AO56" s="75">
        <f>SUMIFS(t_Base[[Quantité prise]:[Quantité prise]],t_Base[[N° de carte]:[N° de carte]],$B$2,t_Base[[N°de semaine]:[N°de semaine]],AO$6,t_Base[[Articles]:[Articles]],$A56)</f>
        <v>0</v>
      </c>
      <c r="AP56" s="75">
        <f>SUMIFS(t_Base[[Quantité prise]:[Quantité prise]],t_Base[[N° de carte]:[N° de carte]],$B$2,t_Base[[N°de semaine]:[N°de semaine]],AP$6,t_Base[[Articles]:[Articles]],$A56)</f>
        <v>0</v>
      </c>
      <c r="AQ56" s="75">
        <f>SUMIFS(t_Base[[Quantité prise]:[Quantité prise]],t_Base[[N° de carte]:[N° de carte]],$B$2,t_Base[[N°de semaine]:[N°de semaine]],AQ$6,t_Base[[Articles]:[Articles]],$A56)</f>
        <v>0</v>
      </c>
      <c r="AR56" s="75">
        <f>SUMIFS(t_Base[[Quantité prise]:[Quantité prise]],t_Base[[N° de carte]:[N° de carte]],$B$2,t_Base[[N°de semaine]:[N°de semaine]],AR$6,t_Base[[Articles]:[Articles]],$A56)</f>
        <v>0</v>
      </c>
      <c r="AS56" s="75">
        <f>SUMIFS(t_Base[[Quantité prise]:[Quantité prise]],t_Base[[N° de carte]:[N° de carte]],$B$2,t_Base[[N°de semaine]:[N°de semaine]],AS$6,t_Base[[Articles]:[Articles]],$A56)</f>
        <v>0</v>
      </c>
      <c r="AT56" s="75">
        <f>SUMIFS(t_Base[[Quantité prise]:[Quantité prise]],t_Base[[N° de carte]:[N° de carte]],$B$2,t_Base[[N°de semaine]:[N°de semaine]],AT$6,t_Base[[Articles]:[Articles]],$A56)</f>
        <v>0</v>
      </c>
      <c r="AU56" s="75">
        <f>SUMIFS(t_Base[[Quantité prise]:[Quantité prise]],t_Base[[N° de carte]:[N° de carte]],$B$2,t_Base[[N°de semaine]:[N°de semaine]],AU$6,t_Base[[Articles]:[Articles]],$A56)</f>
        <v>0</v>
      </c>
      <c r="AV56" s="75">
        <f>SUMIFS(t_Base[[Quantité prise]:[Quantité prise]],t_Base[[N° de carte]:[N° de carte]],$B$2,t_Base[[N°de semaine]:[N°de semaine]],AV$6,t_Base[[Articles]:[Articles]],$A56)</f>
        <v>0</v>
      </c>
      <c r="AW56" s="75">
        <f>SUMIFS(t_Base[[Quantité prise]:[Quantité prise]],t_Base[[N° de carte]:[N° de carte]],$B$2,t_Base[[N°de semaine]:[N°de semaine]],AW$6,t_Base[[Articles]:[Articles]],$A56)</f>
        <v>0</v>
      </c>
      <c r="AX56" s="75">
        <f>SUMIFS(t_Base[[Quantité prise]:[Quantité prise]],t_Base[[N° de carte]:[N° de carte]],$B$2,t_Base[[N°de semaine]:[N°de semaine]],AX$6,t_Base[[Articles]:[Articles]],$A56)</f>
        <v>0</v>
      </c>
      <c r="AY56" s="75">
        <f>SUMIFS(t_Base[[Quantité prise]:[Quantité prise]],t_Base[[N° de carte]:[N° de carte]],$B$2,t_Base[[N°de semaine]:[N°de semaine]],AY$6,t_Base[[Articles]:[Articles]],$A56)</f>
        <v>0</v>
      </c>
      <c r="AZ56" s="75">
        <f>SUMIFS(t_Base[[Quantité prise]:[Quantité prise]],t_Base[[N° de carte]:[N° de carte]],$B$2,t_Base[[N°de semaine]:[N°de semaine]],AZ$6,t_Base[[Articles]:[Articles]],$A56)</f>
        <v>0</v>
      </c>
      <c r="BA56" s="75">
        <f>SUMIFS(t_Base[[Quantité prise]:[Quantité prise]],t_Base[[N° de carte]:[N° de carte]],$B$2,t_Base[[N°de semaine]:[N°de semaine]],BA$6,t_Base[[Articles]:[Articles]],$A56)</f>
        <v>0</v>
      </c>
      <c r="BB56" s="75">
        <f>SUMIFS(t_Base[[Quantité prise]:[Quantité prise]],t_Base[[N° de carte]:[N° de carte]],$B$2,t_Base[[N°de semaine]:[N°de semaine]],BB$6,t_Base[[Articles]:[Articles]],$A56)</f>
        <v>0</v>
      </c>
      <c r="BC56" s="75">
        <f>SUMIFS(t_Base[[Quantité prise]:[Quantité prise]],t_Base[[N° de carte]:[N° de carte]],$B$2,t_Base[[N°de semaine]:[N°de semaine]],BC$6,t_Base[[Articles]:[Articles]],$A56)</f>
        <v>0</v>
      </c>
    </row>
    <row r="57" spans="1:55" ht="20.25" x14ac:dyDescent="0.25">
      <c r="A57" s="76" t="s">
        <v>145</v>
      </c>
      <c r="B57" s="30" t="e">
        <f>Articles!#REF!</f>
        <v>#REF!</v>
      </c>
      <c r="C57" s="28">
        <f t="shared" si="1"/>
        <v>0</v>
      </c>
      <c r="D57" s="74">
        <f>SUMIFS(t_Base[[Quantité prise]:[Quantité prise]],t_Base[[N° de carte]:[N° de carte]],$B$2,t_Base[[N°de semaine]:[N°de semaine]],#REF!,t_Base[[Articles]:[Articles]],$A57)</f>
        <v>0</v>
      </c>
      <c r="E57" s="75">
        <f>SUMIFS(t_Base[[Quantité prise]:[Quantité prise]],t_Base[[N° de carte]:[N° de carte]],$B$2,t_Base[[N°de semaine]:[N°de semaine]],E$6,t_Base[[Articles]:[Articles]],$A57)</f>
        <v>0</v>
      </c>
      <c r="F57" s="75">
        <f>SUMIFS(t_Base[[Quantité prise]:[Quantité prise]],t_Base[[N° de carte]:[N° de carte]],$B$2,t_Base[[N°de semaine]:[N°de semaine]],F$6,t_Base[[Articles]:[Articles]],$A57)</f>
        <v>0</v>
      </c>
      <c r="G57" s="75">
        <f>SUMIFS(t_Base[[Quantité prise]:[Quantité prise]],t_Base[[N° de carte]:[N° de carte]],$B$2,t_Base[[N°de semaine]:[N°de semaine]],G$6,t_Base[[Articles]:[Articles]],$A57)</f>
        <v>0</v>
      </c>
      <c r="H57" s="75">
        <f>SUMIFS(t_Base[[Quantité prise]:[Quantité prise]],t_Base[[N° de carte]:[N° de carte]],$B$2,t_Base[[N°de semaine]:[N°de semaine]],H$6,t_Base[[Articles]:[Articles]],$A57)</f>
        <v>0</v>
      </c>
      <c r="I57" s="75">
        <f>SUMIFS(t_Base[[Quantité prise]:[Quantité prise]],t_Base[[N° de carte]:[N° de carte]],$B$2,t_Base[[N°de semaine]:[N°de semaine]],I$6,t_Base[[Articles]:[Articles]],$A57)</f>
        <v>0</v>
      </c>
      <c r="J57" s="75">
        <f>SUMIFS(t_Base[[Quantité prise]:[Quantité prise]],t_Base[[N° de carte]:[N° de carte]],$B$2,t_Base[[N°de semaine]:[N°de semaine]],J$6,t_Base[[Articles]:[Articles]],$A57)</f>
        <v>0</v>
      </c>
      <c r="K57" s="75">
        <f>SUMIFS(t_Base[[Quantité prise]:[Quantité prise]],t_Base[[N° de carte]:[N° de carte]],$B$2,t_Base[[N°de semaine]:[N°de semaine]],K$6,t_Base[[Articles]:[Articles]],$A57)</f>
        <v>0</v>
      </c>
      <c r="L57" s="75">
        <f>SUMIFS(t_Base[[Quantité prise]:[Quantité prise]],t_Base[[N° de carte]:[N° de carte]],$B$2,t_Base[[N°de semaine]:[N°de semaine]],L$6,t_Base[[Articles]:[Articles]],$A57)</f>
        <v>0</v>
      </c>
      <c r="M57" s="75">
        <f>SUMIFS(t_Base[[Quantité prise]:[Quantité prise]],t_Base[[N° de carte]:[N° de carte]],$B$2,t_Base[[N°de semaine]:[N°de semaine]],M$6,t_Base[[Articles]:[Articles]],$A57)</f>
        <v>0</v>
      </c>
      <c r="N57" s="75">
        <f>SUMIFS(t_Base[[Quantité prise]:[Quantité prise]],t_Base[[N° de carte]:[N° de carte]],$B$2,t_Base[[N°de semaine]:[N°de semaine]],N$6,t_Base[[Articles]:[Articles]],$A57)</f>
        <v>0</v>
      </c>
      <c r="O57" s="75">
        <f>SUMIFS(t_Base[[Quantité prise]:[Quantité prise]],t_Base[[N° de carte]:[N° de carte]],$B$2,t_Base[[N°de semaine]:[N°de semaine]],O$6,t_Base[[Articles]:[Articles]],$A57)</f>
        <v>0</v>
      </c>
      <c r="P57" s="75">
        <f>SUMIFS(t_Base[[Quantité prise]:[Quantité prise]],t_Base[[N° de carte]:[N° de carte]],$B$2,t_Base[[N°de semaine]:[N°de semaine]],P$6,t_Base[[Articles]:[Articles]],$A57)</f>
        <v>0</v>
      </c>
      <c r="Q57" s="75">
        <f>SUMIFS(t_Base[[Quantité prise]:[Quantité prise]],t_Base[[N° de carte]:[N° de carte]],$B$2,t_Base[[N°de semaine]:[N°de semaine]],Q$6,t_Base[[Articles]:[Articles]],$A57)</f>
        <v>0</v>
      </c>
      <c r="R57" s="75">
        <f>SUMIFS(t_Base[[Quantité prise]:[Quantité prise]],t_Base[[N° de carte]:[N° de carte]],$B$2,t_Base[[N°de semaine]:[N°de semaine]],R$6,t_Base[[Articles]:[Articles]],$A57)</f>
        <v>0</v>
      </c>
      <c r="S57" s="75">
        <f>SUMIFS(t_Base[[Quantité prise]:[Quantité prise]],t_Base[[N° de carte]:[N° de carte]],$B$2,t_Base[[N°de semaine]:[N°de semaine]],S$6,t_Base[[Articles]:[Articles]],$A57)</f>
        <v>0</v>
      </c>
      <c r="T57" s="75">
        <f>SUMIFS(t_Base[[Quantité prise]:[Quantité prise]],t_Base[[N° de carte]:[N° de carte]],$B$2,t_Base[[N°de semaine]:[N°de semaine]],T$6,t_Base[[Articles]:[Articles]],$A57)</f>
        <v>0</v>
      </c>
      <c r="U57" s="75">
        <f>SUMIFS(t_Base[[Quantité prise]:[Quantité prise]],t_Base[[N° de carte]:[N° de carte]],$B$2,t_Base[[N°de semaine]:[N°de semaine]],U$6,t_Base[[Articles]:[Articles]],$A57)</f>
        <v>0</v>
      </c>
      <c r="V57" s="75">
        <f>SUMIFS(t_Base[[Quantité prise]:[Quantité prise]],t_Base[[N° de carte]:[N° de carte]],$B$2,t_Base[[N°de semaine]:[N°de semaine]],V$6,t_Base[[Articles]:[Articles]],$A57)</f>
        <v>0</v>
      </c>
      <c r="W57" s="75">
        <f>SUMIFS(t_Base[[Quantité prise]:[Quantité prise]],t_Base[[N° de carte]:[N° de carte]],$B$2,t_Base[[N°de semaine]:[N°de semaine]],W$6,t_Base[[Articles]:[Articles]],$A57)</f>
        <v>0</v>
      </c>
      <c r="X57" s="75">
        <f>SUMIFS(t_Base[[Quantité prise]:[Quantité prise]],t_Base[[N° de carte]:[N° de carte]],$B$2,t_Base[[N°de semaine]:[N°de semaine]],X$6,t_Base[[Articles]:[Articles]],$A57)</f>
        <v>0</v>
      </c>
      <c r="Y57" s="75">
        <f>SUMIFS(t_Base[[Quantité prise]:[Quantité prise]],t_Base[[N° de carte]:[N° de carte]],$B$2,t_Base[[N°de semaine]:[N°de semaine]],Y$6,t_Base[[Articles]:[Articles]],$A57)</f>
        <v>0</v>
      </c>
      <c r="Z57" s="75">
        <f>SUMIFS(t_Base[[Quantité prise]:[Quantité prise]],t_Base[[N° de carte]:[N° de carte]],$B$2,t_Base[[N°de semaine]:[N°de semaine]],Z$6,t_Base[[Articles]:[Articles]],$A57)</f>
        <v>0</v>
      </c>
      <c r="AA57" s="75">
        <f>SUMIFS(t_Base[[Quantité prise]:[Quantité prise]],t_Base[[N° de carte]:[N° de carte]],$B$2,t_Base[[N°de semaine]:[N°de semaine]],AA$6,t_Base[[Articles]:[Articles]],$A57)</f>
        <v>0</v>
      </c>
      <c r="AB57" s="75">
        <f>SUMIFS(t_Base[[Quantité prise]:[Quantité prise]],t_Base[[N° de carte]:[N° de carte]],$B$2,t_Base[[N°de semaine]:[N°de semaine]],AB$6,t_Base[[Articles]:[Articles]],$A57)</f>
        <v>0</v>
      </c>
      <c r="AC57" s="75">
        <f>SUMIFS(t_Base[[Quantité prise]:[Quantité prise]],t_Base[[N° de carte]:[N° de carte]],$B$2,t_Base[[N°de semaine]:[N°de semaine]],AC$6,t_Base[[Articles]:[Articles]],$A57)</f>
        <v>0</v>
      </c>
      <c r="AD57" s="75">
        <f>SUMIFS(t_Base[[Quantité prise]:[Quantité prise]],t_Base[[N° de carte]:[N° de carte]],$B$2,t_Base[[N°de semaine]:[N°de semaine]],AD$6,t_Base[[Articles]:[Articles]],$A57)</f>
        <v>0</v>
      </c>
      <c r="AE57" s="75">
        <f>SUMIFS(t_Base[[Quantité prise]:[Quantité prise]],t_Base[[N° de carte]:[N° de carte]],$B$2,t_Base[[N°de semaine]:[N°de semaine]],AE$6,t_Base[[Articles]:[Articles]],$A57)</f>
        <v>0</v>
      </c>
      <c r="AF57" s="75">
        <f>SUMIFS(t_Base[[Quantité prise]:[Quantité prise]],t_Base[[N° de carte]:[N° de carte]],$B$2,t_Base[[N°de semaine]:[N°de semaine]],AF$6,t_Base[[Articles]:[Articles]],$A57)</f>
        <v>0</v>
      </c>
      <c r="AG57" s="75">
        <f>SUMIFS(t_Base[[Quantité prise]:[Quantité prise]],t_Base[[N° de carte]:[N° de carte]],$B$2,t_Base[[N°de semaine]:[N°de semaine]],AG$6,t_Base[[Articles]:[Articles]],$A57)</f>
        <v>0</v>
      </c>
      <c r="AH57" s="75">
        <f>SUMIFS(t_Base[[Quantité prise]:[Quantité prise]],t_Base[[N° de carte]:[N° de carte]],$B$2,t_Base[[N°de semaine]:[N°de semaine]],AH$6,t_Base[[Articles]:[Articles]],$A57)</f>
        <v>0</v>
      </c>
      <c r="AI57" s="75">
        <f>SUMIFS(t_Base[[Quantité prise]:[Quantité prise]],t_Base[[N° de carte]:[N° de carte]],$B$2,t_Base[[N°de semaine]:[N°de semaine]],AI$6,t_Base[[Articles]:[Articles]],$A57)</f>
        <v>0</v>
      </c>
      <c r="AJ57" s="75">
        <f>SUMIFS(t_Base[[Quantité prise]:[Quantité prise]],t_Base[[N° de carte]:[N° de carte]],$B$2,t_Base[[N°de semaine]:[N°de semaine]],AJ$6,t_Base[[Articles]:[Articles]],$A57)</f>
        <v>0</v>
      </c>
      <c r="AK57" s="75">
        <f>SUMIFS(t_Base[[Quantité prise]:[Quantité prise]],t_Base[[N° de carte]:[N° de carte]],$B$2,t_Base[[N°de semaine]:[N°de semaine]],AK$6,t_Base[[Articles]:[Articles]],$A57)</f>
        <v>0</v>
      </c>
      <c r="AL57" s="75">
        <f>SUMIFS(t_Base[[Quantité prise]:[Quantité prise]],t_Base[[N° de carte]:[N° de carte]],$B$2,t_Base[[N°de semaine]:[N°de semaine]],AL$6,t_Base[[Articles]:[Articles]],$A57)</f>
        <v>0</v>
      </c>
      <c r="AM57" s="75">
        <f>SUMIFS(t_Base[[Quantité prise]:[Quantité prise]],t_Base[[N° de carte]:[N° de carte]],$B$2,t_Base[[N°de semaine]:[N°de semaine]],AM$6,t_Base[[Articles]:[Articles]],$A57)</f>
        <v>0</v>
      </c>
      <c r="AN57" s="75">
        <f>SUMIFS(t_Base[[Quantité prise]:[Quantité prise]],t_Base[[N° de carte]:[N° de carte]],$B$2,t_Base[[N°de semaine]:[N°de semaine]],AN$6,t_Base[[Articles]:[Articles]],$A57)</f>
        <v>0</v>
      </c>
      <c r="AO57" s="75">
        <f>SUMIFS(t_Base[[Quantité prise]:[Quantité prise]],t_Base[[N° de carte]:[N° de carte]],$B$2,t_Base[[N°de semaine]:[N°de semaine]],AO$6,t_Base[[Articles]:[Articles]],$A57)</f>
        <v>0</v>
      </c>
      <c r="AP57" s="75">
        <f>SUMIFS(t_Base[[Quantité prise]:[Quantité prise]],t_Base[[N° de carte]:[N° de carte]],$B$2,t_Base[[N°de semaine]:[N°de semaine]],AP$6,t_Base[[Articles]:[Articles]],$A57)</f>
        <v>0</v>
      </c>
      <c r="AQ57" s="75">
        <f>SUMIFS(t_Base[[Quantité prise]:[Quantité prise]],t_Base[[N° de carte]:[N° de carte]],$B$2,t_Base[[N°de semaine]:[N°de semaine]],AQ$6,t_Base[[Articles]:[Articles]],$A57)</f>
        <v>0</v>
      </c>
      <c r="AR57" s="75">
        <f>SUMIFS(t_Base[[Quantité prise]:[Quantité prise]],t_Base[[N° de carte]:[N° de carte]],$B$2,t_Base[[N°de semaine]:[N°de semaine]],AR$6,t_Base[[Articles]:[Articles]],$A57)</f>
        <v>0</v>
      </c>
      <c r="AS57" s="75">
        <f>SUMIFS(t_Base[[Quantité prise]:[Quantité prise]],t_Base[[N° de carte]:[N° de carte]],$B$2,t_Base[[N°de semaine]:[N°de semaine]],AS$6,t_Base[[Articles]:[Articles]],$A57)</f>
        <v>0</v>
      </c>
      <c r="AT57" s="75">
        <f>SUMIFS(t_Base[[Quantité prise]:[Quantité prise]],t_Base[[N° de carte]:[N° de carte]],$B$2,t_Base[[N°de semaine]:[N°de semaine]],AT$6,t_Base[[Articles]:[Articles]],$A57)</f>
        <v>0</v>
      </c>
      <c r="AU57" s="75">
        <f>SUMIFS(t_Base[[Quantité prise]:[Quantité prise]],t_Base[[N° de carte]:[N° de carte]],$B$2,t_Base[[N°de semaine]:[N°de semaine]],AU$6,t_Base[[Articles]:[Articles]],$A57)</f>
        <v>0</v>
      </c>
      <c r="AV57" s="75">
        <f>SUMIFS(t_Base[[Quantité prise]:[Quantité prise]],t_Base[[N° de carte]:[N° de carte]],$B$2,t_Base[[N°de semaine]:[N°de semaine]],AV$6,t_Base[[Articles]:[Articles]],$A57)</f>
        <v>0</v>
      </c>
      <c r="AW57" s="75">
        <f>SUMIFS(t_Base[[Quantité prise]:[Quantité prise]],t_Base[[N° de carte]:[N° de carte]],$B$2,t_Base[[N°de semaine]:[N°de semaine]],AW$6,t_Base[[Articles]:[Articles]],$A57)</f>
        <v>0</v>
      </c>
      <c r="AX57" s="75">
        <f>SUMIFS(t_Base[[Quantité prise]:[Quantité prise]],t_Base[[N° de carte]:[N° de carte]],$B$2,t_Base[[N°de semaine]:[N°de semaine]],AX$6,t_Base[[Articles]:[Articles]],$A57)</f>
        <v>0</v>
      </c>
      <c r="AY57" s="75">
        <f>SUMIFS(t_Base[[Quantité prise]:[Quantité prise]],t_Base[[N° de carte]:[N° de carte]],$B$2,t_Base[[N°de semaine]:[N°de semaine]],AY$6,t_Base[[Articles]:[Articles]],$A57)</f>
        <v>0</v>
      </c>
      <c r="AZ57" s="75">
        <f>SUMIFS(t_Base[[Quantité prise]:[Quantité prise]],t_Base[[N° de carte]:[N° de carte]],$B$2,t_Base[[N°de semaine]:[N°de semaine]],AZ$6,t_Base[[Articles]:[Articles]],$A57)</f>
        <v>0</v>
      </c>
      <c r="BA57" s="75">
        <f>SUMIFS(t_Base[[Quantité prise]:[Quantité prise]],t_Base[[N° de carte]:[N° de carte]],$B$2,t_Base[[N°de semaine]:[N°de semaine]],BA$6,t_Base[[Articles]:[Articles]],$A57)</f>
        <v>0</v>
      </c>
      <c r="BB57" s="75">
        <f>SUMIFS(t_Base[[Quantité prise]:[Quantité prise]],t_Base[[N° de carte]:[N° de carte]],$B$2,t_Base[[N°de semaine]:[N°de semaine]],BB$6,t_Base[[Articles]:[Articles]],$A57)</f>
        <v>0</v>
      </c>
      <c r="BC57" s="75">
        <f>SUMIFS(t_Base[[Quantité prise]:[Quantité prise]],t_Base[[N° de carte]:[N° de carte]],$B$2,t_Base[[N°de semaine]:[N°de semaine]],BC$6,t_Base[[Articles]:[Articles]],$A57)</f>
        <v>0</v>
      </c>
    </row>
  </sheetData>
  <mergeCells count="3">
    <mergeCell ref="F2:G2"/>
    <mergeCell ref="H2:I2"/>
    <mergeCell ref="J2:K2"/>
  </mergeCells>
  <conditionalFormatting sqref="D7:BC57">
    <cfRule type="cellIs" dxfId="85" priority="3" operator="greaterThan">
      <formula>0</formula>
    </cfRule>
  </conditionalFormatting>
  <conditionalFormatting sqref="B7:B57">
    <cfRule type="cellIs" dxfId="84" priority="2" operator="equal">
      <formula>"REÇU"</formula>
    </cfRule>
  </conditionalFormatting>
  <conditionalFormatting sqref="B7:B57">
    <cfRule type="cellIs" dxfId="83" priority="1" operator="lessThan">
      <formula>0</formula>
    </cfRule>
  </conditionalFormatting>
  <dataValidations count="1">
    <dataValidation type="list" allowBlank="1" showInputMessage="1" showErrorMessage="1" sqref="B2" xr:uid="{00000000-0002-0000-0300-000000000000}">
      <formula1>INDIRECT("t_Donnée[N° de carte]")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O55"/>
  <sheetViews>
    <sheetView workbookViewId="0">
      <selection activeCell="H23" sqref="H23"/>
    </sheetView>
  </sheetViews>
  <sheetFormatPr baseColWidth="10" defaultColWidth="10.85546875" defaultRowHeight="15" x14ac:dyDescent="0.25"/>
  <cols>
    <col min="1" max="1" width="28.7109375" style="1" customWidth="1"/>
    <col min="2" max="2" width="11.42578125" style="1"/>
    <col min="3" max="3" width="14.140625" style="1" customWidth="1"/>
    <col min="4" max="4" width="9.85546875" style="1" customWidth="1"/>
    <col min="5" max="5" width="13" style="1" customWidth="1"/>
    <col min="6" max="6" width="11.42578125" style="1"/>
    <col min="7" max="8" width="10.85546875" style="1"/>
    <col min="9" max="9" width="16.28515625" style="12" customWidth="1"/>
    <col min="10" max="11" width="10.85546875" style="12"/>
    <col min="12" max="16384" width="10.85546875" style="1"/>
  </cols>
  <sheetData>
    <row r="1" spans="1:15" x14ac:dyDescent="0.25">
      <c r="A1" s="40" t="s">
        <v>50</v>
      </c>
      <c r="I1" s="10">
        <f ca="1">TODAY()</f>
        <v>45637</v>
      </c>
      <c r="J1" s="11">
        <f ca="1">WEEKNUM(I1)</f>
        <v>50</v>
      </c>
      <c r="K1" s="46" t="str">
        <f ca="1">VLOOKUP(J1,t_Semaine[],4,0)</f>
        <v>4 / S50</v>
      </c>
    </row>
    <row r="2" spans="1:15" x14ac:dyDescent="0.25">
      <c r="B2" s="114"/>
      <c r="C2" s="114"/>
      <c r="D2" s="114"/>
      <c r="E2" s="114"/>
    </row>
    <row r="3" spans="1:15" x14ac:dyDescent="0.25">
      <c r="A3" s="31" t="s">
        <v>23</v>
      </c>
      <c r="B3" s="1" t="s">
        <v>11</v>
      </c>
      <c r="C3" s="1" t="s">
        <v>25</v>
      </c>
      <c r="D3" s="1" t="s">
        <v>12</v>
      </c>
      <c r="E3" s="1" t="s">
        <v>13</v>
      </c>
      <c r="F3" s="1" t="s">
        <v>51</v>
      </c>
    </row>
    <row r="4" spans="1:15" x14ac:dyDescent="0.25">
      <c r="A4" s="41">
        <v>45251</v>
      </c>
      <c r="B4" s="42">
        <f t="shared" ref="B4:B55" si="0">WEEKNUM(A4)</f>
        <v>47</v>
      </c>
      <c r="C4" s="42">
        <v>1</v>
      </c>
      <c r="D4" s="43">
        <f>t_Semaine[[#This Row],[Num]]</f>
        <v>47</v>
      </c>
      <c r="E4" s="44" t="str">
        <f>t_Semaine[[#This Row],[sem resto]]&amp;" / " &amp;"S"&amp;t_Semaine[[#This Row],[Sxx]]</f>
        <v>1 / S47</v>
      </c>
      <c r="F4" s="44" t="s">
        <v>52</v>
      </c>
    </row>
    <row r="5" spans="1:15" x14ac:dyDescent="0.25">
      <c r="A5" s="41">
        <f>A4+7</f>
        <v>45258</v>
      </c>
      <c r="B5" s="42">
        <f t="shared" si="0"/>
        <v>48</v>
      </c>
      <c r="C5" s="42">
        <v>2</v>
      </c>
      <c r="D5" s="43">
        <f>t_Semaine[[#This Row],[Num]]</f>
        <v>48</v>
      </c>
      <c r="E5" s="44" t="str">
        <f>t_Semaine[[#This Row],[sem resto]]&amp;" / " &amp;"S"&amp;t_Semaine[[#This Row],[Sxx]]</f>
        <v>2 / S48</v>
      </c>
      <c r="F5" s="44" t="s">
        <v>52</v>
      </c>
    </row>
    <row r="6" spans="1:15" x14ac:dyDescent="0.25">
      <c r="A6" s="41">
        <f t="shared" ref="A6:A19" si="1">A5+7</f>
        <v>45265</v>
      </c>
      <c r="B6" s="42">
        <f t="shared" si="0"/>
        <v>49</v>
      </c>
      <c r="C6" s="42">
        <v>3</v>
      </c>
      <c r="D6" s="43">
        <f>t_Semaine[[#This Row],[Num]]</f>
        <v>49</v>
      </c>
      <c r="E6" s="44" t="str">
        <f>t_Semaine[[#This Row],[sem resto]]&amp;" / " &amp;"S"&amp;t_Semaine[[#This Row],[Sxx]]</f>
        <v>3 / S49</v>
      </c>
      <c r="F6" s="44" t="s">
        <v>52</v>
      </c>
    </row>
    <row r="7" spans="1:15" x14ac:dyDescent="0.25">
      <c r="A7" s="41">
        <f t="shared" si="1"/>
        <v>45272</v>
      </c>
      <c r="B7" s="42">
        <f t="shared" si="0"/>
        <v>50</v>
      </c>
      <c r="C7" s="42">
        <v>4</v>
      </c>
      <c r="D7" s="43">
        <f>t_Semaine[[#This Row],[Num]]</f>
        <v>50</v>
      </c>
      <c r="E7" s="44" t="str">
        <f>t_Semaine[[#This Row],[sem resto]]&amp;" / " &amp;"S"&amp;t_Semaine[[#This Row],[Sxx]]</f>
        <v>4 / S50</v>
      </c>
      <c r="F7" s="44" t="s">
        <v>52</v>
      </c>
      <c r="L7" s="12"/>
      <c r="M7" s="12"/>
      <c r="N7" s="12"/>
      <c r="O7" s="12"/>
    </row>
    <row r="8" spans="1:15" x14ac:dyDescent="0.25">
      <c r="A8" s="41">
        <f t="shared" si="1"/>
        <v>45279</v>
      </c>
      <c r="B8" s="42">
        <f t="shared" si="0"/>
        <v>51</v>
      </c>
      <c r="C8" s="42">
        <v>5</v>
      </c>
      <c r="D8" s="43">
        <f>t_Semaine[[#This Row],[Num]]</f>
        <v>51</v>
      </c>
      <c r="E8" s="44" t="str">
        <f>t_Semaine[[#This Row],[sem resto]]&amp;" / " &amp;"S"&amp;t_Semaine[[#This Row],[Sxx]]</f>
        <v>5 / S51</v>
      </c>
      <c r="F8" s="44" t="s">
        <v>52</v>
      </c>
      <c r="L8" s="12"/>
      <c r="M8" s="12"/>
      <c r="N8" s="12"/>
      <c r="O8" s="12"/>
    </row>
    <row r="9" spans="1:15" x14ac:dyDescent="0.25">
      <c r="A9" s="41">
        <f t="shared" si="1"/>
        <v>45286</v>
      </c>
      <c r="B9" s="42">
        <f t="shared" si="0"/>
        <v>52</v>
      </c>
      <c r="C9" s="42">
        <v>6</v>
      </c>
      <c r="D9" s="43">
        <f>t_Semaine[[#This Row],[Num]]</f>
        <v>52</v>
      </c>
      <c r="E9" s="44" t="str">
        <f>t_Semaine[[#This Row],[sem resto]]&amp;" / " &amp;"S"&amp;t_Semaine[[#This Row],[Sxx]]</f>
        <v>6 / S52</v>
      </c>
      <c r="F9" s="44" t="s">
        <v>52</v>
      </c>
      <c r="L9" s="12"/>
      <c r="M9" s="12"/>
      <c r="N9" s="12"/>
      <c r="O9" s="12"/>
    </row>
    <row r="10" spans="1:15" x14ac:dyDescent="0.25">
      <c r="A10" s="41">
        <f t="shared" si="1"/>
        <v>45293</v>
      </c>
      <c r="B10" s="42">
        <f t="shared" si="0"/>
        <v>1</v>
      </c>
      <c r="C10" s="42">
        <v>7</v>
      </c>
      <c r="D10" s="43">
        <f>t_Semaine[[#This Row],[Num]]</f>
        <v>1</v>
      </c>
      <c r="E10" s="44" t="str">
        <f>t_Semaine[[#This Row],[sem resto]]&amp;" / " &amp;"S0"&amp;t_Semaine[[#This Row],[Sxx]]</f>
        <v>7 / S01</v>
      </c>
      <c r="F10" s="44" t="s">
        <v>52</v>
      </c>
      <c r="L10" s="12"/>
      <c r="M10" s="12"/>
      <c r="N10" s="12"/>
      <c r="O10" s="12"/>
    </row>
    <row r="11" spans="1:15" x14ac:dyDescent="0.25">
      <c r="A11" s="41">
        <f t="shared" si="1"/>
        <v>45300</v>
      </c>
      <c r="B11" s="42">
        <f t="shared" si="0"/>
        <v>2</v>
      </c>
      <c r="C11" s="42">
        <v>8</v>
      </c>
      <c r="D11" s="43">
        <f>t_Semaine[[#This Row],[Num]]</f>
        <v>2</v>
      </c>
      <c r="E11" s="44" t="str">
        <f>t_Semaine[[#This Row],[sem resto]]&amp;" / " &amp;"S0"&amp;t_Semaine[[#This Row],[Sxx]]</f>
        <v>8 / S02</v>
      </c>
      <c r="F11" s="44" t="s">
        <v>52</v>
      </c>
      <c r="L11" s="12"/>
      <c r="M11" s="12"/>
      <c r="N11" s="12"/>
      <c r="O11" s="12"/>
    </row>
    <row r="12" spans="1:15" x14ac:dyDescent="0.25">
      <c r="A12" s="41">
        <f t="shared" si="1"/>
        <v>45307</v>
      </c>
      <c r="B12" s="42">
        <f t="shared" si="0"/>
        <v>3</v>
      </c>
      <c r="C12" s="42">
        <v>9</v>
      </c>
      <c r="D12" s="43">
        <f>t_Semaine[[#This Row],[Num]]</f>
        <v>3</v>
      </c>
      <c r="E12" s="44" t="str">
        <f>t_Semaine[[#This Row],[sem resto]]&amp;" / " &amp;"S0"&amp;t_Semaine[[#This Row],[Sxx]]</f>
        <v>9 / S03</v>
      </c>
      <c r="F12" s="44" t="s">
        <v>52</v>
      </c>
      <c r="L12" s="12"/>
      <c r="M12" s="12"/>
      <c r="N12" s="12"/>
      <c r="O12" s="12"/>
    </row>
    <row r="13" spans="1:15" x14ac:dyDescent="0.25">
      <c r="A13" s="41">
        <f t="shared" si="1"/>
        <v>45314</v>
      </c>
      <c r="B13" s="42">
        <f t="shared" si="0"/>
        <v>4</v>
      </c>
      <c r="C13" s="42">
        <v>10</v>
      </c>
      <c r="D13" s="43">
        <f>t_Semaine[[#This Row],[Num]]</f>
        <v>4</v>
      </c>
      <c r="E13" s="44" t="str">
        <f>t_Semaine[[#This Row],[sem resto]]&amp;" / " &amp;"S0"&amp;t_Semaine[[#This Row],[Sxx]]</f>
        <v>10 / S04</v>
      </c>
      <c r="F13" s="44" t="s">
        <v>52</v>
      </c>
      <c r="L13" s="12"/>
      <c r="M13" s="12"/>
      <c r="N13" s="12"/>
      <c r="O13" s="12"/>
    </row>
    <row r="14" spans="1:15" x14ac:dyDescent="0.25">
      <c r="A14" s="41">
        <f t="shared" si="1"/>
        <v>45321</v>
      </c>
      <c r="B14" s="42">
        <f t="shared" si="0"/>
        <v>5</v>
      </c>
      <c r="C14" s="42">
        <v>11</v>
      </c>
      <c r="D14" s="43">
        <f>t_Semaine[[#This Row],[Num]]</f>
        <v>5</v>
      </c>
      <c r="E14" s="44" t="str">
        <f>t_Semaine[[#This Row],[sem resto]]&amp;" / " &amp;"S0"&amp;t_Semaine[[#This Row],[Sxx]]</f>
        <v>11 / S05</v>
      </c>
      <c r="F14" s="44" t="s">
        <v>52</v>
      </c>
      <c r="L14" s="12"/>
      <c r="M14" s="12"/>
      <c r="N14" s="12"/>
      <c r="O14" s="12"/>
    </row>
    <row r="15" spans="1:15" x14ac:dyDescent="0.25">
      <c r="A15" s="41">
        <f t="shared" si="1"/>
        <v>45328</v>
      </c>
      <c r="B15" s="42">
        <f t="shared" si="0"/>
        <v>6</v>
      </c>
      <c r="C15" s="42">
        <v>12</v>
      </c>
      <c r="D15" s="43">
        <f>t_Semaine[[#This Row],[Num]]</f>
        <v>6</v>
      </c>
      <c r="E15" s="44" t="str">
        <f>t_Semaine[[#This Row],[sem resto]]&amp;" / " &amp;"S0"&amp;t_Semaine[[#This Row],[Sxx]]</f>
        <v>12 / S06</v>
      </c>
      <c r="F15" s="44" t="s">
        <v>52</v>
      </c>
    </row>
    <row r="16" spans="1:15" x14ac:dyDescent="0.25">
      <c r="A16" s="41">
        <f t="shared" si="1"/>
        <v>45335</v>
      </c>
      <c r="B16" s="42">
        <f t="shared" si="0"/>
        <v>7</v>
      </c>
      <c r="C16" s="42">
        <v>13</v>
      </c>
      <c r="D16" s="43">
        <f>t_Semaine[[#This Row],[Num]]</f>
        <v>7</v>
      </c>
      <c r="E16" s="44" t="str">
        <f>t_Semaine[[#This Row],[sem resto]]&amp;" / " &amp;"S0"&amp;t_Semaine[[#This Row],[Sxx]]</f>
        <v>13 / S07</v>
      </c>
      <c r="F16" s="44" t="s">
        <v>52</v>
      </c>
    </row>
    <row r="17" spans="1:6" x14ac:dyDescent="0.25">
      <c r="A17" s="41">
        <f t="shared" si="1"/>
        <v>45342</v>
      </c>
      <c r="B17" s="42">
        <f t="shared" si="0"/>
        <v>8</v>
      </c>
      <c r="C17" s="42">
        <v>14</v>
      </c>
      <c r="D17" s="43">
        <f>t_Semaine[[#This Row],[Num]]</f>
        <v>8</v>
      </c>
      <c r="E17" s="44" t="str">
        <f>t_Semaine[[#This Row],[sem resto]]&amp;" / " &amp;"S0"&amp;t_Semaine[[#This Row],[Sxx]]</f>
        <v>14 / S08</v>
      </c>
      <c r="F17" s="44" t="s">
        <v>52</v>
      </c>
    </row>
    <row r="18" spans="1:6" x14ac:dyDescent="0.25">
      <c r="A18" s="41">
        <f t="shared" si="1"/>
        <v>45349</v>
      </c>
      <c r="B18" s="42">
        <f t="shared" si="0"/>
        <v>9</v>
      </c>
      <c r="C18" s="42">
        <v>15</v>
      </c>
      <c r="D18" s="43">
        <f>t_Semaine[[#This Row],[Num]]</f>
        <v>9</v>
      </c>
      <c r="E18" s="44" t="str">
        <f>t_Semaine[[#This Row],[sem resto]]&amp;" / " &amp;"S0"&amp;t_Semaine[[#This Row],[Sxx]]</f>
        <v>15 / S09</v>
      </c>
      <c r="F18" s="44" t="s">
        <v>52</v>
      </c>
    </row>
    <row r="19" spans="1:6" x14ac:dyDescent="0.25">
      <c r="A19" s="41">
        <f t="shared" si="1"/>
        <v>45356</v>
      </c>
      <c r="B19" s="42">
        <f t="shared" si="0"/>
        <v>10</v>
      </c>
      <c r="C19" s="42">
        <v>16</v>
      </c>
      <c r="D19" s="43">
        <f>t_Semaine[[#This Row],[Num]]</f>
        <v>10</v>
      </c>
      <c r="E19" s="44" t="str">
        <f>t_Semaine[[#This Row],[sem resto]]&amp;" / " &amp;"S"&amp;t_Semaine[[#This Row],[Sxx]]</f>
        <v>16 / S10</v>
      </c>
      <c r="F19" s="44" t="s">
        <v>52</v>
      </c>
    </row>
    <row r="20" spans="1:6" x14ac:dyDescent="0.25">
      <c r="A20" s="41">
        <f>A19+7</f>
        <v>45363</v>
      </c>
      <c r="B20" s="15">
        <f t="shared" si="0"/>
        <v>11</v>
      </c>
      <c r="C20" s="15">
        <v>1</v>
      </c>
      <c r="D20" s="45">
        <f>t_Semaine[[#This Row],[Num]]</f>
        <v>11</v>
      </c>
      <c r="E20" s="2" t="str">
        <f>t_Semaine[[#This Row],[sem resto]]&amp;" / " &amp;"S"&amp;t_Semaine[[#This Row],[Sxx]]</f>
        <v>1 / S11</v>
      </c>
      <c r="F20" s="2" t="s">
        <v>53</v>
      </c>
    </row>
    <row r="21" spans="1:6" x14ac:dyDescent="0.25">
      <c r="A21" s="41">
        <f>A20+7</f>
        <v>45370</v>
      </c>
      <c r="B21" s="15">
        <f t="shared" si="0"/>
        <v>12</v>
      </c>
      <c r="C21" s="15">
        <v>2</v>
      </c>
      <c r="D21" s="45">
        <f>t_Semaine[[#This Row],[Num]]</f>
        <v>12</v>
      </c>
      <c r="E21" s="2" t="str">
        <f>t_Semaine[[#This Row],[sem resto]]&amp;" / " &amp;"S"&amp;t_Semaine[[#This Row],[Sxx]]</f>
        <v>2 / S12</v>
      </c>
      <c r="F21" s="2" t="s">
        <v>53</v>
      </c>
    </row>
    <row r="22" spans="1:6" x14ac:dyDescent="0.25">
      <c r="A22" s="41">
        <f t="shared" ref="A22:A55" si="2">A21+7</f>
        <v>45377</v>
      </c>
      <c r="B22" s="15">
        <f t="shared" si="0"/>
        <v>13</v>
      </c>
      <c r="C22" s="15">
        <v>3</v>
      </c>
      <c r="D22" s="45">
        <f>t_Semaine[[#This Row],[Num]]</f>
        <v>13</v>
      </c>
      <c r="E22" s="2" t="str">
        <f>t_Semaine[[#This Row],[sem resto]]&amp;" / " &amp;"S"&amp;t_Semaine[[#This Row],[Sxx]]</f>
        <v>3 / S13</v>
      </c>
      <c r="F22" s="2" t="s">
        <v>53</v>
      </c>
    </row>
    <row r="23" spans="1:6" x14ac:dyDescent="0.25">
      <c r="A23" s="41">
        <f t="shared" si="2"/>
        <v>45384</v>
      </c>
      <c r="B23" s="15">
        <f t="shared" si="0"/>
        <v>14</v>
      </c>
      <c r="C23" s="15">
        <v>4</v>
      </c>
      <c r="D23" s="45">
        <f>t_Semaine[[#This Row],[Num]]</f>
        <v>14</v>
      </c>
      <c r="E23" s="2" t="str">
        <f>t_Semaine[[#This Row],[sem resto]]&amp;" / " &amp;"S"&amp;t_Semaine[[#This Row],[Sxx]]</f>
        <v>4 / S14</v>
      </c>
      <c r="F23" s="2" t="s">
        <v>53</v>
      </c>
    </row>
    <row r="24" spans="1:6" x14ac:dyDescent="0.25">
      <c r="A24" s="41">
        <f t="shared" si="2"/>
        <v>45391</v>
      </c>
      <c r="B24" s="15">
        <f t="shared" si="0"/>
        <v>15</v>
      </c>
      <c r="C24" s="15">
        <v>5</v>
      </c>
      <c r="D24" s="45">
        <f>t_Semaine[[#This Row],[Num]]</f>
        <v>15</v>
      </c>
      <c r="E24" s="2" t="str">
        <f>t_Semaine[[#This Row],[sem resto]]&amp;" / " &amp;"S"&amp;t_Semaine[[#This Row],[Sxx]]</f>
        <v>5 / S15</v>
      </c>
      <c r="F24" s="2" t="s">
        <v>53</v>
      </c>
    </row>
    <row r="25" spans="1:6" x14ac:dyDescent="0.25">
      <c r="A25" s="41">
        <f t="shared" si="2"/>
        <v>45398</v>
      </c>
      <c r="B25" s="15">
        <f t="shared" si="0"/>
        <v>16</v>
      </c>
      <c r="C25" s="15">
        <v>6</v>
      </c>
      <c r="D25" s="45">
        <f>t_Semaine[[#This Row],[Num]]</f>
        <v>16</v>
      </c>
      <c r="E25" s="2" t="str">
        <f>t_Semaine[[#This Row],[sem resto]]&amp;" / " &amp;"S"&amp;t_Semaine[[#This Row],[Sxx]]</f>
        <v>6 / S16</v>
      </c>
      <c r="F25" s="2" t="s">
        <v>53</v>
      </c>
    </row>
    <row r="26" spans="1:6" x14ac:dyDescent="0.25">
      <c r="A26" s="41">
        <f t="shared" si="2"/>
        <v>45405</v>
      </c>
      <c r="B26" s="15">
        <f t="shared" si="0"/>
        <v>17</v>
      </c>
      <c r="C26" s="15">
        <v>7</v>
      </c>
      <c r="D26" s="45">
        <f>t_Semaine[[#This Row],[Num]]</f>
        <v>17</v>
      </c>
      <c r="E26" s="2" t="str">
        <f>t_Semaine[[#This Row],[sem resto]]&amp;" / " &amp;"S"&amp;t_Semaine[[#This Row],[Sxx]]</f>
        <v>7 / S17</v>
      </c>
      <c r="F26" s="2" t="s">
        <v>53</v>
      </c>
    </row>
    <row r="27" spans="1:6" x14ac:dyDescent="0.25">
      <c r="A27" s="41">
        <f t="shared" si="2"/>
        <v>45412</v>
      </c>
      <c r="B27" s="15">
        <f t="shared" si="0"/>
        <v>18</v>
      </c>
      <c r="C27" s="15">
        <v>8</v>
      </c>
      <c r="D27" s="45">
        <f>t_Semaine[[#This Row],[Num]]</f>
        <v>18</v>
      </c>
      <c r="E27" s="2" t="str">
        <f>t_Semaine[[#This Row],[sem resto]]&amp;" / " &amp;"S"&amp;t_Semaine[[#This Row],[Sxx]]</f>
        <v>8 / S18</v>
      </c>
      <c r="F27" s="2" t="s">
        <v>53</v>
      </c>
    </row>
    <row r="28" spans="1:6" x14ac:dyDescent="0.25">
      <c r="A28" s="41">
        <f t="shared" si="2"/>
        <v>45419</v>
      </c>
      <c r="B28" s="15">
        <f t="shared" si="0"/>
        <v>19</v>
      </c>
      <c r="C28" s="15">
        <v>9</v>
      </c>
      <c r="D28" s="45">
        <f>t_Semaine[[#This Row],[Num]]</f>
        <v>19</v>
      </c>
      <c r="E28" s="2" t="str">
        <f>t_Semaine[[#This Row],[sem resto]]&amp;" / " &amp;"S"&amp;t_Semaine[[#This Row],[Sxx]]</f>
        <v>9 / S19</v>
      </c>
      <c r="F28" s="2" t="s">
        <v>53</v>
      </c>
    </row>
    <row r="29" spans="1:6" x14ac:dyDescent="0.25">
      <c r="A29" s="41">
        <f t="shared" si="2"/>
        <v>45426</v>
      </c>
      <c r="B29" s="15">
        <f t="shared" si="0"/>
        <v>20</v>
      </c>
      <c r="C29" s="15">
        <v>10</v>
      </c>
      <c r="D29" s="45">
        <f>t_Semaine[[#This Row],[Num]]</f>
        <v>20</v>
      </c>
      <c r="E29" s="2" t="str">
        <f>t_Semaine[[#This Row],[sem resto]]&amp;" / " &amp;"S"&amp;t_Semaine[[#This Row],[Sxx]]</f>
        <v>10 / S20</v>
      </c>
      <c r="F29" s="2" t="s">
        <v>53</v>
      </c>
    </row>
    <row r="30" spans="1:6" x14ac:dyDescent="0.25">
      <c r="A30" s="41">
        <f t="shared" si="2"/>
        <v>45433</v>
      </c>
      <c r="B30" s="15">
        <f t="shared" si="0"/>
        <v>21</v>
      </c>
      <c r="C30" s="15">
        <v>11</v>
      </c>
      <c r="D30" s="45">
        <f>t_Semaine[[#This Row],[Num]]</f>
        <v>21</v>
      </c>
      <c r="E30" s="2" t="str">
        <f>t_Semaine[[#This Row],[sem resto]]&amp;" / " &amp;"S"&amp;t_Semaine[[#This Row],[Sxx]]</f>
        <v>11 / S21</v>
      </c>
      <c r="F30" s="2" t="s">
        <v>53</v>
      </c>
    </row>
    <row r="31" spans="1:6" x14ac:dyDescent="0.25">
      <c r="A31" s="41">
        <f t="shared" si="2"/>
        <v>45440</v>
      </c>
      <c r="B31" s="15">
        <f t="shared" si="0"/>
        <v>22</v>
      </c>
      <c r="C31" s="15">
        <v>12</v>
      </c>
      <c r="D31" s="45">
        <f>t_Semaine[[#This Row],[Num]]</f>
        <v>22</v>
      </c>
      <c r="E31" s="2" t="str">
        <f>t_Semaine[[#This Row],[sem resto]]&amp;" / " &amp;"S"&amp;t_Semaine[[#This Row],[Sxx]]</f>
        <v>12 / S22</v>
      </c>
      <c r="F31" s="2" t="s">
        <v>53</v>
      </c>
    </row>
    <row r="32" spans="1:6" x14ac:dyDescent="0.25">
      <c r="A32" s="41">
        <f t="shared" si="2"/>
        <v>45447</v>
      </c>
      <c r="B32" s="15">
        <f t="shared" si="0"/>
        <v>23</v>
      </c>
      <c r="C32" s="15">
        <v>13</v>
      </c>
      <c r="D32" s="45">
        <f>t_Semaine[[#This Row],[Num]]</f>
        <v>23</v>
      </c>
      <c r="E32" s="2" t="str">
        <f>t_Semaine[[#This Row],[sem resto]]&amp;" / " &amp;"S"&amp;t_Semaine[[#This Row],[Sxx]]</f>
        <v>13 / S23</v>
      </c>
      <c r="F32" s="2" t="s">
        <v>53</v>
      </c>
    </row>
    <row r="33" spans="1:6" x14ac:dyDescent="0.25">
      <c r="A33" s="41">
        <f t="shared" si="2"/>
        <v>45454</v>
      </c>
      <c r="B33" s="15">
        <f t="shared" si="0"/>
        <v>24</v>
      </c>
      <c r="C33" s="15">
        <v>14</v>
      </c>
      <c r="D33" s="45">
        <f>t_Semaine[[#This Row],[Num]]</f>
        <v>24</v>
      </c>
      <c r="E33" s="2" t="str">
        <f>t_Semaine[[#This Row],[sem resto]]&amp;" / " &amp;"S"&amp;t_Semaine[[#This Row],[Sxx]]</f>
        <v>14 / S24</v>
      </c>
      <c r="F33" s="2" t="s">
        <v>53</v>
      </c>
    </row>
    <row r="34" spans="1:6" x14ac:dyDescent="0.25">
      <c r="A34" s="41">
        <f t="shared" si="2"/>
        <v>45461</v>
      </c>
      <c r="B34" s="15">
        <f t="shared" si="0"/>
        <v>25</v>
      </c>
      <c r="C34" s="15">
        <v>15</v>
      </c>
      <c r="D34" s="45">
        <f>t_Semaine[[#This Row],[Num]]</f>
        <v>25</v>
      </c>
      <c r="E34" s="2" t="str">
        <f>t_Semaine[[#This Row],[sem resto]]&amp;" / " &amp;"S"&amp;t_Semaine[[#This Row],[Sxx]]</f>
        <v>15 / S25</v>
      </c>
      <c r="F34" s="2" t="s">
        <v>53</v>
      </c>
    </row>
    <row r="35" spans="1:6" x14ac:dyDescent="0.25">
      <c r="A35" s="41">
        <f t="shared" si="2"/>
        <v>45468</v>
      </c>
      <c r="B35" s="15">
        <f t="shared" si="0"/>
        <v>26</v>
      </c>
      <c r="C35" s="15">
        <v>16</v>
      </c>
      <c r="D35" s="45">
        <f>t_Semaine[[#This Row],[Num]]</f>
        <v>26</v>
      </c>
      <c r="E35" s="2" t="str">
        <f>t_Semaine[[#This Row],[sem resto]]&amp;" / " &amp;"S"&amp;t_Semaine[[#This Row],[Sxx]]</f>
        <v>16 / S26</v>
      </c>
      <c r="F35" s="2" t="s">
        <v>53</v>
      </c>
    </row>
    <row r="36" spans="1:6" x14ac:dyDescent="0.25">
      <c r="A36" s="41">
        <f t="shared" si="2"/>
        <v>45475</v>
      </c>
      <c r="B36" s="15">
        <f t="shared" si="0"/>
        <v>27</v>
      </c>
      <c r="C36" s="15">
        <v>17</v>
      </c>
      <c r="D36" s="45">
        <f>t_Semaine[[#This Row],[Num]]</f>
        <v>27</v>
      </c>
      <c r="E36" s="2" t="str">
        <f>t_Semaine[[#This Row],[sem resto]]&amp;" / " &amp;"S"&amp;t_Semaine[[#This Row],[Sxx]]</f>
        <v>17 / S27</v>
      </c>
      <c r="F36" s="2" t="s">
        <v>53</v>
      </c>
    </row>
    <row r="37" spans="1:6" x14ac:dyDescent="0.25">
      <c r="A37" s="41">
        <f t="shared" si="2"/>
        <v>45482</v>
      </c>
      <c r="B37" s="15">
        <f t="shared" si="0"/>
        <v>28</v>
      </c>
      <c r="C37" s="15">
        <v>18</v>
      </c>
      <c r="D37" s="45">
        <f>t_Semaine[[#This Row],[Num]]</f>
        <v>28</v>
      </c>
      <c r="E37" s="2" t="str">
        <f>t_Semaine[[#This Row],[sem resto]]&amp;" / " &amp;"S"&amp;t_Semaine[[#This Row],[Sxx]]</f>
        <v>18 / S28</v>
      </c>
      <c r="F37" s="2" t="s">
        <v>53</v>
      </c>
    </row>
    <row r="38" spans="1:6" x14ac:dyDescent="0.25">
      <c r="A38" s="41">
        <f t="shared" si="2"/>
        <v>45489</v>
      </c>
      <c r="B38" s="15">
        <f t="shared" si="0"/>
        <v>29</v>
      </c>
      <c r="C38" s="15">
        <v>19</v>
      </c>
      <c r="D38" s="45">
        <f>t_Semaine[[#This Row],[Num]]</f>
        <v>29</v>
      </c>
      <c r="E38" s="2" t="str">
        <f>t_Semaine[[#This Row],[sem resto]]&amp;" / " &amp;"S"&amp;t_Semaine[[#This Row],[Sxx]]</f>
        <v>19 / S29</v>
      </c>
      <c r="F38" s="2" t="s">
        <v>53</v>
      </c>
    </row>
    <row r="39" spans="1:6" x14ac:dyDescent="0.25">
      <c r="A39" s="41">
        <f t="shared" si="2"/>
        <v>45496</v>
      </c>
      <c r="B39" s="15">
        <f t="shared" si="0"/>
        <v>30</v>
      </c>
      <c r="C39" s="15">
        <v>20</v>
      </c>
      <c r="D39" s="45">
        <f>t_Semaine[[#This Row],[Num]]</f>
        <v>30</v>
      </c>
      <c r="E39" s="2" t="str">
        <f>t_Semaine[[#This Row],[sem resto]]&amp;" / " &amp;"S"&amp;t_Semaine[[#This Row],[Sxx]]</f>
        <v>20 / S30</v>
      </c>
      <c r="F39" s="2" t="s">
        <v>53</v>
      </c>
    </row>
    <row r="40" spans="1:6" x14ac:dyDescent="0.25">
      <c r="A40" s="41">
        <f t="shared" si="2"/>
        <v>45503</v>
      </c>
      <c r="B40" s="15">
        <f t="shared" si="0"/>
        <v>31</v>
      </c>
      <c r="C40" s="15">
        <v>21</v>
      </c>
      <c r="D40" s="45">
        <f>t_Semaine[[#This Row],[Num]]</f>
        <v>31</v>
      </c>
      <c r="E40" s="2" t="str">
        <f>t_Semaine[[#This Row],[sem resto]]&amp;" / " &amp;"S"&amp;t_Semaine[[#This Row],[Sxx]]</f>
        <v>21 / S31</v>
      </c>
      <c r="F40" s="2" t="s">
        <v>53</v>
      </c>
    </row>
    <row r="41" spans="1:6" x14ac:dyDescent="0.25">
      <c r="A41" s="41">
        <f t="shared" si="2"/>
        <v>45510</v>
      </c>
      <c r="B41" s="15">
        <f t="shared" si="0"/>
        <v>32</v>
      </c>
      <c r="C41" s="15">
        <v>22</v>
      </c>
      <c r="D41" s="45">
        <f>t_Semaine[[#This Row],[Num]]</f>
        <v>32</v>
      </c>
      <c r="E41" s="2" t="str">
        <f>t_Semaine[[#This Row],[sem resto]]&amp;" / " &amp;"S"&amp;t_Semaine[[#This Row],[Sxx]]</f>
        <v>22 / S32</v>
      </c>
      <c r="F41" s="2" t="s">
        <v>53</v>
      </c>
    </row>
    <row r="42" spans="1:6" x14ac:dyDescent="0.25">
      <c r="A42" s="41">
        <f t="shared" si="2"/>
        <v>45517</v>
      </c>
      <c r="B42" s="15">
        <f t="shared" si="0"/>
        <v>33</v>
      </c>
      <c r="C42" s="15">
        <v>23</v>
      </c>
      <c r="D42" s="45">
        <f>t_Semaine[[#This Row],[Num]]</f>
        <v>33</v>
      </c>
      <c r="E42" s="2" t="str">
        <f>t_Semaine[[#This Row],[sem resto]]&amp;" / " &amp;"S"&amp;t_Semaine[[#This Row],[Sxx]]</f>
        <v>23 / S33</v>
      </c>
      <c r="F42" s="2" t="s">
        <v>53</v>
      </c>
    </row>
    <row r="43" spans="1:6" x14ac:dyDescent="0.25">
      <c r="A43" s="41">
        <f t="shared" si="2"/>
        <v>45524</v>
      </c>
      <c r="B43" s="15">
        <f t="shared" si="0"/>
        <v>34</v>
      </c>
      <c r="C43" s="15">
        <v>24</v>
      </c>
      <c r="D43" s="45">
        <f>t_Semaine[[#This Row],[Num]]</f>
        <v>34</v>
      </c>
      <c r="E43" s="2" t="str">
        <f>t_Semaine[[#This Row],[sem resto]]&amp;" / " &amp;"S"&amp;t_Semaine[[#This Row],[Sxx]]</f>
        <v>24 / S34</v>
      </c>
      <c r="F43" s="2" t="s">
        <v>53</v>
      </c>
    </row>
    <row r="44" spans="1:6" x14ac:dyDescent="0.25">
      <c r="A44" s="41">
        <f t="shared" si="2"/>
        <v>45531</v>
      </c>
      <c r="B44" s="15">
        <f t="shared" si="0"/>
        <v>35</v>
      </c>
      <c r="C44" s="15">
        <v>25</v>
      </c>
      <c r="D44" s="45">
        <f>t_Semaine[[#This Row],[Num]]</f>
        <v>35</v>
      </c>
      <c r="E44" s="2" t="str">
        <f>t_Semaine[[#This Row],[sem resto]]&amp;" / " &amp;"S"&amp;t_Semaine[[#This Row],[Sxx]]</f>
        <v>25 / S35</v>
      </c>
      <c r="F44" s="2" t="s">
        <v>53</v>
      </c>
    </row>
    <row r="45" spans="1:6" x14ac:dyDescent="0.25">
      <c r="A45" s="41">
        <f t="shared" si="2"/>
        <v>45538</v>
      </c>
      <c r="B45" s="15">
        <f t="shared" si="0"/>
        <v>36</v>
      </c>
      <c r="C45" s="15">
        <v>26</v>
      </c>
      <c r="D45" s="45">
        <f>t_Semaine[[#This Row],[Num]]</f>
        <v>36</v>
      </c>
      <c r="E45" s="2" t="str">
        <f>t_Semaine[[#This Row],[sem resto]]&amp;" / " &amp;"S"&amp;t_Semaine[[#This Row],[Sxx]]</f>
        <v>26 / S36</v>
      </c>
      <c r="F45" s="2" t="s">
        <v>53</v>
      </c>
    </row>
    <row r="46" spans="1:6" x14ac:dyDescent="0.25">
      <c r="A46" s="41">
        <f t="shared" si="2"/>
        <v>45545</v>
      </c>
      <c r="B46" s="15">
        <f t="shared" si="0"/>
        <v>37</v>
      </c>
      <c r="C46" s="15">
        <v>27</v>
      </c>
      <c r="D46" s="45">
        <f>t_Semaine[[#This Row],[Num]]</f>
        <v>37</v>
      </c>
      <c r="E46" s="2" t="str">
        <f>t_Semaine[[#This Row],[sem resto]]&amp;" / " &amp;"S"&amp;t_Semaine[[#This Row],[Sxx]]</f>
        <v>27 / S37</v>
      </c>
      <c r="F46" s="2" t="s">
        <v>53</v>
      </c>
    </row>
    <row r="47" spans="1:6" x14ac:dyDescent="0.25">
      <c r="A47" s="41">
        <f t="shared" si="2"/>
        <v>45552</v>
      </c>
      <c r="B47" s="15">
        <f t="shared" si="0"/>
        <v>38</v>
      </c>
      <c r="C47" s="15">
        <v>28</v>
      </c>
      <c r="D47" s="45">
        <f>t_Semaine[[#This Row],[Num]]</f>
        <v>38</v>
      </c>
      <c r="E47" s="2" t="str">
        <f>t_Semaine[[#This Row],[sem resto]]&amp;" / " &amp;"S"&amp;t_Semaine[[#This Row],[Sxx]]</f>
        <v>28 / S38</v>
      </c>
      <c r="F47" s="2" t="s">
        <v>53</v>
      </c>
    </row>
    <row r="48" spans="1:6" x14ac:dyDescent="0.25">
      <c r="A48" s="41">
        <f t="shared" si="2"/>
        <v>45559</v>
      </c>
      <c r="B48" s="15">
        <f t="shared" si="0"/>
        <v>39</v>
      </c>
      <c r="C48" s="15">
        <v>29</v>
      </c>
      <c r="D48" s="45">
        <f>t_Semaine[[#This Row],[Num]]</f>
        <v>39</v>
      </c>
      <c r="E48" s="2" t="str">
        <f>t_Semaine[[#This Row],[sem resto]]&amp;" / " &amp;"S"&amp;t_Semaine[[#This Row],[Sxx]]</f>
        <v>29 / S39</v>
      </c>
      <c r="F48" s="2" t="s">
        <v>53</v>
      </c>
    </row>
    <row r="49" spans="1:6" x14ac:dyDescent="0.25">
      <c r="A49" s="41">
        <f t="shared" si="2"/>
        <v>45566</v>
      </c>
      <c r="B49" s="15">
        <f t="shared" si="0"/>
        <v>40</v>
      </c>
      <c r="C49" s="15">
        <v>30</v>
      </c>
      <c r="D49" s="45">
        <f>t_Semaine[[#This Row],[Num]]</f>
        <v>40</v>
      </c>
      <c r="E49" s="2" t="str">
        <f>t_Semaine[[#This Row],[sem resto]]&amp;" / " &amp;"S"&amp;t_Semaine[[#This Row],[Sxx]]</f>
        <v>30 / S40</v>
      </c>
      <c r="F49" s="2" t="s">
        <v>53</v>
      </c>
    </row>
    <row r="50" spans="1:6" x14ac:dyDescent="0.25">
      <c r="A50" s="41">
        <f t="shared" si="2"/>
        <v>45573</v>
      </c>
      <c r="B50" s="15">
        <f t="shared" si="0"/>
        <v>41</v>
      </c>
      <c r="C50" s="15">
        <v>31</v>
      </c>
      <c r="D50" s="45">
        <f>t_Semaine[[#This Row],[Num]]</f>
        <v>41</v>
      </c>
      <c r="E50" s="2" t="str">
        <f>t_Semaine[[#This Row],[sem resto]]&amp;" / " &amp;"S"&amp;t_Semaine[[#This Row],[Sxx]]</f>
        <v>31 / S41</v>
      </c>
      <c r="F50" s="2" t="s">
        <v>53</v>
      </c>
    </row>
    <row r="51" spans="1:6" x14ac:dyDescent="0.25">
      <c r="A51" s="41">
        <f t="shared" si="2"/>
        <v>45580</v>
      </c>
      <c r="B51" s="15">
        <f t="shared" si="0"/>
        <v>42</v>
      </c>
      <c r="C51" s="15">
        <v>32</v>
      </c>
      <c r="D51" s="45">
        <f>t_Semaine[[#This Row],[Num]]</f>
        <v>42</v>
      </c>
      <c r="E51" s="2" t="str">
        <f>t_Semaine[[#This Row],[sem resto]]&amp;" / " &amp;"S"&amp;t_Semaine[[#This Row],[Sxx]]</f>
        <v>32 / S42</v>
      </c>
      <c r="F51" s="2" t="s">
        <v>53</v>
      </c>
    </row>
    <row r="52" spans="1:6" x14ac:dyDescent="0.25">
      <c r="A52" s="41">
        <f t="shared" si="2"/>
        <v>45587</v>
      </c>
      <c r="B52" s="15">
        <f t="shared" si="0"/>
        <v>43</v>
      </c>
      <c r="C52" s="15">
        <v>33</v>
      </c>
      <c r="D52" s="45">
        <f>t_Semaine[[#This Row],[Num]]</f>
        <v>43</v>
      </c>
      <c r="E52" s="2" t="str">
        <f>t_Semaine[[#This Row],[sem resto]]&amp;" / " &amp;"S"&amp;t_Semaine[[#This Row],[Sxx]]</f>
        <v>33 / S43</v>
      </c>
      <c r="F52" s="2" t="s">
        <v>53</v>
      </c>
    </row>
    <row r="53" spans="1:6" x14ac:dyDescent="0.25">
      <c r="A53" s="41">
        <f t="shared" si="2"/>
        <v>45594</v>
      </c>
      <c r="B53" s="15">
        <f t="shared" si="0"/>
        <v>44</v>
      </c>
      <c r="C53" s="15">
        <v>34</v>
      </c>
      <c r="D53" s="45">
        <f>t_Semaine[[#This Row],[Num]]</f>
        <v>44</v>
      </c>
      <c r="E53" s="2" t="str">
        <f>t_Semaine[[#This Row],[sem resto]]&amp;" / " &amp;"S"&amp;t_Semaine[[#This Row],[Sxx]]</f>
        <v>34 / S44</v>
      </c>
      <c r="F53" s="2" t="s">
        <v>53</v>
      </c>
    </row>
    <row r="54" spans="1:6" x14ac:dyDescent="0.25">
      <c r="A54" s="41">
        <f t="shared" si="2"/>
        <v>45601</v>
      </c>
      <c r="B54" s="15">
        <f t="shared" si="0"/>
        <v>45</v>
      </c>
      <c r="C54" s="15">
        <v>35</v>
      </c>
      <c r="D54" s="45">
        <f>t_Semaine[[#This Row],[Num]]</f>
        <v>45</v>
      </c>
      <c r="E54" s="2" t="str">
        <f>t_Semaine[[#This Row],[sem resto]]&amp;" / " &amp;"S"&amp;t_Semaine[[#This Row],[Sxx]]</f>
        <v>35 / S45</v>
      </c>
      <c r="F54" s="2" t="s">
        <v>53</v>
      </c>
    </row>
    <row r="55" spans="1:6" x14ac:dyDescent="0.25">
      <c r="A55" s="41">
        <f t="shared" si="2"/>
        <v>45608</v>
      </c>
      <c r="B55" s="15">
        <f t="shared" si="0"/>
        <v>46</v>
      </c>
      <c r="C55" s="15">
        <v>36</v>
      </c>
      <c r="D55" s="45">
        <f>t_Semaine[[#This Row],[Num]]</f>
        <v>46</v>
      </c>
      <c r="E55" s="2" t="str">
        <f>t_Semaine[[#This Row],[sem resto]]&amp;" / " &amp;"S"&amp;t_Semaine[[#This Row],[Sxx]]</f>
        <v>36 / S46</v>
      </c>
      <c r="F55" s="2" t="s">
        <v>53</v>
      </c>
    </row>
  </sheetData>
  <mergeCells count="1">
    <mergeCell ref="B2:E2"/>
  </mergeCells>
  <pageMargins left="0.7" right="0.7" top="0.75" bottom="0.75" header="0.3" footer="0.3"/>
  <pageSetup paperSize="9" orientation="portrait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>
    <tabColor rgb="FFFF3399"/>
  </sheetPr>
  <dimension ref="B2:P59"/>
  <sheetViews>
    <sheetView topLeftCell="A25" zoomScale="66" zoomScaleNormal="66" workbookViewId="0">
      <selection activeCell="L48" sqref="L48"/>
    </sheetView>
  </sheetViews>
  <sheetFormatPr baseColWidth="10" defaultRowHeight="15" x14ac:dyDescent="0.25"/>
  <cols>
    <col min="2" max="2" width="13" customWidth="1"/>
    <col min="3" max="3" width="31.85546875" style="1" customWidth="1"/>
    <col min="4" max="13" width="20.7109375" style="1" customWidth="1"/>
    <col min="14" max="14" width="14.28515625" style="1" customWidth="1"/>
    <col min="15" max="15" width="11.85546875" style="1" customWidth="1"/>
    <col min="16" max="16" width="16.42578125" style="1" customWidth="1"/>
  </cols>
  <sheetData>
    <row r="2" spans="2:16" ht="23.25" x14ac:dyDescent="0.35">
      <c r="B2" s="50">
        <f>Articles!D2</f>
        <v>15</v>
      </c>
      <c r="C2" s="51">
        <f>VLOOKUP(B2,'AGES BÉBÉ'!$B$6:$P$34,5,0)</f>
        <v>44844</v>
      </c>
      <c r="D2" s="52">
        <f ca="1">IF($B$2="","",DATEDIF($C$2,TODAY(),"m"))</f>
        <v>26</v>
      </c>
      <c r="E2" s="53">
        <f>VLOOKUP($B$2,'AGES BÉBÉ'!$B$6:$P$34,11,0)</f>
        <v>2</v>
      </c>
      <c r="F2" s="54">
        <f>VLOOKUP($B$2,'AGES BÉBÉ'!$B$6:$P$34,12,0)</f>
        <v>2</v>
      </c>
      <c r="K2" s="1">
        <v>5.5</v>
      </c>
      <c r="L2" s="1">
        <v>11.5</v>
      </c>
      <c r="M2" s="1">
        <v>17.5</v>
      </c>
    </row>
    <row r="4" spans="2:16" x14ac:dyDescent="0.25"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>
        <v>8</v>
      </c>
      <c r="J4" s="1">
        <v>9</v>
      </c>
      <c r="K4" s="1">
        <v>10</v>
      </c>
      <c r="L4" s="1">
        <v>11</v>
      </c>
      <c r="M4" s="1">
        <v>12</v>
      </c>
      <c r="N4" s="1">
        <v>13</v>
      </c>
      <c r="O4" s="1">
        <v>14</v>
      </c>
      <c r="P4" s="1">
        <v>15</v>
      </c>
    </row>
    <row r="5" spans="2:16" ht="45" customHeight="1" x14ac:dyDescent="0.25">
      <c r="B5" s="58" t="s">
        <v>56</v>
      </c>
      <c r="C5" s="58" t="s">
        <v>57</v>
      </c>
      <c r="D5" s="58" t="s">
        <v>58</v>
      </c>
      <c r="E5" s="59" t="s">
        <v>59</v>
      </c>
      <c r="F5" s="60" t="s">
        <v>60</v>
      </c>
      <c r="G5" s="58" t="s">
        <v>61</v>
      </c>
      <c r="H5" s="58" t="s">
        <v>62</v>
      </c>
      <c r="I5" s="58" t="s">
        <v>63</v>
      </c>
      <c r="J5" s="58" t="s">
        <v>64</v>
      </c>
      <c r="K5" s="58" t="s">
        <v>65</v>
      </c>
      <c r="L5" s="58" t="s">
        <v>66</v>
      </c>
      <c r="M5" s="61" t="s">
        <v>67</v>
      </c>
      <c r="N5" s="58" t="s">
        <v>68</v>
      </c>
      <c r="O5" s="58" t="s">
        <v>69</v>
      </c>
      <c r="P5" s="66" t="s">
        <v>70</v>
      </c>
    </row>
    <row r="6" spans="2:16" ht="23.1" customHeight="1" x14ac:dyDescent="0.35">
      <c r="B6" s="55">
        <v>15</v>
      </c>
      <c r="C6" s="55" t="s">
        <v>107</v>
      </c>
      <c r="D6" s="55" t="s">
        <v>123</v>
      </c>
      <c r="E6" s="52">
        <f t="shared" ref="E6:E34" ca="1" si="0">IF(B6="","",DATEDIF($F6,TODAY(),"m"))</f>
        <v>26</v>
      </c>
      <c r="F6" s="51">
        <v>44844</v>
      </c>
      <c r="G6" s="56">
        <f t="shared" ref="G6:G34" si="1">IF(B6="","",EDATE($F6,6))</f>
        <v>45026</v>
      </c>
      <c r="H6" s="56">
        <f t="shared" ref="H6:H34" si="2">IF(B6="","",EDATE($F6,12))</f>
        <v>45209</v>
      </c>
      <c r="I6" s="56">
        <f t="shared" ref="I6:I34" si="3">IF(B6="","",EDATE($F6,18))</f>
        <v>45392</v>
      </c>
      <c r="J6" s="56">
        <f t="shared" ref="J6:J34" si="4">IF(B6="","",I6+1)</f>
        <v>45393</v>
      </c>
      <c r="K6" s="55" t="s">
        <v>152</v>
      </c>
      <c r="L6" s="108">
        <v>2</v>
      </c>
      <c r="M6" s="57">
        <v>2</v>
      </c>
      <c r="N6" s="62" t="str">
        <f ca="1">IF($B6="","",IF($E6&gt;=6,"OUI",""))</f>
        <v>OUI</v>
      </c>
      <c r="O6" s="65" t="str">
        <f ca="1">IF($B6="","",IF($E6&gt;=6,"OUI",""))</f>
        <v>OUI</v>
      </c>
      <c r="P6" s="67" t="s">
        <v>23</v>
      </c>
    </row>
    <row r="7" spans="2:16" ht="23.1" customHeight="1" x14ac:dyDescent="0.35">
      <c r="B7" s="55">
        <v>16</v>
      </c>
      <c r="C7" s="55" t="s">
        <v>112</v>
      </c>
      <c r="D7" s="55" t="s">
        <v>124</v>
      </c>
      <c r="E7" s="52">
        <f t="shared" ca="1" si="0"/>
        <v>3</v>
      </c>
      <c r="F7" s="51">
        <v>45527</v>
      </c>
      <c r="G7" s="56">
        <f t="shared" si="1"/>
        <v>45711</v>
      </c>
      <c r="H7" s="56">
        <f t="shared" si="2"/>
        <v>45892</v>
      </c>
      <c r="I7" s="56">
        <f t="shared" si="3"/>
        <v>46076</v>
      </c>
      <c r="J7" s="56">
        <f t="shared" si="4"/>
        <v>46077</v>
      </c>
      <c r="K7" s="55" t="s">
        <v>152</v>
      </c>
      <c r="L7" s="108" t="str">
        <f t="shared" ref="L7:L19" ca="1" si="5">IF(AND(DATEDIF($F7,TODAY(),"m")&gt;=0,DATEDIF($F7,TODAY(),"m")&lt;=K$2),"LAIT N°1","")&amp;IF(AND(DATEDIF($F7,TODAY(),"m")&gt;=$K$2,DATEDIF($F7,TODAY(),"m")&lt;=L$2),"LAIT N°2","")&amp;IF(AND($F7&gt;0,DATEDIF($F7,TODAY(),"m")&gt;L$2),"LAIT N°3","")</f>
        <v>LAIT N°1</v>
      </c>
      <c r="M7" s="57">
        <v>2</v>
      </c>
      <c r="N7" s="62" t="str">
        <f t="shared" ref="N7:O35" ca="1" si="6">IF($B7="","",IF($E7&gt;=6,"OUI",""))</f>
        <v/>
      </c>
      <c r="O7" s="65" t="str">
        <f t="shared" ca="1" si="6"/>
        <v/>
      </c>
      <c r="P7" s="67" t="s">
        <v>23</v>
      </c>
    </row>
    <row r="8" spans="2:16" ht="23.1" customHeight="1" x14ac:dyDescent="0.35">
      <c r="B8" s="55">
        <v>20</v>
      </c>
      <c r="C8" s="55" t="s">
        <v>108</v>
      </c>
      <c r="D8" s="55" t="s">
        <v>125</v>
      </c>
      <c r="E8" s="52">
        <f t="shared" ca="1" si="0"/>
        <v>36</v>
      </c>
      <c r="F8" s="51">
        <v>44533</v>
      </c>
      <c r="G8" s="56">
        <f t="shared" si="1"/>
        <v>44715</v>
      </c>
      <c r="H8" s="56">
        <f t="shared" si="2"/>
        <v>44898</v>
      </c>
      <c r="I8" s="56">
        <f t="shared" si="3"/>
        <v>45080</v>
      </c>
      <c r="J8" s="56">
        <f t="shared" si="4"/>
        <v>45081</v>
      </c>
      <c r="K8" s="55" t="s">
        <v>152</v>
      </c>
      <c r="L8" s="108" t="str">
        <f t="shared" ca="1" si="5"/>
        <v>LAIT N°3</v>
      </c>
      <c r="M8" s="57">
        <v>5</v>
      </c>
      <c r="N8" s="62" t="str">
        <f t="shared" ca="1" si="6"/>
        <v>OUI</v>
      </c>
      <c r="O8" s="65" t="str">
        <f t="shared" ca="1" si="6"/>
        <v>OUI</v>
      </c>
      <c r="P8" s="67" t="s">
        <v>23</v>
      </c>
    </row>
    <row r="9" spans="2:16" ht="23.1" customHeight="1" x14ac:dyDescent="0.35">
      <c r="B9" s="55">
        <v>33</v>
      </c>
      <c r="C9" s="55" t="s">
        <v>109</v>
      </c>
      <c r="D9" s="55" t="s">
        <v>107</v>
      </c>
      <c r="E9" s="52">
        <f t="shared" ca="1" si="0"/>
        <v>5</v>
      </c>
      <c r="F9" s="51">
        <v>45481</v>
      </c>
      <c r="G9" s="56">
        <f t="shared" si="1"/>
        <v>45665</v>
      </c>
      <c r="H9" s="56">
        <f t="shared" si="2"/>
        <v>45846</v>
      </c>
      <c r="I9" s="56">
        <f t="shared" si="3"/>
        <v>46030</v>
      </c>
      <c r="J9" s="56">
        <f t="shared" si="4"/>
        <v>46031</v>
      </c>
      <c r="K9" s="55" t="s">
        <v>152</v>
      </c>
      <c r="L9" s="108" t="str">
        <f t="shared" ca="1" si="5"/>
        <v>LAIT N°1</v>
      </c>
      <c r="M9" s="57">
        <v>3</v>
      </c>
      <c r="N9" s="62" t="str">
        <f t="shared" ca="1" si="6"/>
        <v/>
      </c>
      <c r="O9" s="65" t="str">
        <f t="shared" ca="1" si="6"/>
        <v/>
      </c>
      <c r="P9" s="67" t="s">
        <v>47</v>
      </c>
    </row>
    <row r="10" spans="2:16" ht="23.1" customHeight="1" x14ac:dyDescent="0.35">
      <c r="B10" s="55">
        <v>35</v>
      </c>
      <c r="C10" s="55" t="s">
        <v>110</v>
      </c>
      <c r="D10" s="55" t="s">
        <v>126</v>
      </c>
      <c r="E10" s="52">
        <f t="shared" ca="1" si="0"/>
        <v>21</v>
      </c>
      <c r="F10" s="51">
        <v>44969</v>
      </c>
      <c r="G10" s="56">
        <f t="shared" si="1"/>
        <v>45150</v>
      </c>
      <c r="H10" s="56">
        <f t="shared" si="2"/>
        <v>45334</v>
      </c>
      <c r="I10" s="56">
        <f t="shared" si="3"/>
        <v>45516</v>
      </c>
      <c r="J10" s="56">
        <f t="shared" si="4"/>
        <v>45517</v>
      </c>
      <c r="K10" s="55" t="s">
        <v>152</v>
      </c>
      <c r="L10" s="108" t="str">
        <f t="shared" ca="1" si="5"/>
        <v>LAIT N°3</v>
      </c>
      <c r="M10" s="57">
        <v>4</v>
      </c>
      <c r="N10" s="62" t="str">
        <f t="shared" ca="1" si="6"/>
        <v>OUI</v>
      </c>
      <c r="O10" s="65" t="str">
        <f t="shared" ca="1" si="6"/>
        <v>OUI</v>
      </c>
      <c r="P10" s="67" t="s">
        <v>23</v>
      </c>
    </row>
    <row r="11" spans="2:16" ht="23.1" customHeight="1" x14ac:dyDescent="0.35">
      <c r="B11" s="55">
        <v>43</v>
      </c>
      <c r="C11" s="55" t="s">
        <v>111</v>
      </c>
      <c r="D11" s="55" t="s">
        <v>127</v>
      </c>
      <c r="E11" s="52">
        <f t="shared" ca="1" si="0"/>
        <v>36</v>
      </c>
      <c r="F11" s="51">
        <v>44525</v>
      </c>
      <c r="G11" s="56">
        <f t="shared" si="1"/>
        <v>44706</v>
      </c>
      <c r="H11" s="56">
        <f t="shared" si="2"/>
        <v>44890</v>
      </c>
      <c r="I11" s="56">
        <f t="shared" si="3"/>
        <v>45071</v>
      </c>
      <c r="J11" s="56">
        <f t="shared" si="4"/>
        <v>45072</v>
      </c>
      <c r="K11" s="55" t="s">
        <v>153</v>
      </c>
      <c r="L11" s="108" t="str">
        <f t="shared" ca="1" si="5"/>
        <v>LAIT N°3</v>
      </c>
      <c r="M11" s="57">
        <v>2</v>
      </c>
      <c r="N11" s="62" t="str">
        <f t="shared" ca="1" si="6"/>
        <v>OUI</v>
      </c>
      <c r="O11" s="65" t="str">
        <f t="shared" ca="1" si="6"/>
        <v>OUI</v>
      </c>
      <c r="P11" s="67" t="s">
        <v>47</v>
      </c>
    </row>
    <row r="12" spans="2:16" ht="23.1" customHeight="1" x14ac:dyDescent="0.35">
      <c r="B12" s="55">
        <v>43</v>
      </c>
      <c r="C12" s="55" t="s">
        <v>113</v>
      </c>
      <c r="D12" s="55" t="s">
        <v>125</v>
      </c>
      <c r="E12" s="52">
        <f t="shared" ca="1" si="0"/>
        <v>12</v>
      </c>
      <c r="F12" s="51">
        <v>45254</v>
      </c>
      <c r="G12" s="56">
        <f t="shared" si="1"/>
        <v>45436</v>
      </c>
      <c r="H12" s="56">
        <f t="shared" si="2"/>
        <v>45620</v>
      </c>
      <c r="I12" s="56">
        <f t="shared" si="3"/>
        <v>45801</v>
      </c>
      <c r="J12" s="56">
        <f t="shared" si="4"/>
        <v>45802</v>
      </c>
      <c r="K12" s="55" t="s">
        <v>154</v>
      </c>
      <c r="L12" s="108" t="str">
        <f t="shared" ca="1" si="5"/>
        <v>LAIT N°3</v>
      </c>
      <c r="M12" s="57">
        <v>2</v>
      </c>
      <c r="N12" s="62" t="str">
        <f t="shared" ca="1" si="6"/>
        <v>OUI</v>
      </c>
      <c r="O12" s="65" t="str">
        <f t="shared" ca="1" si="6"/>
        <v>OUI</v>
      </c>
      <c r="P12" s="67" t="s">
        <v>47</v>
      </c>
    </row>
    <row r="13" spans="2:16" ht="23.1" customHeight="1" x14ac:dyDescent="0.35">
      <c r="B13" s="55">
        <v>45</v>
      </c>
      <c r="C13" s="55" t="s">
        <v>114</v>
      </c>
      <c r="D13" s="55" t="s">
        <v>128</v>
      </c>
      <c r="E13" s="52">
        <f t="shared" ca="1" si="0"/>
        <v>34</v>
      </c>
      <c r="F13" s="51">
        <v>44589</v>
      </c>
      <c r="G13" s="56">
        <f t="shared" si="1"/>
        <v>44770</v>
      </c>
      <c r="H13" s="56">
        <f t="shared" si="2"/>
        <v>44954</v>
      </c>
      <c r="I13" s="56">
        <f t="shared" si="3"/>
        <v>45135</v>
      </c>
      <c r="J13" s="56">
        <f t="shared" si="4"/>
        <v>45136</v>
      </c>
      <c r="K13" s="55" t="s">
        <v>154</v>
      </c>
      <c r="L13" s="108" t="str">
        <f t="shared" ca="1" si="5"/>
        <v>LAIT N°3</v>
      </c>
      <c r="M13" s="57">
        <v>2</v>
      </c>
      <c r="N13" s="62" t="str">
        <f t="shared" ca="1" si="6"/>
        <v>OUI</v>
      </c>
      <c r="O13" s="65" t="str">
        <f t="shared" ca="1" si="6"/>
        <v>OUI</v>
      </c>
      <c r="P13" s="67" t="s">
        <v>47</v>
      </c>
    </row>
    <row r="14" spans="2:16" ht="23.1" customHeight="1" x14ac:dyDescent="0.35">
      <c r="B14" s="55">
        <v>53</v>
      </c>
      <c r="C14" s="55" t="s">
        <v>115</v>
      </c>
      <c r="D14" s="55" t="s">
        <v>129</v>
      </c>
      <c r="E14" s="52">
        <f t="shared" ca="1" si="0"/>
        <v>36</v>
      </c>
      <c r="F14" s="51">
        <v>44535</v>
      </c>
      <c r="G14" s="56">
        <f t="shared" si="1"/>
        <v>44717</v>
      </c>
      <c r="H14" s="56">
        <f t="shared" si="2"/>
        <v>44900</v>
      </c>
      <c r="I14" s="56">
        <f t="shared" si="3"/>
        <v>45082</v>
      </c>
      <c r="J14" s="56">
        <f t="shared" si="4"/>
        <v>45083</v>
      </c>
      <c r="K14" s="55" t="s">
        <v>154</v>
      </c>
      <c r="L14" s="108" t="str">
        <f t="shared" ca="1" si="5"/>
        <v>LAIT N°3</v>
      </c>
      <c r="M14" s="57">
        <v>3</v>
      </c>
      <c r="N14" s="62" t="str">
        <f t="shared" ca="1" si="6"/>
        <v>OUI</v>
      </c>
      <c r="O14" s="65" t="str">
        <f t="shared" ca="1" si="6"/>
        <v>OUI</v>
      </c>
      <c r="P14" s="67" t="s">
        <v>47</v>
      </c>
    </row>
    <row r="15" spans="2:16" ht="23.1" customHeight="1" x14ac:dyDescent="0.35">
      <c r="B15" s="55">
        <v>53</v>
      </c>
      <c r="C15" s="55" t="s">
        <v>116</v>
      </c>
      <c r="D15" s="55" t="s">
        <v>129</v>
      </c>
      <c r="E15" s="52">
        <f t="shared" ca="1" si="0"/>
        <v>19</v>
      </c>
      <c r="F15" s="51">
        <v>45043</v>
      </c>
      <c r="G15" s="56">
        <f t="shared" si="1"/>
        <v>45226</v>
      </c>
      <c r="H15" s="56">
        <f t="shared" si="2"/>
        <v>45409</v>
      </c>
      <c r="I15" s="56">
        <f t="shared" si="3"/>
        <v>45592</v>
      </c>
      <c r="J15" s="56">
        <f t="shared" si="4"/>
        <v>45593</v>
      </c>
      <c r="K15" s="55" t="s">
        <v>153</v>
      </c>
      <c r="L15" s="108" t="str">
        <f t="shared" ca="1" si="5"/>
        <v>LAIT N°3</v>
      </c>
      <c r="M15" s="57">
        <v>5</v>
      </c>
      <c r="N15" s="62" t="str">
        <f t="shared" ca="1" si="6"/>
        <v>OUI</v>
      </c>
      <c r="O15" s="65" t="str">
        <f t="shared" ca="1" si="6"/>
        <v>OUI</v>
      </c>
      <c r="P15" s="67" t="s">
        <v>47</v>
      </c>
    </row>
    <row r="16" spans="2:16" ht="23.1" customHeight="1" x14ac:dyDescent="0.35">
      <c r="B16" s="55">
        <v>54</v>
      </c>
      <c r="C16" s="55" t="s">
        <v>117</v>
      </c>
      <c r="D16" s="55" t="s">
        <v>130</v>
      </c>
      <c r="E16" s="52">
        <f t="shared" ca="1" si="0"/>
        <v>34</v>
      </c>
      <c r="F16" s="51">
        <v>44580</v>
      </c>
      <c r="G16" s="56">
        <f t="shared" si="1"/>
        <v>44761</v>
      </c>
      <c r="H16" s="56">
        <f t="shared" si="2"/>
        <v>44945</v>
      </c>
      <c r="I16" s="56">
        <f t="shared" si="3"/>
        <v>45126</v>
      </c>
      <c r="J16" s="56">
        <f t="shared" si="4"/>
        <v>45127</v>
      </c>
      <c r="K16" s="55" t="s">
        <v>154</v>
      </c>
      <c r="L16" s="108" t="str">
        <f t="shared" ca="1" si="5"/>
        <v>LAIT N°3</v>
      </c>
      <c r="M16" s="57">
        <v>4</v>
      </c>
      <c r="N16" s="62" t="str">
        <f t="shared" ca="1" si="6"/>
        <v>OUI</v>
      </c>
      <c r="O16" s="65" t="str">
        <f t="shared" ca="1" si="6"/>
        <v>OUI</v>
      </c>
      <c r="P16" s="67" t="s">
        <v>23</v>
      </c>
    </row>
    <row r="17" spans="2:16" ht="23.1" customHeight="1" x14ac:dyDescent="0.35">
      <c r="B17" s="55">
        <v>54</v>
      </c>
      <c r="C17" s="55" t="s">
        <v>118</v>
      </c>
      <c r="D17" s="55" t="s">
        <v>111</v>
      </c>
      <c r="E17" s="52">
        <f t="shared" ca="1" si="0"/>
        <v>10</v>
      </c>
      <c r="F17" s="51">
        <v>45317</v>
      </c>
      <c r="G17" s="56">
        <f t="shared" si="1"/>
        <v>45499</v>
      </c>
      <c r="H17" s="56">
        <f t="shared" si="2"/>
        <v>45683</v>
      </c>
      <c r="I17" s="56">
        <f t="shared" si="3"/>
        <v>45864</v>
      </c>
      <c r="J17" s="56">
        <f t="shared" si="4"/>
        <v>45865</v>
      </c>
      <c r="K17" s="55" t="s">
        <v>153</v>
      </c>
      <c r="L17" s="108" t="str">
        <f t="shared" ca="1" si="5"/>
        <v>LAIT N°2</v>
      </c>
      <c r="M17" s="57">
        <v>2</v>
      </c>
      <c r="N17" s="62" t="str">
        <f t="shared" ca="1" si="6"/>
        <v>OUI</v>
      </c>
      <c r="O17" s="65" t="str">
        <f t="shared" ca="1" si="6"/>
        <v>OUI</v>
      </c>
      <c r="P17" s="67" t="s">
        <v>23</v>
      </c>
    </row>
    <row r="18" spans="2:16" ht="23.1" customHeight="1" x14ac:dyDescent="0.35">
      <c r="B18" s="55">
        <v>59</v>
      </c>
      <c r="C18" s="55" t="s">
        <v>119</v>
      </c>
      <c r="D18" s="55" t="s">
        <v>126</v>
      </c>
      <c r="E18" s="52">
        <f t="shared" ca="1" si="0"/>
        <v>10</v>
      </c>
      <c r="F18" s="51">
        <v>45327</v>
      </c>
      <c r="G18" s="56">
        <f t="shared" si="1"/>
        <v>45509</v>
      </c>
      <c r="H18" s="56">
        <f t="shared" si="2"/>
        <v>45693</v>
      </c>
      <c r="I18" s="56">
        <f t="shared" si="3"/>
        <v>45874</v>
      </c>
      <c r="J18" s="56">
        <f t="shared" si="4"/>
        <v>45875</v>
      </c>
      <c r="K18" s="55" t="s">
        <v>153</v>
      </c>
      <c r="L18" s="108" t="str">
        <f t="shared" ca="1" si="5"/>
        <v>LAIT N°2</v>
      </c>
      <c r="M18" s="57">
        <v>2</v>
      </c>
      <c r="N18" s="62" t="str">
        <f t="shared" ca="1" si="6"/>
        <v>OUI</v>
      </c>
      <c r="O18" s="65" t="str">
        <f t="shared" ca="1" si="6"/>
        <v>OUI</v>
      </c>
      <c r="P18" s="67" t="s">
        <v>23</v>
      </c>
    </row>
    <row r="19" spans="2:16" ht="23.1" customHeight="1" x14ac:dyDescent="0.35">
      <c r="B19" s="55">
        <v>62</v>
      </c>
      <c r="C19" s="55" t="s">
        <v>120</v>
      </c>
      <c r="D19" s="55" t="s">
        <v>131</v>
      </c>
      <c r="E19" s="52">
        <f t="shared" ca="1" si="0"/>
        <v>5</v>
      </c>
      <c r="F19" s="51">
        <v>45457</v>
      </c>
      <c r="G19" s="56">
        <f t="shared" si="1"/>
        <v>45640</v>
      </c>
      <c r="H19" s="56">
        <f t="shared" si="2"/>
        <v>45822</v>
      </c>
      <c r="I19" s="56">
        <f t="shared" si="3"/>
        <v>46005</v>
      </c>
      <c r="J19" s="56">
        <f t="shared" si="4"/>
        <v>46006</v>
      </c>
      <c r="K19" s="55" t="s">
        <v>153</v>
      </c>
      <c r="L19" s="108" t="str">
        <f t="shared" ca="1" si="5"/>
        <v>LAIT N°1</v>
      </c>
      <c r="M19" s="57">
        <v>3</v>
      </c>
      <c r="N19" s="62" t="str">
        <f t="shared" ca="1" si="6"/>
        <v/>
      </c>
      <c r="O19" s="65" t="str">
        <f t="shared" ca="1" si="6"/>
        <v/>
      </c>
      <c r="P19" s="67" t="s">
        <v>23</v>
      </c>
    </row>
    <row r="20" spans="2:16" ht="23.1" customHeight="1" x14ac:dyDescent="0.35">
      <c r="B20" s="55">
        <v>63</v>
      </c>
      <c r="C20" s="55" t="s">
        <v>121</v>
      </c>
      <c r="D20" s="55" t="s">
        <v>132</v>
      </c>
      <c r="E20" s="52">
        <f t="shared" ca="1" si="0"/>
        <v>9</v>
      </c>
      <c r="F20" s="51">
        <v>45352</v>
      </c>
      <c r="G20" s="56">
        <f t="shared" si="1"/>
        <v>45536</v>
      </c>
      <c r="H20" s="56">
        <f t="shared" si="2"/>
        <v>45717</v>
      </c>
      <c r="I20" s="56">
        <f t="shared" si="3"/>
        <v>45901</v>
      </c>
      <c r="J20" s="56">
        <f t="shared" si="4"/>
        <v>45902</v>
      </c>
      <c r="K20" s="55" t="s">
        <v>152</v>
      </c>
      <c r="L20" s="108" t="str">
        <f t="shared" ref="L20:L23" ca="1" si="7">IF(AND(DATEDIF($F20,TODAY(),"m")&gt;=0,DATEDIF($F20,TODAY(),"m")&lt;=K$2),"LAIT N°1","")&amp;IF(AND(DATEDIF($F20,TODAY(),"m")&gt;=$K$2,DATEDIF($F20,TODAY(),"m")&lt;=L$2),"LAIT N°2","")&amp;IF(AND($F20&gt;0,DATEDIF($F20,TODAY(),"m")&gt;L$2),"LAIT N°3","")</f>
        <v>LAIT N°2</v>
      </c>
      <c r="M20" s="57">
        <v>4</v>
      </c>
      <c r="N20" s="62" t="str">
        <f t="shared" ca="1" si="6"/>
        <v>OUI</v>
      </c>
      <c r="O20" s="65" t="str">
        <f t="shared" ca="1" si="6"/>
        <v>OUI</v>
      </c>
      <c r="P20" s="67" t="s">
        <v>23</v>
      </c>
    </row>
    <row r="21" spans="2:16" ht="23.1" customHeight="1" x14ac:dyDescent="0.35">
      <c r="B21" s="55">
        <v>64</v>
      </c>
      <c r="C21" s="55" t="s">
        <v>122</v>
      </c>
      <c r="D21" s="55" t="s">
        <v>133</v>
      </c>
      <c r="E21" s="52">
        <f t="shared" ca="1" si="0"/>
        <v>36</v>
      </c>
      <c r="F21" s="51">
        <v>44514</v>
      </c>
      <c r="G21" s="56">
        <f t="shared" si="1"/>
        <v>44695</v>
      </c>
      <c r="H21" s="56">
        <f t="shared" si="2"/>
        <v>44879</v>
      </c>
      <c r="I21" s="56">
        <f t="shared" si="3"/>
        <v>45060</v>
      </c>
      <c r="J21" s="56">
        <f t="shared" si="4"/>
        <v>45061</v>
      </c>
      <c r="K21" s="55" t="s">
        <v>153</v>
      </c>
      <c r="L21" s="108" t="str">
        <f t="shared" ca="1" si="7"/>
        <v>LAIT N°3</v>
      </c>
      <c r="M21" s="57">
        <v>5</v>
      </c>
      <c r="N21" s="62" t="str">
        <f t="shared" ca="1" si="6"/>
        <v>OUI</v>
      </c>
      <c r="O21" s="65" t="str">
        <f t="shared" ca="1" si="6"/>
        <v>OUI</v>
      </c>
      <c r="P21" s="67" t="s">
        <v>47</v>
      </c>
    </row>
    <row r="22" spans="2:16" ht="23.1" customHeight="1" x14ac:dyDescent="0.35">
      <c r="B22" s="55">
        <v>65</v>
      </c>
      <c r="C22" s="55" t="s">
        <v>158</v>
      </c>
      <c r="D22" s="55" t="s">
        <v>159</v>
      </c>
      <c r="E22" s="52">
        <f t="shared" ca="1" si="0"/>
        <v>46</v>
      </c>
      <c r="F22" s="51">
        <v>44213</v>
      </c>
      <c r="G22" s="56">
        <f t="shared" si="1"/>
        <v>44394</v>
      </c>
      <c r="H22" s="56">
        <f t="shared" si="2"/>
        <v>44578</v>
      </c>
      <c r="I22" s="56">
        <f t="shared" si="3"/>
        <v>44759</v>
      </c>
      <c r="J22" s="56">
        <f t="shared" si="4"/>
        <v>44760</v>
      </c>
      <c r="K22" s="55" t="s">
        <v>153</v>
      </c>
      <c r="L22" s="108" t="str">
        <f t="shared" ca="1" si="7"/>
        <v>LAIT N°3</v>
      </c>
      <c r="M22" s="57">
        <v>4</v>
      </c>
      <c r="N22" s="62" t="str">
        <f t="shared" ca="1" si="6"/>
        <v>OUI</v>
      </c>
      <c r="O22" s="65" t="str">
        <f t="shared" ca="1" si="6"/>
        <v>OUI</v>
      </c>
      <c r="P22" s="67" t="s">
        <v>23</v>
      </c>
    </row>
    <row r="23" spans="2:16" ht="23.1" customHeight="1" x14ac:dyDescent="0.35">
      <c r="B23" s="55">
        <v>66</v>
      </c>
      <c r="C23" s="55"/>
      <c r="D23" s="55"/>
      <c r="E23" s="52">
        <f t="shared" ca="1" si="0"/>
        <v>16</v>
      </c>
      <c r="F23" s="51">
        <v>45149</v>
      </c>
      <c r="G23" s="56">
        <f t="shared" si="1"/>
        <v>45333</v>
      </c>
      <c r="H23" s="56">
        <f t="shared" si="2"/>
        <v>45515</v>
      </c>
      <c r="I23" s="56">
        <f t="shared" si="3"/>
        <v>45699</v>
      </c>
      <c r="J23" s="56">
        <f t="shared" si="4"/>
        <v>45700</v>
      </c>
      <c r="K23" s="55" t="s">
        <v>153</v>
      </c>
      <c r="L23" s="108" t="str">
        <f t="shared" ca="1" si="7"/>
        <v>LAIT N°3</v>
      </c>
      <c r="M23" s="57">
        <v>3</v>
      </c>
      <c r="N23" s="62" t="str">
        <f t="shared" ca="1" si="6"/>
        <v>OUI</v>
      </c>
      <c r="O23" s="65" t="str">
        <f t="shared" ca="1" si="6"/>
        <v>OUI</v>
      </c>
      <c r="P23" s="67" t="s">
        <v>47</v>
      </c>
    </row>
    <row r="24" spans="2:16" ht="23.1" customHeight="1" x14ac:dyDescent="0.35">
      <c r="B24" s="55">
        <v>67</v>
      </c>
      <c r="C24" s="55"/>
      <c r="D24" s="55"/>
      <c r="E24" s="52">
        <f t="shared" ca="1" si="0"/>
        <v>36</v>
      </c>
      <c r="F24" s="51">
        <v>44519</v>
      </c>
      <c r="G24" s="56">
        <f t="shared" si="1"/>
        <v>44700</v>
      </c>
      <c r="H24" s="56">
        <f t="shared" si="2"/>
        <v>44884</v>
      </c>
      <c r="I24" s="56">
        <f t="shared" si="3"/>
        <v>45065</v>
      </c>
      <c r="J24" s="56">
        <f t="shared" si="4"/>
        <v>45066</v>
      </c>
      <c r="K24" s="55" t="s">
        <v>153</v>
      </c>
      <c r="L24" s="108" t="str">
        <f t="shared" ref="L24:L59" ca="1" si="8">IF(AND(DATEDIF($F24,TODAY(),"m")&gt;=0,DATEDIF($F24,TODAY(),"m")&lt;=K$2),"LAIT N°1","")&amp;IF(AND(DATEDIF($F24,TODAY(),"m")&gt;=$K$2,DATEDIF($F24,TODAY(),"m")&lt;=L$2),"LAIT N°2","")&amp;IF(AND($F24&gt;0,DATEDIF($F24,TODAY(),"m")&gt;L$2),"LAIT N°3","")</f>
        <v>LAIT N°3</v>
      </c>
      <c r="M24" s="57">
        <v>4</v>
      </c>
      <c r="N24" s="62" t="str">
        <f t="shared" ca="1" si="6"/>
        <v>OUI</v>
      </c>
      <c r="O24" s="65" t="str">
        <f t="shared" ca="1" si="6"/>
        <v>OUI</v>
      </c>
      <c r="P24" s="67" t="s">
        <v>23</v>
      </c>
    </row>
    <row r="25" spans="2:16" ht="23.1" customHeight="1" x14ac:dyDescent="0.35">
      <c r="B25" s="55">
        <v>68</v>
      </c>
      <c r="C25" s="55"/>
      <c r="D25" s="55"/>
      <c r="E25" s="52">
        <f t="shared" ca="1" si="0"/>
        <v>23</v>
      </c>
      <c r="F25" s="51">
        <v>44936</v>
      </c>
      <c r="G25" s="56">
        <f t="shared" si="1"/>
        <v>45117</v>
      </c>
      <c r="H25" s="56">
        <f t="shared" si="2"/>
        <v>45301</v>
      </c>
      <c r="I25" s="56">
        <f t="shared" si="3"/>
        <v>45483</v>
      </c>
      <c r="J25" s="56">
        <f t="shared" si="4"/>
        <v>45484</v>
      </c>
      <c r="K25" s="55" t="s">
        <v>153</v>
      </c>
      <c r="L25" s="108" t="str">
        <f t="shared" ca="1" si="8"/>
        <v>LAIT N°3</v>
      </c>
      <c r="M25" s="57">
        <v>5</v>
      </c>
      <c r="N25" s="62" t="str">
        <f t="shared" ca="1" si="6"/>
        <v>OUI</v>
      </c>
      <c r="O25" s="62" t="str">
        <f t="shared" ca="1" si="6"/>
        <v>OUI</v>
      </c>
      <c r="P25" s="67" t="s">
        <v>47</v>
      </c>
    </row>
    <row r="26" spans="2:16" ht="23.1" customHeight="1" x14ac:dyDescent="0.35">
      <c r="B26" s="55">
        <v>69</v>
      </c>
      <c r="C26" s="55"/>
      <c r="D26" s="55"/>
      <c r="E26" s="52">
        <f t="shared" ca="1" si="0"/>
        <v>3</v>
      </c>
      <c r="F26" s="51">
        <v>45538</v>
      </c>
      <c r="G26" s="56">
        <f t="shared" si="1"/>
        <v>45719</v>
      </c>
      <c r="H26" s="56">
        <f t="shared" si="2"/>
        <v>45903</v>
      </c>
      <c r="I26" s="56">
        <f t="shared" si="3"/>
        <v>46084</v>
      </c>
      <c r="J26" s="56">
        <f t="shared" si="4"/>
        <v>46085</v>
      </c>
      <c r="K26" s="55" t="s">
        <v>153</v>
      </c>
      <c r="L26" s="108" t="str">
        <f t="shared" ca="1" si="8"/>
        <v>LAIT N°1</v>
      </c>
      <c r="M26" s="57">
        <v>6</v>
      </c>
      <c r="N26" s="62" t="str">
        <f t="shared" ca="1" si="6"/>
        <v/>
      </c>
      <c r="O26" s="62" t="str">
        <f t="shared" ca="1" si="6"/>
        <v/>
      </c>
      <c r="P26" s="67" t="s">
        <v>23</v>
      </c>
    </row>
    <row r="27" spans="2:16" ht="23.1" customHeight="1" x14ac:dyDescent="0.35">
      <c r="B27" s="55">
        <v>70</v>
      </c>
      <c r="C27" s="55"/>
      <c r="D27" s="55"/>
      <c r="E27" s="52">
        <f t="shared" ca="1" si="0"/>
        <v>22</v>
      </c>
      <c r="F27" s="51">
        <v>44941</v>
      </c>
      <c r="G27" s="56">
        <f t="shared" si="1"/>
        <v>45122</v>
      </c>
      <c r="H27" s="56">
        <f t="shared" si="2"/>
        <v>45306</v>
      </c>
      <c r="I27" s="56">
        <f t="shared" si="3"/>
        <v>45488</v>
      </c>
      <c r="J27" s="56">
        <f t="shared" si="4"/>
        <v>45489</v>
      </c>
      <c r="K27" s="55" t="s">
        <v>153</v>
      </c>
      <c r="L27" s="108" t="str">
        <f t="shared" ca="1" si="8"/>
        <v>LAIT N°3</v>
      </c>
      <c r="M27" s="57">
        <v>7</v>
      </c>
      <c r="N27" s="62" t="str">
        <f t="shared" ca="1" si="6"/>
        <v>OUI</v>
      </c>
      <c r="O27" s="62" t="str">
        <f t="shared" ca="1" si="6"/>
        <v>OUI</v>
      </c>
      <c r="P27" s="67" t="s">
        <v>47</v>
      </c>
    </row>
    <row r="28" spans="2:16" ht="23.1" customHeight="1" x14ac:dyDescent="0.35">
      <c r="B28" s="55">
        <v>71</v>
      </c>
      <c r="C28" s="55"/>
      <c r="D28" s="55"/>
      <c r="E28" s="52">
        <f t="shared" ca="1" si="0"/>
        <v>27</v>
      </c>
      <c r="F28" s="51">
        <v>44789</v>
      </c>
      <c r="G28" s="56">
        <f t="shared" si="1"/>
        <v>44973</v>
      </c>
      <c r="H28" s="56">
        <f t="shared" si="2"/>
        <v>45154</v>
      </c>
      <c r="I28" s="56">
        <f t="shared" si="3"/>
        <v>45338</v>
      </c>
      <c r="J28" s="56">
        <f t="shared" si="4"/>
        <v>45339</v>
      </c>
      <c r="K28" s="55" t="s">
        <v>153</v>
      </c>
      <c r="L28" s="108" t="str">
        <f t="shared" ca="1" si="8"/>
        <v>LAIT N°3</v>
      </c>
      <c r="M28" s="57">
        <v>8</v>
      </c>
      <c r="N28" s="62" t="str">
        <f t="shared" ca="1" si="6"/>
        <v>OUI</v>
      </c>
      <c r="O28" s="62" t="str">
        <f t="shared" ca="1" si="6"/>
        <v>OUI</v>
      </c>
      <c r="P28" s="67" t="s">
        <v>23</v>
      </c>
    </row>
    <row r="29" spans="2:16" ht="23.1" customHeight="1" x14ac:dyDescent="0.35">
      <c r="B29" s="55">
        <v>72</v>
      </c>
      <c r="C29" s="55" t="s">
        <v>109</v>
      </c>
      <c r="D29" s="55" t="s">
        <v>107</v>
      </c>
      <c r="E29" s="52">
        <f t="shared" ca="1" si="0"/>
        <v>9</v>
      </c>
      <c r="F29" s="51">
        <v>45336</v>
      </c>
      <c r="G29" s="56">
        <f t="shared" si="1"/>
        <v>45518</v>
      </c>
      <c r="H29" s="56">
        <f t="shared" si="2"/>
        <v>45702</v>
      </c>
      <c r="I29" s="56">
        <f t="shared" si="3"/>
        <v>45883</v>
      </c>
      <c r="J29" s="56">
        <f t="shared" si="4"/>
        <v>45884</v>
      </c>
      <c r="K29" s="55" t="s">
        <v>153</v>
      </c>
      <c r="L29" s="108" t="str">
        <f t="shared" ca="1" si="8"/>
        <v>LAIT N°2</v>
      </c>
      <c r="M29" s="57">
        <v>9</v>
      </c>
      <c r="N29" s="62" t="str">
        <f t="shared" ca="1" si="6"/>
        <v>OUI</v>
      </c>
      <c r="O29" s="62" t="str">
        <f t="shared" ca="1" si="6"/>
        <v>OUI</v>
      </c>
      <c r="P29" s="67" t="s">
        <v>47</v>
      </c>
    </row>
    <row r="30" spans="2:16" ht="23.1" customHeight="1" x14ac:dyDescent="0.35">
      <c r="B30" s="55">
        <v>73</v>
      </c>
      <c r="C30" s="55"/>
      <c r="D30" s="55"/>
      <c r="E30" s="52">
        <f t="shared" ca="1" si="0"/>
        <v>33</v>
      </c>
      <c r="F30" s="51">
        <v>44623</v>
      </c>
      <c r="G30" s="56">
        <f t="shared" si="1"/>
        <v>44807</v>
      </c>
      <c r="H30" s="56">
        <f t="shared" si="2"/>
        <v>44988</v>
      </c>
      <c r="I30" s="56">
        <f t="shared" si="3"/>
        <v>45172</v>
      </c>
      <c r="J30" s="56">
        <f t="shared" si="4"/>
        <v>45173</v>
      </c>
      <c r="K30" s="55" t="s">
        <v>153</v>
      </c>
      <c r="L30" s="108" t="str">
        <f t="shared" ca="1" si="8"/>
        <v>LAIT N°3</v>
      </c>
      <c r="M30" s="57">
        <v>10</v>
      </c>
      <c r="N30" s="62" t="str">
        <f t="shared" ca="1" si="6"/>
        <v>OUI</v>
      </c>
      <c r="O30" s="62" t="str">
        <f t="shared" ca="1" si="6"/>
        <v>OUI</v>
      </c>
      <c r="P30" s="67" t="s">
        <v>23</v>
      </c>
    </row>
    <row r="31" spans="2:16" ht="23.1" customHeight="1" x14ac:dyDescent="0.35">
      <c r="B31" s="55">
        <v>74</v>
      </c>
      <c r="C31" s="55"/>
      <c r="D31" s="55"/>
      <c r="E31" s="52">
        <f t="shared" ca="1" si="0"/>
        <v>22</v>
      </c>
      <c r="F31" s="51">
        <v>44966</v>
      </c>
      <c r="G31" s="56">
        <f t="shared" si="1"/>
        <v>45147</v>
      </c>
      <c r="H31" s="56">
        <f t="shared" si="2"/>
        <v>45331</v>
      </c>
      <c r="I31" s="56">
        <f t="shared" si="3"/>
        <v>45513</v>
      </c>
      <c r="J31" s="56">
        <f t="shared" si="4"/>
        <v>45514</v>
      </c>
      <c r="K31" s="55" t="s">
        <v>153</v>
      </c>
      <c r="L31" s="108" t="str">
        <f t="shared" ca="1" si="8"/>
        <v>LAIT N°3</v>
      </c>
      <c r="M31" s="57">
        <v>11</v>
      </c>
      <c r="N31" s="62" t="str">
        <f t="shared" ca="1" si="6"/>
        <v>OUI</v>
      </c>
      <c r="O31" s="62" t="str">
        <f t="shared" ca="1" si="6"/>
        <v>OUI</v>
      </c>
      <c r="P31" s="67" t="s">
        <v>47</v>
      </c>
    </row>
    <row r="32" spans="2:16" ht="23.1" customHeight="1" x14ac:dyDescent="0.35">
      <c r="B32" s="55">
        <v>75</v>
      </c>
      <c r="C32" s="55"/>
      <c r="D32" s="55"/>
      <c r="E32" s="52">
        <f t="shared" ca="1" si="0"/>
        <v>33</v>
      </c>
      <c r="F32" s="51">
        <v>44608</v>
      </c>
      <c r="G32" s="56">
        <f t="shared" si="1"/>
        <v>44789</v>
      </c>
      <c r="H32" s="56">
        <f t="shared" si="2"/>
        <v>44973</v>
      </c>
      <c r="I32" s="56">
        <f t="shared" si="3"/>
        <v>45154</v>
      </c>
      <c r="J32" s="56">
        <f t="shared" si="4"/>
        <v>45155</v>
      </c>
      <c r="K32" s="55" t="s">
        <v>153</v>
      </c>
      <c r="L32" s="108" t="str">
        <f t="shared" ca="1" si="8"/>
        <v>LAIT N°3</v>
      </c>
      <c r="M32" s="57">
        <v>12</v>
      </c>
      <c r="N32" s="62" t="str">
        <f t="shared" ca="1" si="6"/>
        <v>OUI</v>
      </c>
      <c r="O32" s="62" t="str">
        <f t="shared" ca="1" si="6"/>
        <v>OUI</v>
      </c>
      <c r="P32" s="67" t="s">
        <v>23</v>
      </c>
    </row>
    <row r="33" spans="2:16" ht="23.1" customHeight="1" x14ac:dyDescent="0.35">
      <c r="B33" s="55">
        <v>76</v>
      </c>
      <c r="C33" s="55"/>
      <c r="D33" s="55"/>
      <c r="E33" s="52">
        <f t="shared" ca="1" si="0"/>
        <v>18</v>
      </c>
      <c r="F33" s="51">
        <v>45070</v>
      </c>
      <c r="G33" s="56">
        <f t="shared" si="1"/>
        <v>45254</v>
      </c>
      <c r="H33" s="56">
        <f t="shared" si="2"/>
        <v>45436</v>
      </c>
      <c r="I33" s="56">
        <f t="shared" si="3"/>
        <v>45620</v>
      </c>
      <c r="J33" s="56">
        <f t="shared" si="4"/>
        <v>45621</v>
      </c>
      <c r="K33" s="55" t="s">
        <v>153</v>
      </c>
      <c r="L33" s="108" t="str">
        <f t="shared" ca="1" si="8"/>
        <v>LAIT N°3</v>
      </c>
      <c r="M33" s="57">
        <v>13</v>
      </c>
      <c r="N33" s="62" t="str">
        <f t="shared" ca="1" si="6"/>
        <v>OUI</v>
      </c>
      <c r="O33" s="62" t="str">
        <f t="shared" ca="1" si="6"/>
        <v>OUI</v>
      </c>
      <c r="P33" s="67" t="s">
        <v>47</v>
      </c>
    </row>
    <row r="34" spans="2:16" ht="23.1" customHeight="1" x14ac:dyDescent="0.35">
      <c r="B34" s="55">
        <v>77</v>
      </c>
      <c r="C34" s="55"/>
      <c r="D34" s="55"/>
      <c r="E34" s="52">
        <f t="shared" ca="1" si="0"/>
        <v>29</v>
      </c>
      <c r="F34" s="51">
        <v>44747</v>
      </c>
      <c r="G34" s="56">
        <f t="shared" si="1"/>
        <v>44931</v>
      </c>
      <c r="H34" s="56">
        <f t="shared" si="2"/>
        <v>45112</v>
      </c>
      <c r="I34" s="56">
        <f t="shared" si="3"/>
        <v>45296</v>
      </c>
      <c r="J34" s="56">
        <f t="shared" si="4"/>
        <v>45297</v>
      </c>
      <c r="K34" s="55" t="s">
        <v>153</v>
      </c>
      <c r="L34" s="108" t="str">
        <f t="shared" ca="1" si="8"/>
        <v>LAIT N°3</v>
      </c>
      <c r="M34" s="57">
        <v>14</v>
      </c>
      <c r="N34" s="62" t="str">
        <f t="shared" ca="1" si="6"/>
        <v>OUI</v>
      </c>
      <c r="O34" s="62" t="str">
        <f t="shared" ca="1" si="6"/>
        <v>OUI</v>
      </c>
      <c r="P34" s="67" t="s">
        <v>23</v>
      </c>
    </row>
    <row r="35" spans="2:16" ht="23.25" x14ac:dyDescent="0.35">
      <c r="B35" s="55">
        <v>78</v>
      </c>
      <c r="C35" s="55"/>
      <c r="D35" s="55"/>
      <c r="E35" s="52">
        <f t="shared" ref="E35:E59" ca="1" si="9">IF(B35="","",DATEDIF($F35,TODAY(),"m"))</f>
        <v>16</v>
      </c>
      <c r="F35" s="51">
        <v>45122</v>
      </c>
      <c r="G35" s="56">
        <f t="shared" ref="G35:G59" si="10">IF(B35="","",EDATE($F35,6))</f>
        <v>45306</v>
      </c>
      <c r="H35" s="56">
        <f t="shared" ref="H35:H59" si="11">IF(B35="","",EDATE($F35,12))</f>
        <v>45488</v>
      </c>
      <c r="I35" s="56">
        <f t="shared" ref="I35:I59" si="12">IF(B35="","",EDATE($F35,18))</f>
        <v>45672</v>
      </c>
      <c r="J35" s="56">
        <f t="shared" ref="J35:J59" si="13">IF(B35="","",I35+1)</f>
        <v>45673</v>
      </c>
      <c r="K35" s="55" t="s">
        <v>153</v>
      </c>
      <c r="L35" s="108" t="str">
        <f t="shared" ca="1" si="8"/>
        <v>LAIT N°3</v>
      </c>
      <c r="M35" s="57">
        <v>15</v>
      </c>
      <c r="N35" s="62" t="str">
        <f t="shared" ca="1" si="6"/>
        <v>OUI</v>
      </c>
      <c r="O35" s="62" t="str">
        <f t="shared" ca="1" si="6"/>
        <v>OUI</v>
      </c>
      <c r="P35" s="67" t="s">
        <v>47</v>
      </c>
    </row>
    <row r="36" spans="2:16" ht="23.25" x14ac:dyDescent="0.35">
      <c r="B36" s="55">
        <v>79</v>
      </c>
      <c r="C36" s="55"/>
      <c r="D36" s="55"/>
      <c r="E36" s="52">
        <f t="shared" ca="1" si="9"/>
        <v>19</v>
      </c>
      <c r="F36" s="51">
        <v>45029</v>
      </c>
      <c r="G36" s="56">
        <f t="shared" si="10"/>
        <v>45212</v>
      </c>
      <c r="H36" s="56">
        <f t="shared" si="11"/>
        <v>45395</v>
      </c>
      <c r="I36" s="56">
        <f t="shared" si="12"/>
        <v>45578</v>
      </c>
      <c r="J36" s="56">
        <f t="shared" si="13"/>
        <v>45579</v>
      </c>
      <c r="K36" s="55" t="s">
        <v>153</v>
      </c>
      <c r="L36" s="108" t="str">
        <f t="shared" ca="1" si="8"/>
        <v>LAIT N°3</v>
      </c>
      <c r="M36" s="57">
        <v>16</v>
      </c>
      <c r="N36" s="62" t="str">
        <f t="shared" ref="N36:O59" ca="1" si="14">IF($B36="","",IF($E36&gt;=6,"OUI",""))</f>
        <v>OUI</v>
      </c>
      <c r="O36" s="62" t="str">
        <f t="shared" ca="1" si="14"/>
        <v>OUI</v>
      </c>
      <c r="P36" s="67" t="s">
        <v>23</v>
      </c>
    </row>
    <row r="37" spans="2:16" ht="23.25" x14ac:dyDescent="0.35">
      <c r="B37" s="55">
        <v>80</v>
      </c>
      <c r="C37" s="55"/>
      <c r="D37" s="55"/>
      <c r="E37" s="52">
        <f t="shared" ca="1" si="9"/>
        <v>20</v>
      </c>
      <c r="F37" s="51">
        <v>45023</v>
      </c>
      <c r="G37" s="56">
        <f t="shared" si="10"/>
        <v>45206</v>
      </c>
      <c r="H37" s="56">
        <f t="shared" si="11"/>
        <v>45389</v>
      </c>
      <c r="I37" s="56">
        <f t="shared" si="12"/>
        <v>45572</v>
      </c>
      <c r="J37" s="56">
        <f t="shared" si="13"/>
        <v>45573</v>
      </c>
      <c r="K37" s="55" t="s">
        <v>153</v>
      </c>
      <c r="L37" s="108" t="str">
        <f t="shared" ca="1" si="8"/>
        <v>LAIT N°3</v>
      </c>
      <c r="M37" s="57">
        <v>17</v>
      </c>
      <c r="N37" s="62" t="str">
        <f t="shared" ca="1" si="14"/>
        <v>OUI</v>
      </c>
      <c r="O37" s="62" t="str">
        <f t="shared" ca="1" si="14"/>
        <v>OUI</v>
      </c>
      <c r="P37" s="67" t="s">
        <v>47</v>
      </c>
    </row>
    <row r="38" spans="2:16" ht="23.25" x14ac:dyDescent="0.35">
      <c r="B38" s="55">
        <v>81</v>
      </c>
      <c r="C38" s="55"/>
      <c r="D38" s="55"/>
      <c r="E38" s="52">
        <f t="shared" ca="1" si="9"/>
        <v>26</v>
      </c>
      <c r="F38" s="51">
        <v>44827</v>
      </c>
      <c r="G38" s="56">
        <f t="shared" si="10"/>
        <v>45008</v>
      </c>
      <c r="H38" s="56">
        <f t="shared" si="11"/>
        <v>45192</v>
      </c>
      <c r="I38" s="56">
        <f t="shared" si="12"/>
        <v>45374</v>
      </c>
      <c r="J38" s="56">
        <f t="shared" si="13"/>
        <v>45375</v>
      </c>
      <c r="K38" s="55" t="s">
        <v>153</v>
      </c>
      <c r="L38" s="108" t="str">
        <f t="shared" ca="1" si="8"/>
        <v>LAIT N°3</v>
      </c>
      <c r="M38" s="57">
        <v>18</v>
      </c>
      <c r="N38" s="62" t="str">
        <f t="shared" ca="1" si="14"/>
        <v>OUI</v>
      </c>
      <c r="O38" s="62" t="str">
        <f t="shared" ca="1" si="14"/>
        <v>OUI</v>
      </c>
      <c r="P38" s="67" t="s">
        <v>23</v>
      </c>
    </row>
    <row r="39" spans="2:16" ht="23.25" x14ac:dyDescent="0.35">
      <c r="B39" s="55">
        <v>82</v>
      </c>
      <c r="C39" s="55"/>
      <c r="D39" s="55"/>
      <c r="E39" s="52">
        <f t="shared" ca="1" si="9"/>
        <v>26</v>
      </c>
      <c r="F39" s="51">
        <v>44820</v>
      </c>
      <c r="G39" s="56">
        <f t="shared" si="10"/>
        <v>45001</v>
      </c>
      <c r="H39" s="56">
        <f t="shared" si="11"/>
        <v>45185</v>
      </c>
      <c r="I39" s="56">
        <f t="shared" si="12"/>
        <v>45367</v>
      </c>
      <c r="J39" s="56">
        <f t="shared" si="13"/>
        <v>45368</v>
      </c>
      <c r="K39" s="55" t="s">
        <v>153</v>
      </c>
      <c r="L39" s="108" t="str">
        <f t="shared" ca="1" si="8"/>
        <v>LAIT N°3</v>
      </c>
      <c r="M39" s="57">
        <v>19</v>
      </c>
      <c r="N39" s="62" t="str">
        <f t="shared" ca="1" si="14"/>
        <v>OUI</v>
      </c>
      <c r="O39" s="62" t="str">
        <f t="shared" ca="1" si="14"/>
        <v>OUI</v>
      </c>
      <c r="P39" s="67" t="s">
        <v>47</v>
      </c>
    </row>
    <row r="40" spans="2:16" ht="23.25" x14ac:dyDescent="0.35">
      <c r="B40" s="55">
        <v>83</v>
      </c>
      <c r="C40" s="55"/>
      <c r="D40" s="55"/>
      <c r="E40" s="52">
        <f t="shared" ca="1" si="9"/>
        <v>27</v>
      </c>
      <c r="F40" s="51">
        <v>44815</v>
      </c>
      <c r="G40" s="56">
        <f t="shared" si="10"/>
        <v>44996</v>
      </c>
      <c r="H40" s="56">
        <f t="shared" si="11"/>
        <v>45180</v>
      </c>
      <c r="I40" s="56">
        <f t="shared" si="12"/>
        <v>45362</v>
      </c>
      <c r="J40" s="56">
        <f t="shared" si="13"/>
        <v>45363</v>
      </c>
      <c r="K40" s="55" t="s">
        <v>153</v>
      </c>
      <c r="L40" s="108" t="str">
        <f t="shared" ca="1" si="8"/>
        <v>LAIT N°3</v>
      </c>
      <c r="M40" s="57">
        <v>20</v>
      </c>
      <c r="N40" s="62" t="str">
        <f t="shared" ca="1" si="14"/>
        <v>OUI</v>
      </c>
      <c r="O40" s="62" t="str">
        <f t="shared" ca="1" si="14"/>
        <v>OUI</v>
      </c>
      <c r="P40" s="67" t="s">
        <v>23</v>
      </c>
    </row>
    <row r="41" spans="2:16" ht="23.25" x14ac:dyDescent="0.35">
      <c r="B41" s="55">
        <v>84</v>
      </c>
      <c r="C41" s="55"/>
      <c r="D41" s="55"/>
      <c r="E41" s="52">
        <f t="shared" ca="1" si="9"/>
        <v>19</v>
      </c>
      <c r="F41" s="51">
        <v>45037</v>
      </c>
      <c r="G41" s="56">
        <f t="shared" si="10"/>
        <v>45220</v>
      </c>
      <c r="H41" s="56">
        <f t="shared" si="11"/>
        <v>45403</v>
      </c>
      <c r="I41" s="56">
        <f t="shared" si="12"/>
        <v>45586</v>
      </c>
      <c r="J41" s="56">
        <f t="shared" si="13"/>
        <v>45587</v>
      </c>
      <c r="K41" s="55" t="s">
        <v>153</v>
      </c>
      <c r="L41" s="108" t="str">
        <f t="shared" ca="1" si="8"/>
        <v>LAIT N°3</v>
      </c>
      <c r="M41" s="57">
        <v>21</v>
      </c>
      <c r="N41" s="62" t="str">
        <f t="shared" ca="1" si="14"/>
        <v>OUI</v>
      </c>
      <c r="O41" s="62" t="str">
        <f t="shared" ca="1" si="14"/>
        <v>OUI</v>
      </c>
      <c r="P41" s="67" t="s">
        <v>47</v>
      </c>
    </row>
    <row r="42" spans="2:16" ht="23.25" x14ac:dyDescent="0.35">
      <c r="B42" s="55">
        <v>85</v>
      </c>
      <c r="C42" s="55"/>
      <c r="D42" s="55"/>
      <c r="E42" s="52">
        <f t="shared" ca="1" si="9"/>
        <v>14</v>
      </c>
      <c r="F42" s="51">
        <v>45205</v>
      </c>
      <c r="G42" s="56">
        <f t="shared" si="10"/>
        <v>45388</v>
      </c>
      <c r="H42" s="56">
        <f t="shared" si="11"/>
        <v>45571</v>
      </c>
      <c r="I42" s="56">
        <f t="shared" si="12"/>
        <v>45753</v>
      </c>
      <c r="J42" s="56">
        <f t="shared" si="13"/>
        <v>45754</v>
      </c>
      <c r="K42" s="55" t="s">
        <v>153</v>
      </c>
      <c r="L42" s="108" t="str">
        <f t="shared" ca="1" si="8"/>
        <v>LAIT N°3</v>
      </c>
      <c r="M42" s="57">
        <v>22</v>
      </c>
      <c r="N42" s="62" t="str">
        <f t="shared" ca="1" si="14"/>
        <v>OUI</v>
      </c>
      <c r="O42" s="62" t="str">
        <f t="shared" ca="1" si="14"/>
        <v>OUI</v>
      </c>
      <c r="P42" s="67" t="s">
        <v>23</v>
      </c>
    </row>
    <row r="43" spans="2:16" ht="23.25" x14ac:dyDescent="0.35">
      <c r="B43" s="55">
        <v>86</v>
      </c>
      <c r="C43" s="55"/>
      <c r="D43" s="55"/>
      <c r="E43" s="52">
        <f t="shared" ca="1" si="9"/>
        <v>14</v>
      </c>
      <c r="F43" s="51">
        <v>45206</v>
      </c>
      <c r="G43" s="56">
        <f t="shared" si="10"/>
        <v>45389</v>
      </c>
      <c r="H43" s="56">
        <f t="shared" si="11"/>
        <v>45572</v>
      </c>
      <c r="I43" s="56">
        <f t="shared" si="12"/>
        <v>45754</v>
      </c>
      <c r="J43" s="56">
        <f t="shared" si="13"/>
        <v>45755</v>
      </c>
      <c r="K43" s="55" t="s">
        <v>153</v>
      </c>
      <c r="L43" s="108" t="str">
        <f t="shared" ca="1" si="8"/>
        <v>LAIT N°3</v>
      </c>
      <c r="M43" s="57">
        <v>23</v>
      </c>
      <c r="N43" s="62" t="str">
        <f t="shared" ca="1" si="14"/>
        <v>OUI</v>
      </c>
      <c r="O43" s="62" t="str">
        <f t="shared" ca="1" si="14"/>
        <v>OUI</v>
      </c>
      <c r="P43" s="67" t="s">
        <v>47</v>
      </c>
    </row>
    <row r="44" spans="2:16" ht="23.25" x14ac:dyDescent="0.35">
      <c r="B44" s="55">
        <v>87</v>
      </c>
      <c r="C44" s="55"/>
      <c r="D44" s="55"/>
      <c r="E44" s="52">
        <f t="shared" ca="1" si="9"/>
        <v>14</v>
      </c>
      <c r="F44" s="51">
        <v>45207</v>
      </c>
      <c r="G44" s="56">
        <f t="shared" si="10"/>
        <v>45390</v>
      </c>
      <c r="H44" s="56">
        <f t="shared" si="11"/>
        <v>45573</v>
      </c>
      <c r="I44" s="56">
        <f t="shared" si="12"/>
        <v>45755</v>
      </c>
      <c r="J44" s="56">
        <f t="shared" si="13"/>
        <v>45756</v>
      </c>
      <c r="K44" s="55" t="s">
        <v>153</v>
      </c>
      <c r="L44" s="108" t="str">
        <f t="shared" ca="1" si="8"/>
        <v>LAIT N°3</v>
      </c>
      <c r="M44" s="57">
        <v>24</v>
      </c>
      <c r="N44" s="62" t="str">
        <f t="shared" ca="1" si="14"/>
        <v>OUI</v>
      </c>
      <c r="O44" s="62" t="str">
        <f t="shared" ca="1" si="14"/>
        <v>OUI</v>
      </c>
      <c r="P44" s="67" t="s">
        <v>23</v>
      </c>
    </row>
    <row r="45" spans="2:16" ht="23.25" x14ac:dyDescent="0.35">
      <c r="B45" s="55">
        <v>88</v>
      </c>
      <c r="C45" s="55"/>
      <c r="D45" s="55"/>
      <c r="E45" s="52">
        <f t="shared" ca="1" si="9"/>
        <v>14</v>
      </c>
      <c r="F45" s="51">
        <v>45208</v>
      </c>
      <c r="G45" s="56">
        <f t="shared" si="10"/>
        <v>45391</v>
      </c>
      <c r="H45" s="56">
        <f t="shared" si="11"/>
        <v>45574</v>
      </c>
      <c r="I45" s="56">
        <f t="shared" si="12"/>
        <v>45756</v>
      </c>
      <c r="J45" s="56">
        <f t="shared" si="13"/>
        <v>45757</v>
      </c>
      <c r="K45" s="55" t="s">
        <v>153</v>
      </c>
      <c r="L45" s="108" t="str">
        <f t="shared" ca="1" si="8"/>
        <v>LAIT N°3</v>
      </c>
      <c r="M45" s="57">
        <v>25</v>
      </c>
      <c r="N45" s="62" t="str">
        <f t="shared" ca="1" si="14"/>
        <v>OUI</v>
      </c>
      <c r="O45" s="62" t="str">
        <f t="shared" ca="1" si="14"/>
        <v>OUI</v>
      </c>
      <c r="P45" s="67" t="s">
        <v>47</v>
      </c>
    </row>
    <row r="46" spans="2:16" ht="23.25" x14ac:dyDescent="0.35">
      <c r="B46" s="55">
        <v>89</v>
      </c>
      <c r="C46" s="55" t="s">
        <v>117</v>
      </c>
      <c r="D46" s="55" t="s">
        <v>130</v>
      </c>
      <c r="E46" s="52">
        <f t="shared" ca="1" si="9"/>
        <v>14</v>
      </c>
      <c r="F46" s="51">
        <v>45209</v>
      </c>
      <c r="G46" s="56">
        <f t="shared" si="10"/>
        <v>45392</v>
      </c>
      <c r="H46" s="56">
        <f t="shared" si="11"/>
        <v>45575</v>
      </c>
      <c r="I46" s="56">
        <f t="shared" si="12"/>
        <v>45757</v>
      </c>
      <c r="J46" s="56">
        <f t="shared" si="13"/>
        <v>45758</v>
      </c>
      <c r="K46" s="55" t="s">
        <v>153</v>
      </c>
      <c r="L46" s="108" t="str">
        <f t="shared" ca="1" si="8"/>
        <v>LAIT N°3</v>
      </c>
      <c r="M46" s="57">
        <v>26</v>
      </c>
      <c r="N46" s="62" t="str">
        <f t="shared" ca="1" si="14"/>
        <v>OUI</v>
      </c>
      <c r="O46" s="62" t="str">
        <f t="shared" ca="1" si="14"/>
        <v>OUI</v>
      </c>
      <c r="P46" s="67" t="s">
        <v>23</v>
      </c>
    </row>
    <row r="47" spans="2:16" ht="23.25" x14ac:dyDescent="0.35">
      <c r="B47" s="55">
        <v>90</v>
      </c>
      <c r="C47" s="55"/>
      <c r="D47" s="55"/>
      <c r="E47" s="52">
        <f t="shared" ca="1" si="9"/>
        <v>14</v>
      </c>
      <c r="F47" s="51">
        <v>45210</v>
      </c>
      <c r="G47" s="56">
        <f t="shared" si="10"/>
        <v>45393</v>
      </c>
      <c r="H47" s="56">
        <f t="shared" si="11"/>
        <v>45576</v>
      </c>
      <c r="I47" s="56">
        <f t="shared" si="12"/>
        <v>45758</v>
      </c>
      <c r="J47" s="56">
        <f t="shared" si="13"/>
        <v>45759</v>
      </c>
      <c r="K47" s="55" t="s">
        <v>153</v>
      </c>
      <c r="L47" s="108" t="str">
        <f t="shared" ca="1" si="8"/>
        <v>LAIT N°3</v>
      </c>
      <c r="M47" s="57">
        <v>27</v>
      </c>
      <c r="N47" s="62" t="str">
        <f t="shared" ca="1" si="14"/>
        <v>OUI</v>
      </c>
      <c r="O47" s="62" t="str">
        <f t="shared" ca="1" si="14"/>
        <v>OUI</v>
      </c>
      <c r="P47" s="67" t="s">
        <v>47</v>
      </c>
    </row>
    <row r="48" spans="2:16" ht="23.25" x14ac:dyDescent="0.35">
      <c r="B48" s="55">
        <v>91</v>
      </c>
      <c r="C48" s="55"/>
      <c r="D48" s="55"/>
      <c r="E48" s="52">
        <f t="shared" ca="1" si="9"/>
        <v>13</v>
      </c>
      <c r="F48" s="51">
        <v>45211</v>
      </c>
      <c r="G48" s="56">
        <f t="shared" si="10"/>
        <v>45394</v>
      </c>
      <c r="H48" s="56">
        <f t="shared" si="11"/>
        <v>45577</v>
      </c>
      <c r="I48" s="56">
        <f t="shared" si="12"/>
        <v>45759</v>
      </c>
      <c r="J48" s="56">
        <f t="shared" si="13"/>
        <v>45760</v>
      </c>
      <c r="K48" s="55" t="s">
        <v>153</v>
      </c>
      <c r="L48" s="108" t="str">
        <f t="shared" ca="1" si="8"/>
        <v>LAIT N°3</v>
      </c>
      <c r="M48" s="57">
        <v>28</v>
      </c>
      <c r="N48" s="62" t="str">
        <f t="shared" ca="1" si="14"/>
        <v>OUI</v>
      </c>
      <c r="O48" s="62" t="str">
        <f t="shared" ca="1" si="14"/>
        <v>OUI</v>
      </c>
      <c r="P48" s="67" t="s">
        <v>23</v>
      </c>
    </row>
    <row r="49" spans="2:16" ht="23.25" x14ac:dyDescent="0.35">
      <c r="B49" s="55">
        <v>92</v>
      </c>
      <c r="C49" s="55" t="s">
        <v>110</v>
      </c>
      <c r="D49" s="55" t="s">
        <v>126</v>
      </c>
      <c r="E49" s="52">
        <f t="shared" ca="1" si="9"/>
        <v>13</v>
      </c>
      <c r="F49" s="51">
        <v>45212</v>
      </c>
      <c r="G49" s="56">
        <f t="shared" si="10"/>
        <v>45395</v>
      </c>
      <c r="H49" s="56">
        <f t="shared" si="11"/>
        <v>45578</v>
      </c>
      <c r="I49" s="56">
        <f t="shared" si="12"/>
        <v>45760</v>
      </c>
      <c r="J49" s="56">
        <f t="shared" si="13"/>
        <v>45761</v>
      </c>
      <c r="K49" s="55" t="s">
        <v>153</v>
      </c>
      <c r="L49" s="108" t="str">
        <f t="shared" ca="1" si="8"/>
        <v>LAIT N°3</v>
      </c>
      <c r="M49" s="57">
        <v>29</v>
      </c>
      <c r="N49" s="62" t="str">
        <f t="shared" ca="1" si="14"/>
        <v>OUI</v>
      </c>
      <c r="O49" s="62" t="str">
        <f t="shared" ca="1" si="14"/>
        <v>OUI</v>
      </c>
      <c r="P49" s="67" t="s">
        <v>47</v>
      </c>
    </row>
    <row r="50" spans="2:16" ht="23.25" x14ac:dyDescent="0.35">
      <c r="B50" s="55">
        <v>93</v>
      </c>
      <c r="C50" s="55"/>
      <c r="D50" s="55"/>
      <c r="E50" s="52">
        <f t="shared" ca="1" si="9"/>
        <v>13</v>
      </c>
      <c r="F50" s="51">
        <v>45213</v>
      </c>
      <c r="G50" s="56">
        <f t="shared" si="10"/>
        <v>45396</v>
      </c>
      <c r="H50" s="56">
        <f t="shared" si="11"/>
        <v>45579</v>
      </c>
      <c r="I50" s="56">
        <f t="shared" si="12"/>
        <v>45761</v>
      </c>
      <c r="J50" s="56">
        <f t="shared" si="13"/>
        <v>45762</v>
      </c>
      <c r="K50" s="55" t="s">
        <v>153</v>
      </c>
      <c r="L50" s="108" t="str">
        <f t="shared" ca="1" si="8"/>
        <v>LAIT N°3</v>
      </c>
      <c r="M50" s="57">
        <v>30</v>
      </c>
      <c r="N50" s="62" t="str">
        <f t="shared" ca="1" si="14"/>
        <v>OUI</v>
      </c>
      <c r="O50" s="62" t="str">
        <f t="shared" ca="1" si="14"/>
        <v>OUI</v>
      </c>
      <c r="P50" s="67" t="s">
        <v>23</v>
      </c>
    </row>
    <row r="51" spans="2:16" ht="23.25" x14ac:dyDescent="0.35">
      <c r="B51" s="55">
        <v>94</v>
      </c>
      <c r="C51" s="55"/>
      <c r="D51" s="55"/>
      <c r="E51" s="52">
        <f t="shared" ca="1" si="9"/>
        <v>13</v>
      </c>
      <c r="F51" s="51">
        <v>45214</v>
      </c>
      <c r="G51" s="56">
        <f t="shared" si="10"/>
        <v>45397</v>
      </c>
      <c r="H51" s="56">
        <f t="shared" si="11"/>
        <v>45580</v>
      </c>
      <c r="I51" s="56">
        <f t="shared" si="12"/>
        <v>45762</v>
      </c>
      <c r="J51" s="56">
        <f t="shared" si="13"/>
        <v>45763</v>
      </c>
      <c r="K51" s="55" t="s">
        <v>153</v>
      </c>
      <c r="L51" s="108" t="str">
        <f t="shared" ca="1" si="8"/>
        <v>LAIT N°3</v>
      </c>
      <c r="M51" s="57">
        <v>31</v>
      </c>
      <c r="N51" s="62" t="str">
        <f t="shared" ca="1" si="14"/>
        <v>OUI</v>
      </c>
      <c r="O51" s="62" t="str">
        <f t="shared" ca="1" si="14"/>
        <v>OUI</v>
      </c>
      <c r="P51" s="67" t="s">
        <v>47</v>
      </c>
    </row>
    <row r="52" spans="2:16" ht="23.25" x14ac:dyDescent="0.35">
      <c r="B52" s="55">
        <v>95</v>
      </c>
      <c r="C52" s="55"/>
      <c r="D52" s="55"/>
      <c r="E52" s="52">
        <f t="shared" ca="1" si="9"/>
        <v>13</v>
      </c>
      <c r="F52" s="51">
        <v>45215</v>
      </c>
      <c r="G52" s="56">
        <f t="shared" si="10"/>
        <v>45398</v>
      </c>
      <c r="H52" s="56">
        <f t="shared" si="11"/>
        <v>45581</v>
      </c>
      <c r="I52" s="56">
        <f t="shared" si="12"/>
        <v>45763</v>
      </c>
      <c r="J52" s="56">
        <f t="shared" si="13"/>
        <v>45764</v>
      </c>
      <c r="K52" s="55" t="s">
        <v>153</v>
      </c>
      <c r="L52" s="108" t="str">
        <f t="shared" ca="1" si="8"/>
        <v>LAIT N°3</v>
      </c>
      <c r="M52" s="57">
        <v>32</v>
      </c>
      <c r="N52" s="62" t="str">
        <f t="shared" ca="1" si="14"/>
        <v>OUI</v>
      </c>
      <c r="O52" s="62" t="str">
        <f t="shared" ca="1" si="14"/>
        <v>OUI</v>
      </c>
      <c r="P52" s="67" t="s">
        <v>23</v>
      </c>
    </row>
    <row r="53" spans="2:16" ht="23.25" x14ac:dyDescent="0.35">
      <c r="B53" s="55">
        <v>96</v>
      </c>
      <c r="C53" s="55"/>
      <c r="D53" s="55"/>
      <c r="E53" s="52">
        <f t="shared" ca="1" si="9"/>
        <v>13</v>
      </c>
      <c r="F53" s="51">
        <v>45216</v>
      </c>
      <c r="G53" s="56">
        <f t="shared" si="10"/>
        <v>45399</v>
      </c>
      <c r="H53" s="56">
        <f t="shared" si="11"/>
        <v>45582</v>
      </c>
      <c r="I53" s="56">
        <f t="shared" si="12"/>
        <v>45764</v>
      </c>
      <c r="J53" s="56">
        <f t="shared" si="13"/>
        <v>45765</v>
      </c>
      <c r="K53" s="55" t="s">
        <v>153</v>
      </c>
      <c r="L53" s="108" t="str">
        <f t="shared" ca="1" si="8"/>
        <v>LAIT N°3</v>
      </c>
      <c r="M53" s="57">
        <v>33</v>
      </c>
      <c r="N53" s="62" t="str">
        <f t="shared" ca="1" si="14"/>
        <v>OUI</v>
      </c>
      <c r="O53" s="62" t="str">
        <f t="shared" ca="1" si="14"/>
        <v>OUI</v>
      </c>
      <c r="P53" s="67" t="s">
        <v>47</v>
      </c>
    </row>
    <row r="54" spans="2:16" ht="23.25" x14ac:dyDescent="0.35">
      <c r="B54" s="55">
        <v>97</v>
      </c>
      <c r="C54" s="55"/>
      <c r="D54" s="55"/>
      <c r="E54" s="52">
        <f t="shared" ca="1" si="9"/>
        <v>13</v>
      </c>
      <c r="F54" s="51">
        <v>45217</v>
      </c>
      <c r="G54" s="56">
        <f t="shared" si="10"/>
        <v>45400</v>
      </c>
      <c r="H54" s="56">
        <f t="shared" si="11"/>
        <v>45583</v>
      </c>
      <c r="I54" s="56">
        <f t="shared" si="12"/>
        <v>45765</v>
      </c>
      <c r="J54" s="56">
        <f t="shared" si="13"/>
        <v>45766</v>
      </c>
      <c r="K54" s="55" t="s">
        <v>153</v>
      </c>
      <c r="L54" s="108" t="str">
        <f t="shared" ca="1" si="8"/>
        <v>LAIT N°3</v>
      </c>
      <c r="M54" s="57">
        <v>34</v>
      </c>
      <c r="N54" s="62" t="str">
        <f t="shared" ca="1" si="14"/>
        <v>OUI</v>
      </c>
      <c r="O54" s="62" t="str">
        <f t="shared" ca="1" si="14"/>
        <v>OUI</v>
      </c>
      <c r="P54" s="67" t="s">
        <v>23</v>
      </c>
    </row>
    <row r="55" spans="2:16" ht="23.25" x14ac:dyDescent="0.35">
      <c r="B55" s="55">
        <v>98</v>
      </c>
      <c r="C55" s="55"/>
      <c r="D55" s="55"/>
      <c r="E55" s="52">
        <f t="shared" ca="1" si="9"/>
        <v>13</v>
      </c>
      <c r="F55" s="51">
        <v>45218</v>
      </c>
      <c r="G55" s="56">
        <f t="shared" si="10"/>
        <v>45401</v>
      </c>
      <c r="H55" s="56">
        <f t="shared" si="11"/>
        <v>45584</v>
      </c>
      <c r="I55" s="56">
        <f t="shared" si="12"/>
        <v>45766</v>
      </c>
      <c r="J55" s="56">
        <f t="shared" si="13"/>
        <v>45767</v>
      </c>
      <c r="K55" s="55" t="s">
        <v>153</v>
      </c>
      <c r="L55" s="108" t="str">
        <f t="shared" ca="1" si="8"/>
        <v>LAIT N°3</v>
      </c>
      <c r="M55" s="57">
        <v>35</v>
      </c>
      <c r="N55" s="62" t="str">
        <f t="shared" ca="1" si="14"/>
        <v>OUI</v>
      </c>
      <c r="O55" s="62" t="str">
        <f t="shared" ca="1" si="14"/>
        <v>OUI</v>
      </c>
      <c r="P55" s="67" t="s">
        <v>47</v>
      </c>
    </row>
    <row r="56" spans="2:16" ht="23.25" x14ac:dyDescent="0.35">
      <c r="B56" s="55">
        <v>99</v>
      </c>
      <c r="C56" s="55"/>
      <c r="D56" s="55"/>
      <c r="E56" s="52">
        <f t="shared" ca="1" si="9"/>
        <v>13</v>
      </c>
      <c r="F56" s="51">
        <v>45219</v>
      </c>
      <c r="G56" s="56">
        <f t="shared" si="10"/>
        <v>45402</v>
      </c>
      <c r="H56" s="56">
        <f t="shared" si="11"/>
        <v>45585</v>
      </c>
      <c r="I56" s="56">
        <f t="shared" si="12"/>
        <v>45767</v>
      </c>
      <c r="J56" s="56">
        <f t="shared" si="13"/>
        <v>45768</v>
      </c>
      <c r="K56" s="55" t="s">
        <v>153</v>
      </c>
      <c r="L56" s="108" t="str">
        <f t="shared" ca="1" si="8"/>
        <v>LAIT N°3</v>
      </c>
      <c r="M56" s="57">
        <v>36</v>
      </c>
      <c r="N56" s="62" t="str">
        <f t="shared" ca="1" si="14"/>
        <v>OUI</v>
      </c>
      <c r="O56" s="62" t="str">
        <f t="shared" ca="1" si="14"/>
        <v>OUI</v>
      </c>
      <c r="P56" s="67" t="s">
        <v>23</v>
      </c>
    </row>
    <row r="57" spans="2:16" ht="23.25" x14ac:dyDescent="0.35">
      <c r="B57" s="55">
        <v>100</v>
      </c>
      <c r="C57" s="55"/>
      <c r="D57" s="55"/>
      <c r="E57" s="52">
        <f t="shared" ca="1" si="9"/>
        <v>13</v>
      </c>
      <c r="F57" s="51">
        <v>45220</v>
      </c>
      <c r="G57" s="56">
        <f t="shared" si="10"/>
        <v>45403</v>
      </c>
      <c r="H57" s="56">
        <f t="shared" si="11"/>
        <v>45586</v>
      </c>
      <c r="I57" s="56">
        <f t="shared" si="12"/>
        <v>45768</v>
      </c>
      <c r="J57" s="56">
        <f t="shared" si="13"/>
        <v>45769</v>
      </c>
      <c r="K57" s="55" t="s">
        <v>153</v>
      </c>
      <c r="L57" s="108" t="str">
        <f t="shared" ca="1" si="8"/>
        <v>LAIT N°3</v>
      </c>
      <c r="M57" s="57">
        <v>37</v>
      </c>
      <c r="N57" s="62" t="str">
        <f t="shared" ca="1" si="14"/>
        <v>OUI</v>
      </c>
      <c r="O57" s="62" t="str">
        <f t="shared" ca="1" si="14"/>
        <v>OUI</v>
      </c>
      <c r="P57" s="67" t="s">
        <v>47</v>
      </c>
    </row>
    <row r="58" spans="2:16" ht="23.25" x14ac:dyDescent="0.35">
      <c r="B58" s="55">
        <v>101</v>
      </c>
      <c r="C58" s="55"/>
      <c r="D58" s="55"/>
      <c r="E58" s="52">
        <f t="shared" ca="1" si="9"/>
        <v>13</v>
      </c>
      <c r="F58" s="51">
        <v>45221</v>
      </c>
      <c r="G58" s="56">
        <f t="shared" si="10"/>
        <v>45404</v>
      </c>
      <c r="H58" s="56">
        <f t="shared" si="11"/>
        <v>45587</v>
      </c>
      <c r="I58" s="56">
        <f t="shared" si="12"/>
        <v>45769</v>
      </c>
      <c r="J58" s="56">
        <f t="shared" si="13"/>
        <v>45770</v>
      </c>
      <c r="K58" s="55" t="s">
        <v>153</v>
      </c>
      <c r="L58" s="108" t="str">
        <f t="shared" ca="1" si="8"/>
        <v>LAIT N°3</v>
      </c>
      <c r="M58" s="57">
        <v>38</v>
      </c>
      <c r="N58" s="62" t="str">
        <f t="shared" ca="1" si="14"/>
        <v>OUI</v>
      </c>
      <c r="O58" s="62" t="str">
        <f t="shared" ca="1" si="14"/>
        <v>OUI</v>
      </c>
      <c r="P58" s="67" t="s">
        <v>23</v>
      </c>
    </row>
    <row r="59" spans="2:16" ht="23.25" x14ac:dyDescent="0.35">
      <c r="B59" s="55">
        <v>102</v>
      </c>
      <c r="C59" s="55" t="s">
        <v>111</v>
      </c>
      <c r="D59" s="55" t="s">
        <v>127</v>
      </c>
      <c r="E59" s="52">
        <f t="shared" ca="1" si="9"/>
        <v>13</v>
      </c>
      <c r="F59" s="51">
        <v>45222</v>
      </c>
      <c r="G59" s="56">
        <f t="shared" si="10"/>
        <v>45405</v>
      </c>
      <c r="H59" s="56">
        <f t="shared" si="11"/>
        <v>45588</v>
      </c>
      <c r="I59" s="56">
        <f t="shared" si="12"/>
        <v>45770</v>
      </c>
      <c r="J59" s="56">
        <f t="shared" si="13"/>
        <v>45771</v>
      </c>
      <c r="K59" s="55" t="s">
        <v>153</v>
      </c>
      <c r="L59" s="108" t="str">
        <f t="shared" ca="1" si="8"/>
        <v>LAIT N°3</v>
      </c>
      <c r="M59" s="57">
        <v>39</v>
      </c>
      <c r="N59" s="62" t="str">
        <f t="shared" ca="1" si="14"/>
        <v>OUI</v>
      </c>
      <c r="O59" s="62" t="str">
        <f t="shared" ca="1" si="14"/>
        <v>OUI</v>
      </c>
      <c r="P59" s="67" t="s">
        <v>47</v>
      </c>
    </row>
  </sheetData>
  <phoneticPr fontId="33" type="noConversion"/>
  <conditionalFormatting sqref="E6:E59">
    <cfRule type="containsBlanks" dxfId="15" priority="19">
      <formula>LEN(TRIM(E6))=0</formula>
    </cfRule>
    <cfRule type="cellIs" dxfId="14" priority="20" operator="greaterThanOrEqual">
      <formula>10</formula>
    </cfRule>
  </conditionalFormatting>
  <conditionalFormatting sqref="E6:E19">
    <cfRule type="cellIs" dxfId="13" priority="18" operator="greaterThanOrEqual">
      <formula>18</formula>
    </cfRule>
  </conditionalFormatting>
  <conditionalFormatting sqref="L6:L59">
    <cfRule type="cellIs" dxfId="12" priority="15" operator="equal">
      <formula>"LAIT N°3"</formula>
    </cfRule>
    <cfRule type="cellIs" dxfId="11" priority="16" operator="equal">
      <formula>"LAIT N°2"</formula>
    </cfRule>
    <cfRule type="cellIs" dxfId="10" priority="17" operator="equal">
      <formula>"LAIT N°1"</formula>
    </cfRule>
  </conditionalFormatting>
  <conditionalFormatting sqref="D2">
    <cfRule type="containsBlanks" dxfId="9" priority="10">
      <formula>LEN(TRIM(D2))=0</formula>
    </cfRule>
    <cfRule type="cellIs" dxfId="8" priority="11" operator="greaterThanOrEqual">
      <formula>10</formula>
    </cfRule>
  </conditionalFormatting>
  <conditionalFormatting sqref="D2">
    <cfRule type="cellIs" dxfId="7" priority="9" operator="greaterThanOrEqual">
      <formula>18</formula>
    </cfRule>
  </conditionalFormatting>
  <conditionalFormatting sqref="N6:O6">
    <cfRule type="cellIs" dxfId="6" priority="8" stopIfTrue="1" operator="lessThan">
      <formula>"&lt;6"</formula>
    </cfRule>
  </conditionalFormatting>
  <conditionalFormatting sqref="N7:O59">
    <cfRule type="cellIs" dxfId="5" priority="6" stopIfTrue="1" operator="lessThan">
      <formula>"&lt;6"</formula>
    </cfRule>
  </conditionalFormatting>
  <conditionalFormatting sqref="M6:M59">
    <cfRule type="containsText" dxfId="4" priority="3" operator="containsText" text="4">
      <formula>NOT(ISERROR(SEARCH("4",M6)))</formula>
    </cfRule>
    <cfRule type="containsText" dxfId="3" priority="4" operator="containsText" text="3">
      <formula>NOT(ISERROR(SEARCH("3",M6)))</formula>
    </cfRule>
    <cfRule type="containsText" dxfId="2" priority="5" operator="containsText" text="2">
      <formula>NOT(ISERROR(SEARCH("2",M6)))</formula>
    </cfRule>
  </conditionalFormatting>
  <conditionalFormatting sqref="P6:P59">
    <cfRule type="containsText" dxfId="1" priority="1" stopIfTrue="1" operator="containsText" text="Jeudi">
      <formula>NOT(ISERROR(SEARCH("Jeudi",P6)))</formula>
    </cfRule>
    <cfRule type="containsText" dxfId="0" priority="2" stopIfTrue="1" operator="containsText" text="Mardi">
      <formula>NOT(ISERROR(SEARCH("Mardi",P6)))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Base</vt:lpstr>
      <vt:lpstr>Donnée</vt:lpstr>
      <vt:lpstr>Articles</vt:lpstr>
      <vt:lpstr>Article Semaine</vt:lpstr>
      <vt:lpstr>Semaine</vt:lpstr>
      <vt:lpstr>AGES BÉBÉ</vt:lpstr>
      <vt:lpstr>Complement</vt:lpstr>
      <vt:lpstr>Personnes</vt:lpstr>
      <vt:lpstr>Produit</vt:lpstr>
      <vt:lpstr>Base!Zone_d_impression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GENDRON</dc:creator>
  <cp:lastModifiedBy>Candido Q</cp:lastModifiedBy>
  <dcterms:created xsi:type="dcterms:W3CDTF">2023-06-08T08:59:55Z</dcterms:created>
  <dcterms:modified xsi:type="dcterms:W3CDTF">2024-12-11T12:54:36Z</dcterms:modified>
</cp:coreProperties>
</file>