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ONNEES" sheetId="1" r:id="rId4"/>
    <sheet state="visible" name="GRAPHIQUES" sheetId="2" r:id="rId5"/>
  </sheets>
  <definedNames/>
  <calcPr/>
</workbook>
</file>

<file path=xl/sharedStrings.xml><?xml version="1.0" encoding="utf-8"?>
<sst xmlns="http://schemas.openxmlformats.org/spreadsheetml/2006/main" count="66" uniqueCount="47">
  <si>
    <t>LINE-UP</t>
  </si>
  <si>
    <t>BAR</t>
  </si>
  <si>
    <t>SECU</t>
  </si>
  <si>
    <t>COUTS FIXE</t>
  </si>
  <si>
    <t>COUTS LINEAIRES</t>
  </si>
  <si>
    <t>DJ</t>
  </si>
  <si>
    <t>CACHET (SANS BF)</t>
  </si>
  <si>
    <t>VOYAGE + HOTEL</t>
  </si>
  <si>
    <t>PRIX TIREUSE</t>
  </si>
  <si>
    <t>TYPE</t>
  </si>
  <si>
    <t>PRIX/H</t>
  </si>
  <si>
    <t>DJS</t>
  </si>
  <si>
    <t>PRIX STRUCTURE :</t>
  </si>
  <si>
    <t>SSIAP</t>
  </si>
  <si>
    <t>SCENO</t>
  </si>
  <si>
    <t>PERSONNEL</t>
  </si>
  <si>
    <t>COUT BIERE/L</t>
  </si>
  <si>
    <t>VESTIAIRES</t>
  </si>
  <si>
    <t>PRIX PINTE</t>
  </si>
  <si>
    <t>LIEU</t>
  </si>
  <si>
    <t>BENEF BIERE</t>
  </si>
  <si>
    <t>AUTRE</t>
  </si>
  <si>
    <t>DUREE SOIREE (H)</t>
  </si>
  <si>
    <t>PUBLIC MAX</t>
  </si>
  <si>
    <t>VESTIAIRE</t>
  </si>
  <si>
    <t>PRIX</t>
  </si>
  <si>
    <t>SCENE</t>
  </si>
  <si>
    <t>TOTAL</t>
  </si>
  <si>
    <t>SAISON</t>
  </si>
  <si>
    <t>SONO</t>
  </si>
  <si>
    <t>ENTREE</t>
  </si>
  <si>
    <t>PRIX STRUCTURE</t>
  </si>
  <si>
    <t>LIGHTS</t>
  </si>
  <si>
    <t>COUTS</t>
  </si>
  <si>
    <t>RECETTES</t>
  </si>
  <si>
    <t>ETE 4 / AUTOMNE ET PRINTEMPS 2,5 / HIVER 1,5</t>
  </si>
  <si>
    <t>AUTRE (FIXE)</t>
  </si>
  <si>
    <t>NOMBRE</t>
  </si>
  <si>
    <t>BENEFICES</t>
  </si>
  <si>
    <t>NOM TARIF</t>
  </si>
  <si>
    <t>CAPACITE</t>
  </si>
  <si>
    <t>Early</t>
  </si>
  <si>
    <t>Normal</t>
  </si>
  <si>
    <t>Late</t>
  </si>
  <si>
    <t>BILLETS</t>
  </si>
  <si>
    <t>TOTAL (BF COMPRIS)</t>
  </si>
  <si>
    <t>NE PAS TOUCHER LES CASES EN ROUGE - FAIRE UNE COPIE AVANT UTILISATION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</si>
</sst>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b/>
      <color theme="1"/>
      <name val="Arial"/>
      <scheme val="minor"/>
    </font>
    <font/>
    <font>
      <color theme="1"/>
      <name val="Arial"/>
      <scheme val="minor"/>
    </font>
    <font>
      <b/>
      <i/>
      <color theme="1"/>
      <name val="Arial"/>
      <scheme val="minor"/>
    </font>
    <font>
      <u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theme="5"/>
        <bgColor theme="5"/>
      </patternFill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</fills>
  <borders count="10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0" fillId="0" fontId="1" numFmtId="0" xfId="0" applyAlignment="1" applyFont="1">
      <alignment horizontal="center" readingOrder="0"/>
    </xf>
    <xf borderId="1" fillId="2" fontId="1" numFmtId="0" xfId="0" applyAlignment="1" applyBorder="1" applyFill="1" applyFont="1">
      <alignment readingOrder="0"/>
    </xf>
    <xf borderId="2" fillId="2" fontId="3" numFmtId="0" xfId="0" applyBorder="1" applyFont="1"/>
    <xf borderId="3" fillId="2" fontId="3" numFmtId="0" xfId="0" applyBorder="1" applyFont="1"/>
    <xf borderId="4" fillId="0" fontId="4" numFmtId="0" xfId="0" applyAlignment="1" applyBorder="1" applyFont="1">
      <alignment readingOrder="0"/>
    </xf>
    <xf borderId="0" fillId="0" fontId="4" numFmtId="0" xfId="0" applyAlignment="1" applyFont="1">
      <alignment readingOrder="0"/>
    </xf>
    <xf borderId="5" fillId="0" fontId="4" numFmtId="0" xfId="0" applyAlignment="1" applyBorder="1" applyFont="1">
      <alignment readingOrder="0"/>
    </xf>
    <xf borderId="4" fillId="0" fontId="3" numFmtId="0" xfId="0" applyAlignment="1" applyBorder="1" applyFont="1">
      <alignment readingOrder="0"/>
    </xf>
    <xf borderId="5" fillId="0" fontId="3" numFmtId="0" xfId="0" applyAlignment="1" applyBorder="1" applyFont="1">
      <alignment readingOrder="0"/>
    </xf>
    <xf borderId="0" fillId="0" fontId="3" numFmtId="0" xfId="0" applyAlignment="1" applyFont="1">
      <alignment readingOrder="0"/>
    </xf>
    <xf borderId="5" fillId="3" fontId="3" numFmtId="0" xfId="0" applyBorder="1" applyFill="1" applyFont="1"/>
    <xf borderId="4" fillId="2" fontId="3" numFmtId="0" xfId="0" applyAlignment="1" applyBorder="1" applyFont="1">
      <alignment readingOrder="0"/>
    </xf>
    <xf borderId="0" fillId="2" fontId="3" numFmtId="0" xfId="0" applyAlignment="1" applyFont="1">
      <alignment readingOrder="0"/>
    </xf>
    <xf borderId="5" fillId="2" fontId="3" numFmtId="0" xfId="0" applyAlignment="1" applyBorder="1" applyFont="1">
      <alignment readingOrder="0"/>
    </xf>
    <xf borderId="4" fillId="0" fontId="3" numFmtId="0" xfId="0" applyBorder="1" applyFont="1"/>
    <xf borderId="5" fillId="0" fontId="3" numFmtId="0" xfId="0" applyBorder="1" applyFont="1"/>
    <xf borderId="6" fillId="0" fontId="3" numFmtId="0" xfId="0" applyAlignment="1" applyBorder="1" applyFont="1">
      <alignment readingOrder="0"/>
    </xf>
    <xf borderId="7" fillId="0" fontId="2" numFmtId="0" xfId="0" applyBorder="1" applyFont="1"/>
    <xf borderId="8" fillId="0" fontId="3" numFmtId="0" xfId="0" applyAlignment="1" applyBorder="1" applyFont="1">
      <alignment readingOrder="0"/>
    </xf>
    <xf borderId="0" fillId="2" fontId="3" numFmtId="0" xfId="0" applyFont="1"/>
    <xf borderId="5" fillId="2" fontId="3" numFmtId="0" xfId="0" applyBorder="1" applyFont="1"/>
    <xf borderId="0" fillId="2" fontId="0" numFmtId="0" xfId="0" applyFont="1"/>
    <xf borderId="5" fillId="2" fontId="0" numFmtId="0" xfId="0" applyBorder="1" applyFont="1"/>
    <xf borderId="1" fillId="0" fontId="3" numFmtId="0" xfId="0" applyAlignment="1" applyBorder="1" applyFont="1">
      <alignment readingOrder="0"/>
    </xf>
    <xf borderId="3" fillId="0" fontId="3" numFmtId="0" xfId="0" applyAlignment="1" applyBorder="1" applyFont="1">
      <alignment readingOrder="0"/>
    </xf>
    <xf borderId="4" fillId="2" fontId="3" numFmtId="0" xfId="0" applyBorder="1" applyFont="1"/>
    <xf borderId="0" fillId="4" fontId="5" numFmtId="0" xfId="0" applyAlignment="1" applyFill="1" applyFont="1">
      <alignment horizontal="left" readingOrder="0"/>
    </xf>
    <xf borderId="8" fillId="3" fontId="3" numFmtId="0" xfId="0" applyBorder="1" applyFont="1"/>
    <xf borderId="8" fillId="3" fontId="3" numFmtId="0" xfId="0" applyAlignment="1" applyBorder="1" applyFont="1">
      <alignment readingOrder="0"/>
    </xf>
    <xf borderId="6" fillId="2" fontId="3" numFmtId="0" xfId="0" applyBorder="1" applyFont="1"/>
    <xf borderId="7" fillId="2" fontId="3" numFmtId="0" xfId="0" applyBorder="1" applyFont="1"/>
    <xf borderId="8" fillId="2" fontId="3" numFmtId="0" xfId="0" applyBorder="1" applyFont="1"/>
    <xf borderId="1" fillId="2" fontId="3" numFmtId="0" xfId="0" applyAlignment="1" applyBorder="1" applyFont="1">
      <alignment readingOrder="0"/>
    </xf>
    <xf borderId="2" fillId="2" fontId="3" numFmtId="0" xfId="0" applyAlignment="1" applyBorder="1" applyFont="1">
      <alignment readingOrder="0"/>
    </xf>
    <xf borderId="3" fillId="2" fontId="3" numFmtId="0" xfId="0" applyAlignment="1" applyBorder="1" applyFont="1">
      <alignment readingOrder="0"/>
    </xf>
    <xf borderId="1" fillId="5" fontId="3" numFmtId="0" xfId="0" applyAlignment="1" applyBorder="1" applyFill="1" applyFont="1">
      <alignment readingOrder="0" vertical="center"/>
    </xf>
    <xf borderId="6" fillId="2" fontId="3" numFmtId="0" xfId="0" applyAlignment="1" applyBorder="1" applyFont="1">
      <alignment readingOrder="0"/>
    </xf>
    <xf borderId="6" fillId="0" fontId="2" numFmtId="0" xfId="0" applyBorder="1" applyFont="1"/>
    <xf borderId="8" fillId="0" fontId="2" numFmtId="0" xfId="0" applyBorder="1" applyFont="1"/>
    <xf borderId="0" fillId="4" fontId="3" numFmtId="0" xfId="0" applyFont="1"/>
    <xf borderId="6" fillId="0" fontId="1" numFmtId="0" xfId="0" applyAlignment="1" applyBorder="1" applyFont="1">
      <alignment readingOrder="0"/>
    </xf>
    <xf borderId="9" fillId="2" fontId="3" numFmtId="0" xfId="0" applyBorder="1" applyFont="1"/>
    <xf borderId="7" fillId="0" fontId="3" numFmtId="0" xfId="0" applyAlignment="1" applyBorder="1" applyFont="1">
      <alignment readingOrder="0"/>
    </xf>
    <xf borderId="7" fillId="3" fontId="3" numFmtId="0" xfId="0" applyBorder="1" applyFont="1"/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0" fillId="2" fontId="1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2.13"/>
    <col customWidth="1" min="2" max="2" width="17.88"/>
    <col customWidth="1" min="3" max="3" width="15.63"/>
    <col customWidth="1" min="4" max="4" width="16.13"/>
    <col customWidth="1" min="6" max="6" width="14.38"/>
    <col customWidth="1" min="10" max="11" width="14.75"/>
    <col customWidth="1" min="16" max="16" width="13.88"/>
  </cols>
  <sheetData>
    <row r="1">
      <c r="A1" s="1" t="s">
        <v>0</v>
      </c>
      <c r="B1" s="2"/>
      <c r="C1" s="3"/>
      <c r="F1" s="1" t="s">
        <v>1</v>
      </c>
      <c r="G1" s="2"/>
      <c r="H1" s="3"/>
      <c r="J1" s="4"/>
      <c r="K1" s="1" t="s">
        <v>2</v>
      </c>
      <c r="L1" s="2"/>
      <c r="M1" s="3"/>
      <c r="S1" s="1" t="s">
        <v>3</v>
      </c>
      <c r="T1" s="2"/>
      <c r="U1" s="3"/>
      <c r="W1" s="5" t="s">
        <v>4</v>
      </c>
      <c r="X1" s="6"/>
      <c r="Y1" s="6"/>
      <c r="Z1" s="6"/>
      <c r="AA1" s="6"/>
      <c r="AB1" s="6"/>
      <c r="AC1" s="6"/>
      <c r="AD1" s="6"/>
      <c r="AE1" s="6"/>
      <c r="AF1" s="6"/>
      <c r="AG1" s="6"/>
      <c r="AH1" s="7"/>
    </row>
    <row r="2">
      <c r="A2" s="8" t="s">
        <v>5</v>
      </c>
      <c r="B2" s="9" t="s">
        <v>6</v>
      </c>
      <c r="C2" s="10" t="s">
        <v>7</v>
      </c>
      <c r="F2" s="11" t="s">
        <v>8</v>
      </c>
      <c r="H2" s="12">
        <v>300.0</v>
      </c>
      <c r="J2" s="9"/>
      <c r="K2" s="8" t="s">
        <v>9</v>
      </c>
      <c r="M2" s="10" t="s">
        <v>10</v>
      </c>
      <c r="P2" s="13"/>
      <c r="S2" s="11" t="s">
        <v>11</v>
      </c>
      <c r="U2" s="14">
        <f>D30</f>
        <v>5462.5</v>
      </c>
      <c r="W2" s="15"/>
      <c r="X2" s="16">
        <v>0.0</v>
      </c>
      <c r="Y2" s="16">
        <f>0.1*M9</f>
        <v>150</v>
      </c>
      <c r="Z2" s="16">
        <f>0.2*M9</f>
        <v>300</v>
      </c>
      <c r="AA2" s="16">
        <f>0.3*M9</f>
        <v>450</v>
      </c>
      <c r="AB2" s="16">
        <f>0.4*M9</f>
        <v>600</v>
      </c>
      <c r="AC2" s="16">
        <f>0.5*M9</f>
        <v>750</v>
      </c>
      <c r="AD2" s="16">
        <f>0.6*M9</f>
        <v>900</v>
      </c>
      <c r="AE2" s="16">
        <f>0.7*M9</f>
        <v>1050</v>
      </c>
      <c r="AF2" s="16">
        <f>0.8*M9</f>
        <v>1200</v>
      </c>
      <c r="AG2" s="16">
        <f>0.9*M9</f>
        <v>1350</v>
      </c>
      <c r="AH2" s="17">
        <f>M9</f>
        <v>1500</v>
      </c>
    </row>
    <row r="3">
      <c r="A3" s="18"/>
      <c r="B3" s="13">
        <v>1000.0</v>
      </c>
      <c r="C3" s="19"/>
      <c r="F3" s="20" t="s">
        <v>12</v>
      </c>
      <c r="G3" s="21"/>
      <c r="H3" s="22">
        <v>400.0</v>
      </c>
      <c r="J3" s="13"/>
      <c r="K3" s="11" t="s">
        <v>2</v>
      </c>
      <c r="M3" s="12">
        <v>15.0</v>
      </c>
      <c r="S3" s="11" t="s">
        <v>1</v>
      </c>
      <c r="U3" s="14">
        <f>H2+H3</f>
        <v>700</v>
      </c>
      <c r="W3" s="15" t="s">
        <v>2</v>
      </c>
      <c r="X3" s="16">
        <v>0.0</v>
      </c>
      <c r="Y3" s="23">
        <f>((INT((Y2-1)/100)+1)*M3+(INT(Y2/500)+1)*M4)*M8</f>
        <v>550</v>
      </c>
      <c r="Z3" s="23">
        <f>((INT((Z2-1)/100)+1)*M3+(INT(Z2/500)+1)*M4)*M8</f>
        <v>700</v>
      </c>
      <c r="AA3" s="23">
        <f>((INT((AA2-1)/100)+1)*M3+(INT(AA2/500)+1)*M4)*M8</f>
        <v>1000</v>
      </c>
      <c r="AB3" s="23">
        <f>((INT((AB2-1)/100)+1)*M3+(INT(AB2/500)+1)*M4)*M8</f>
        <v>1400</v>
      </c>
      <c r="AC3" s="23">
        <f>((INT((AC2-1)/100)+1)*M3+(INT(AC2/500)+1)*M4)*M8</f>
        <v>1700</v>
      </c>
      <c r="AD3" s="23">
        <f>((INT((AD2-1)/100)+1)*M3+(INT(AD2/500)+1)*M4)*M8</f>
        <v>1850</v>
      </c>
      <c r="AE3" s="23">
        <f>((INT((AE2-1)/100)+1)*M3+(INT(AE2/500)+1)*M4)*M8</f>
        <v>2400</v>
      </c>
      <c r="AF3" s="23">
        <f>((INT((AF2-1)/100)+1)*M3+(INT(AF2/500)+1)*M4)*M8</f>
        <v>2550</v>
      </c>
      <c r="AG3" s="23">
        <f>((INT((AG2-1)/100)+1)*M3+(INT(AG2/500)+1)*M4)*M8</f>
        <v>2850</v>
      </c>
      <c r="AH3" s="24">
        <f>((INT((AH2-1)/100)+1)*M3+(INT(AH2/500)+1)*M4)*M8</f>
        <v>3250</v>
      </c>
    </row>
    <row r="4">
      <c r="A4" s="18"/>
      <c r="B4" s="13">
        <v>2000.0</v>
      </c>
      <c r="C4" s="19"/>
      <c r="J4" s="13"/>
      <c r="K4" s="20" t="s">
        <v>13</v>
      </c>
      <c r="L4" s="21"/>
      <c r="M4" s="22">
        <v>25.0</v>
      </c>
      <c r="S4" s="11" t="s">
        <v>14</v>
      </c>
      <c r="U4" s="14">
        <f>M30</f>
        <v>3000</v>
      </c>
      <c r="W4" s="15" t="s">
        <v>15</v>
      </c>
      <c r="X4" s="16">
        <v>0.0</v>
      </c>
      <c r="Y4" s="23">
        <f>(((INT((Y2-1)/200))+1)*Q13*M8)+(((INT(((Y2-1)/H14)/150))+1)*Q15*M8)+(((INT((Y2-1)/300))+1)*Q14*M8)</f>
        <v>360</v>
      </c>
      <c r="Z4" s="25">
        <f>(((INT((Z2-1)/200))+1)*Q13*M8)+(((INT(((Z2-1)/H14)/150))+1)*Q15*M8)+(((INT((Z2-1)/300))+1)*Q14*M8)</f>
        <v>480</v>
      </c>
      <c r="AA4" s="25">
        <f>(((INT((AA2-1)/200))+1)*Q13*M8)+(((INT(((AA2-1)/H14)/150))+1)*Q15*M8)+(((INT((AA2-1)/300))+1)*Q14*M8)</f>
        <v>840</v>
      </c>
      <c r="AB4" s="25">
        <f>(((INT((AB2-1)/200))+1)*Q13*M8)+(((INT(((AB2-1)/H14)/150))+1)*Q15*M8)+(((INT((AB2-1)/300))+1)*Q14*M8)</f>
        <v>840</v>
      </c>
      <c r="AC4" s="25">
        <f>(((INT((AC2-1)/200))+1)*Q13*M8)+(((INT(((AC2-1)/H14)/150))+1)*Q15*M8)+(((INT((AC2-1)/300))+1)*Q14*M8)</f>
        <v>1200</v>
      </c>
      <c r="AD4" s="25">
        <f>(((INT((AD2-1)/200))+1)*Q13*M8)+(((INT(((AD2-1)/H14)/150))+1)*Q15*M8)+(((INT((AD2-1)/300))+1)*Q14*M8)</f>
        <v>1320</v>
      </c>
      <c r="AE4" s="25">
        <f>(((INT((AE2-1)/200))+1)*Q13*M8)+(((INT(((AE2-1)/H14)/150))+1)*Q15*M8)+(((INT((AE2-1)/300))+1)*Q14*M8)</f>
        <v>1680</v>
      </c>
      <c r="AF4" s="25">
        <f>(((INT((AE2-1)/200))+1)*Q13*M8)+(((INT(((AE2-1)/H14)/150))+1)*Q15*M8)+(((INT((AE2-1)/300))+1)*Q14*M8)</f>
        <v>1680</v>
      </c>
      <c r="AG4" s="25">
        <f>(((INT((AG2-1)/200))+1)*Q13*M8)+(((INT(((AG2-1)/H14)/150))+1)*Q15*M8)+(((INT((AG2-1)/300))+1)*Q14*M8)</f>
        <v>2040</v>
      </c>
      <c r="AH4" s="26">
        <f>(((INT((AH2-1)/200))+1)*Q13*M8)+(((INT(((AH2-1)/H14)/150))+1)*Q15*M8)+(((INT((AH2-1)/300))+1)*Q14*M8)</f>
        <v>2160</v>
      </c>
    </row>
    <row r="5">
      <c r="A5" s="18"/>
      <c r="B5" s="13">
        <v>1000.0</v>
      </c>
      <c r="C5" s="19"/>
      <c r="F5" s="27" t="s">
        <v>16</v>
      </c>
      <c r="G5" s="2"/>
      <c r="H5" s="28">
        <v>2.6</v>
      </c>
      <c r="S5" s="11" t="s">
        <v>17</v>
      </c>
      <c r="U5" s="14">
        <f>H15</f>
        <v>500</v>
      </c>
      <c r="W5" s="29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4"/>
    </row>
    <row r="6">
      <c r="A6" s="18"/>
      <c r="B6" s="13">
        <v>300.0</v>
      </c>
      <c r="C6" s="19"/>
      <c r="F6" s="11" t="s">
        <v>18</v>
      </c>
      <c r="H6" s="12">
        <v>7.0</v>
      </c>
      <c r="S6" s="11" t="s">
        <v>19</v>
      </c>
      <c r="U6" s="30">
        <v>6000.0</v>
      </c>
      <c r="W6" s="29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4"/>
    </row>
    <row r="7">
      <c r="A7" s="18"/>
      <c r="B7" s="13">
        <v>450.0</v>
      </c>
      <c r="C7" s="19"/>
      <c r="F7" s="20" t="s">
        <v>20</v>
      </c>
      <c r="G7" s="21"/>
      <c r="H7" s="31">
        <f>H6-H5/2</f>
        <v>5.7</v>
      </c>
      <c r="J7" s="4"/>
      <c r="K7" s="1" t="s">
        <v>21</v>
      </c>
      <c r="L7" s="2"/>
      <c r="M7" s="3"/>
      <c r="S7" s="18"/>
      <c r="U7" s="19"/>
      <c r="W7" s="29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4"/>
    </row>
    <row r="8">
      <c r="A8" s="18"/>
      <c r="C8" s="19"/>
      <c r="J8" s="13"/>
      <c r="K8" s="11" t="s">
        <v>22</v>
      </c>
      <c r="M8" s="12">
        <v>10.0</v>
      </c>
      <c r="S8" s="18"/>
      <c r="U8" s="19"/>
      <c r="W8" s="29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4"/>
    </row>
    <row r="9">
      <c r="A9" s="18"/>
      <c r="C9" s="19"/>
      <c r="J9" s="13"/>
      <c r="K9" s="20" t="s">
        <v>23</v>
      </c>
      <c r="L9" s="21"/>
      <c r="M9" s="32">
        <f>H30</f>
        <v>1500</v>
      </c>
      <c r="S9" s="18"/>
      <c r="U9" s="19"/>
      <c r="W9" s="29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4"/>
    </row>
    <row r="10">
      <c r="A10" s="18"/>
      <c r="C10" s="19"/>
      <c r="S10" s="18"/>
      <c r="U10" s="19"/>
      <c r="W10" s="29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4"/>
    </row>
    <row r="11">
      <c r="A11" s="18"/>
      <c r="C11" s="19"/>
      <c r="J11" s="13"/>
      <c r="K11" s="1" t="s">
        <v>14</v>
      </c>
      <c r="L11" s="2"/>
      <c r="M11" s="3"/>
      <c r="O11" s="1" t="s">
        <v>15</v>
      </c>
      <c r="P11" s="2"/>
      <c r="Q11" s="3"/>
      <c r="S11" s="18"/>
      <c r="U11" s="19"/>
      <c r="W11" s="33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5"/>
    </row>
    <row r="12">
      <c r="A12" s="18"/>
      <c r="C12" s="19"/>
      <c r="F12" s="1" t="s">
        <v>24</v>
      </c>
      <c r="G12" s="2"/>
      <c r="H12" s="3"/>
      <c r="J12" s="13"/>
      <c r="K12" s="8" t="s">
        <v>9</v>
      </c>
      <c r="M12" s="10" t="s">
        <v>25</v>
      </c>
      <c r="O12" s="8" t="s">
        <v>9</v>
      </c>
      <c r="Q12" s="10" t="s">
        <v>10</v>
      </c>
      <c r="S12" s="18"/>
      <c r="U12" s="19"/>
    </row>
    <row r="13">
      <c r="A13" s="18"/>
      <c r="C13" s="19"/>
      <c r="F13" s="11" t="s">
        <v>25</v>
      </c>
      <c r="H13" s="12">
        <v>3.0</v>
      </c>
      <c r="J13" s="13"/>
      <c r="K13" s="11" t="s">
        <v>26</v>
      </c>
      <c r="M13" s="12">
        <v>1000.0</v>
      </c>
      <c r="O13" s="11" t="s">
        <v>1</v>
      </c>
      <c r="Q13" s="12">
        <v>12.0</v>
      </c>
      <c r="S13" s="20" t="s">
        <v>27</v>
      </c>
      <c r="T13" s="21"/>
      <c r="U13" s="31">
        <f>U2+U3+U4+U5+U6+U7+U8+U9+U10+U11+U12</f>
        <v>15662.5</v>
      </c>
    </row>
    <row r="14">
      <c r="A14" s="18"/>
      <c r="C14" s="19"/>
      <c r="F14" s="11" t="s">
        <v>28</v>
      </c>
      <c r="H14" s="12">
        <v>2.0</v>
      </c>
      <c r="J14" s="13"/>
      <c r="K14" s="11" t="s">
        <v>29</v>
      </c>
      <c r="M14" s="12">
        <v>1000.0</v>
      </c>
      <c r="O14" s="11" t="s">
        <v>30</v>
      </c>
      <c r="Q14" s="12">
        <v>12.0</v>
      </c>
      <c r="W14" s="13"/>
    </row>
    <row r="15">
      <c r="A15" s="18"/>
      <c r="C15" s="19"/>
      <c r="F15" s="20" t="s">
        <v>31</v>
      </c>
      <c r="G15" s="21"/>
      <c r="H15" s="22">
        <v>500.0</v>
      </c>
      <c r="J15" s="13"/>
      <c r="K15" s="11" t="s">
        <v>32</v>
      </c>
      <c r="M15" s="12">
        <v>1000.0</v>
      </c>
      <c r="O15" s="11" t="s">
        <v>24</v>
      </c>
      <c r="Q15" s="12">
        <v>12.0</v>
      </c>
      <c r="W15" s="36"/>
      <c r="X15" s="37">
        <v>0.0</v>
      </c>
      <c r="Y15" s="37">
        <f>0.1*M9</f>
        <v>150</v>
      </c>
      <c r="Z15" s="37">
        <f>0.2*M9</f>
        <v>300</v>
      </c>
      <c r="AA15" s="37">
        <f>0.3*M9</f>
        <v>450</v>
      </c>
      <c r="AB15" s="37">
        <f>0.4*M9</f>
        <v>600</v>
      </c>
      <c r="AC15" s="37">
        <f>0.5*M9</f>
        <v>750</v>
      </c>
      <c r="AD15" s="37">
        <f>0.6*M9</f>
        <v>900</v>
      </c>
      <c r="AE15" s="37">
        <f>0.7*M9</f>
        <v>1050</v>
      </c>
      <c r="AF15" s="37">
        <f>0.8*M9</f>
        <v>1200</v>
      </c>
      <c r="AG15" s="37">
        <f>0.9*M9</f>
        <v>1350</v>
      </c>
      <c r="AH15" s="38">
        <f>M9</f>
        <v>1500</v>
      </c>
    </row>
    <row r="16">
      <c r="A16" s="18"/>
      <c r="C16" s="19"/>
      <c r="K16" s="11"/>
      <c r="M16" s="19"/>
      <c r="O16" s="18"/>
      <c r="Q16" s="19"/>
      <c r="W16" s="15" t="s">
        <v>33</v>
      </c>
      <c r="X16" s="23">
        <f>X3+X4+X5+X6+X7+X8+X9+X10+X11+U13</f>
        <v>15662.5</v>
      </c>
      <c r="Y16" s="23">
        <f>Y3+Y4+Y5+Y6+Y7+Y8+Y9+Y10+Y11+U13</f>
        <v>16572.5</v>
      </c>
      <c r="Z16" s="23">
        <f>Z3+Z4+Z5+Z6+Z7+Z8+Z9+Z10+Z11+U13</f>
        <v>16842.5</v>
      </c>
      <c r="AA16" s="23">
        <f>AA3+AA4+AA5+AA6+AA7+AA8+AA9+AA10+AA11+U13</f>
        <v>17502.5</v>
      </c>
      <c r="AB16" s="23">
        <f>AB3+AB4+AB5+AB6+AB7+AB8+AB9+AB10+AB11+U13</f>
        <v>17902.5</v>
      </c>
      <c r="AC16" s="23">
        <f>AC3+AC4+AC5+AC6+AC7+AC8+AC9+AC10+AC11+U13</f>
        <v>18562.5</v>
      </c>
      <c r="AD16" s="23">
        <f>AD3+AD4+AD5+AD6+AD7+AD8+AD9+AD10+AD11+U13</f>
        <v>18832.5</v>
      </c>
      <c r="AE16" s="23">
        <f>AE3+AE4+AE5+AE6+AE7+AE8+AE9+AE10+AE11+U13</f>
        <v>19742.5</v>
      </c>
      <c r="AF16" s="23">
        <f>AF3+AF4+AF5+AF6+AF7+AF8+AF9+AF10+AF11+U13</f>
        <v>19892.5</v>
      </c>
      <c r="AG16" s="23">
        <f>AG3+AG4+AG5+AG6+AG7+AG8+AG9+AG10+AG11+U13</f>
        <v>20552.5</v>
      </c>
      <c r="AH16" s="24">
        <f>AH3+AH4+AH5+AH6+AH7+AH8+AH9+AH10+AH11+U13</f>
        <v>21072.5</v>
      </c>
    </row>
    <row r="17">
      <c r="A17" s="18"/>
      <c r="C17" s="19"/>
      <c r="K17" s="18"/>
      <c r="M17" s="19"/>
      <c r="O17" s="18"/>
      <c r="Q17" s="19"/>
      <c r="W17" s="15" t="s">
        <v>34</v>
      </c>
      <c r="X17" s="23">
        <f t="shared" ref="X17:AH17" si="1">X25+X26+X27+X28+X29+X30+X31+X32+X33+X34</f>
        <v>0</v>
      </c>
      <c r="Y17" s="23">
        <f t="shared" si="1"/>
        <v>5282.5</v>
      </c>
      <c r="Z17" s="23">
        <f t="shared" si="1"/>
        <v>10565</v>
      </c>
      <c r="AA17" s="23">
        <f t="shared" si="1"/>
        <v>15847.5</v>
      </c>
      <c r="AB17" s="23">
        <f t="shared" si="1"/>
        <v>21130</v>
      </c>
      <c r="AC17" s="23">
        <f t="shared" si="1"/>
        <v>26412.5</v>
      </c>
      <c r="AD17" s="23">
        <f t="shared" si="1"/>
        <v>31695</v>
      </c>
      <c r="AE17" s="23">
        <f t="shared" si="1"/>
        <v>36977.5</v>
      </c>
      <c r="AF17" s="23">
        <f t="shared" si="1"/>
        <v>42260</v>
      </c>
      <c r="AG17" s="23">
        <f t="shared" si="1"/>
        <v>47542.5</v>
      </c>
      <c r="AH17" s="24">
        <f t="shared" si="1"/>
        <v>52825</v>
      </c>
    </row>
    <row r="18">
      <c r="A18" s="18"/>
      <c r="C18" s="19"/>
      <c r="F18" s="39" t="s">
        <v>35</v>
      </c>
      <c r="G18" s="2"/>
      <c r="H18" s="3"/>
      <c r="K18" s="18"/>
      <c r="M18" s="19"/>
      <c r="O18" s="11" t="s">
        <v>36</v>
      </c>
      <c r="P18" s="13" t="s">
        <v>37</v>
      </c>
      <c r="Q18" s="12" t="s">
        <v>10</v>
      </c>
      <c r="W18" s="40" t="s">
        <v>38</v>
      </c>
      <c r="X18" s="34">
        <f t="shared" ref="X18:AH18" si="2">X17-X16</f>
        <v>-15662.5</v>
      </c>
      <c r="Y18" s="34">
        <f t="shared" si="2"/>
        <v>-11290</v>
      </c>
      <c r="Z18" s="34">
        <f t="shared" si="2"/>
        <v>-6277.5</v>
      </c>
      <c r="AA18" s="34">
        <f t="shared" si="2"/>
        <v>-1655</v>
      </c>
      <c r="AB18" s="34">
        <f t="shared" si="2"/>
        <v>3227.5</v>
      </c>
      <c r="AC18" s="34">
        <f t="shared" si="2"/>
        <v>7850</v>
      </c>
      <c r="AD18" s="34">
        <f t="shared" si="2"/>
        <v>12862.5</v>
      </c>
      <c r="AE18" s="34">
        <f t="shared" si="2"/>
        <v>17235</v>
      </c>
      <c r="AF18" s="34">
        <f t="shared" si="2"/>
        <v>22367.5</v>
      </c>
      <c r="AG18" s="34">
        <f t="shared" si="2"/>
        <v>26990</v>
      </c>
      <c r="AH18" s="35">
        <f t="shared" si="2"/>
        <v>31752.5</v>
      </c>
    </row>
    <row r="19">
      <c r="A19" s="18"/>
      <c r="C19" s="19"/>
      <c r="F19" s="41"/>
      <c r="G19" s="21"/>
      <c r="H19" s="42"/>
      <c r="K19" s="18"/>
      <c r="M19" s="19"/>
      <c r="O19" s="18"/>
      <c r="Q19" s="19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</row>
    <row r="20">
      <c r="A20" s="18"/>
      <c r="C20" s="19"/>
      <c r="K20" s="18"/>
      <c r="M20" s="19"/>
      <c r="O20" s="18"/>
      <c r="Q20" s="19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</row>
    <row r="21">
      <c r="A21" s="18"/>
      <c r="C21" s="19"/>
      <c r="F21" s="1" t="s">
        <v>30</v>
      </c>
      <c r="G21" s="2"/>
      <c r="H21" s="3"/>
      <c r="K21" s="18"/>
      <c r="M21" s="19"/>
      <c r="O21" s="18"/>
      <c r="Q21" s="19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</row>
    <row r="22">
      <c r="A22" s="18"/>
      <c r="C22" s="19"/>
      <c r="F22" s="8" t="s">
        <v>39</v>
      </c>
      <c r="G22" s="9" t="s">
        <v>25</v>
      </c>
      <c r="H22" s="10" t="s">
        <v>40</v>
      </c>
      <c r="K22" s="18"/>
      <c r="M22" s="19"/>
      <c r="O22" s="18"/>
      <c r="Q22" s="19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</row>
    <row r="23">
      <c r="A23" s="18"/>
      <c r="B23" s="13"/>
      <c r="C23" s="12"/>
      <c r="F23" s="11" t="s">
        <v>41</v>
      </c>
      <c r="G23" s="13">
        <v>13.0</v>
      </c>
      <c r="H23" s="12">
        <v>100.0</v>
      </c>
      <c r="K23" s="18"/>
      <c r="M23" s="19"/>
      <c r="O23" s="18"/>
      <c r="Q23" s="19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</row>
    <row r="24">
      <c r="A24" s="18"/>
      <c r="C24" s="19"/>
      <c r="F24" s="11" t="s">
        <v>42</v>
      </c>
      <c r="G24" s="13">
        <v>16.0</v>
      </c>
      <c r="H24" s="12">
        <v>400.0</v>
      </c>
      <c r="K24" s="18"/>
      <c r="M24" s="19"/>
      <c r="O24" s="18"/>
      <c r="Q24" s="19"/>
      <c r="W24" s="5" t="s">
        <v>34</v>
      </c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7"/>
    </row>
    <row r="25">
      <c r="A25" s="18"/>
      <c r="C25" s="19"/>
      <c r="F25" s="11" t="s">
        <v>43</v>
      </c>
      <c r="G25" s="13">
        <v>20.0</v>
      </c>
      <c r="H25" s="12">
        <v>1000.0</v>
      </c>
      <c r="K25" s="18"/>
      <c r="M25" s="19"/>
      <c r="O25" s="18"/>
      <c r="Q25" s="19"/>
      <c r="W25" s="15"/>
      <c r="X25" s="16">
        <v>0.0</v>
      </c>
      <c r="Y25" s="16">
        <f>0.1*M9</f>
        <v>150</v>
      </c>
      <c r="Z25" s="16">
        <f>0.2*M9</f>
        <v>300</v>
      </c>
      <c r="AA25" s="16">
        <f>0.3*M9</f>
        <v>450</v>
      </c>
      <c r="AB25" s="16">
        <f>0.4*M9</f>
        <v>600</v>
      </c>
      <c r="AC25" s="16">
        <f>0.5*M9</f>
        <v>750</v>
      </c>
      <c r="AD25" s="16">
        <f>0.6*M9</f>
        <v>900</v>
      </c>
      <c r="AE25" s="16">
        <f>0.7*M9</f>
        <v>1050</v>
      </c>
      <c r="AF25" s="16">
        <f>0.8*M9</f>
        <v>1200</v>
      </c>
      <c r="AG25" s="16">
        <f>0.9*M9</f>
        <v>1350</v>
      </c>
      <c r="AH25" s="17">
        <f>M9</f>
        <v>1500</v>
      </c>
    </row>
    <row r="26">
      <c r="A26" s="18"/>
      <c r="C26" s="19"/>
      <c r="F26" s="18"/>
      <c r="H26" s="19"/>
      <c r="K26" s="18"/>
      <c r="M26" s="19"/>
      <c r="O26" s="18"/>
      <c r="Q26" s="19"/>
      <c r="W26" s="15" t="s">
        <v>44</v>
      </c>
      <c r="X26" s="16">
        <v>0.0</v>
      </c>
      <c r="Y26" s="23">
        <f>Y25*G30</f>
        <v>2770</v>
      </c>
      <c r="Z26" s="23">
        <f>Z25*G30</f>
        <v>5540</v>
      </c>
      <c r="AA26" s="23">
        <f>AA25*G30</f>
        <v>8310</v>
      </c>
      <c r="AB26" s="23">
        <f>AB25*G30</f>
        <v>11080</v>
      </c>
      <c r="AC26" s="23">
        <f>AC25*G30</f>
        <v>13850</v>
      </c>
      <c r="AD26" s="23">
        <f>AD25*G30</f>
        <v>16620</v>
      </c>
      <c r="AE26" s="23">
        <f>AE25*G30</f>
        <v>19390</v>
      </c>
      <c r="AF26" s="23">
        <f>AF25*G30</f>
        <v>22160</v>
      </c>
      <c r="AG26" s="23">
        <f>AG25*G30</f>
        <v>24930</v>
      </c>
      <c r="AH26" s="24">
        <f>AH25*G30</f>
        <v>27700</v>
      </c>
    </row>
    <row r="27">
      <c r="A27" s="18"/>
      <c r="C27" s="19"/>
      <c r="F27" s="18"/>
      <c r="H27" s="19"/>
      <c r="K27" s="18"/>
      <c r="M27" s="19"/>
      <c r="O27" s="18"/>
      <c r="Q27" s="19"/>
      <c r="W27" s="15" t="s">
        <v>1</v>
      </c>
      <c r="X27" s="16">
        <v>0.0</v>
      </c>
      <c r="Y27" s="23">
        <f>Y25*(H7*2.5)</f>
        <v>2137.5</v>
      </c>
      <c r="Z27" s="23">
        <f>Z25*(H7*2.5)</f>
        <v>4275</v>
      </c>
      <c r="AA27" s="23">
        <f>AA25*(H7*2.5)</f>
        <v>6412.5</v>
      </c>
      <c r="AB27" s="23">
        <f>AB25*(H7*2.5)</f>
        <v>8550</v>
      </c>
      <c r="AC27" s="23">
        <f>AC25*(H7*2.5)</f>
        <v>10687.5</v>
      </c>
      <c r="AD27" s="23">
        <f>AD25*(H7*2.5)</f>
        <v>12825</v>
      </c>
      <c r="AE27" s="23">
        <f>AE25*(H7*2.5)</f>
        <v>14962.5</v>
      </c>
      <c r="AF27" s="23">
        <f>AF25*(H7*2.5)</f>
        <v>17100</v>
      </c>
      <c r="AG27" s="23">
        <f>AG25*(H7*2.5)</f>
        <v>19237.5</v>
      </c>
      <c r="AH27" s="24">
        <f>AH25*(H7*2.5)</f>
        <v>21375</v>
      </c>
    </row>
    <row r="28">
      <c r="A28" s="18"/>
      <c r="C28" s="19"/>
      <c r="F28" s="18"/>
      <c r="H28" s="19"/>
      <c r="K28" s="18"/>
      <c r="M28" s="19"/>
      <c r="O28" s="18"/>
      <c r="Q28" s="19"/>
      <c r="W28" s="15" t="s">
        <v>24</v>
      </c>
      <c r="X28" s="16">
        <v>0.0</v>
      </c>
      <c r="Y28" s="23">
        <f>(Y25/H14)*H13</f>
        <v>225</v>
      </c>
      <c r="Z28" s="23">
        <f>(Z25/H14)*H13</f>
        <v>450</v>
      </c>
      <c r="AA28" s="23">
        <f>(AA25/H14)*H13</f>
        <v>675</v>
      </c>
      <c r="AB28" s="23">
        <f>(AB25/H14)*H13</f>
        <v>900</v>
      </c>
      <c r="AC28" s="23">
        <f>(AC25/H14)*H13</f>
        <v>1125</v>
      </c>
      <c r="AD28" s="23">
        <f>(AD25/H14)*H13</f>
        <v>1350</v>
      </c>
      <c r="AE28" s="23">
        <f>(AE25/H14)*H13</f>
        <v>1575</v>
      </c>
      <c r="AF28" s="23">
        <f>(AF25/H14)*H13</f>
        <v>1800</v>
      </c>
      <c r="AG28" s="23">
        <f>(AG25/H14)*H13</f>
        <v>2025</v>
      </c>
      <c r="AH28" s="24">
        <f>(AH25/H14)*H13</f>
        <v>2250</v>
      </c>
    </row>
    <row r="29">
      <c r="A29" s="18"/>
      <c r="C29" s="19"/>
      <c r="F29" s="18"/>
      <c r="H29" s="19"/>
      <c r="K29" s="18"/>
      <c r="M29" s="19"/>
      <c r="O29" s="18"/>
      <c r="Q29" s="19"/>
      <c r="W29" s="29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4"/>
    </row>
    <row r="30">
      <c r="A30" s="44" t="s">
        <v>45</v>
      </c>
      <c r="B30" s="34">
        <f t="shared" ref="B30:C30" si="3">B3+B4+B5+B6+B7+B8+B9+B10+B11+B12+B13+B14+B15+B16+B17+B18+B19+B20+B21+B22+B23+B24+B25+B26+B27+B28+B29</f>
        <v>4750</v>
      </c>
      <c r="C30" s="34">
        <f t="shared" si="3"/>
        <v>0</v>
      </c>
      <c r="D30" s="45">
        <f>B30*1.15+C30</f>
        <v>5462.5</v>
      </c>
      <c r="F30" s="20" t="s">
        <v>27</v>
      </c>
      <c r="G30" s="34">
        <f>(G23*H23+G24*H24+G25*H25+G26*H26+G27*H27+G28*H28+G29*H29)/H30</f>
        <v>18.46666667</v>
      </c>
      <c r="H30" s="34">
        <f>H23+H24+H25+H26+H27+H28+H29</f>
        <v>1500</v>
      </c>
      <c r="I30" s="18"/>
      <c r="J30" s="19"/>
      <c r="K30" s="46" t="s">
        <v>27</v>
      </c>
      <c r="L30" s="21"/>
      <c r="M30" s="47">
        <f>M13+M14+M15+M16+M17+M18+M19+M20+M21+M22+M23+M24+M25+M26+M27+M28+M29</f>
        <v>3000</v>
      </c>
      <c r="N30" s="18"/>
      <c r="O30" s="48"/>
      <c r="P30" s="49"/>
      <c r="Q30" s="50"/>
      <c r="W30" s="29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4"/>
    </row>
    <row r="31">
      <c r="W31" s="29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4"/>
    </row>
    <row r="32">
      <c r="W32" s="29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4"/>
    </row>
    <row r="33">
      <c r="A33" s="51" t="s">
        <v>46</v>
      </c>
      <c r="W33" s="29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4"/>
    </row>
    <row r="34">
      <c r="W34" s="33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5"/>
    </row>
  </sheetData>
  <mergeCells count="58">
    <mergeCell ref="K26:L26"/>
    <mergeCell ref="K27:L27"/>
    <mergeCell ref="K28:L28"/>
    <mergeCell ref="K29:L29"/>
    <mergeCell ref="K30:L30"/>
    <mergeCell ref="A33:M35"/>
    <mergeCell ref="K19:L19"/>
    <mergeCell ref="K20:L20"/>
    <mergeCell ref="K21:L21"/>
    <mergeCell ref="K22:L22"/>
    <mergeCell ref="K23:L23"/>
    <mergeCell ref="K24:L24"/>
    <mergeCell ref="K25:L25"/>
    <mergeCell ref="A1:C1"/>
    <mergeCell ref="F1:H1"/>
    <mergeCell ref="K1:M1"/>
    <mergeCell ref="S1:U1"/>
    <mergeCell ref="F2:G2"/>
    <mergeCell ref="S2:T2"/>
    <mergeCell ref="F3:G3"/>
    <mergeCell ref="K2:L2"/>
    <mergeCell ref="K3:L3"/>
    <mergeCell ref="K4:L4"/>
    <mergeCell ref="F5:G5"/>
    <mergeCell ref="F6:G6"/>
    <mergeCell ref="F7:G7"/>
    <mergeCell ref="K7:M7"/>
    <mergeCell ref="S10:T10"/>
    <mergeCell ref="S11:T11"/>
    <mergeCell ref="S12:T12"/>
    <mergeCell ref="S13:T13"/>
    <mergeCell ref="S3:T3"/>
    <mergeCell ref="S4:T4"/>
    <mergeCell ref="S5:T5"/>
    <mergeCell ref="S6:T6"/>
    <mergeCell ref="S7:T7"/>
    <mergeCell ref="S8:T8"/>
    <mergeCell ref="S9:T9"/>
    <mergeCell ref="F13:G13"/>
    <mergeCell ref="F14:G14"/>
    <mergeCell ref="F15:G15"/>
    <mergeCell ref="F18:H19"/>
    <mergeCell ref="F21:H21"/>
    <mergeCell ref="K8:L8"/>
    <mergeCell ref="K9:L9"/>
    <mergeCell ref="K11:M11"/>
    <mergeCell ref="O11:Q11"/>
    <mergeCell ref="F12:H12"/>
    <mergeCell ref="O12:P12"/>
    <mergeCell ref="O13:P13"/>
    <mergeCell ref="O14:P14"/>
    <mergeCell ref="K12:L12"/>
    <mergeCell ref="K13:L13"/>
    <mergeCell ref="K14:L14"/>
    <mergeCell ref="K15:L15"/>
    <mergeCell ref="K16:L16"/>
    <mergeCell ref="K17:L17"/>
    <mergeCell ref="K18:L18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