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ierre.Zwawiak\Desktop\"/>
    </mc:Choice>
  </mc:AlternateContent>
  <xr:revisionPtr revIDLastSave="0" documentId="13_ncr:1_{3BE7FD61-E87E-4C0E-BC84-F4075EF501BD}" xr6:coauthVersionLast="36" xr6:coauthVersionMax="36" xr10:uidLastSave="{00000000-0000-0000-0000-000000000000}"/>
  <bookViews>
    <workbookView xWindow="0" yWindow="0" windowWidth="28800" windowHeight="12225" xr2:uid="{C34F07B3-BC03-4086-B109-681E999BA2FE}"/>
  </bookViews>
  <sheets>
    <sheet name="Planning" sheetId="4" r:id="rId1"/>
    <sheet name="Programmation" sheetId="5" r:id="rId2"/>
    <sheet name="Aide" sheetId="3" r:id="rId3"/>
  </sheets>
  <definedNames>
    <definedName name="JoursFériés">Aide!$M$4:$M$16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5" l="1"/>
  <c r="AM13" i="4"/>
  <c r="AM14" i="4"/>
  <c r="B1" i="5"/>
  <c r="C1" i="5" l="1"/>
  <c r="E2" i="4"/>
  <c r="E8" i="4" l="1"/>
  <c r="C12" i="4" l="1"/>
  <c r="C10" i="4"/>
  <c r="M16" i="3" l="1"/>
  <c r="M15" i="3"/>
  <c r="M14" i="3"/>
  <c r="M13" i="3"/>
  <c r="M12" i="3"/>
  <c r="M8" i="3"/>
  <c r="M7" i="3"/>
  <c r="M5" i="3"/>
  <c r="M4" i="3"/>
  <c r="F8" i="4"/>
  <c r="G8" i="4"/>
  <c r="H8" i="4"/>
  <c r="I8" i="4"/>
  <c r="J8" i="4"/>
  <c r="K8" i="4"/>
  <c r="L8" i="4"/>
  <c r="M8" i="4"/>
  <c r="N8" i="4"/>
  <c r="O8" i="4"/>
  <c r="P8" i="4"/>
  <c r="Q8" i="4"/>
  <c r="R8" i="4"/>
  <c r="S8" i="4"/>
  <c r="T8" i="4"/>
  <c r="U8" i="4"/>
  <c r="V8" i="4"/>
  <c r="W8" i="4"/>
  <c r="X8" i="4"/>
  <c r="Y8" i="4"/>
  <c r="Z8" i="4"/>
  <c r="AA8" i="4"/>
  <c r="AB8" i="4"/>
  <c r="AC8" i="4"/>
  <c r="AD8" i="4"/>
  <c r="AD9" i="4" s="1"/>
  <c r="AE8" i="4"/>
  <c r="AF8" i="4"/>
  <c r="AG8" i="4"/>
  <c r="AH8" i="4"/>
  <c r="D8" i="4"/>
  <c r="AK9" i="4" s="1"/>
  <c r="B2" i="5" l="1"/>
  <c r="C2" i="5" s="1"/>
  <c r="S9" i="4"/>
  <c r="D9" i="4"/>
  <c r="M11" i="3"/>
  <c r="M10" i="3"/>
  <c r="M9" i="3"/>
  <c r="M6" i="3"/>
  <c r="R17" i="4" s="1"/>
  <c r="X9" i="4"/>
  <c r="M9" i="4"/>
  <c r="Z9" i="4"/>
  <c r="Y9" i="4"/>
  <c r="AB9" i="4"/>
  <c r="P9" i="4"/>
  <c r="AA9" i="4"/>
  <c r="N9" i="4"/>
  <c r="T9" i="4"/>
  <c r="AF9" i="4"/>
  <c r="O9" i="4"/>
  <c r="L9" i="4"/>
  <c r="H9" i="4"/>
  <c r="AH9" i="4"/>
  <c r="AG9" i="4"/>
  <c r="AE9" i="4"/>
  <c r="AC9" i="4"/>
  <c r="W9" i="4"/>
  <c r="K9" i="4"/>
  <c r="V9" i="4"/>
  <c r="J9" i="4"/>
  <c r="U9" i="4"/>
  <c r="I9" i="4"/>
  <c r="G9" i="4"/>
  <c r="R9" i="4"/>
  <c r="F9" i="4"/>
  <c r="Q9" i="4"/>
  <c r="E9" i="4"/>
  <c r="R12" i="4" l="1"/>
  <c r="R10" i="4"/>
  <c r="AF17" i="4"/>
  <c r="AF10" i="4" s="1"/>
  <c r="N17" i="4"/>
  <c r="N10" i="4" s="1"/>
  <c r="Y17" i="4"/>
  <c r="Y10" i="4" s="1"/>
  <c r="U17" i="4"/>
  <c r="U10" i="4" s="1"/>
  <c r="I17" i="4"/>
  <c r="I10" i="4" s="1"/>
  <c r="AC17" i="4"/>
  <c r="AC10" i="4" s="1"/>
  <c r="O17" i="4"/>
  <c r="O10" i="4" s="1"/>
  <c r="F17" i="4"/>
  <c r="F10" i="4" s="1"/>
  <c r="AA17" i="4"/>
  <c r="AA10" i="4" s="1"/>
  <c r="AG17" i="4"/>
  <c r="AG10" i="4" s="1"/>
  <c r="J17" i="4"/>
  <c r="J10" i="4" s="1"/>
  <c r="V17" i="4"/>
  <c r="V10" i="4" s="1"/>
  <c r="AB17" i="4"/>
  <c r="AB10" i="4" s="1"/>
  <c r="Z17" i="4"/>
  <c r="Z10" i="4" s="1"/>
  <c r="D17" i="4"/>
  <c r="D10" i="4" s="1"/>
  <c r="AE17" i="4"/>
  <c r="AE10" i="4" s="1"/>
  <c r="AH17" i="4"/>
  <c r="AH10" i="4" s="1"/>
  <c r="P17" i="4"/>
  <c r="P10" i="4" s="1"/>
  <c r="M17" i="4"/>
  <c r="M10" i="4" s="1"/>
  <c r="W17" i="4"/>
  <c r="W10" i="4" s="1"/>
  <c r="AD17" i="4"/>
  <c r="AD10" i="4" s="1"/>
  <c r="K17" i="4"/>
  <c r="K10" i="4" s="1"/>
  <c r="E17" i="4"/>
  <c r="E10" i="4" s="1"/>
  <c r="G17" i="4"/>
  <c r="G10" i="4" s="1"/>
  <c r="S17" i="4"/>
  <c r="S10" i="4" s="1"/>
  <c r="H17" i="4"/>
  <c r="H10" i="4" s="1"/>
  <c r="L17" i="4"/>
  <c r="L10" i="4" s="1"/>
  <c r="Q17" i="4"/>
  <c r="Q10" i="4" s="1"/>
  <c r="T17" i="4"/>
  <c r="T10" i="4" s="1"/>
  <c r="X17" i="4"/>
  <c r="X10" i="4" s="1"/>
  <c r="E12" i="4" l="1"/>
  <c r="D12" i="4"/>
  <c r="D13" i="4"/>
  <c r="AF12" i="4"/>
  <c r="I12" i="4"/>
  <c r="F12" i="4"/>
  <c r="K12" i="4"/>
  <c r="AH12" i="4"/>
  <c r="L12" i="4"/>
  <c r="S12" i="4"/>
  <c r="Z12" i="4"/>
  <c r="Y12" i="4"/>
  <c r="N12" i="4"/>
  <c r="AG12" i="4"/>
  <c r="X12" i="4"/>
  <c r="H12" i="4"/>
  <c r="Q12" i="4"/>
  <c r="M12" i="4"/>
  <c r="T12" i="4"/>
  <c r="V12" i="4"/>
  <c r="AB12" i="4"/>
  <c r="J12" i="4"/>
  <c r="AE12" i="4"/>
  <c r="AD12" i="4"/>
  <c r="P12" i="4"/>
  <c r="U12" i="4"/>
  <c r="AC12" i="4"/>
  <c r="G12" i="4"/>
  <c r="W12" i="4"/>
  <c r="O12" i="4"/>
  <c r="AA12" i="4"/>
</calcChain>
</file>

<file path=xl/sharedStrings.xml><?xml version="1.0" encoding="utf-8"?>
<sst xmlns="http://schemas.openxmlformats.org/spreadsheetml/2006/main" count="57" uniqueCount="47">
  <si>
    <t>Colonne1</t>
  </si>
  <si>
    <t>Mois</t>
  </si>
  <si>
    <t>Num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</si>
  <si>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</si>
  <si>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</si>
  <si>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</si>
  <si>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</si>
  <si>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</si>
  <si>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</si>
  <si>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</si>
  <si>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</si>
  <si>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</si>
  <si>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</si>
  <si>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</si>
  <si>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</si>
  <si>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Années</t>
  </si>
  <si>
    <t>Année :</t>
  </si>
  <si>
    <t>Mois :</t>
  </si>
  <si>
    <t>Procédé spéciaux</t>
  </si>
  <si>
    <t>Sertissage 8 pans</t>
  </si>
  <si>
    <t>Agrafage</t>
  </si>
  <si>
    <t>Procédé spécial :</t>
  </si>
  <si>
    <t>Périodicité</t>
  </si>
  <si>
    <t>Mensuelle</t>
  </si>
  <si>
    <t>Date</t>
  </si>
  <si>
    <t>Formule</t>
  </si>
  <si>
    <t>Jour de l'an</t>
  </si>
  <si>
    <t>Pâques (cellule D7)</t>
  </si>
  <si>
    <t>Lundi de Pâques</t>
  </si>
  <si>
    <t>Fête du travail</t>
  </si>
  <si>
    <t>Armistice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</si>
  <si>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</si>
  <si>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</si>
  <si>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</si>
  <si>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</si>
  <si>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</si>
  <si>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</si>
  <si>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</si>
  <si>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</t>
  </si>
  <si>
    <t>FÉRIÉS</t>
  </si>
  <si>
    <t>Tous</t>
  </si>
  <si>
    <t>Trimestrielle</t>
  </si>
  <si>
    <t>Jours fériés</t>
  </si>
  <si>
    <t>Hebdomadaire</t>
  </si>
  <si>
    <t>Annuelle</t>
  </si>
  <si>
    <t>renvoie date du premier lundi du mois (=1e semaine complete)</t>
  </si>
  <si>
    <t>renvoie jour choisi dans formule, avec le mois + année choisis dans planning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</si>
</sst>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i/>
      <sz val="11"/>
      <color rgb="FFFF0000"/>
      <name val="Arial"/>
      <family val="2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0" xfId="0" applyFill="1" applyBorder="1"/>
    <xf numFmtId="0" fontId="0" fillId="2" borderId="0" xfId="0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 textRotation="90"/>
    </xf>
    <xf numFmtId="0" fontId="0" fillId="0" borderId="0" xfId="0" applyAlignment="1">
      <alignment horizontal="center" vertical="center" textRotation="90"/>
    </xf>
    <xf numFmtId="0" fontId="0" fillId="3" borderId="1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0" xfId="0" applyFill="1" applyBorder="1"/>
    <xf numFmtId="0" fontId="0" fillId="0" borderId="0" xfId="0" applyAlignment="1">
      <alignment horizontal="center" vertical="center"/>
    </xf>
    <xf numFmtId="0" fontId="0" fillId="0" borderId="0" xfId="0" applyFill="1"/>
    <xf numFmtId="14" fontId="2" fillId="0" borderId="0" xfId="0" applyNumberFormat="1" applyFont="1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quotePrefix="1" applyFont="1"/>
  </cellXfs>
  <cellStyles count="1">
    <cellStyle name="Normal" xfId="0" builtinId="0"/>
  </cellStyles>
  <dxfs count="20"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fill>
        <patternFill patternType="lightDown"/>
      </fill>
    </dxf>
    <dxf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C000"/>
      </font>
      <fill>
        <patternFill>
          <bgColor rgb="FFFFC000"/>
        </patternFill>
      </fill>
    </dxf>
    <dxf>
      <font>
        <b/>
        <i val="0"/>
      </font>
      <fill>
        <gradientFill degree="90">
          <stop position="0">
            <color theme="0"/>
          </stop>
          <stop position="1">
            <color theme="7" tint="0.80001220740379042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9" tint="0.39994506668294322"/>
      </font>
      <fill>
        <patternFill>
          <bgColor theme="9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A8F7C89-53EB-41ED-8750-5C828569B302}" name="Tableau4" displayName="Tableau4" ref="G3:H6" totalsRowShown="0" headerRowDxfId="12" dataDxfId="10" headerRowBorderDxfId="11" tableBorderDxfId="9" totalsRowBorderDxfId="8">
  <autoFilter ref="G3:H6" xr:uid="{83ABBB6B-293E-4CB5-A3CF-EC44DCD1411B}"/>
  <tableColumns count="2">
    <tableColumn id="1" xr3:uid="{F32E310B-0734-441B-ACBC-FA726C81B9BD}" name="Procédé spéciaux" dataDxfId="7"/>
    <tableColumn id="2" xr3:uid="{D51E55CA-1D55-4A8C-81D0-7C54523B2CA5}" name="Périodicité" dataDxfId="6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068156A-A3F5-48A7-9EA7-5A722713EF8F}" name="Tableau5" displayName="Tableau5" ref="L2:M16" totalsRowShown="0" headerRowDxfId="5" headerRowBorderDxfId="4" tableBorderDxfId="3" totalsRowBorderDxfId="2">
  <autoFilter ref="L2:M16" xr:uid="{7A7E9287-A5A5-448E-8E6B-71112F6E7277}"/>
  <tableColumns count="2">
    <tableColumn id="1" xr3:uid="{AC5F35BF-25DA-4139-907D-E35A4F837126}" name="FÉRIÉS" dataDxfId="1"/>
    <tableColumn id="2" xr3:uid="{275E5817-D193-4DF0-B2B4-72AF2E48F68C}" name="Colonne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FC9C2-4D80-4018-B518-3649E973BD3D}">
  <sheetPr codeName="Feuil1"/>
  <dimension ref="B2:AM23"/>
  <sheetViews>
    <sheetView tabSelected="1" zoomScale="115" zoomScaleNormal="115" workbookViewId="0">
      <selection activeCell="F19" sqref="F19"/>
    </sheetView>
  </sheetViews>
  <sheetFormatPr baseColWidth="10" defaultRowHeight="15" x14ac:dyDescent="0.25"/>
  <cols>
    <col min="1" max="1" width="5.28515625" customWidth="1"/>
    <col min="2" max="2" width="15.42578125" customWidth="1"/>
    <col min="3" max="3" width="16.140625" bestFit="1" customWidth="1"/>
    <col min="4" max="34" width="4.28515625" style="1" customWidth="1"/>
    <col min="37" max="37" width="12" bestFit="1" customWidth="1"/>
  </cols>
  <sheetData>
    <row r="2" spans="2:39" x14ac:dyDescent="0.25">
      <c r="B2" s="3" t="s">
        <v>16</v>
      </c>
      <c r="C2" s="4">
        <v>2023</v>
      </c>
      <c r="E2" s="26" t="str">
        <f>IF(AND(C2&lt;&gt;"",C3&lt;&gt;""),"Planning des Plans de Surveillance pour le mois de "&amp;C3&amp;" "&amp;C2,"")</f>
        <v>Planning des Plans de Surveillance pour le mois de Juin 2023</v>
      </c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</row>
    <row r="3" spans="2:39" x14ac:dyDescent="0.25">
      <c r="B3" s="3" t="s">
        <v>17</v>
      </c>
      <c r="C3" s="4" t="s">
        <v>8</v>
      </c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</row>
    <row r="4" spans="2:39" x14ac:dyDescent="0.25">
      <c r="B4" s="3" t="s">
        <v>21</v>
      </c>
      <c r="C4" s="4" t="s">
        <v>40</v>
      </c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</row>
    <row r="5" spans="2:39" x14ac:dyDescent="0.25"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</row>
    <row r="6" spans="2:39" ht="14.25" customHeight="1" x14ac:dyDescent="0.25"/>
    <row r="7" spans="2:39" ht="29.25" hidden="1" customHeight="1" x14ac:dyDescent="0.25">
      <c r="D7" s="1">
        <v>1</v>
      </c>
      <c r="E7" s="1">
        <v>2</v>
      </c>
      <c r="F7" s="1">
        <v>3</v>
      </c>
      <c r="G7" s="1">
        <v>4</v>
      </c>
      <c r="H7" s="1">
        <v>5</v>
      </c>
      <c r="I7" s="1">
        <v>6</v>
      </c>
      <c r="J7" s="1">
        <v>7</v>
      </c>
      <c r="K7" s="1">
        <v>8</v>
      </c>
      <c r="L7" s="1">
        <v>9</v>
      </c>
      <c r="M7" s="1">
        <v>10</v>
      </c>
      <c r="N7" s="1">
        <v>11</v>
      </c>
      <c r="O7" s="1">
        <v>12</v>
      </c>
      <c r="P7" s="1">
        <v>13</v>
      </c>
      <c r="Q7" s="1">
        <v>14</v>
      </c>
      <c r="R7" s="1">
        <v>15</v>
      </c>
      <c r="S7" s="1">
        <v>16</v>
      </c>
      <c r="T7" s="1">
        <v>17</v>
      </c>
      <c r="U7" s="1">
        <v>18</v>
      </c>
      <c r="V7" s="1">
        <v>19</v>
      </c>
      <c r="W7" s="1">
        <v>20</v>
      </c>
      <c r="X7" s="1">
        <v>21</v>
      </c>
      <c r="Y7" s="1">
        <v>22</v>
      </c>
      <c r="Z7" s="1">
        <v>23</v>
      </c>
      <c r="AA7" s="1">
        <v>24</v>
      </c>
      <c r="AB7" s="1">
        <v>25</v>
      </c>
      <c r="AC7" s="1">
        <v>26</v>
      </c>
      <c r="AD7" s="1">
        <v>27</v>
      </c>
      <c r="AE7" s="1">
        <v>28</v>
      </c>
      <c r="AF7" s="1">
        <v>29</v>
      </c>
      <c r="AG7" s="1">
        <v>30</v>
      </c>
      <c r="AH7" s="1">
        <v>31</v>
      </c>
    </row>
    <row r="8" spans="2:39" ht="65.25" hidden="1" customHeight="1" x14ac:dyDescent="0.25">
      <c r="D8" s="6">
        <f>DATE($C$2,VLOOKUP($C$3,Aide!$B$4:$C$15,2,FALSE),D7)</f>
        <v>45078</v>
      </c>
      <c r="E8" s="6">
        <f>DATE($C$2,VLOOKUP($C$3,Aide!$B$4:$C$15,2,FALSE),E7)</f>
        <v>45079</v>
      </c>
      <c r="F8" s="6">
        <f>DATE($C$2,VLOOKUP($C$3,Aide!$B$4:$C$15,2,FALSE),F7)</f>
        <v>45080</v>
      </c>
      <c r="G8" s="6">
        <f>DATE($C$2,VLOOKUP($C$3,Aide!$B$4:$C$15,2,FALSE),G7)</f>
        <v>45081</v>
      </c>
      <c r="H8" s="6">
        <f>DATE($C$2,VLOOKUP($C$3,Aide!$B$4:$C$15,2,FALSE),H7)</f>
        <v>45082</v>
      </c>
      <c r="I8" s="6">
        <f>DATE($C$2,VLOOKUP($C$3,Aide!$B$4:$C$15,2,FALSE),I7)</f>
        <v>45083</v>
      </c>
      <c r="J8" s="6">
        <f>DATE($C$2,VLOOKUP($C$3,Aide!$B$4:$C$15,2,FALSE),J7)</f>
        <v>45084</v>
      </c>
      <c r="K8" s="6">
        <f>DATE($C$2,VLOOKUP($C$3,Aide!$B$4:$C$15,2,FALSE),K7)</f>
        <v>45085</v>
      </c>
      <c r="L8" s="6">
        <f>DATE($C$2,VLOOKUP($C$3,Aide!$B$4:$C$15,2,FALSE),L7)</f>
        <v>45086</v>
      </c>
      <c r="M8" s="6">
        <f>DATE($C$2,VLOOKUP($C$3,Aide!$B$4:$C$15,2,FALSE),M7)</f>
        <v>45087</v>
      </c>
      <c r="N8" s="6">
        <f>DATE($C$2,VLOOKUP($C$3,Aide!$B$4:$C$15,2,FALSE),N7)</f>
        <v>45088</v>
      </c>
      <c r="O8" s="6">
        <f>DATE($C$2,VLOOKUP($C$3,Aide!$B$4:$C$15,2,FALSE),O7)</f>
        <v>45089</v>
      </c>
      <c r="P8" s="6">
        <f>DATE($C$2,VLOOKUP($C$3,Aide!$B$4:$C$15,2,FALSE),P7)</f>
        <v>45090</v>
      </c>
      <c r="Q8" s="6">
        <f>DATE($C$2,VLOOKUP($C$3,Aide!$B$4:$C$15,2,FALSE),Q7)</f>
        <v>45091</v>
      </c>
      <c r="R8" s="6">
        <f>DATE($C$2,VLOOKUP($C$3,Aide!$B$4:$C$15,2,FALSE),R7)</f>
        <v>45092</v>
      </c>
      <c r="S8" s="6">
        <f>DATE($C$2,VLOOKUP($C$3,Aide!$B$4:$C$15,2,FALSE),S7)</f>
        <v>45093</v>
      </c>
      <c r="T8" s="6">
        <f>DATE($C$2,VLOOKUP($C$3,Aide!$B$4:$C$15,2,FALSE),T7)</f>
        <v>45094</v>
      </c>
      <c r="U8" s="6">
        <f>DATE($C$2,VLOOKUP($C$3,Aide!$B$4:$C$15,2,FALSE),U7)</f>
        <v>45095</v>
      </c>
      <c r="V8" s="6">
        <f>DATE($C$2,VLOOKUP($C$3,Aide!$B$4:$C$15,2,FALSE),V7)</f>
        <v>45096</v>
      </c>
      <c r="W8" s="6">
        <f>DATE($C$2,VLOOKUP($C$3,Aide!$B$4:$C$15,2,FALSE),W7)</f>
        <v>45097</v>
      </c>
      <c r="X8" s="6">
        <f>DATE($C$2,VLOOKUP($C$3,Aide!$B$4:$C$15,2,FALSE),X7)</f>
        <v>45098</v>
      </c>
      <c r="Y8" s="6">
        <f>DATE($C$2,VLOOKUP($C$3,Aide!$B$4:$C$15,2,FALSE),Y7)</f>
        <v>45099</v>
      </c>
      <c r="Z8" s="6">
        <f>DATE($C$2,VLOOKUP($C$3,Aide!$B$4:$C$15,2,FALSE),Z7)</f>
        <v>45100</v>
      </c>
      <c r="AA8" s="6">
        <f>DATE($C$2,VLOOKUP($C$3,Aide!$B$4:$C$15,2,FALSE),AA7)</f>
        <v>45101</v>
      </c>
      <c r="AB8" s="6">
        <f>DATE($C$2,VLOOKUP($C$3,Aide!$B$4:$C$15,2,FALSE),AB7)</f>
        <v>45102</v>
      </c>
      <c r="AC8" s="6">
        <f>DATE($C$2,VLOOKUP($C$3,Aide!$B$4:$C$15,2,FALSE),AC7)</f>
        <v>45103</v>
      </c>
      <c r="AD8" s="6">
        <f>DATE($C$2,VLOOKUP($C$3,Aide!$B$4:$C$15,2,FALSE),AD7)</f>
        <v>45104</v>
      </c>
      <c r="AE8" s="6">
        <f>DATE($C$2,VLOOKUP($C$3,Aide!$B$4:$C$15,2,FALSE),AE7)</f>
        <v>45105</v>
      </c>
      <c r="AF8" s="6">
        <f>DATE($C$2,VLOOKUP($C$3,Aide!$B$4:$C$15,2,FALSE),AF7)</f>
        <v>45106</v>
      </c>
      <c r="AG8" s="6">
        <f>DATE($C$2,VLOOKUP($C$3,Aide!$B$4:$C$15,2,FALSE),AG7)</f>
        <v>45107</v>
      </c>
      <c r="AH8" s="6">
        <f>DATE($C$2,VLOOKUP($C$3,Aide!$B$4:$C$15,2,FALSE),AH7)</f>
        <v>45108</v>
      </c>
    </row>
    <row r="9" spans="2:39" ht="71.25" customHeight="1" x14ac:dyDescent="0.25">
      <c r="D9" s="7" t="str">
        <f>IF(AND($C$2&lt;&gt;"",$C$3&lt;&gt;""),TEXT(D8,"jjjj")&amp;" "&amp;TEXT(D8,"jj"),"")</f>
        <v>jeudi 01</v>
      </c>
      <c r="E9" s="7" t="str">
        <f t="shared" ref="E9:AH9" si="0">IF(AND($C$2&lt;&gt;"",$C$3&lt;&gt;""),IF(MONTH(E8)=MONTH($D$8),TEXT(E8,"jjjj")&amp;" "&amp;TEXT(E8,"jj"),""),"")</f>
        <v>vendredi 02</v>
      </c>
      <c r="F9" s="7" t="str">
        <f t="shared" si="0"/>
        <v>samedi 03</v>
      </c>
      <c r="G9" s="7" t="str">
        <f t="shared" si="0"/>
        <v>dimanche 04</v>
      </c>
      <c r="H9" s="7" t="str">
        <f t="shared" si="0"/>
        <v>lundi 05</v>
      </c>
      <c r="I9" s="7" t="str">
        <f t="shared" si="0"/>
        <v>mardi 06</v>
      </c>
      <c r="J9" s="7" t="str">
        <f t="shared" si="0"/>
        <v>mercredi 07</v>
      </c>
      <c r="K9" s="7" t="str">
        <f t="shared" si="0"/>
        <v>jeudi 08</v>
      </c>
      <c r="L9" s="7" t="str">
        <f t="shared" si="0"/>
        <v>vendredi 09</v>
      </c>
      <c r="M9" s="7" t="str">
        <f t="shared" si="0"/>
        <v>samedi 10</v>
      </c>
      <c r="N9" s="7" t="str">
        <f t="shared" si="0"/>
        <v>dimanche 11</v>
      </c>
      <c r="O9" s="7" t="str">
        <f t="shared" si="0"/>
        <v>lundi 12</v>
      </c>
      <c r="P9" s="7" t="str">
        <f t="shared" si="0"/>
        <v>mardi 13</v>
      </c>
      <c r="Q9" s="7" t="str">
        <f t="shared" si="0"/>
        <v>mercredi 14</v>
      </c>
      <c r="R9" s="7" t="str">
        <f t="shared" si="0"/>
        <v>jeudi 15</v>
      </c>
      <c r="S9" s="7" t="str">
        <f>IF(AND($C$2&lt;&gt;"",$C$3&lt;&gt;""),IF(MONTH(S8)=MONTH($D$8),TEXT(S8,"jjjj")&amp;" "&amp;TEXT(S8,"jj"),""),"")</f>
        <v>vendredi 16</v>
      </c>
      <c r="T9" s="7" t="str">
        <f t="shared" si="0"/>
        <v>samedi 17</v>
      </c>
      <c r="U9" s="7" t="str">
        <f t="shared" si="0"/>
        <v>dimanche 18</v>
      </c>
      <c r="V9" s="7" t="str">
        <f t="shared" si="0"/>
        <v>lundi 19</v>
      </c>
      <c r="W9" s="7" t="str">
        <f t="shared" si="0"/>
        <v>mardi 20</v>
      </c>
      <c r="X9" s="7" t="str">
        <f t="shared" si="0"/>
        <v>mercredi 21</v>
      </c>
      <c r="Y9" s="7" t="str">
        <f t="shared" si="0"/>
        <v>jeudi 22</v>
      </c>
      <c r="Z9" s="7" t="str">
        <f t="shared" si="0"/>
        <v>vendredi 23</v>
      </c>
      <c r="AA9" s="7" t="str">
        <f t="shared" si="0"/>
        <v>samedi 24</v>
      </c>
      <c r="AB9" s="7" t="str">
        <f t="shared" si="0"/>
        <v>dimanche 25</v>
      </c>
      <c r="AC9" s="7" t="str">
        <f t="shared" si="0"/>
        <v>lundi 26</v>
      </c>
      <c r="AD9" s="7" t="str">
        <f>IF(AND($C$2&lt;&gt;"",$C$3&lt;&gt;""),IF(MONTH(AD8)=MONTH($D$8),TEXT(AD8,"jjjj")&amp;" "&amp;TEXT(AD8,"jj"),""),"")</f>
        <v>mardi 27</v>
      </c>
      <c r="AE9" s="7" t="str">
        <f t="shared" si="0"/>
        <v>mercredi 28</v>
      </c>
      <c r="AF9" s="7" t="str">
        <f t="shared" si="0"/>
        <v>jeudi 29</v>
      </c>
      <c r="AG9" s="7" t="str">
        <f t="shared" si="0"/>
        <v>vendredi 30</v>
      </c>
      <c r="AH9" s="7" t="str">
        <f t="shared" si="0"/>
        <v/>
      </c>
      <c r="AK9" s="25">
        <f>IF(WEEKDAY(DATE(YEAR(D8),MONTH(D8),1),2)=1,DATE(YEAR(D8),MONTH(D8),1),DATE(YEAR(D8),MONTH(D8),1)+8-(WEEKDAY(DATE(YEAR(D8),MONTH(D8),1),2)))</f>
        <v>45082</v>
      </c>
    </row>
    <row r="10" spans="2:39" x14ac:dyDescent="0.25">
      <c r="C10" s="22" t="str">
        <f>IF(AND($C$2&lt;&gt;"",$C$3&lt;&gt;""),"Agrafage","")</f>
        <v>Agrafage</v>
      </c>
      <c r="D10" s="1" t="str">
        <f>IF(D9&lt;&gt;"",IF(OR(WEEKDAY(D$8,2)=6,WEEKDAY(D$8,2)=7),"",IF(AND(D$8&gt;=Programmation!$B$1,D$8&lt;=Programmation!$C$1,D$17=""),"X","")),"")</f>
        <v/>
      </c>
      <c r="E10" s="23" t="str">
        <f>IF(E9&lt;&gt;"",IF(OR(WEEKDAY(E$8,2)=6,WEEKDAY(E$8,2)=7),"",IF(AND(E$8&gt;=Programmation!$B$1,E$8&lt;=Programmation!$C$1,E$17=""),"X","")),"")</f>
        <v/>
      </c>
      <c r="F10" s="23" t="str">
        <f>IF(F9&lt;&gt;"",IF(OR(WEEKDAY(F$8,2)=6,WEEKDAY(F$8,2)=7),"",IF(AND(F$8&gt;=Programmation!$B$1,F$8&lt;=Programmation!$C$1,F$17=""),"X","")),"")</f>
        <v/>
      </c>
      <c r="G10" s="23" t="str">
        <f>IF(G9&lt;&gt;"",IF(OR(WEEKDAY(G$8,2)=6,WEEKDAY(G$8,2)=7),"",IF(AND(G$8&gt;=Programmation!$B$1,G$8&lt;=Programmation!$C$1,G$17=""),"X","")),"")</f>
        <v/>
      </c>
      <c r="H10" s="23" t="str">
        <f>IF(H9&lt;&gt;"",IF(OR(WEEKDAY(H$8,2)=6,WEEKDAY(H$8,2)=7),"",IF(AND(H$8&gt;=Programmation!$B$1,H$8&lt;=Programmation!$C$1,H$17=""),"X","")),"")</f>
        <v/>
      </c>
      <c r="I10" s="23" t="str">
        <f>IF(I9&lt;&gt;"",IF(OR(WEEKDAY(I$8,2)=6,WEEKDAY(I$8,2)=7),"",IF(AND(I$8&gt;=Programmation!$B$1,I$8&lt;=Programmation!$C$1,I$17=""),"X","")),"")</f>
        <v/>
      </c>
      <c r="J10" s="23" t="str">
        <f>IF(J9&lt;&gt;"",IF(OR(WEEKDAY(J$8,2)=6,WEEKDAY(J$8,2)=7),"",IF(AND(J$8&gt;=Programmation!$B$1,J$8&lt;=Programmation!$C$1,J$17=""),"X","")),"")</f>
        <v/>
      </c>
      <c r="K10" s="23" t="str">
        <f>IF(K9&lt;&gt;"",IF(OR(WEEKDAY(K$8,2)=6,WEEKDAY(K$8,2)=7),"",IF(AND(K$8&gt;=Programmation!$B$1,K$8&lt;=Programmation!$C$1,K$17=""),"X","")),"")</f>
        <v>X</v>
      </c>
      <c r="L10" s="23" t="str">
        <f>IF(L9&lt;&gt;"",IF(OR(WEEKDAY(L$8,2)=6,WEEKDAY(L$8,2)=7),"",IF(AND(L$8&gt;=Programmation!$B$1,L$8&lt;=Programmation!$C$1,L$17=""),"X","")),"")</f>
        <v>X</v>
      </c>
      <c r="M10" s="23" t="str">
        <f>IF(M9&lt;&gt;"",IF(OR(WEEKDAY(M$8,2)=6,WEEKDAY(M$8,2)=7),"",IF(AND(M$8&gt;=Programmation!$B$1,M$8&lt;=Programmation!$C$1,M$17=""),"X","")),"")</f>
        <v/>
      </c>
      <c r="N10" s="23" t="str">
        <f>IF(N9&lt;&gt;"",IF(OR(WEEKDAY(N$8,2)=6,WEEKDAY(N$8,2)=7),"",IF(AND(N$8&gt;=Programmation!$B$1,N$8&lt;=Programmation!$C$1,N$17=""),"X","")),"")</f>
        <v/>
      </c>
      <c r="O10" s="23" t="str">
        <f>IF(O9&lt;&gt;"",IF(OR(WEEKDAY(O$8,2)=6,WEEKDAY(O$8,2)=7),"",IF(AND(O$8&gt;=Programmation!$B$1,O$8&lt;=Programmation!$C$1,O$17=""),"X","")),"")</f>
        <v>X</v>
      </c>
      <c r="P10" s="23" t="str">
        <f>IF(P9&lt;&gt;"",IF(OR(WEEKDAY(P$8,2)=6,WEEKDAY(P$8,2)=7),"",IF(AND(P$8&gt;=Programmation!$B$1,P$8&lt;=Programmation!$C$1,P$17=""),"X","")),"")</f>
        <v>X</v>
      </c>
      <c r="Q10" s="23" t="str">
        <f>IF(Q9&lt;&gt;"",IF(OR(WEEKDAY(Q$8,2)=6,WEEKDAY(Q$8,2)=7),"",IF(AND(Q$8&gt;=Programmation!$B$1,Q$8&lt;=Programmation!$C$1,Q$17=""),"X","")),"")</f>
        <v>X</v>
      </c>
      <c r="R10" s="23" t="str">
        <f>IF(R9&lt;&gt;"",IF(OR(WEEKDAY(R$8,2)=6,WEEKDAY(R$8,2)=7),"",IF(AND(R$8&gt;=Programmation!$B$1,R$8&lt;=Programmation!$C$1,R$17=""),"X","")),"")</f>
        <v/>
      </c>
      <c r="S10" s="23" t="str">
        <f>IF(S9&lt;&gt;"",IF(OR(WEEKDAY(S$8,2)=6,WEEKDAY(S$8,2)=7),"",IF(AND(S$8&gt;=Programmation!$B$1,S$8&lt;=Programmation!$C$1,S$17=""),"X","")),"")</f>
        <v/>
      </c>
      <c r="T10" s="23" t="str">
        <f>IF(T9&lt;&gt;"",IF(OR(WEEKDAY(T$8,2)=6,WEEKDAY(T$8,2)=7),"",IF(AND(T$8&gt;=Programmation!$B$1,T$8&lt;=Programmation!$C$1,T$17=""),"X","")),"")</f>
        <v/>
      </c>
      <c r="U10" s="23" t="str">
        <f>IF(U9&lt;&gt;"",IF(OR(WEEKDAY(U$8,2)=6,WEEKDAY(U$8,2)=7),"",IF(AND(U$8&gt;=Programmation!$B$1,U$8&lt;=Programmation!$C$1,U$17=""),"X","")),"")</f>
        <v/>
      </c>
      <c r="V10" s="23" t="str">
        <f>IF(V9&lt;&gt;"",IF(OR(WEEKDAY(V$8,2)=6,WEEKDAY(V$8,2)=7),"",IF(AND(V$8&gt;=Programmation!$B$1,V$8&lt;=Programmation!$C$1,V$17=""),"X","")),"")</f>
        <v/>
      </c>
      <c r="W10" s="23" t="str">
        <f>IF(W9&lt;&gt;"",IF(OR(WEEKDAY(W$8,2)=6,WEEKDAY(W$8,2)=7),"",IF(AND(W$8&gt;=Programmation!$B$1,W$8&lt;=Programmation!$C$1,W$17=""),"X","")),"")</f>
        <v/>
      </c>
      <c r="X10" s="23" t="str">
        <f>IF(X9&lt;&gt;"",IF(OR(WEEKDAY(X$8,2)=6,WEEKDAY(X$8,2)=7),"",IF(AND(X$8&gt;=Programmation!$B$1,X$8&lt;=Programmation!$C$1,X$17=""),"X","")),"")</f>
        <v/>
      </c>
      <c r="Y10" s="23" t="str">
        <f>IF(Y9&lt;&gt;"",IF(OR(WEEKDAY(Y$8,2)=6,WEEKDAY(Y$8,2)=7),"",IF(AND(Y$8&gt;=Programmation!$B$1,Y$8&lt;=Programmation!$C$1,Y$17=""),"X","")),"")</f>
        <v/>
      </c>
      <c r="Z10" s="23" t="str">
        <f>IF(Z9&lt;&gt;"",IF(OR(WEEKDAY(Z$8,2)=6,WEEKDAY(Z$8,2)=7),"",IF(AND(Z$8&gt;=Programmation!$B$1,Z$8&lt;=Programmation!$C$1,Z$17=""),"X","")),"")</f>
        <v/>
      </c>
      <c r="AA10" s="23" t="str">
        <f>IF(AA9&lt;&gt;"",IF(OR(WEEKDAY(AA$8,2)=6,WEEKDAY(AA$8,2)=7),"",IF(AND(AA$8&gt;=Programmation!$B$1,AA$8&lt;=Programmation!$C$1,AA$17=""),"X","")),"")</f>
        <v/>
      </c>
      <c r="AB10" s="23" t="str">
        <f>IF(AB9&lt;&gt;"",IF(OR(WEEKDAY(AB$8,2)=6,WEEKDAY(AB$8,2)=7),"",IF(AND(AB$8&gt;=Programmation!$B$1,AB$8&lt;=Programmation!$C$1,AB$17=""),"X","")),"")</f>
        <v/>
      </c>
      <c r="AC10" s="23" t="str">
        <f>IF(AC9&lt;&gt;"",IF(OR(WEEKDAY(AC$8,2)=6,WEEKDAY(AC$8,2)=7),"",IF(AND(AC$8&gt;=Programmation!$B$1,AC$8&lt;=Programmation!$C$1,AC$17=""),"X","")),"")</f>
        <v/>
      </c>
      <c r="AD10" s="23" t="str">
        <f>IF(AD9&lt;&gt;"",IF(OR(WEEKDAY(AD$8,2)=6,WEEKDAY(AD$8,2)=7),"",IF(AND(AD$8&gt;=Programmation!$B$1,AD$8&lt;=Programmation!$C$1,AD$17=""),"X","")),"")</f>
        <v/>
      </c>
      <c r="AE10" s="23" t="str">
        <f>IF(AE9&lt;&gt;"",IF(OR(WEEKDAY(AE$8,2)=6,WEEKDAY(AE$8,2)=7),"",IF(AND(AE$8&gt;=Programmation!$B$1,AE$8&lt;=Programmation!$C$1,AE$17=""),"X","")),"")</f>
        <v/>
      </c>
      <c r="AF10" s="23" t="str">
        <f>IF(AF9&lt;&gt;"",IF(OR(WEEKDAY(AF$8,2)=6,WEEKDAY(AF$8,2)=7),"",IF(AND(AF$8&gt;=Programmation!$B$1,AF$8&lt;=Programmation!$C$1,AF$17=""),"X","")),"")</f>
        <v/>
      </c>
      <c r="AG10" s="23" t="str">
        <f>IF(AG9&lt;&gt;"",IF(OR(WEEKDAY(AG$8,2)=6,WEEKDAY(AG$8,2)=7),"",IF(AND(AG$8&gt;=Programmation!$B$1,AG$8&lt;=Programmation!$C$1,AG$17=""),"X","")),"")</f>
        <v/>
      </c>
      <c r="AH10" s="23" t="str">
        <f>IF(AH9&lt;&gt;"",IF(OR(WEEKDAY(AH$8,2)=6,WEEKDAY(AH$8,2)=7),"",IF(AND(AH$8&gt;=Programmation!$B$1,AH$8&lt;=Programmation!$C$1,AH$17=""),"X","")),"")</f>
        <v/>
      </c>
    </row>
    <row r="11" spans="2:39" x14ac:dyDescent="0.25">
      <c r="G11" s="15"/>
    </row>
    <row r="12" spans="2:39" x14ac:dyDescent="0.25">
      <c r="C12" s="22" t="str">
        <f>IF(AND($C$2&lt;&gt;"",$C$3&lt;&gt;""),"Sertissage 8 pans","")</f>
        <v>Sertissage 8 pans</v>
      </c>
      <c r="D12" s="1" t="str">
        <f>IF(D9&lt;&gt;"",IF(OR(WEEKDAY(D$8,2)=6,WEEKDAY(D$8,2)=7),"",IF(AND(D$8&gt;=Programmation!$B$2,D$8&lt;=Programmation!$C$2,D$17=""),"X","")),"")</f>
        <v/>
      </c>
      <c r="E12" s="14" t="str">
        <f>IF(E9&lt;&gt;"",IF(OR(WEEKDAY(E$8,2)=6,WEEKDAY(E$8,2)=7),"",IF(AND(E$8&gt;=Programmation!$B$2,E$8&lt;=Programmation!$C$2,E$17=""),"X","")),"")</f>
        <v/>
      </c>
      <c r="F12" s="14" t="str">
        <f>IF(F9&lt;&gt;"",IF(OR(WEEKDAY(F$8,2)=6,WEEKDAY(F$8,2)=7),"",IF(AND(F$8&gt;=Programmation!$B$2,F$8&lt;=Programmation!$C$2,F$17=""),"X","")),"")</f>
        <v/>
      </c>
      <c r="G12" s="14" t="str">
        <f>IF(G9&lt;&gt;"",IF(OR(WEEKDAY(G$8,2)=6,WEEKDAY(G$8,2)=7),"",IF(AND(G$8&gt;=Programmation!$B$2,G$8&lt;=Programmation!$C$2,G$17=""),"X","")),"")</f>
        <v/>
      </c>
      <c r="H12" s="14" t="str">
        <f>IF(H9&lt;&gt;"",IF(OR(WEEKDAY(H$8,2)=6,WEEKDAY(H$8,2)=7),"",IF(AND(H$8&gt;=Programmation!$B$2,H$8&lt;=Programmation!$C$2,H$17=""),"X","")),"")</f>
        <v>X</v>
      </c>
      <c r="I12" s="14" t="str">
        <f>IF(I9&lt;&gt;"",IF(OR(WEEKDAY(I$8,2)=6,WEEKDAY(I$8,2)=7),"",IF(AND(I$8&gt;=Programmation!$B$2,I$8&lt;=Programmation!$C$2,I$17=""),"X","")),"")</f>
        <v>X</v>
      </c>
      <c r="J12" s="14" t="str">
        <f>IF(J9&lt;&gt;"",IF(OR(WEEKDAY(J$8,2)=6,WEEKDAY(J$8,2)=7),"",IF(AND(J$8&gt;=Programmation!$B$2,J$8&lt;=Programmation!$C$2,J$17=""),"X","")),"")</f>
        <v>X</v>
      </c>
      <c r="K12" s="14" t="str">
        <f>IF(K9&lt;&gt;"",IF(OR(WEEKDAY(K$8,2)=6,WEEKDAY(K$8,2)=7),"",IF(AND(K$8&gt;=Programmation!$B$2,K$8&lt;=Programmation!$C$2,K$17=""),"X","")),"")</f>
        <v>X</v>
      </c>
      <c r="L12" s="14" t="str">
        <f>IF(L9&lt;&gt;"",IF(OR(WEEKDAY(L$8,2)=6,WEEKDAY(L$8,2)=7),"",IF(AND(L$8&gt;=Programmation!$B$2,L$8&lt;=Programmation!$C$2,L$17=""),"X","")),"")</f>
        <v>X</v>
      </c>
      <c r="M12" s="14" t="str">
        <f>IF(M9&lt;&gt;"",IF(OR(WEEKDAY(M$8,2)=6,WEEKDAY(M$8,2)=7),"",IF(AND(M$8&gt;=Programmation!$B$2,M$8&lt;=Programmation!$C$2,M$17=""),"X","")),"")</f>
        <v/>
      </c>
      <c r="N12" s="14" t="str">
        <f>IF(N9&lt;&gt;"",IF(OR(WEEKDAY(N$8,2)=6,WEEKDAY(N$8,2)=7),"",IF(AND(N$8&gt;=Programmation!$B$2,N$8&lt;=Programmation!$C$2,N$17=""),"X","")),"")</f>
        <v/>
      </c>
      <c r="O12" s="14" t="str">
        <f>IF(O9&lt;&gt;"",IF(OR(WEEKDAY(O$8,2)=6,WEEKDAY(O$8,2)=7),"",IF(AND(O$8&gt;=Programmation!$B$2,O$8&lt;=Programmation!$C$2,O$17=""),"X","")),"")</f>
        <v/>
      </c>
      <c r="P12" s="14" t="str">
        <f>IF(P9&lt;&gt;"",IF(OR(WEEKDAY(P$8,2)=6,WEEKDAY(P$8,2)=7),"",IF(AND(P$8&gt;=Programmation!$B$2,P$8&lt;=Programmation!$C$2,P$17=""),"X","")),"")</f>
        <v/>
      </c>
      <c r="Q12" s="14" t="str">
        <f>IF(Q9&lt;&gt;"",IF(OR(WEEKDAY(Q$8,2)=6,WEEKDAY(Q$8,2)=7),"",IF(AND(Q$8&gt;=Programmation!$B$2,Q$8&lt;=Programmation!$C$2,Q$17=""),"X","")),"")</f>
        <v/>
      </c>
      <c r="R12" s="14" t="str">
        <f>IF(R9&lt;&gt;"",IF(OR(WEEKDAY(R$8,2)=6,WEEKDAY(R$8,2)=7),"",IF(AND(R$8&gt;=Programmation!$B$2,R$8&lt;=Programmation!$C$2,R$17=""),"X","")),"")</f>
        <v/>
      </c>
      <c r="S12" s="14" t="str">
        <f>IF(S9&lt;&gt;"",IF(OR(WEEKDAY(S$8,2)=6,WEEKDAY(S$8,2)=7),"",IF(AND(S$8&gt;=Programmation!$B$2,S$8&lt;=Programmation!$C$2,S$17=""),"X","")),"")</f>
        <v/>
      </c>
      <c r="T12" s="14" t="str">
        <f>IF(T9&lt;&gt;"",IF(OR(WEEKDAY(T$8,2)=6,WEEKDAY(T$8,2)=7),"",IF(AND(T$8&gt;=Programmation!$B$2,T$8&lt;=Programmation!$C$2,T$17=""),"X","")),"")</f>
        <v/>
      </c>
      <c r="U12" s="14" t="str">
        <f>IF(U9&lt;&gt;"",IF(OR(WEEKDAY(U$8,2)=6,WEEKDAY(U$8,2)=7),"",IF(AND(U$8&gt;=Programmation!$B$2,U$8&lt;=Programmation!$C$2,U$17=""),"X","")),"")</f>
        <v/>
      </c>
      <c r="V12" s="14" t="str">
        <f>IF(V9&lt;&gt;"",IF(OR(WEEKDAY(V$8,2)=6,WEEKDAY(V$8,2)=7),"",IF(AND(V$8&gt;=Programmation!$B$2,V$8&lt;=Programmation!$C$2,V$17=""),"X","")),"")</f>
        <v/>
      </c>
      <c r="W12" s="14" t="str">
        <f>IF(W9&lt;&gt;"",IF(OR(WEEKDAY(W$8,2)=6,WEEKDAY(W$8,2)=7),"",IF(AND(W$8&gt;=Programmation!$B$2,W$8&lt;=Programmation!$C$2,W$17=""),"X","")),"")</f>
        <v/>
      </c>
      <c r="X12" s="14" t="str">
        <f>IF(X9&lt;&gt;"",IF(OR(WEEKDAY(X$8,2)=6,WEEKDAY(X$8,2)=7),"",IF(AND(X$8&gt;=Programmation!$B$2,X$8&lt;=Programmation!$C$2,X$17=""),"X","")),"")</f>
        <v/>
      </c>
      <c r="Y12" s="14" t="str">
        <f>IF(Y9&lt;&gt;"",IF(OR(WEEKDAY(Y$8,2)=6,WEEKDAY(Y$8,2)=7),"",IF(AND(Y$8&gt;=Programmation!$B$2,Y$8&lt;=Programmation!$C$2,Y$17=""),"X","")),"")</f>
        <v/>
      </c>
      <c r="Z12" s="14" t="str">
        <f>IF(Z9&lt;&gt;"",IF(OR(WEEKDAY(Z$8,2)=6,WEEKDAY(Z$8,2)=7),"",IF(AND(Z$8&gt;=Programmation!$B$2,Z$8&lt;=Programmation!$C$2,Z$17=""),"X","")),"")</f>
        <v/>
      </c>
      <c r="AA12" s="14" t="str">
        <f>IF(AA9&lt;&gt;"",IF(OR(WEEKDAY(AA$8,2)=6,WEEKDAY(AA$8,2)=7),"",IF(AND(AA$8&gt;=Programmation!$B$2,AA$8&lt;=Programmation!$C$2,AA$17=""),"X","")),"")</f>
        <v/>
      </c>
      <c r="AB12" s="14" t="str">
        <f>IF(AB9&lt;&gt;"",IF(OR(WEEKDAY(AB$8,2)=6,WEEKDAY(AB$8,2)=7),"",IF(AND(AB$8&gt;=Programmation!$B$2,AB$8&lt;=Programmation!$C$2,AB$17=""),"X","")),"")</f>
        <v/>
      </c>
      <c r="AC12" s="14" t="str">
        <f>IF(AC9&lt;&gt;"",IF(OR(WEEKDAY(AC$8,2)=6,WEEKDAY(AC$8,2)=7),"",IF(AND(AC$8&gt;=Programmation!$B$2,AC$8&lt;=Programmation!$C$2,AC$17=""),"X","")),"")</f>
        <v/>
      </c>
      <c r="AD12" s="14" t="str">
        <f>IF(AD9&lt;&gt;"",IF(OR(WEEKDAY(AD$8,2)=6,WEEKDAY(AD$8,2)=7),"",IF(AND(AD$8&gt;=Programmation!$B$2,AD$8&lt;=Programmation!$C$2,AD$17=""),"X","")),"")</f>
        <v/>
      </c>
      <c r="AE12" s="14" t="str">
        <f>IF(AE9&lt;&gt;"",IF(OR(WEEKDAY(AE$8,2)=6,WEEKDAY(AE$8,2)=7),"",IF(AND(AE$8&gt;=Programmation!$B$2,AE$8&lt;=Programmation!$C$2,AE$17=""),"X","")),"")</f>
        <v/>
      </c>
      <c r="AF12" s="14" t="str">
        <f>IF(AF9&lt;&gt;"",IF(OR(WEEKDAY(AF$8,2)=6,WEEKDAY(AF$8,2)=7),"",IF(AND(AF$8&gt;=Programmation!$B$2,AF$8&lt;=Programmation!$C$2,AF$17=""),"X","")),"")</f>
        <v/>
      </c>
      <c r="AG12" s="14" t="str">
        <f>IF(AG9&lt;&gt;"",IF(OR(WEEKDAY(AG$8,2)=6,WEEKDAY(AG$8,2)=7),"",IF(AND(AG$8&gt;=Programmation!$B$2,AG$8&lt;=Programmation!$C$2,AG$17=""),"X","")),"")</f>
        <v/>
      </c>
      <c r="AH12" s="14" t="str">
        <f>IF(AH9&lt;&gt;"",IF(OR(WEEKDAY(AH$8,2)=6,WEEKDAY(AH$8,2)=7),"",IF(AND(AH$8&gt;=Programmation!$B$2,AH$8&lt;=Programmation!$C$2,AH$17=""),"X","")),"")</f>
        <v/>
      </c>
    </row>
    <row r="13" spans="2:39" x14ac:dyDescent="0.25">
      <c r="D13" s="1" t="str">
        <f>IF(D9&lt;&gt;"",IF(OR(WEEKDAY(D$8,2)=6,WEEKDAY(D$8,2)=7),"",IF(AND(D$8&gt;=Programmation!$B$2,D$8&lt;=Programmation!$C$2,D$17=""),"X","")),"")</f>
        <v/>
      </c>
      <c r="AM13">
        <f>VLOOKUP(C3,Aide!B4:C15,2,FALSE)</f>
        <v>6</v>
      </c>
    </row>
    <row r="14" spans="2:39" x14ac:dyDescent="0.25">
      <c r="D14" s="5"/>
      <c r="E14" s="5"/>
      <c r="AM14">
        <f ca="1">MONTH(TODAY())</f>
        <v>5</v>
      </c>
    </row>
    <row r="17" spans="3:35" ht="13.5" hidden="1" customHeight="1" x14ac:dyDescent="0.25">
      <c r="C17" t="s">
        <v>42</v>
      </c>
      <c r="D17" s="1" t="str">
        <f t="shared" ref="D17:AH17" si="1">IF(COUNTIF(JoursFériés,D$8),"1","")</f>
        <v/>
      </c>
      <c r="E17" s="1" t="str">
        <f t="shared" si="1"/>
        <v/>
      </c>
      <c r="F17" s="1" t="str">
        <f t="shared" si="1"/>
        <v/>
      </c>
      <c r="G17" s="1" t="str">
        <f t="shared" si="1"/>
        <v/>
      </c>
      <c r="H17" s="1" t="str">
        <f t="shared" si="1"/>
        <v/>
      </c>
      <c r="I17" s="1" t="str">
        <f t="shared" si="1"/>
        <v/>
      </c>
      <c r="J17" s="1" t="str">
        <f t="shared" si="1"/>
        <v/>
      </c>
      <c r="K17" s="1" t="str">
        <f t="shared" si="1"/>
        <v/>
      </c>
      <c r="L17" s="1" t="str">
        <f t="shared" si="1"/>
        <v/>
      </c>
      <c r="M17" s="1" t="str">
        <f t="shared" si="1"/>
        <v/>
      </c>
      <c r="N17" s="1" t="str">
        <f t="shared" si="1"/>
        <v/>
      </c>
      <c r="O17" s="1" t="str">
        <f t="shared" si="1"/>
        <v/>
      </c>
      <c r="P17" s="1" t="str">
        <f t="shared" si="1"/>
        <v/>
      </c>
      <c r="Q17" s="1" t="str">
        <f t="shared" si="1"/>
        <v/>
      </c>
      <c r="R17" s="1" t="str">
        <f t="shared" si="1"/>
        <v/>
      </c>
      <c r="S17" s="1" t="str">
        <f t="shared" si="1"/>
        <v/>
      </c>
      <c r="T17" s="1" t="str">
        <f t="shared" si="1"/>
        <v/>
      </c>
      <c r="U17" s="1" t="str">
        <f t="shared" si="1"/>
        <v/>
      </c>
      <c r="V17" s="1" t="str">
        <f t="shared" si="1"/>
        <v/>
      </c>
      <c r="W17" s="1" t="str">
        <f t="shared" si="1"/>
        <v/>
      </c>
      <c r="X17" s="1" t="str">
        <f t="shared" si="1"/>
        <v/>
      </c>
      <c r="Y17" s="1" t="str">
        <f t="shared" si="1"/>
        <v/>
      </c>
      <c r="Z17" s="1" t="str">
        <f t="shared" si="1"/>
        <v/>
      </c>
      <c r="AA17" s="1" t="str">
        <f t="shared" si="1"/>
        <v/>
      </c>
      <c r="AB17" s="1" t="str">
        <f t="shared" si="1"/>
        <v/>
      </c>
      <c r="AC17" s="1" t="str">
        <f t="shared" si="1"/>
        <v/>
      </c>
      <c r="AD17" s="1" t="str">
        <f t="shared" si="1"/>
        <v/>
      </c>
      <c r="AE17" s="1" t="str">
        <f t="shared" si="1"/>
        <v/>
      </c>
      <c r="AF17" s="1" t="str">
        <f t="shared" si="1"/>
        <v/>
      </c>
      <c r="AG17" s="1" t="str">
        <f t="shared" si="1"/>
        <v/>
      </c>
      <c r="AH17" s="1" t="str">
        <f t="shared" si="1"/>
        <v/>
      </c>
    </row>
    <row r="18" spans="3:35" x14ac:dyDescent="0.25">
      <c r="C18" s="24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24"/>
    </row>
    <row r="19" spans="3:35" x14ac:dyDescent="0.25">
      <c r="C19" s="24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24"/>
    </row>
    <row r="20" spans="3:35" x14ac:dyDescent="0.25">
      <c r="C20" s="24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24"/>
    </row>
    <row r="21" spans="3:35" x14ac:dyDescent="0.25">
      <c r="C21" s="24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24"/>
    </row>
    <row r="23" spans="3:35" x14ac:dyDescent="0.25">
      <c r="K23" s="15"/>
    </row>
  </sheetData>
  <mergeCells count="1">
    <mergeCell ref="E2:AE5"/>
  </mergeCells>
  <conditionalFormatting sqref="D9:AH13">
    <cfRule type="expression" dxfId="19" priority="10">
      <formula>D$9&lt;&gt;""</formula>
    </cfRule>
  </conditionalFormatting>
  <conditionalFormatting sqref="D10:AH10">
    <cfRule type="cellIs" dxfId="18" priority="5" operator="equal">
      <formula>"X"</formula>
    </cfRule>
  </conditionalFormatting>
  <conditionalFormatting sqref="E2:AE5">
    <cfRule type="expression" dxfId="17" priority="7">
      <formula>$E$2&lt;&gt;""</formula>
    </cfRule>
  </conditionalFormatting>
  <conditionalFormatting sqref="D12:AH12">
    <cfRule type="cellIs" dxfId="16" priority="4" operator="equal">
      <formula>"X"</formula>
    </cfRule>
  </conditionalFormatting>
  <conditionalFormatting sqref="C10">
    <cfRule type="expression" dxfId="15" priority="2">
      <formula>$D$9&lt;&gt;""</formula>
    </cfRule>
  </conditionalFormatting>
  <conditionalFormatting sqref="C12">
    <cfRule type="expression" dxfId="14" priority="1">
      <formula>$D$9&lt;&gt;""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3F547E26-8A6D-4748-A503-6D8A9C5EB65D}">
            <xm:f>AND(D$9&lt;&gt;"",OR(WEEKDAY(D$8,2)=6,WEEKDAY(D$8,2)=7,D$8=Aide!$M$4:$M$16))</xm:f>
            <x14:dxf>
              <fill>
                <patternFill patternType="lightDown"/>
              </fill>
            </x14:dxf>
          </x14:cfRule>
          <xm:sqref>D10:AH13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6F44D325-9C92-4207-B0B6-56B846E61A29}">
          <x14:formula1>
            <xm:f>Aide!$E$4:$E$11</xm:f>
          </x14:formula1>
          <xm:sqref>C2</xm:sqref>
        </x14:dataValidation>
        <x14:dataValidation type="list" allowBlank="1" showInputMessage="1" showErrorMessage="1" xr:uid="{C6CC4B6C-0147-47C9-BABC-CA904B51E97D}">
          <x14:formula1>
            <xm:f>Aide!$B$4:$B$15</xm:f>
          </x14:formula1>
          <xm:sqref>C3</xm:sqref>
        </x14:dataValidation>
        <x14:dataValidation type="list" allowBlank="1" showInputMessage="1" showErrorMessage="1" xr:uid="{2DA02E5F-7D79-4116-9301-0715BAA45BAD}">
          <x14:formula1>
            <xm:f>Aide!$G$4:$G$6</xm:f>
          </x14:formula1>
          <xm:sqref>C4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C0EFB-AE0A-4ABD-B170-E7099049788A}">
  <dimension ref="A1:F6"/>
  <sheetViews>
    <sheetView zoomScale="115" zoomScaleNormal="115" workbookViewId="0">
      <selection activeCell="A34" sqref="A34"/>
    </sheetView>
  </sheetViews>
  <sheetFormatPr baseColWidth="10" defaultRowHeight="15" x14ac:dyDescent="0.25"/>
  <cols>
    <col min="1" max="1" width="16.140625" bestFit="1" customWidth="1"/>
    <col min="2" max="2" width="25.28515625" customWidth="1"/>
    <col min="3" max="3" width="19.5703125" customWidth="1"/>
    <col min="4" max="4" width="81.42578125" customWidth="1"/>
    <col min="5" max="5" width="10.7109375" bestFit="1" customWidth="1"/>
    <col min="6" max="6" width="12.85546875" bestFit="1" customWidth="1"/>
  </cols>
  <sheetData>
    <row r="1" spans="1:6" x14ac:dyDescent="0.25">
      <c r="A1" t="s">
        <v>20</v>
      </c>
      <c r="B1" s="5">
        <f>DATE(Planning!C2,VLOOKUP(Planning!C3,Aide!B4:C15,2,FALSE),8)</f>
        <v>45085</v>
      </c>
      <c r="C1" s="5">
        <f>DATE(Planning!C2,VLOOKUP(Planning!C3,Aide!B4:C15,2,FALSE),14)</f>
        <v>45091</v>
      </c>
      <c r="D1" s="27" t="s">
        <v>46</v>
      </c>
      <c r="E1" t="s">
        <v>22</v>
      </c>
      <c r="F1" t="s">
        <v>23</v>
      </c>
    </row>
    <row r="2" spans="1:6" x14ac:dyDescent="0.25">
      <c r="A2" t="s">
        <v>19</v>
      </c>
      <c r="B2" s="5">
        <f>IF(WEEKDAY(DATE(YEAR(Planning!D8),MONTH(Planning!D8),1),2)=1,DATE(YEAR(Planning!D8),MONTH(Planning!D8),1),DATE(YEAR(Planning!D8),MONTH(Planning!D8),1)+8-(WEEKDAY(DATE(YEAR(Planning!D8),MONTH(Planning!D8),1),2)))</f>
        <v>45082</v>
      </c>
      <c r="C2" s="5">
        <f>B2+6</f>
        <v>45088</v>
      </c>
      <c r="D2" s="27" t="s">
        <v>45</v>
      </c>
      <c r="E2" t="s">
        <v>22</v>
      </c>
      <c r="F2" t="s">
        <v>41</v>
      </c>
    </row>
    <row r="3" spans="1:6" x14ac:dyDescent="0.25">
      <c r="B3" s="5"/>
    </row>
    <row r="4" spans="1:6" x14ac:dyDescent="0.25">
      <c r="B4" s="5"/>
    </row>
    <row r="5" spans="1:6" x14ac:dyDescent="0.25">
      <c r="B5" s="5">
        <f>_xlfn.IFS(F1="Hebdomadaire",DATE(Planning!C2,VLOOKUP(Planning!C3,Aide!B4:C15,2,FALSE),8+6),F1="Mensuelle",DATE(Planning!C2,VLOOKUP(Planning!C3,Aide!B4:C15,2,FALSE)+1,8),F1="Trimestrielle",DATE(Planning!C2,VLOOKUP(Planning!C3,Aide!B4:C15,2,FALSE)+3,8))</f>
        <v>45115</v>
      </c>
    </row>
    <row r="6" spans="1:6" x14ac:dyDescent="0.25">
      <c r="B6" s="5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32DC28A-71BE-4F65-AD70-074916C57AAC}">
          <x14:formula1>
            <xm:f>Aide!$O$3:$O$6</xm:f>
          </x14:formula1>
          <xm:sqref>F1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A971C-C65F-48C5-8E3D-1340CE704836}">
  <dimension ref="B2:P16"/>
  <sheetViews>
    <sheetView workbookViewId="0">
      <selection activeCell="O7" sqref="O7"/>
    </sheetView>
  </sheetViews>
  <sheetFormatPr baseColWidth="10" defaultRowHeight="15" x14ac:dyDescent="0.25"/>
  <cols>
    <col min="1" max="6" width="11.42578125" style="1"/>
    <col min="7" max="7" width="18.5703125" style="1" customWidth="1"/>
    <col min="8" max="11" width="11.42578125" style="1"/>
    <col min="12" max="12" width="18.28515625" style="1" bestFit="1" customWidth="1"/>
    <col min="13" max="13" width="11.5703125" style="1" customWidth="1"/>
    <col min="14" max="14" width="11.42578125" style="1"/>
    <col min="15" max="15" width="14.140625" style="1" bestFit="1" customWidth="1"/>
    <col min="16" max="16384" width="11.42578125" style="1"/>
  </cols>
  <sheetData>
    <row r="2" spans="2:16" x14ac:dyDescent="0.25">
      <c r="L2" s="18" t="s">
        <v>39</v>
      </c>
      <c r="M2" s="19" t="s">
        <v>0</v>
      </c>
    </row>
    <row r="3" spans="2:16" x14ac:dyDescent="0.25">
      <c r="B3" s="8" t="s">
        <v>1</v>
      </c>
      <c r="C3" s="8" t="s">
        <v>2</v>
      </c>
      <c r="E3" s="8" t="s">
        <v>15</v>
      </c>
      <c r="G3" s="12" t="s">
        <v>18</v>
      </c>
      <c r="H3" s="12" t="s">
        <v>22</v>
      </c>
      <c r="L3" s="9" t="s">
        <v>24</v>
      </c>
      <c r="M3" s="16" t="s">
        <v>25</v>
      </c>
      <c r="O3" s="1" t="s">
        <v>43</v>
      </c>
    </row>
    <row r="4" spans="2:16" x14ac:dyDescent="0.25">
      <c r="B4" s="2" t="s">
        <v>3</v>
      </c>
      <c r="C4" s="2">
        <v>1</v>
      </c>
      <c r="E4" s="2">
        <v>2023</v>
      </c>
      <c r="G4" s="10" t="s">
        <v>40</v>
      </c>
      <c r="H4" s="13" t="s">
        <v>23</v>
      </c>
      <c r="L4" s="9" t="s">
        <v>26</v>
      </c>
      <c r="M4" s="17">
        <f xml:space="preserve"> DATE(Planning!$C$2,1,1)</f>
        <v>44927</v>
      </c>
      <c r="N4" s="5"/>
      <c r="O4" s="1" t="s">
        <v>23</v>
      </c>
      <c r="P4" s="5"/>
    </row>
    <row r="5" spans="2:16" x14ac:dyDescent="0.25">
      <c r="B5" s="2" t="s">
        <v>4</v>
      </c>
      <c r="C5" s="2">
        <v>2</v>
      </c>
      <c r="E5" s="2">
        <v>2024</v>
      </c>
      <c r="G5" s="10" t="s">
        <v>19</v>
      </c>
      <c r="H5" s="10" t="s">
        <v>23</v>
      </c>
      <c r="L5" s="9" t="s">
        <v>27</v>
      </c>
      <c r="M5" s="17">
        <f xml:space="preserve"> FLOOR(DAY(MINUTE(Planning!$C$2/38)/2+56)&amp;"/5/"&amp;Planning!$C$2,7)-34</f>
        <v>45025</v>
      </c>
      <c r="N5" s="5"/>
      <c r="O5" s="1" t="s">
        <v>41</v>
      </c>
      <c r="P5" s="5"/>
    </row>
    <row r="6" spans="2:16" x14ac:dyDescent="0.25">
      <c r="B6" s="2" t="s">
        <v>5</v>
      </c>
      <c r="C6" s="2">
        <v>3</v>
      </c>
      <c r="E6" s="2">
        <v>2025</v>
      </c>
      <c r="G6" s="11" t="s">
        <v>20</v>
      </c>
      <c r="H6" s="11"/>
      <c r="L6" s="9" t="s">
        <v>28</v>
      </c>
      <c r="M6" s="17">
        <f>M5+1</f>
        <v>45026</v>
      </c>
      <c r="N6" s="5"/>
      <c r="O6" s="1" t="s">
        <v>44</v>
      </c>
      <c r="P6" s="5"/>
    </row>
    <row r="7" spans="2:16" x14ac:dyDescent="0.25">
      <c r="B7" s="2" t="s">
        <v>6</v>
      </c>
      <c r="C7" s="2">
        <v>4</v>
      </c>
      <c r="E7" s="2">
        <v>2026</v>
      </c>
      <c r="L7" s="9" t="s">
        <v>29</v>
      </c>
      <c r="M7" s="17">
        <f xml:space="preserve"> DATE(Planning!$C$2,5,1)</f>
        <v>45047</v>
      </c>
      <c r="N7" s="5"/>
      <c r="P7" s="5"/>
    </row>
    <row r="8" spans="2:16" x14ac:dyDescent="0.25">
      <c r="B8" s="2" t="s">
        <v>7</v>
      </c>
      <c r="C8" s="2">
        <v>5</v>
      </c>
      <c r="E8" s="2">
        <v>2027</v>
      </c>
      <c r="L8" s="9" t="s">
        <v>30</v>
      </c>
      <c r="M8" s="17">
        <f xml:space="preserve"> DATE(Planning!$C$2,5,8)</f>
        <v>45054</v>
      </c>
      <c r="N8" s="5"/>
      <c r="P8" s="5"/>
    </row>
    <row r="9" spans="2:16" x14ac:dyDescent="0.25">
      <c r="B9" s="2" t="s">
        <v>8</v>
      </c>
      <c r="C9" s="2">
        <v>6</v>
      </c>
      <c r="E9" s="2">
        <v>2028</v>
      </c>
      <c r="L9" s="9" t="s">
        <v>31</v>
      </c>
      <c r="M9" s="17">
        <f>M5+39</f>
        <v>45064</v>
      </c>
      <c r="N9" s="5"/>
      <c r="P9" s="5"/>
    </row>
    <row r="10" spans="2:16" x14ac:dyDescent="0.25">
      <c r="B10" s="2" t="s">
        <v>9</v>
      </c>
      <c r="C10" s="2">
        <v>7</v>
      </c>
      <c r="E10" s="2">
        <v>2029</v>
      </c>
      <c r="L10" s="9" t="s">
        <v>32</v>
      </c>
      <c r="M10" s="17">
        <f>M5+49</f>
        <v>45074</v>
      </c>
      <c r="N10" s="5"/>
      <c r="P10" s="5"/>
    </row>
    <row r="11" spans="2:16" x14ac:dyDescent="0.25">
      <c r="B11" s="2" t="s">
        <v>10</v>
      </c>
      <c r="C11" s="2">
        <v>8</v>
      </c>
      <c r="E11" s="2">
        <v>2030</v>
      </c>
      <c r="L11" s="9" t="s">
        <v>33</v>
      </c>
      <c r="M11" s="17">
        <f>M5+50</f>
        <v>45075</v>
      </c>
      <c r="N11" s="5"/>
      <c r="P11" s="5"/>
    </row>
    <row r="12" spans="2:16" x14ac:dyDescent="0.25">
      <c r="B12" s="2" t="s">
        <v>11</v>
      </c>
      <c r="C12" s="2">
        <v>9</v>
      </c>
      <c r="L12" s="9" t="s">
        <v>34</v>
      </c>
      <c r="M12" s="17">
        <f xml:space="preserve"> DATE(Planning!$C$2,7,14)</f>
        <v>45121</v>
      </c>
      <c r="N12" s="5"/>
      <c r="P12" s="5"/>
    </row>
    <row r="13" spans="2:16" x14ac:dyDescent="0.25">
      <c r="B13" s="2" t="s">
        <v>12</v>
      </c>
      <c r="C13" s="2">
        <v>10</v>
      </c>
      <c r="L13" s="9" t="s">
        <v>35</v>
      </c>
      <c r="M13" s="17">
        <f xml:space="preserve"> DATE(Planning!$C$2,8,15)</f>
        <v>45153</v>
      </c>
      <c r="N13" s="5"/>
      <c r="P13" s="5"/>
    </row>
    <row r="14" spans="2:16" x14ac:dyDescent="0.25">
      <c r="B14" s="2" t="s">
        <v>13</v>
      </c>
      <c r="C14" s="2">
        <v>11</v>
      </c>
      <c r="L14" s="9" t="s">
        <v>36</v>
      </c>
      <c r="M14" s="17">
        <f xml:space="preserve"> DATE(Planning!$C$2,11,1)</f>
        <v>45231</v>
      </c>
      <c r="N14" s="5"/>
      <c r="P14" s="5"/>
    </row>
    <row r="15" spans="2:16" x14ac:dyDescent="0.25">
      <c r="B15" s="2" t="s">
        <v>14</v>
      </c>
      <c r="C15" s="2">
        <v>12</v>
      </c>
      <c r="L15" s="9" t="s">
        <v>37</v>
      </c>
      <c r="M15" s="17">
        <f>DATE(Planning!$C$2,11,11)</f>
        <v>45241</v>
      </c>
      <c r="N15" s="5"/>
      <c r="P15" s="5"/>
    </row>
    <row r="16" spans="2:16" x14ac:dyDescent="0.25">
      <c r="L16" s="20" t="s">
        <v>38</v>
      </c>
      <c r="M16" s="21">
        <f xml:space="preserve"> DATE(Planning!$C$2,12,25)</f>
        <v>45285</v>
      </c>
      <c r="N16" s="5"/>
      <c r="P16" s="5"/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Planning</vt:lpstr>
      <vt:lpstr>Programmation</vt:lpstr>
      <vt:lpstr>Aide</vt:lpstr>
      <vt:lpstr>JoursFériés</vt:lpstr>
    </vt:vector>
  </TitlesOfParts>
  <Company>JUMO GmbH Co KG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Zwawiak</dc:creator>
  <cp:lastModifiedBy>Pierre Zwawiak</cp:lastModifiedBy>
  <dcterms:created xsi:type="dcterms:W3CDTF">2023-05-02T09:58:59Z</dcterms:created>
  <dcterms:modified xsi:type="dcterms:W3CDTF">2023-05-10T05:54:19Z</dcterms:modified>
</cp:coreProperties>
</file>