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B1D03366-523B-43B8-94F9-6634665DA339}" xr6:coauthVersionLast="47" xr6:coauthVersionMax="47" xr10:uidLastSave="{00000000-0000-0000-0000-000000000000}"/>
  <bookViews>
    <workbookView xWindow="13275" yWindow="9555" windowWidth="28860" windowHeight="18255" xr2:uid="{DB2112A0-7BBA-4AFF-9CE6-D671DDD8236A}"/>
  </bookViews>
  <sheets>
    <sheet name="Suivi des dépenses 2026" sheetId="1" r:id="rId1"/>
    <sheet name="Totaux 2026" sheetId="5" r:id="rId2"/>
    <sheet name="TCD" sheetId="8" r:id="rId3"/>
    <sheet name="État résultats rev. dép. 2026" sheetId="6" r:id="rId4"/>
  </sheets>
  <definedNames>
    <definedName name="_xlnm._FilterDatabase" localSheetId="0" hidden="1">'Suivi des dépenses 2026'!$A$3:$F$58</definedName>
    <definedName name="_xlnm.Print_Titles" localSheetId="0">'Suivi des dépenses 2026'!$3:$3</definedName>
    <definedName name="TypeDépenses">'Totaux 2026'!$A$8:$A$48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5" l="1"/>
  <c r="E8" i="5"/>
  <c r="F8" i="5"/>
  <c r="G8" i="5"/>
  <c r="H8" i="5"/>
  <c r="I8" i="5"/>
  <c r="J8" i="5"/>
  <c r="K8" i="5"/>
  <c r="L8" i="5"/>
  <c r="M8" i="5"/>
  <c r="N8" i="5"/>
  <c r="O8" i="5"/>
  <c r="D9" i="5"/>
  <c r="E9" i="5"/>
  <c r="F9" i="5"/>
  <c r="G9" i="5"/>
  <c r="H9" i="5"/>
  <c r="I9" i="5"/>
  <c r="J9" i="5"/>
  <c r="K9" i="5"/>
  <c r="L9" i="5"/>
  <c r="M9" i="5"/>
  <c r="N9" i="5"/>
  <c r="O9" i="5"/>
  <c r="D10" i="5"/>
  <c r="E10" i="5"/>
  <c r="F10" i="5"/>
  <c r="G10" i="5"/>
  <c r="H10" i="5"/>
  <c r="I10" i="5"/>
  <c r="J10" i="5"/>
  <c r="K10" i="5"/>
  <c r="L10" i="5"/>
  <c r="M10" i="5"/>
  <c r="N10" i="5"/>
  <c r="O10" i="5"/>
  <c r="D11" i="5"/>
  <c r="E11" i="5"/>
  <c r="F11" i="5"/>
  <c r="G11" i="5"/>
  <c r="H11" i="5"/>
  <c r="I11" i="5"/>
  <c r="J11" i="5"/>
  <c r="K11" i="5"/>
  <c r="L11" i="5"/>
  <c r="M11" i="5"/>
  <c r="N11" i="5"/>
  <c r="O11" i="5"/>
  <c r="D12" i="5"/>
  <c r="E12" i="5"/>
  <c r="F12" i="5"/>
  <c r="G12" i="5"/>
  <c r="H12" i="5"/>
  <c r="I12" i="5"/>
  <c r="J12" i="5"/>
  <c r="K12" i="5"/>
  <c r="L12" i="5"/>
  <c r="M12" i="5"/>
  <c r="N12" i="5"/>
  <c r="O12" i="5"/>
  <c r="D13" i="5"/>
  <c r="E13" i="5"/>
  <c r="F13" i="5"/>
  <c r="G13" i="5"/>
  <c r="H13" i="5"/>
  <c r="I13" i="5"/>
  <c r="J13" i="5"/>
  <c r="K13" i="5"/>
  <c r="L13" i="5"/>
  <c r="M13" i="5"/>
  <c r="N13" i="5"/>
  <c r="O13" i="5"/>
  <c r="D14" i="5"/>
  <c r="E14" i="5"/>
  <c r="F14" i="5"/>
  <c r="G14" i="5"/>
  <c r="H14" i="5"/>
  <c r="I14" i="5"/>
  <c r="J14" i="5"/>
  <c r="K14" i="5"/>
  <c r="L14" i="5"/>
  <c r="M14" i="5"/>
  <c r="N14" i="5"/>
  <c r="O14" i="5"/>
  <c r="D15" i="5"/>
  <c r="E15" i="5"/>
  <c r="F15" i="5"/>
  <c r="G15" i="5"/>
  <c r="H15" i="5"/>
  <c r="I15" i="5"/>
  <c r="J15" i="5"/>
  <c r="K15" i="5"/>
  <c r="L15" i="5"/>
  <c r="M15" i="5"/>
  <c r="N15" i="5"/>
  <c r="O15" i="5"/>
  <c r="D16" i="5"/>
  <c r="E16" i="5"/>
  <c r="F16" i="5"/>
  <c r="G16" i="5"/>
  <c r="H16" i="5"/>
  <c r="I16" i="5"/>
  <c r="J16" i="5"/>
  <c r="K16" i="5"/>
  <c r="L16" i="5"/>
  <c r="M16" i="5"/>
  <c r="N16" i="5"/>
  <c r="O16" i="5"/>
  <c r="D17" i="5"/>
  <c r="E17" i="5"/>
  <c r="F17" i="5"/>
  <c r="G17" i="5"/>
  <c r="H17" i="5"/>
  <c r="I17" i="5"/>
  <c r="J17" i="5"/>
  <c r="K17" i="5"/>
  <c r="L17" i="5"/>
  <c r="M17" i="5"/>
  <c r="N17" i="5"/>
  <c r="O17" i="5"/>
  <c r="D18" i="5"/>
  <c r="E18" i="5"/>
  <c r="F18" i="5"/>
  <c r="G18" i="5"/>
  <c r="H18" i="5"/>
  <c r="I18" i="5"/>
  <c r="J18" i="5"/>
  <c r="K18" i="5"/>
  <c r="L18" i="5"/>
  <c r="M18" i="5"/>
  <c r="N18" i="5"/>
  <c r="O18" i="5"/>
  <c r="D19" i="5"/>
  <c r="E19" i="5"/>
  <c r="F19" i="5"/>
  <c r="G19" i="5"/>
  <c r="H19" i="5"/>
  <c r="I19" i="5"/>
  <c r="J19" i="5"/>
  <c r="K19" i="5"/>
  <c r="L19" i="5"/>
  <c r="M19" i="5"/>
  <c r="N19" i="5"/>
  <c r="O19" i="5"/>
  <c r="D20" i="5"/>
  <c r="E20" i="5"/>
  <c r="F20" i="5"/>
  <c r="G20" i="5"/>
  <c r="H20" i="5"/>
  <c r="I20" i="5"/>
  <c r="J20" i="5"/>
  <c r="K20" i="5"/>
  <c r="L20" i="5"/>
  <c r="M20" i="5"/>
  <c r="N20" i="5"/>
  <c r="O20" i="5"/>
  <c r="D21" i="5"/>
  <c r="E21" i="5"/>
  <c r="F21" i="5"/>
  <c r="G21" i="5"/>
  <c r="H21" i="5"/>
  <c r="I21" i="5"/>
  <c r="J21" i="5"/>
  <c r="K21" i="5"/>
  <c r="L21" i="5"/>
  <c r="M21" i="5"/>
  <c r="N21" i="5"/>
  <c r="O21" i="5"/>
  <c r="D22" i="5"/>
  <c r="E22" i="5"/>
  <c r="F22" i="5"/>
  <c r="G22" i="5"/>
  <c r="H22" i="5"/>
  <c r="I22" i="5"/>
  <c r="J22" i="5"/>
  <c r="K22" i="5"/>
  <c r="L22" i="5"/>
  <c r="M22" i="5"/>
  <c r="N22" i="5"/>
  <c r="O22" i="5"/>
  <c r="D23" i="5"/>
  <c r="E23" i="5"/>
  <c r="F23" i="5"/>
  <c r="G23" i="5"/>
  <c r="H23" i="5"/>
  <c r="I23" i="5"/>
  <c r="J23" i="5"/>
  <c r="K23" i="5"/>
  <c r="L23" i="5"/>
  <c r="M23" i="5"/>
  <c r="N23" i="5"/>
  <c r="O23" i="5"/>
  <c r="D24" i="5"/>
  <c r="E24" i="5"/>
  <c r="F24" i="5"/>
  <c r="G24" i="5"/>
  <c r="H24" i="5"/>
  <c r="I24" i="5"/>
  <c r="J24" i="5"/>
  <c r="K24" i="5"/>
  <c r="L24" i="5"/>
  <c r="M24" i="5"/>
  <c r="N24" i="5"/>
  <c r="O24" i="5"/>
  <c r="D25" i="5"/>
  <c r="E25" i="5"/>
  <c r="F25" i="5"/>
  <c r="G25" i="5"/>
  <c r="H25" i="5"/>
  <c r="I25" i="5"/>
  <c r="J25" i="5"/>
  <c r="K25" i="5"/>
  <c r="L25" i="5"/>
  <c r="M25" i="5"/>
  <c r="N25" i="5"/>
  <c r="O25" i="5"/>
  <c r="D26" i="5"/>
  <c r="E26" i="5"/>
  <c r="F26" i="5"/>
  <c r="G26" i="5"/>
  <c r="H26" i="5"/>
  <c r="I26" i="5"/>
  <c r="J26" i="5"/>
  <c r="K26" i="5"/>
  <c r="L26" i="5"/>
  <c r="M26" i="5"/>
  <c r="N26" i="5"/>
  <c r="O26" i="5"/>
  <c r="D27" i="5"/>
  <c r="E27" i="5"/>
  <c r="F27" i="5"/>
  <c r="G27" i="5"/>
  <c r="H27" i="5"/>
  <c r="I27" i="5"/>
  <c r="J27" i="5"/>
  <c r="K27" i="5"/>
  <c r="L27" i="5"/>
  <c r="M27" i="5"/>
  <c r="N27" i="5"/>
  <c r="O27" i="5"/>
  <c r="D28" i="5"/>
  <c r="E28" i="5"/>
  <c r="F28" i="5"/>
  <c r="G28" i="5"/>
  <c r="H28" i="5"/>
  <c r="I28" i="5"/>
  <c r="J28" i="5"/>
  <c r="K28" i="5"/>
  <c r="L28" i="5"/>
  <c r="M28" i="5"/>
  <c r="N28" i="5"/>
  <c r="O28" i="5"/>
  <c r="D29" i="5"/>
  <c r="E29" i="5"/>
  <c r="F29" i="5"/>
  <c r="G29" i="5"/>
  <c r="H29" i="5"/>
  <c r="I29" i="5"/>
  <c r="J29" i="5"/>
  <c r="K29" i="5"/>
  <c r="L29" i="5"/>
  <c r="M29" i="5"/>
  <c r="N29" i="5"/>
  <c r="O29" i="5"/>
  <c r="D30" i="5"/>
  <c r="E30" i="5"/>
  <c r="F30" i="5"/>
  <c r="G30" i="5"/>
  <c r="H30" i="5"/>
  <c r="I30" i="5"/>
  <c r="J30" i="5"/>
  <c r="K30" i="5"/>
  <c r="L30" i="5"/>
  <c r="M30" i="5"/>
  <c r="N30" i="5"/>
  <c r="O30" i="5"/>
  <c r="D31" i="5"/>
  <c r="E31" i="5"/>
  <c r="F31" i="5"/>
  <c r="G31" i="5"/>
  <c r="H31" i="5"/>
  <c r="I31" i="5"/>
  <c r="J31" i="5"/>
  <c r="K31" i="5"/>
  <c r="L31" i="5"/>
  <c r="M31" i="5"/>
  <c r="N31" i="5"/>
  <c r="O31" i="5"/>
  <c r="D32" i="5"/>
  <c r="E32" i="5"/>
  <c r="F32" i="5"/>
  <c r="G32" i="5"/>
  <c r="H32" i="5"/>
  <c r="I32" i="5"/>
  <c r="J32" i="5"/>
  <c r="K32" i="5"/>
  <c r="L32" i="5"/>
  <c r="M32" i="5"/>
  <c r="N32" i="5"/>
  <c r="O32" i="5"/>
  <c r="D33" i="5"/>
  <c r="E33" i="5"/>
  <c r="F33" i="5"/>
  <c r="G33" i="5"/>
  <c r="H33" i="5"/>
  <c r="I33" i="5"/>
  <c r="J33" i="5"/>
  <c r="K33" i="5"/>
  <c r="L33" i="5"/>
  <c r="M33" i="5"/>
  <c r="N33" i="5"/>
  <c r="O33" i="5"/>
  <c r="D34" i="5"/>
  <c r="E34" i="5"/>
  <c r="F34" i="5"/>
  <c r="G34" i="5"/>
  <c r="H34" i="5"/>
  <c r="I34" i="5"/>
  <c r="J34" i="5"/>
  <c r="K34" i="5"/>
  <c r="L34" i="5"/>
  <c r="M34" i="5"/>
  <c r="N34" i="5"/>
  <c r="O34" i="5"/>
  <c r="D35" i="5"/>
  <c r="E35" i="5"/>
  <c r="F35" i="5"/>
  <c r="G35" i="5"/>
  <c r="H35" i="5"/>
  <c r="I35" i="5"/>
  <c r="J35" i="5"/>
  <c r="K35" i="5"/>
  <c r="L35" i="5"/>
  <c r="M35" i="5"/>
  <c r="N35" i="5"/>
  <c r="O35" i="5"/>
  <c r="D36" i="5"/>
  <c r="E36" i="5"/>
  <c r="F36" i="5"/>
  <c r="G36" i="5"/>
  <c r="H36" i="5"/>
  <c r="I36" i="5"/>
  <c r="J36" i="5"/>
  <c r="K36" i="5"/>
  <c r="L36" i="5"/>
  <c r="M36" i="5"/>
  <c r="N36" i="5"/>
  <c r="O36" i="5"/>
  <c r="D37" i="5"/>
  <c r="E37" i="5"/>
  <c r="F37" i="5"/>
  <c r="G37" i="5"/>
  <c r="H37" i="5"/>
  <c r="I37" i="5"/>
  <c r="J37" i="5"/>
  <c r="K37" i="5"/>
  <c r="L37" i="5"/>
  <c r="M37" i="5"/>
  <c r="N37" i="5"/>
  <c r="O37" i="5"/>
  <c r="D38" i="5"/>
  <c r="E38" i="5"/>
  <c r="F38" i="5"/>
  <c r="G38" i="5"/>
  <c r="H38" i="5"/>
  <c r="I38" i="5"/>
  <c r="J38" i="5"/>
  <c r="K38" i="5"/>
  <c r="L38" i="5"/>
  <c r="M38" i="5"/>
  <c r="N38" i="5"/>
  <c r="O38" i="5"/>
  <c r="D39" i="5"/>
  <c r="E39" i="5"/>
  <c r="F39" i="5"/>
  <c r="G39" i="5"/>
  <c r="H39" i="5"/>
  <c r="I39" i="5"/>
  <c r="J39" i="5"/>
  <c r="K39" i="5"/>
  <c r="L39" i="5"/>
  <c r="M39" i="5"/>
  <c r="N39" i="5"/>
  <c r="O39" i="5"/>
  <c r="D40" i="5"/>
  <c r="E40" i="5"/>
  <c r="F40" i="5"/>
  <c r="G40" i="5"/>
  <c r="H40" i="5"/>
  <c r="I40" i="5"/>
  <c r="J40" i="5"/>
  <c r="K40" i="5"/>
  <c r="L40" i="5"/>
  <c r="M40" i="5"/>
  <c r="N40" i="5"/>
  <c r="O40" i="5"/>
  <c r="D41" i="5"/>
  <c r="E41" i="5"/>
  <c r="F41" i="5"/>
  <c r="G41" i="5"/>
  <c r="H41" i="5"/>
  <c r="I41" i="5"/>
  <c r="J41" i="5"/>
  <c r="K41" i="5"/>
  <c r="L41" i="5"/>
  <c r="M41" i="5"/>
  <c r="N41" i="5"/>
  <c r="O41" i="5"/>
  <c r="D42" i="5"/>
  <c r="E42" i="5"/>
  <c r="F42" i="5"/>
  <c r="G42" i="5"/>
  <c r="H42" i="5"/>
  <c r="I42" i="5"/>
  <c r="J42" i="5"/>
  <c r="K42" i="5"/>
  <c r="L42" i="5"/>
  <c r="M42" i="5"/>
  <c r="N42" i="5"/>
  <c r="O42" i="5"/>
  <c r="D43" i="5"/>
  <c r="E43" i="5"/>
  <c r="F43" i="5"/>
  <c r="G43" i="5"/>
  <c r="H43" i="5"/>
  <c r="I43" i="5"/>
  <c r="J43" i="5"/>
  <c r="K43" i="5"/>
  <c r="L43" i="5"/>
  <c r="M43" i="5"/>
  <c r="N43" i="5"/>
  <c r="O43" i="5"/>
  <c r="D44" i="5"/>
  <c r="E44" i="5"/>
  <c r="F44" i="5"/>
  <c r="G44" i="5"/>
  <c r="H44" i="5"/>
  <c r="I44" i="5"/>
  <c r="J44" i="5"/>
  <c r="K44" i="5"/>
  <c r="L44" i="5"/>
  <c r="M44" i="5"/>
  <c r="N44" i="5"/>
  <c r="O44" i="5"/>
  <c r="D45" i="5"/>
  <c r="E45" i="5"/>
  <c r="F45" i="5"/>
  <c r="G45" i="5"/>
  <c r="H45" i="5"/>
  <c r="I45" i="5"/>
  <c r="J45" i="5"/>
  <c r="K45" i="5"/>
  <c r="L45" i="5"/>
  <c r="M45" i="5"/>
  <c r="N45" i="5"/>
  <c r="O45" i="5"/>
  <c r="D46" i="5"/>
  <c r="E46" i="5"/>
  <c r="F46" i="5"/>
  <c r="G46" i="5"/>
  <c r="H46" i="5"/>
  <c r="I46" i="5"/>
  <c r="J46" i="5"/>
  <c r="K46" i="5"/>
  <c r="L46" i="5"/>
  <c r="M46" i="5"/>
  <c r="N46" i="5"/>
  <c r="O46" i="5"/>
  <c r="D47" i="5"/>
  <c r="E47" i="5"/>
  <c r="F47" i="5"/>
  <c r="G47" i="5"/>
  <c r="H47" i="5"/>
  <c r="I47" i="5"/>
  <c r="J47" i="5"/>
  <c r="K47" i="5"/>
  <c r="L47" i="5"/>
  <c r="M47" i="5"/>
  <c r="N47" i="5"/>
  <c r="O47" i="5"/>
  <c r="D48" i="5"/>
  <c r="E48" i="5"/>
  <c r="F48" i="5"/>
  <c r="G48" i="5"/>
  <c r="H48" i="5"/>
  <c r="I48" i="5"/>
  <c r="J48" i="5"/>
  <c r="K48" i="5"/>
  <c r="L48" i="5"/>
  <c r="M48" i="5"/>
  <c r="N48" i="5"/>
  <c r="O48" i="5"/>
  <c r="G16" i="6"/>
  <c r="G15" i="6"/>
  <c r="G14" i="6"/>
  <c r="G13" i="6"/>
  <c r="G12" i="6"/>
  <c r="G11" i="6"/>
  <c r="G10" i="6"/>
  <c r="G9" i="6"/>
  <c r="G8" i="6"/>
  <c r="G7" i="6"/>
  <c r="G6" i="6"/>
  <c r="G5" i="6"/>
  <c r="E2" i="5"/>
  <c r="D3" i="5"/>
  <c r="E3" i="5" s="1"/>
  <c r="F2" i="5" s="1"/>
  <c r="F3" i="5" s="1"/>
  <c r="G2" i="5" s="1"/>
  <c r="G3" i="5" s="1"/>
  <c r="H2" i="5" s="1"/>
  <c r="H3" i="5" s="1"/>
  <c r="I2" i="5" s="1"/>
  <c r="I3" i="5" s="1"/>
  <c r="J2" i="5" s="1"/>
  <c r="J3" i="5" s="1"/>
  <c r="K2" i="5" s="1"/>
  <c r="K3" i="5" s="1"/>
  <c r="L2" i="5" s="1"/>
  <c r="L3" i="5" s="1"/>
  <c r="M2" i="5" s="1"/>
  <c r="M3" i="5" s="1"/>
  <c r="N2" i="5" s="1"/>
  <c r="N3" i="5" s="1"/>
  <c r="O2" i="5" s="1"/>
  <c r="O3" i="5" s="1"/>
  <c r="D2" i="5"/>
  <c r="P45" i="5" l="1"/>
  <c r="P35" i="5"/>
  <c r="P30" i="5"/>
  <c r="P25" i="5"/>
  <c r="P15" i="5"/>
  <c r="P10" i="5"/>
  <c r="P27" i="5"/>
  <c r="P28" i="5"/>
  <c r="P23" i="5"/>
  <c r="P18" i="5"/>
  <c r="P43" i="5"/>
  <c r="P38" i="5"/>
  <c r="P39" i="5"/>
  <c r="P34" i="5"/>
  <c r="P29" i="5"/>
  <c r="P19" i="5"/>
  <c r="P14" i="5"/>
  <c r="P9" i="5"/>
  <c r="P46" i="5"/>
  <c r="P22" i="5"/>
  <c r="P36" i="5"/>
  <c r="P20" i="5"/>
  <c r="P37" i="5"/>
  <c r="P32" i="5"/>
  <c r="P17" i="5"/>
  <c r="P12" i="5"/>
  <c r="P41" i="5"/>
  <c r="P24" i="5"/>
  <c r="P44" i="5"/>
  <c r="P42" i="5"/>
  <c r="P40" i="5"/>
  <c r="P48" i="5"/>
  <c r="P47" i="5"/>
  <c r="P33" i="5"/>
  <c r="P13" i="5"/>
  <c r="P8" i="5"/>
  <c r="P31" i="5"/>
  <c r="P26" i="5"/>
  <c r="P21" i="5"/>
  <c r="P16" i="5"/>
  <c r="P11" i="5"/>
  <c r="C49" i="5"/>
  <c r="C17" i="6"/>
  <c r="D17" i="6"/>
  <c r="E17" i="6"/>
  <c r="B17" i="6"/>
  <c r="F6" i="6"/>
  <c r="F7" i="6"/>
  <c r="F8" i="6"/>
  <c r="F9" i="6"/>
  <c r="F10" i="6"/>
  <c r="F11" i="6"/>
  <c r="F12" i="6"/>
  <c r="F13" i="6"/>
  <c r="F14" i="6"/>
  <c r="F15" i="6"/>
  <c r="F16" i="6"/>
  <c r="F5" i="6"/>
  <c r="F17" i="6" s="1"/>
  <c r="D49" i="5" l="1"/>
  <c r="Q8" i="5"/>
  <c r="Q43" i="5"/>
  <c r="Q31" i="5"/>
  <c r="Q19" i="5"/>
  <c r="Q42" i="5"/>
  <c r="Q30" i="5"/>
  <c r="Q18" i="5"/>
  <c r="Q41" i="5"/>
  <c r="Q29" i="5"/>
  <c r="Q17" i="5"/>
  <c r="Q40" i="5"/>
  <c r="Q28" i="5"/>
  <c r="Q16" i="5"/>
  <c r="Q46" i="5"/>
  <c r="Q34" i="5"/>
  <c r="Q22" i="5"/>
  <c r="Q10" i="5"/>
  <c r="Q45" i="5"/>
  <c r="Q33" i="5"/>
  <c r="Q21" i="5"/>
  <c r="Q39" i="5"/>
  <c r="Q27" i="5"/>
  <c r="Q15" i="5"/>
  <c r="Q38" i="5"/>
  <c r="Q26" i="5"/>
  <c r="Q14" i="5"/>
  <c r="Q37" i="5"/>
  <c r="Q25" i="5"/>
  <c r="Q13" i="5"/>
  <c r="Q48" i="5"/>
  <c r="Q36" i="5"/>
  <c r="Q24" i="5"/>
  <c r="Q12" i="5"/>
  <c r="Q47" i="5"/>
  <c r="Q35" i="5"/>
  <c r="Q23" i="5"/>
  <c r="Q11" i="5"/>
  <c r="Q44" i="5"/>
  <c r="Q32" i="5"/>
  <c r="Q20" i="5"/>
  <c r="R41" i="5"/>
  <c r="H5" i="6"/>
  <c r="H17" i="6" s="1"/>
  <c r="G17" i="6"/>
  <c r="R19" i="5"/>
  <c r="N49" i="5"/>
  <c r="R42" i="5"/>
  <c r="R29" i="5"/>
  <c r="R17" i="5"/>
  <c r="R40" i="5"/>
  <c r="R28" i="5"/>
  <c r="R16" i="5"/>
  <c r="K49" i="5"/>
  <c r="R39" i="5"/>
  <c r="R27" i="5"/>
  <c r="R15" i="5"/>
  <c r="R38" i="5"/>
  <c r="R26" i="5"/>
  <c r="R14" i="5"/>
  <c r="R37" i="5"/>
  <c r="R25" i="5"/>
  <c r="R13" i="5"/>
  <c r="H49" i="5"/>
  <c r="R36" i="5"/>
  <c r="R24" i="5"/>
  <c r="R12" i="5"/>
  <c r="R48" i="5"/>
  <c r="R35" i="5"/>
  <c r="R23" i="5"/>
  <c r="R11" i="5"/>
  <c r="F49" i="5"/>
  <c r="R47" i="5"/>
  <c r="R34" i="5"/>
  <c r="R22" i="5"/>
  <c r="R10" i="5"/>
  <c r="E49" i="5"/>
  <c r="R46" i="5"/>
  <c r="R33" i="5"/>
  <c r="R21" i="5"/>
  <c r="R45" i="5"/>
  <c r="R32" i="5"/>
  <c r="R20" i="5"/>
  <c r="R44" i="5"/>
  <c r="R31" i="5"/>
  <c r="R43" i="5"/>
  <c r="R30" i="5"/>
  <c r="R18" i="5"/>
  <c r="I49" i="5" l="1"/>
  <c r="R9" i="5"/>
  <c r="Q9" i="5"/>
  <c r="R8" i="5"/>
  <c r="G49" i="5"/>
  <c r="P49" i="5"/>
  <c r="O49" i="5" l="1"/>
  <c r="L49" i="5"/>
  <c r="M49" i="5"/>
  <c r="J49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<sst xmlns="http://schemas.openxmlformats.org/spreadsheetml/2006/main" count="267" uniqueCount="158">
  <si>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</si>
  <si>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</si>
  <si>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</si>
  <si>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</si>
  <si>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</si>
  <si>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</si>
  <si>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</si>
  <si>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</si>
  <si>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</si>
  <si>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</si>
  <si>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</si>
  <si>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</si>
  <si>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</si>
  <si>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</si>
  <si>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</si>
  <si>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</si>
  <si>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</si>
  <si>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</si>
  <si>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</si>
  <si>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</si>
  <si>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</si>
  <si>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</si>
  <si>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</si>
  <si>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</si>
  <si>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</si>
  <si>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</si>
  <si>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</si>
  <si>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</si>
  <si>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</si>
  <si>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</si>
  <si>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</si>
  <si>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</si>
  <si>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</si>
  <si>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</si>
  <si>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</si>
  <si>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</si>
  <si>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</si>
  <si>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</si>
  <si>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Cogeco</t>
  </si>
  <si>
    <t>Électricité</t>
  </si>
  <si>
    <t>Hydro-Québec</t>
  </si>
  <si>
    <t>Entretien extérieur</t>
  </si>
  <si>
    <t>Cellulaire</t>
  </si>
  <si>
    <t>Virgin Plus</t>
  </si>
  <si>
    <t>Prime</t>
  </si>
  <si>
    <t>INDICATEUR SI
ÉCART ENTRE BUDGET ET DÉPENSE</t>
  </si>
  <si>
    <t>Essence hebdomadaire</t>
  </si>
  <si>
    <t>Alcool</t>
  </si>
  <si>
    <t>SAQ</t>
  </si>
  <si>
    <t>TOTAL</t>
  </si>
  <si>
    <t>Esthéthique - pédicure</t>
  </si>
  <si>
    <t>Coiffure CL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</si>
  <si>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</si>
  <si>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</si>
  <si>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</si>
  <si>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</si>
  <si>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</si>
  <si>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</si>
  <si>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</si>
  <si>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</si>
  <si>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</si>
  <si>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</si>
  <si>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</si>
  <si>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</si>
  <si>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</si>
  <si>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</si>
  <si>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</si>
  <si>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</si>
  <si>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</si>
  <si>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</si>
  <si>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</si>
  <si>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</si>
  <si>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</si>
  <si>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</si>
  <si>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</si>
  <si>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</si>
  <si>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</si>
  <si>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</si>
  <si>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</si>
  <si>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</si>
  <si>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</si>
  <si>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</si>
  <si>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</si>
  <si>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</si>
  <si>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</si>
  <si>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</si>
  <si>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</si>
  <si>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</si>
  <si>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</si>
  <si>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</si>
  <si>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</si>
  <si>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</si>
  <si>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</si>
  <si>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</si>
  <si>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</si>
  <si>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</si>
  <si>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</si>
  <si>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</si>
  <si>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</si>
  <si>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</si>
  <si>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</si>
  <si>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</si>
  <si>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</si>
  <si>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</si>
  <si>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</si>
  <si>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</si>
  <si>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</si>
  <si>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</si>
  <si>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</si>
  <si>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</si>
  <si>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</si>
  <si>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</si>
  <si>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</si>
  <si>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</si>
  <si>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</si>
  <si>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</si>
  <si>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</si>
  <si>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</si>
  <si>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</si>
  <si>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</si>
  <si>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</si>
  <si>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</si>
  <si>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</si>
  <si>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</si>
  <si>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</si>
  <si>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</si>
  <si>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</si>
  <si>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</si>
  <si>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</si>
  <si>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</si>
  <si>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 xml:space="preserve">Manulife </t>
  </si>
  <si>
    <t>assurance-vie CL</t>
  </si>
  <si>
    <t>Séfucod MSP/DIV 1</t>
  </si>
  <si>
    <t>Sefucod MSP/DIV 2</t>
  </si>
  <si>
    <t>Cogéco</t>
  </si>
  <si>
    <t>Internet  et télévision</t>
  </si>
  <si>
    <t>électricité</t>
  </si>
  <si>
    <t>Ordinateur alexandre Brochu</t>
  </si>
  <si>
    <t xml:space="preserve">Esthétique autre </t>
  </si>
  <si>
    <t xml:space="preserve">Karine Bourassa </t>
  </si>
  <si>
    <t>Coiffure  MF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</si>
  <si>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</si>
  <si>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</si>
  <si>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</si>
  <si>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</si>
  <si>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</si>
  <si>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</si>
  <si>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</si>
  <si>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</si>
  <si>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Achat important + de $100</t>
  </si>
  <si>
    <t>Mois début</t>
  </si>
  <si>
    <t>Mois fin</t>
  </si>
  <si>
    <t>Lignes à masquer</t>
  </si>
  <si>
    <t>Étiquettes de lignes</t>
  </si>
  <si>
    <t>(vide)</t>
  </si>
  <si>
    <t>Total général</t>
  </si>
  <si>
    <t>(Tous)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</si>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</sst>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_);[Red]\(#,##0.00\ &quot;$&quot;\)"/>
  </numFmts>
  <fonts count="14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sz val="11"/>
      <color rgb="FF242424"/>
      <name val="Consolas"/>
      <family val="3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20" xfId="0" applyBorder="1"/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3" xfId="0" applyBorder="1" applyAlignment="1">
      <alignment shrinkToFit="1"/>
    </xf>
    <xf numFmtId="0" fontId="6" fillId="0" borderId="3" xfId="0" applyFont="1" applyBorder="1" applyAlignment="1">
      <alignment horizontal="center" vertical="center" shrinkToFit="1"/>
    </xf>
    <xf numFmtId="164" fontId="0" fillId="0" borderId="12" xfId="0" applyNumberFormat="1" applyBorder="1" applyAlignment="1">
      <alignment shrinkToFit="1"/>
    </xf>
    <xf numFmtId="0" fontId="0" fillId="0" borderId="4" xfId="0" applyBorder="1" applyAlignment="1">
      <alignment shrinkToFit="1"/>
    </xf>
    <xf numFmtId="164" fontId="0" fillId="0" borderId="9" xfId="0" applyNumberFormat="1" applyBorder="1" applyAlignment="1">
      <alignment shrinkToFit="1"/>
    </xf>
    <xf numFmtId="0" fontId="0" fillId="0" borderId="22" xfId="0" applyBorder="1" applyAlignment="1">
      <alignment shrinkToFit="1"/>
    </xf>
    <xf numFmtId="164" fontId="0" fillId="0" borderId="10" xfId="0" applyNumberFormat="1" applyBorder="1" applyAlignment="1">
      <alignment shrinkToFit="1"/>
    </xf>
    <xf numFmtId="164" fontId="0" fillId="0" borderId="23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20" xfId="0" applyNumberFormat="1" applyBorder="1" applyAlignment="1">
      <alignment shrinkToFit="1"/>
    </xf>
    <xf numFmtId="164" fontId="0" fillId="0" borderId="27" xfId="0" applyNumberFormat="1" applyBorder="1" applyAlignment="1">
      <alignment shrinkToFit="1"/>
    </xf>
    <xf numFmtId="164" fontId="0" fillId="0" borderId="26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34" xfId="0" applyNumberFormat="1" applyFont="1" applyBorder="1" applyAlignment="1">
      <alignment shrinkToFit="1"/>
    </xf>
    <xf numFmtId="164" fontId="8" fillId="0" borderId="34" xfId="0" applyNumberFormat="1" applyFont="1" applyBorder="1" applyAlignment="1">
      <alignment shrinkToFit="1"/>
    </xf>
    <xf numFmtId="0" fontId="8" fillId="0" borderId="6" xfId="0" applyFont="1" applyBorder="1" applyAlignment="1">
      <alignment shrinkToFit="1"/>
    </xf>
    <xf numFmtId="164" fontId="4" fillId="0" borderId="28" xfId="0" applyNumberFormat="1" applyFont="1" applyBorder="1" applyAlignment="1">
      <alignment shrinkToFit="1"/>
    </xf>
    <xf numFmtId="164" fontId="8" fillId="0" borderId="28" xfId="0" applyNumberFormat="1" applyFont="1" applyBorder="1" applyAlignment="1">
      <alignment shrinkToFit="1"/>
    </xf>
    <xf numFmtId="164" fontId="4" fillId="0" borderId="30" xfId="0" applyNumberFormat="1" applyFont="1" applyBorder="1" applyAlignment="1">
      <alignment shrinkToFit="1"/>
    </xf>
    <xf numFmtId="164" fontId="8" fillId="0" borderId="30" xfId="0" applyNumberFormat="1" applyFont="1" applyBorder="1" applyAlignment="1">
      <alignment shrinkToFit="1"/>
    </xf>
    <xf numFmtId="164" fontId="0" fillId="0" borderId="31" xfId="0" applyNumberFormat="1" applyBorder="1" applyAlignment="1">
      <alignment shrinkToFit="1"/>
    </xf>
    <xf numFmtId="164" fontId="4" fillId="0" borderId="11" xfId="0" applyNumberFormat="1" applyFont="1" applyBorder="1" applyAlignment="1">
      <alignment shrinkToFit="1"/>
    </xf>
    <xf numFmtId="164" fontId="4" fillId="0" borderId="19" xfId="0" applyNumberFormat="1" applyFont="1" applyBorder="1" applyAlignment="1">
      <alignment shrinkToFit="1"/>
    </xf>
    <xf numFmtId="164" fontId="4" fillId="0" borderId="37" xfId="0" applyNumberFormat="1" applyFont="1" applyBorder="1" applyAlignment="1">
      <alignment shrinkToFit="1"/>
    </xf>
    <xf numFmtId="164" fontId="4" fillId="0" borderId="20" xfId="0" applyNumberFormat="1" applyFont="1" applyBorder="1" applyAlignment="1">
      <alignment shrinkToFit="1"/>
    </xf>
    <xf numFmtId="164" fontId="4" fillId="0" borderId="6" xfId="0" applyNumberFormat="1" applyFont="1" applyBorder="1" applyAlignment="1">
      <alignment shrinkToFit="1"/>
    </xf>
    <xf numFmtId="164" fontId="4" fillId="0" borderId="29" xfId="0" applyNumberFormat="1" applyFont="1" applyBorder="1" applyAlignment="1">
      <alignment shrinkToFit="1"/>
    </xf>
    <xf numFmtId="0" fontId="10" fillId="0" borderId="14" xfId="0" applyFont="1" applyBorder="1"/>
    <xf numFmtId="0" fontId="10" fillId="0" borderId="14" xfId="0" applyFont="1" applyBorder="1" applyAlignment="1">
      <alignment horizontal="center" vertical="center"/>
    </xf>
    <xf numFmtId="0" fontId="10" fillId="0" borderId="42" xfId="0" applyFont="1" applyBorder="1"/>
    <xf numFmtId="0" fontId="9" fillId="0" borderId="2" xfId="0" applyFont="1" applyBorder="1" applyAlignment="1">
      <alignment horizontal="center" vertical="center" textRotation="45" shrinkToFit="1"/>
    </xf>
    <xf numFmtId="0" fontId="10" fillId="0" borderId="2" xfId="0" applyFont="1" applyBorder="1"/>
    <xf numFmtId="0" fontId="10" fillId="0" borderId="43" xfId="0" applyFont="1" applyBorder="1" applyAlignment="1">
      <alignment horizontal="center" vertical="center"/>
    </xf>
    <xf numFmtId="164" fontId="8" fillId="0" borderId="19" xfId="0" applyNumberFormat="1" applyFont="1" applyBorder="1" applyAlignment="1">
      <alignment shrinkToFit="1"/>
    </xf>
    <xf numFmtId="0" fontId="9" fillId="0" borderId="38" xfId="0" applyFont="1" applyBorder="1" applyAlignment="1">
      <alignment horizontal="right" vertical="center" shrinkToFit="1"/>
    </xf>
    <xf numFmtId="164" fontId="7" fillId="0" borderId="34" xfId="0" applyNumberFormat="1" applyFont="1" applyBorder="1" applyAlignment="1">
      <alignment shrinkToFit="1"/>
    </xf>
    <xf numFmtId="0" fontId="7" fillId="0" borderId="35" xfId="0" applyFont="1" applyBorder="1" applyAlignment="1">
      <alignment horizontal="center" vertical="center" shrinkToFit="1"/>
    </xf>
    <xf numFmtId="164" fontId="9" fillId="0" borderId="36" xfId="0" applyNumberFormat="1" applyFont="1" applyBorder="1" applyAlignment="1">
      <alignment horizontal="center" vertical="center" shrinkToFit="1"/>
    </xf>
    <xf numFmtId="164" fontId="9" fillId="0" borderId="32" xfId="0" applyNumberFormat="1" applyFont="1" applyBorder="1" applyAlignment="1">
      <alignment horizontal="center" vertical="center" shrinkToFit="1"/>
    </xf>
    <xf numFmtId="164" fontId="9" fillId="0" borderId="33" xfId="0" applyNumberFormat="1" applyFont="1" applyBorder="1" applyAlignment="1">
      <alignment horizontal="center" vertical="center" shrinkToFit="1"/>
    </xf>
    <xf numFmtId="164" fontId="0" fillId="0" borderId="45" xfId="0" applyNumberFormat="1" applyBorder="1" applyAlignment="1">
      <alignment shrinkToFit="1"/>
    </xf>
    <xf numFmtId="164" fontId="0" fillId="0" borderId="46" xfId="0" applyNumberFormat="1" applyBorder="1" applyAlignment="1">
      <alignment shrinkToFit="1"/>
    </xf>
    <xf numFmtId="0" fontId="0" fillId="0" borderId="48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64" fontId="0" fillId="0" borderId="49" xfId="0" applyNumberFormat="1" applyBorder="1" applyAlignment="1">
      <alignment shrinkToFit="1"/>
    </xf>
    <xf numFmtId="0" fontId="4" fillId="0" borderId="59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59" xfId="0" applyNumberFormat="1" applyFont="1" applyBorder="1" applyAlignment="1" applyProtection="1">
      <alignment horizontal="right" vertical="center" shrinkToFit="1"/>
      <protection locked="0"/>
    </xf>
    <xf numFmtId="164" fontId="0" fillId="0" borderId="7" xfId="0" applyNumberFormat="1" applyBorder="1" applyAlignment="1">
      <alignment shrinkToFit="1"/>
    </xf>
    <xf numFmtId="164" fontId="0" fillId="0" borderId="60" xfId="0" applyNumberFormat="1" applyBorder="1"/>
    <xf numFmtId="0" fontId="12" fillId="0" borderId="23" xfId="0" applyFon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/>
    <xf numFmtId="14" fontId="0" fillId="2" borderId="0" xfId="0" applyNumberFormat="1" applyFill="1"/>
    <xf numFmtId="0" fontId="13" fillId="2" borderId="0" xfId="0" applyFont="1" applyFill="1"/>
    <xf numFmtId="0" fontId="4" fillId="0" borderId="55" xfId="0" applyFont="1" applyBorder="1" applyAlignment="1" applyProtection="1">
      <alignment shrinkToFit="1"/>
      <protection locked="0"/>
    </xf>
    <xf numFmtId="16" fontId="4" fillId="0" borderId="55" xfId="0" applyNumberFormat="1" applyFont="1" applyBorder="1" applyAlignment="1" applyProtection="1">
      <alignment shrinkToFit="1"/>
      <protection locked="0"/>
    </xf>
    <xf numFmtId="0" fontId="4" fillId="0" borderId="61" xfId="0" applyFont="1" applyBorder="1" applyAlignment="1" applyProtection="1">
      <alignment shrinkToFit="1"/>
      <protection locked="0"/>
    </xf>
    <xf numFmtId="0" fontId="3" fillId="0" borderId="62" xfId="0" applyFont="1" applyBorder="1" applyAlignment="1">
      <alignment horizontal="center" vertical="center"/>
    </xf>
    <xf numFmtId="0" fontId="3" fillId="0" borderId="63" xfId="0" applyFont="1" applyBorder="1" applyAlignment="1">
      <alignment horizontal="center" vertical="center"/>
    </xf>
    <xf numFmtId="16" fontId="4" fillId="0" borderId="64" xfId="0" applyNumberFormat="1" applyFont="1" applyBorder="1" applyAlignment="1" applyProtection="1">
      <alignment horizontal="center" vertical="center"/>
      <protection locked="0"/>
    </xf>
    <xf numFmtId="0" fontId="4" fillId="0" borderId="64" xfId="0" applyFont="1" applyBorder="1" applyAlignment="1" applyProtection="1">
      <alignment shrinkToFit="1"/>
      <protection locked="0"/>
    </xf>
    <xf numFmtId="164" fontId="4" fillId="0" borderId="64" xfId="0" applyNumberFormat="1" applyFont="1" applyBorder="1" applyAlignment="1" applyProtection="1">
      <alignment horizontal="right" vertical="center" shrinkToFit="1"/>
      <protection locked="0"/>
    </xf>
    <xf numFmtId="0" fontId="4" fillId="0" borderId="65" xfId="0" applyFont="1" applyBorder="1" applyAlignment="1" applyProtection="1">
      <alignment shrinkToFit="1"/>
      <protection locked="0"/>
    </xf>
    <xf numFmtId="164" fontId="0" fillId="0" borderId="30" xfId="0" applyNumberFormat="1" applyBorder="1" applyAlignment="1">
      <alignment shrinkToFit="1"/>
    </xf>
    <xf numFmtId="164" fontId="0" fillId="0" borderId="28" xfId="0" applyNumberFormat="1" applyBorder="1" applyAlignment="1">
      <alignment shrinkToFit="1"/>
    </xf>
    <xf numFmtId="164" fontId="0" fillId="0" borderId="34" xfId="0" applyNumberFormat="1" applyBorder="1" applyAlignment="1">
      <alignment shrinkToFit="1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14" xfId="0" applyFont="1" applyBorder="1" applyAlignment="1">
      <alignment horizontal="center" vertical="center" textRotation="45"/>
    </xf>
    <xf numFmtId="0" fontId="0" fillId="0" borderId="16" xfId="0" applyBorder="1"/>
    <xf numFmtId="0" fontId="6" fillId="0" borderId="15" xfId="0" applyFont="1" applyBorder="1" applyAlignment="1">
      <alignment horizontal="center" vertical="center" textRotation="45"/>
    </xf>
    <xf numFmtId="0" fontId="0" fillId="0" borderId="17" xfId="0" applyBorder="1"/>
    <xf numFmtId="0" fontId="6" fillId="0" borderId="24" xfId="0" applyFont="1" applyBorder="1" applyAlignment="1">
      <alignment horizontal="center" vertical="center"/>
    </xf>
    <xf numFmtId="0" fontId="0" fillId="0" borderId="25" xfId="0" applyBorder="1"/>
    <xf numFmtId="0" fontId="6" fillId="0" borderId="44" xfId="0" applyFont="1" applyBorder="1" applyAlignment="1">
      <alignment horizontal="center" vertical="center" wrapText="1"/>
    </xf>
    <xf numFmtId="0" fontId="0" fillId="0" borderId="50" xfId="0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 textRotation="45"/>
    </xf>
    <xf numFmtId="0" fontId="0" fillId="0" borderId="18" xfId="0" applyBorder="1"/>
    <xf numFmtId="0" fontId="11" fillId="0" borderId="53" xfId="0" applyFont="1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11" fillId="0" borderId="55" xfId="0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6" fillId="0" borderId="51" xfId="0" applyFont="1" applyBorder="1" applyAlignment="1">
      <alignment horizontal="center" vertical="center" wrapText="1"/>
    </xf>
    <xf numFmtId="0" fontId="0" fillId="0" borderId="52" xfId="0" applyBorder="1" applyAlignment="1">
      <alignment horizontal="center"/>
    </xf>
    <xf numFmtId="0" fontId="11" fillId="0" borderId="57" xfId="0" applyFon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" Target="richData/rdrichvalue.xml"/><Relationship Id="rId5" Type="http://schemas.openxmlformats.org/officeDocument/2006/relationships/pivotCacheDefinition" Target="pivotCache/pivotCacheDefinition1.xml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EPA Bruno (EQUANS FR)" refreshedDate="46045.683064930556" createdVersion="8" refreshedVersion="8" minRefreshableVersion="3" recordCount="56" xr:uid="{8A84ABCB-A51E-4258-A64F-9DCF763170E0}">
  <cacheSource type="worksheet">
    <worksheetSource name="TsSuiviDep"/>
  </cacheSource>
  <cacheFields count="5">
    <cacheField name="Date" numFmtId="16">
      <sharedItems containsNonDate="0" containsDate="1" containsString="0" containsBlank="1" minDate="2026-01-02T00:00:00" maxDate="2026-01-22T00:00:00" count="17">
        <d v="2026-01-02T00:00:00"/>
        <d v="2026-01-03T00:00:00"/>
        <d v="2026-01-04T00:00:00"/>
        <d v="2026-01-05T00:00:00"/>
        <d v="2026-01-06T00:00:00"/>
        <d v="2026-01-07T00:00:00"/>
        <d v="2026-01-10T00:00:00"/>
        <d v="2026-01-11T00:00:00"/>
        <d v="2026-01-12T00:00:00"/>
        <d v="2026-01-13T00:00:00"/>
        <d v="2026-01-14T00:00:00"/>
        <d v="2026-01-15T00:00:00"/>
        <d v="2026-01-16T00:00:00"/>
        <d v="2026-01-17T00:00:00"/>
        <d v="2026-01-19T00:00:00"/>
        <d v="2026-01-21T00:00:00"/>
        <m/>
      </sharedItems>
    </cacheField>
    <cacheField name="Nom" numFmtId="0">
      <sharedItems containsBlank="1"/>
    </cacheField>
    <cacheField name="Type" numFmtId="0">
      <sharedItems containsBlank="1" count="21">
        <s v="Assurance collective enrichie"/>
        <s v="Autre dépense MF"/>
        <s v="Loyer"/>
        <s v="Assurance électro ménager"/>
        <s v="Essence hebdomadaire"/>
        <s v="Médicament autre"/>
        <s v="Restaurant"/>
        <s v="Épicerie"/>
        <s v="Autre soin de santé MF"/>
        <s v="Médicament MF"/>
        <s v="Coiffure  MF"/>
        <s v="Achat important + de $100"/>
        <s v="Esthétique autre "/>
        <s v="assurance-vie CL"/>
        <s v="Livraison et canal supplémentaire "/>
        <s v="Pré-arrangement funéraire"/>
        <s v="Autre dépense CL"/>
        <s v="électricité"/>
        <s v="Internet  et télévision"/>
        <s v="Esthétique manucure "/>
        <m/>
      </sharedItems>
    </cacheField>
    <cacheField name="Montant" numFmtId="164">
      <sharedItems containsString="0" containsBlank="1" containsNumber="1" minValue="5.75" maxValue="1025"/>
    </cacheField>
    <cacheField name="Notes" numFmtId="0">
      <sharedItems containsDate="1" containsBlank="1" containsMixedTypes="1" minDate="2026-01-26T00:00:00" maxDate="2026-01-27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x v="0"/>
    <s v="SSQ"/>
    <x v="0"/>
    <n v="145.13"/>
    <m/>
  </r>
  <r>
    <x v="0"/>
    <s v="N Hôtel"/>
    <x v="1"/>
    <n v="158.27000000000001"/>
    <m/>
  </r>
  <r>
    <x v="0"/>
    <s v="Logement"/>
    <x v="2"/>
    <n v="1025"/>
    <m/>
  </r>
  <r>
    <x v="1"/>
    <s v="Comerco"/>
    <x v="3"/>
    <n v="76.569999999999993"/>
    <m/>
  </r>
  <r>
    <x v="1"/>
    <s v="Costco"/>
    <x v="4"/>
    <n v="42.01"/>
    <s v="Essence à 1,33$"/>
  </r>
  <r>
    <x v="1"/>
    <s v="Familyprix Pont-Rouge"/>
    <x v="5"/>
    <n v="11.49"/>
    <s v="Anti-inflammatoire CL"/>
  </r>
  <r>
    <x v="1"/>
    <s v="A &amp; W Pont-Rouge"/>
    <x v="6"/>
    <n v="28.42"/>
    <m/>
  </r>
  <r>
    <x v="1"/>
    <s v="Entrecôte Riverain Qué."/>
    <x v="6"/>
    <n v="75.39"/>
    <s v="Souper avec Andrée et M.-Josée"/>
  </r>
  <r>
    <x v="2"/>
    <s v="Hôpital Enfant-Jésus"/>
    <x v="1"/>
    <n v="6.75"/>
    <s v="Stationnement"/>
  </r>
  <r>
    <x v="2"/>
    <s v="Normandin"/>
    <x v="7"/>
    <n v="41.97"/>
    <m/>
  </r>
  <r>
    <x v="2"/>
    <s v="Normandin"/>
    <x v="6"/>
    <n v="26.42"/>
    <s v="Déjeuner"/>
  </r>
  <r>
    <x v="3"/>
    <s v="Dentiste"/>
    <x v="1"/>
    <n v="282.18"/>
    <s v="Plombage"/>
  </r>
  <r>
    <x v="3"/>
    <s v="Dollarama"/>
    <x v="7"/>
    <n v="7.48"/>
    <m/>
  </r>
  <r>
    <x v="3"/>
    <s v="Le P'tit Québec"/>
    <x v="6"/>
    <n v="21.66"/>
    <m/>
  </r>
  <r>
    <x v="4"/>
    <s v="Traitement Chiro"/>
    <x v="8"/>
    <n v="85"/>
    <s v="Patricia Gauthier "/>
  </r>
  <r>
    <x v="5"/>
    <s v="Costco"/>
    <x v="7"/>
    <n v="61.37"/>
    <m/>
  </r>
  <r>
    <x v="5"/>
    <s v="Costco"/>
    <x v="4"/>
    <n v="50"/>
    <m/>
  </r>
  <r>
    <x v="5"/>
    <s v="Costco pharmacie"/>
    <x v="9"/>
    <n v="134.52000000000001"/>
    <m/>
  </r>
  <r>
    <x v="5"/>
    <s v="Stratos"/>
    <x v="6"/>
    <n v="15.6"/>
    <s v="Déjeuner"/>
  </r>
  <r>
    <x v="6"/>
    <s v="Virement interac"/>
    <x v="10"/>
    <n v="110"/>
    <s v="Valérie  Cloutier "/>
  </r>
  <r>
    <x v="7"/>
    <s v="Dollarama"/>
    <x v="1"/>
    <n v="5.75"/>
    <m/>
  </r>
  <r>
    <x v="7"/>
    <s v="IGA"/>
    <x v="7"/>
    <n v="6.62"/>
    <m/>
  </r>
  <r>
    <x v="7"/>
    <s v="Maxi"/>
    <x v="7"/>
    <n v="91.74"/>
    <m/>
  </r>
  <r>
    <x v="7"/>
    <s v="Métro"/>
    <x v="7"/>
    <n v="15.47"/>
    <m/>
  </r>
  <r>
    <x v="7"/>
    <s v="Super C"/>
    <x v="7"/>
    <n v="20.18"/>
    <m/>
  </r>
  <r>
    <x v="7"/>
    <s v="Costco"/>
    <x v="7"/>
    <n v="43.57"/>
    <m/>
  </r>
  <r>
    <x v="8"/>
    <s v="Electro experts "/>
    <x v="11"/>
    <n v="178.16"/>
    <s v="Bris de la cuisinière "/>
  </r>
  <r>
    <x v="9"/>
    <s v="Dollarama"/>
    <x v="1"/>
    <n v="15.81"/>
    <s v="Matériel d'artiste "/>
  </r>
  <r>
    <x v="9"/>
    <s v="CCRSJB"/>
    <x v="1"/>
    <n v="28"/>
    <s v="souper St Valentin 26"/>
  </r>
  <r>
    <x v="10"/>
    <s v="Dollarama"/>
    <x v="1"/>
    <n v="10.35"/>
    <s v="papetterie "/>
  </r>
  <r>
    <x v="10"/>
    <s v="Virement interac"/>
    <x v="12"/>
    <n v="22"/>
    <s v="Karine Bourassa "/>
  </r>
  <r>
    <x v="11"/>
    <s v="Manulife "/>
    <x v="13"/>
    <n v="73.569999999999993"/>
    <d v="2026-01-26T00:00:00"/>
  </r>
  <r>
    <x v="11"/>
    <s v="Traitement Chiro"/>
    <x v="8"/>
    <n v="50"/>
    <s v="Patricia Gauthier "/>
  </r>
  <r>
    <x v="11"/>
    <s v="Amazon Channels  "/>
    <x v="14"/>
    <n v="8.0399999999999991"/>
    <s v="Abonnement Prime"/>
  </r>
  <r>
    <x v="11"/>
    <s v="Séfucod MSP/DIV 1"/>
    <x v="15"/>
    <n v="74.290000000000006"/>
    <m/>
  </r>
  <r>
    <x v="11"/>
    <s v="Sefucod MSP/DIV 2"/>
    <x v="15"/>
    <n v="52.92"/>
    <m/>
  </r>
  <r>
    <x v="12"/>
    <s v="Ortho Savard "/>
    <x v="16"/>
    <n v="40"/>
    <s v="Orthèse Poignet "/>
  </r>
  <r>
    <x v="12"/>
    <s v="Jean Coutu "/>
    <x v="1"/>
    <n v="17.940000000000001"/>
    <s v="Crème hydratante "/>
  </r>
  <r>
    <x v="12"/>
    <s v="Maxi"/>
    <x v="7"/>
    <n v="12.12"/>
    <m/>
  </r>
  <r>
    <x v="12"/>
    <s v="Pizzéria Stratos "/>
    <x v="6"/>
    <n v="15.6"/>
    <s v="Déjeuner avec Jo "/>
  </r>
  <r>
    <x v="13"/>
    <s v="Buropro "/>
    <x v="1"/>
    <n v="15.55"/>
    <s v="Cartons &amp;Crayons"/>
  </r>
  <r>
    <x v="13"/>
    <s v="Best Buy"/>
    <x v="1"/>
    <n v="18.61"/>
    <s v="Souris ordi"/>
  </r>
  <r>
    <x v="13"/>
    <s v="Mickael"/>
    <x v="1"/>
    <n v="13.79"/>
    <s v="Tape double face "/>
  </r>
  <r>
    <x v="13"/>
    <s v="Maxi"/>
    <x v="7"/>
    <n v="65.849999999999994"/>
    <m/>
  </r>
  <r>
    <x v="13"/>
    <s v="Super C"/>
    <x v="7"/>
    <n v="31.74"/>
    <m/>
  </r>
  <r>
    <x v="13"/>
    <s v="Métro"/>
    <x v="7"/>
    <n v="11.85"/>
    <m/>
  </r>
  <r>
    <x v="13"/>
    <s v="Costco pharmacie"/>
    <x v="7"/>
    <n v="43.16"/>
    <m/>
  </r>
  <r>
    <x v="13"/>
    <s v="Costco"/>
    <x v="4"/>
    <n v="50"/>
    <m/>
  </r>
  <r>
    <x v="13"/>
    <s v="Le P'tit Québec"/>
    <x v="6"/>
    <n v="21.66"/>
    <s v="diner avec Clément "/>
  </r>
  <r>
    <x v="14"/>
    <s v="Virement interac"/>
    <x v="16"/>
    <n v="50"/>
    <s v="Ordinateur alexandre Brochu"/>
  </r>
  <r>
    <x v="14"/>
    <s v="Hydro-Québec"/>
    <x v="17"/>
    <n v="174"/>
    <m/>
  </r>
  <r>
    <x v="14"/>
    <s v="Cogéco"/>
    <x v="18"/>
    <n v="81.62"/>
    <m/>
  </r>
  <r>
    <x v="14"/>
    <s v="Eggs Exquis "/>
    <x v="6"/>
    <n v="22.49"/>
    <s v="Déjeuner avec Marlen"/>
  </r>
  <r>
    <x v="15"/>
    <s v="Amazon  "/>
    <x v="1"/>
    <n v="26.51"/>
    <s v="Gabba"/>
  </r>
  <r>
    <x v="15"/>
    <s v="Manucure "/>
    <x v="19"/>
    <n v="48"/>
    <s v="virement interac Emilie Perron  "/>
  </r>
  <r>
    <x v="16"/>
    <m/>
    <x v="2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FF7EF7-68A1-4CD0-8B7D-7A3B1FAD308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25" firstHeaderRow="1" firstDataRow="1" firstDataCol="1" rowPageCount="1" colPageCount="1"/>
  <pivotFields count="5">
    <pivotField axis="axisPage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showAll="0"/>
    <pivotField axis="axisRow" showAll="0">
      <items count="22">
        <item x="11"/>
        <item x="0"/>
        <item x="3"/>
        <item x="13"/>
        <item x="16"/>
        <item x="1"/>
        <item x="8"/>
        <item x="10"/>
        <item x="17"/>
        <item x="7"/>
        <item x="4"/>
        <item x="12"/>
        <item x="19"/>
        <item x="18"/>
        <item x="14"/>
        <item x="2"/>
        <item x="5"/>
        <item x="9"/>
        <item x="15"/>
        <item x="6"/>
        <item x="20"/>
        <item t="default"/>
      </items>
    </pivotField>
    <pivotField dataField="1" showAll="0"/>
    <pivotField showAll="0"/>
  </pivotFields>
  <rowFields count="1">
    <field x="2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pageFields count="1">
    <pageField fld="0" hier="-1"/>
  </pageField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0</v>
    <v>4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A6375B-37AF-4714-8FAA-02BE515A4EF0}" name="TsSuiviDep" displayName="TsSuiviDep" ref="A3:E59" totalsRowShown="0" headerRowDxfId="7" headerRowBorderDxfId="6" tableBorderDxfId="5">
  <autoFilter ref="A3:E59" xr:uid="{26A6375B-37AF-4714-8FAA-02BE515A4EF0}"/>
  <tableColumns count="5">
    <tableColumn id="1" xr3:uid="{FE71A3F1-4C04-4DC5-81DE-8D1D5898F52D}" name="Date" dataDxfId="4"/>
    <tableColumn id="2" xr3:uid="{F4DE958B-FF65-4D42-B069-DA2768CE3428}" name="Nom" dataDxfId="3"/>
    <tableColumn id="3" xr3:uid="{4C5E064C-4128-4B26-A3AB-81835A1A5E7E}" name="Type" dataDxfId="2"/>
    <tableColumn id="4" xr3:uid="{2A6BD05D-D170-4BF7-A619-595D8A616773}" name="Montant" dataDxfId="1"/>
    <tableColumn id="5" xr3:uid="{4DC26B82-029E-4895-8A41-1B33162ED8C0}" name="Not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dimension ref="A1:E59"/>
  <sheetViews>
    <sheetView tabSelected="1" topLeftCell="A17" workbookViewId="0">
      <selection activeCell="A59" sqref="A59"/>
    </sheetView>
  </sheetViews>
  <sheetFormatPr baseColWidth="10" defaultRowHeight="15" x14ac:dyDescent="0.25"/>
  <cols>
    <col min="1" max="1" width="14.7109375" customWidth="1"/>
    <col min="2" max="2" width="25.140625" customWidth="1"/>
    <col min="3" max="3" width="30.42578125" bestFit="1" customWidth="1"/>
    <col min="4" max="4" width="15.140625" customWidth="1"/>
    <col min="5" max="5" width="36" customWidth="1"/>
    <col min="6" max="6" width="4.7109375" customWidth="1"/>
  </cols>
  <sheetData>
    <row r="1" spans="1:5" ht="20.25" x14ac:dyDescent="0.3">
      <c r="A1" s="84" t="s">
        <v>11</v>
      </c>
      <c r="B1" s="85"/>
      <c r="C1" s="85"/>
      <c r="D1" s="85"/>
      <c r="E1" s="85"/>
    </row>
    <row r="2" spans="1:5" x14ac:dyDescent="0.25">
      <c r="B2" s="2"/>
      <c r="C2" s="2"/>
      <c r="D2" s="2"/>
      <c r="E2" s="2"/>
    </row>
    <row r="3" spans="1:5" ht="18.75" thickBot="1" x14ac:dyDescent="0.3">
      <c r="A3" s="73" t="s">
        <v>0</v>
      </c>
      <c r="B3" s="73" t="s">
        <v>2</v>
      </c>
      <c r="C3" s="73" t="s">
        <v>1</v>
      </c>
      <c r="D3" s="73" t="s">
        <v>3</v>
      </c>
      <c r="E3" s="74" t="s">
        <v>4</v>
      </c>
    </row>
    <row r="4" spans="1:5" ht="15.75" x14ac:dyDescent="0.25">
      <c r="A4" s="66">
        <v>46024</v>
      </c>
      <c r="B4" s="13" t="s">
        <v>34</v>
      </c>
      <c r="C4" s="13" t="s">
        <v>33</v>
      </c>
      <c r="D4" s="27">
        <v>145.13</v>
      </c>
      <c r="E4" s="70"/>
    </row>
    <row r="5" spans="1:5" ht="15.75" x14ac:dyDescent="0.25">
      <c r="A5" s="66">
        <v>46024</v>
      </c>
      <c r="B5" s="13" t="s">
        <v>82</v>
      </c>
      <c r="C5" s="13" t="s">
        <v>63</v>
      </c>
      <c r="D5" s="27">
        <v>158.27000000000001</v>
      </c>
      <c r="E5" s="70"/>
    </row>
    <row r="6" spans="1:5" ht="15.75" x14ac:dyDescent="0.25">
      <c r="A6" s="66">
        <v>46024</v>
      </c>
      <c r="B6" s="13" t="s">
        <v>88</v>
      </c>
      <c r="C6" s="13" t="s">
        <v>89</v>
      </c>
      <c r="D6" s="27">
        <v>1025</v>
      </c>
      <c r="E6" s="70"/>
    </row>
    <row r="7" spans="1:5" ht="15.75" x14ac:dyDescent="0.25">
      <c r="A7" s="66">
        <v>46025</v>
      </c>
      <c r="B7" s="13" t="s">
        <v>35</v>
      </c>
      <c r="C7" s="13" t="s">
        <v>65</v>
      </c>
      <c r="D7" s="27">
        <v>76.569999999999993</v>
      </c>
      <c r="E7" s="70"/>
    </row>
    <row r="8" spans="1:5" ht="15.75" x14ac:dyDescent="0.25">
      <c r="A8" s="66">
        <v>46025</v>
      </c>
      <c r="B8" s="13" t="s">
        <v>90</v>
      </c>
      <c r="C8" s="13" t="s">
        <v>46</v>
      </c>
      <c r="D8" s="27">
        <v>42.01</v>
      </c>
      <c r="E8" s="70" t="s">
        <v>91</v>
      </c>
    </row>
    <row r="9" spans="1:5" ht="15.75" x14ac:dyDescent="0.25">
      <c r="A9" s="66">
        <v>46025</v>
      </c>
      <c r="B9" s="13" t="s">
        <v>84</v>
      </c>
      <c r="C9" s="13" t="s">
        <v>57</v>
      </c>
      <c r="D9" s="27">
        <v>11.49</v>
      </c>
      <c r="E9" s="70" t="s">
        <v>85</v>
      </c>
    </row>
    <row r="10" spans="1:5" ht="15.75" x14ac:dyDescent="0.25">
      <c r="A10" s="66">
        <v>46025</v>
      </c>
      <c r="B10" s="13" t="s">
        <v>83</v>
      </c>
      <c r="C10" s="13" t="s">
        <v>7</v>
      </c>
      <c r="D10" s="27">
        <v>28.42</v>
      </c>
      <c r="E10" s="70"/>
    </row>
    <row r="11" spans="1:5" ht="15.75" x14ac:dyDescent="0.25">
      <c r="A11" s="66">
        <v>46025</v>
      </c>
      <c r="B11" s="13" t="s">
        <v>86</v>
      </c>
      <c r="C11" s="13" t="s">
        <v>7</v>
      </c>
      <c r="D11" s="27">
        <v>75.39</v>
      </c>
      <c r="E11" s="70" t="s">
        <v>87</v>
      </c>
    </row>
    <row r="12" spans="1:5" ht="15.75" x14ac:dyDescent="0.25">
      <c r="A12" s="66">
        <v>46026</v>
      </c>
      <c r="B12" s="13" t="s">
        <v>94</v>
      </c>
      <c r="C12" s="13" t="s">
        <v>63</v>
      </c>
      <c r="D12" s="27">
        <v>6.75</v>
      </c>
      <c r="E12" s="70" t="s">
        <v>95</v>
      </c>
    </row>
    <row r="13" spans="1:5" ht="15.75" x14ac:dyDescent="0.25">
      <c r="A13" s="66">
        <v>46026</v>
      </c>
      <c r="B13" s="13" t="s">
        <v>92</v>
      </c>
      <c r="C13" s="13" t="s">
        <v>10</v>
      </c>
      <c r="D13" s="27">
        <v>41.97</v>
      </c>
      <c r="E13" s="70"/>
    </row>
    <row r="14" spans="1:5" ht="15.75" x14ac:dyDescent="0.25">
      <c r="A14" s="66">
        <v>46026</v>
      </c>
      <c r="B14" s="13" t="s">
        <v>92</v>
      </c>
      <c r="C14" s="13" t="s">
        <v>7</v>
      </c>
      <c r="D14" s="27">
        <v>26.42</v>
      </c>
      <c r="E14" s="70" t="s">
        <v>93</v>
      </c>
    </row>
    <row r="15" spans="1:5" ht="15.75" x14ac:dyDescent="0.25">
      <c r="A15" s="66">
        <v>46027</v>
      </c>
      <c r="B15" s="13" t="s">
        <v>97</v>
      </c>
      <c r="C15" s="13" t="s">
        <v>63</v>
      </c>
      <c r="D15" s="27">
        <v>282.18</v>
      </c>
      <c r="E15" s="70" t="s">
        <v>98</v>
      </c>
    </row>
    <row r="16" spans="1:5" ht="15.75" x14ac:dyDescent="0.25">
      <c r="A16" s="66">
        <v>46027</v>
      </c>
      <c r="B16" s="13" t="s">
        <v>99</v>
      </c>
      <c r="C16" s="13" t="s">
        <v>10</v>
      </c>
      <c r="D16" s="27">
        <v>7.48</v>
      </c>
      <c r="E16" s="70"/>
    </row>
    <row r="17" spans="1:5" ht="15.75" x14ac:dyDescent="0.25">
      <c r="A17" s="66">
        <v>46027</v>
      </c>
      <c r="B17" s="13" t="s">
        <v>96</v>
      </c>
      <c r="C17" s="13" t="s">
        <v>7</v>
      </c>
      <c r="D17" s="27">
        <v>21.66</v>
      </c>
      <c r="E17" s="70"/>
    </row>
    <row r="18" spans="1:5" ht="15.75" x14ac:dyDescent="0.25">
      <c r="A18" s="66">
        <v>46028</v>
      </c>
      <c r="B18" s="13" t="s">
        <v>142</v>
      </c>
      <c r="C18" s="13" t="s">
        <v>61</v>
      </c>
      <c r="D18" s="61">
        <v>85</v>
      </c>
      <c r="E18" s="70" t="s">
        <v>143</v>
      </c>
    </row>
    <row r="19" spans="1:5" ht="15.75" x14ac:dyDescent="0.25">
      <c r="A19" s="66">
        <v>46029</v>
      </c>
      <c r="B19" s="13" t="s">
        <v>90</v>
      </c>
      <c r="C19" s="13" t="s">
        <v>10</v>
      </c>
      <c r="D19" s="27">
        <v>61.37</v>
      </c>
      <c r="E19" s="70"/>
    </row>
    <row r="20" spans="1:5" ht="15.75" x14ac:dyDescent="0.25">
      <c r="A20" s="66">
        <v>46029</v>
      </c>
      <c r="B20" s="13" t="s">
        <v>90</v>
      </c>
      <c r="C20" s="13" t="s">
        <v>46</v>
      </c>
      <c r="D20" s="27">
        <v>50</v>
      </c>
      <c r="E20" s="70"/>
    </row>
    <row r="21" spans="1:5" ht="15.75" x14ac:dyDescent="0.25">
      <c r="A21" s="66">
        <v>46029</v>
      </c>
      <c r="B21" s="13" t="s">
        <v>100</v>
      </c>
      <c r="C21" s="13" t="s">
        <v>55</v>
      </c>
      <c r="D21" s="27">
        <v>134.52000000000001</v>
      </c>
      <c r="E21" s="70"/>
    </row>
    <row r="22" spans="1:5" ht="15.75" x14ac:dyDescent="0.25">
      <c r="A22" s="66">
        <v>46029</v>
      </c>
      <c r="B22" s="13" t="s">
        <v>70</v>
      </c>
      <c r="C22" s="13" t="s">
        <v>7</v>
      </c>
      <c r="D22" s="27">
        <v>15.6</v>
      </c>
      <c r="E22" s="70" t="s">
        <v>93</v>
      </c>
    </row>
    <row r="23" spans="1:5" ht="15.75" x14ac:dyDescent="0.25">
      <c r="A23" s="66">
        <v>46032</v>
      </c>
      <c r="B23" s="13" t="s">
        <v>129</v>
      </c>
      <c r="C23" s="13" t="s">
        <v>140</v>
      </c>
      <c r="D23" s="61">
        <v>110</v>
      </c>
      <c r="E23" s="70" t="s">
        <v>141</v>
      </c>
    </row>
    <row r="24" spans="1:5" ht="15.75" x14ac:dyDescent="0.25">
      <c r="A24" s="66">
        <v>46033</v>
      </c>
      <c r="B24" s="13" t="s">
        <v>99</v>
      </c>
      <c r="C24" s="13" t="s">
        <v>63</v>
      </c>
      <c r="D24" s="27">
        <v>5.75</v>
      </c>
      <c r="E24" s="70"/>
    </row>
    <row r="25" spans="1:5" ht="15.75" x14ac:dyDescent="0.25">
      <c r="A25" s="66">
        <v>46033</v>
      </c>
      <c r="B25" s="13" t="s">
        <v>101</v>
      </c>
      <c r="C25" s="13" t="s">
        <v>10</v>
      </c>
      <c r="D25" s="27">
        <v>6.62</v>
      </c>
      <c r="E25" s="70"/>
    </row>
    <row r="26" spans="1:5" ht="15.75" x14ac:dyDescent="0.25">
      <c r="A26" s="66">
        <v>46033</v>
      </c>
      <c r="B26" s="13" t="s">
        <v>102</v>
      </c>
      <c r="C26" s="13" t="s">
        <v>10</v>
      </c>
      <c r="D26" s="27">
        <v>91.74</v>
      </c>
      <c r="E26" s="70"/>
    </row>
    <row r="27" spans="1:5" ht="15.75" x14ac:dyDescent="0.25">
      <c r="A27" s="66">
        <v>46033</v>
      </c>
      <c r="B27" s="13" t="s">
        <v>103</v>
      </c>
      <c r="C27" s="13" t="s">
        <v>10</v>
      </c>
      <c r="D27" s="27">
        <v>15.47</v>
      </c>
      <c r="E27" s="70"/>
    </row>
    <row r="28" spans="1:5" ht="15.75" x14ac:dyDescent="0.25">
      <c r="A28" s="66">
        <v>46033</v>
      </c>
      <c r="B28" s="13" t="s">
        <v>104</v>
      </c>
      <c r="C28" s="13" t="s">
        <v>10</v>
      </c>
      <c r="D28" s="27">
        <v>20.18</v>
      </c>
      <c r="E28" s="70"/>
    </row>
    <row r="29" spans="1:5" ht="15.75" x14ac:dyDescent="0.25">
      <c r="A29" s="66">
        <v>46033</v>
      </c>
      <c r="B29" s="13" t="s">
        <v>90</v>
      </c>
      <c r="C29" s="13" t="s">
        <v>10</v>
      </c>
      <c r="D29" s="27">
        <v>43.57</v>
      </c>
      <c r="E29" s="70"/>
    </row>
    <row r="30" spans="1:5" ht="15.75" x14ac:dyDescent="0.25">
      <c r="A30" s="66">
        <v>46034</v>
      </c>
      <c r="B30" s="13" t="s">
        <v>105</v>
      </c>
      <c r="C30" s="13" t="s">
        <v>149</v>
      </c>
      <c r="D30" s="27">
        <v>178.16</v>
      </c>
      <c r="E30" s="70" t="s">
        <v>106</v>
      </c>
    </row>
    <row r="31" spans="1:5" ht="15.75" x14ac:dyDescent="0.25">
      <c r="A31" s="66">
        <v>46035</v>
      </c>
      <c r="B31" s="13" t="s">
        <v>99</v>
      </c>
      <c r="C31" s="13" t="s">
        <v>63</v>
      </c>
      <c r="D31" s="61">
        <v>15.81</v>
      </c>
      <c r="E31" s="70" t="s">
        <v>107</v>
      </c>
    </row>
    <row r="32" spans="1:5" ht="15.75" x14ac:dyDescent="0.25">
      <c r="A32" s="66">
        <v>46035</v>
      </c>
      <c r="B32" s="13" t="s">
        <v>108</v>
      </c>
      <c r="C32" s="13" t="s">
        <v>63</v>
      </c>
      <c r="D32" s="61">
        <v>28</v>
      </c>
      <c r="E32" s="70" t="s">
        <v>109</v>
      </c>
    </row>
    <row r="33" spans="1:5" ht="15.75" x14ac:dyDescent="0.25">
      <c r="A33" s="66">
        <v>46036</v>
      </c>
      <c r="B33" s="13" t="s">
        <v>99</v>
      </c>
      <c r="C33" s="13" t="s">
        <v>63</v>
      </c>
      <c r="D33" s="61">
        <v>10.35</v>
      </c>
      <c r="E33" s="70" t="s">
        <v>110</v>
      </c>
    </row>
    <row r="34" spans="1:5" ht="15.75" x14ac:dyDescent="0.25">
      <c r="A34" s="66">
        <v>46036</v>
      </c>
      <c r="B34" s="13" t="s">
        <v>129</v>
      </c>
      <c r="C34" s="13" t="s">
        <v>138</v>
      </c>
      <c r="D34" s="61">
        <v>22</v>
      </c>
      <c r="E34" s="70" t="s">
        <v>139</v>
      </c>
    </row>
    <row r="35" spans="1:5" ht="15.75" x14ac:dyDescent="0.25">
      <c r="A35" s="66">
        <v>46037</v>
      </c>
      <c r="B35" s="13" t="s">
        <v>130</v>
      </c>
      <c r="C35" s="13" t="s">
        <v>131</v>
      </c>
      <c r="D35" s="61">
        <v>73.569999999999993</v>
      </c>
      <c r="E35" s="71">
        <v>46048</v>
      </c>
    </row>
    <row r="36" spans="1:5" ht="15.75" x14ac:dyDescent="0.25">
      <c r="A36" s="66">
        <v>46037</v>
      </c>
      <c r="B36" s="13" t="s">
        <v>142</v>
      </c>
      <c r="C36" s="13" t="s">
        <v>61</v>
      </c>
      <c r="D36" s="61">
        <v>50</v>
      </c>
      <c r="E36" s="70" t="s">
        <v>143</v>
      </c>
    </row>
    <row r="37" spans="1:5" ht="15.75" x14ac:dyDescent="0.25">
      <c r="A37" s="66">
        <v>46037</v>
      </c>
      <c r="B37" s="13" t="s">
        <v>111</v>
      </c>
      <c r="C37" s="13" t="s">
        <v>128</v>
      </c>
      <c r="D37" s="61">
        <v>8.0399999999999991</v>
      </c>
      <c r="E37" s="70" t="s">
        <v>112</v>
      </c>
    </row>
    <row r="38" spans="1:5" ht="15.75" x14ac:dyDescent="0.25">
      <c r="A38" s="66">
        <v>46037</v>
      </c>
      <c r="B38" s="13" t="s">
        <v>132</v>
      </c>
      <c r="C38" s="13" t="s">
        <v>54</v>
      </c>
      <c r="D38" s="61">
        <v>74.290000000000006</v>
      </c>
      <c r="E38" s="70"/>
    </row>
    <row r="39" spans="1:5" ht="15.75" x14ac:dyDescent="0.25">
      <c r="A39" s="66">
        <v>46037</v>
      </c>
      <c r="B39" s="13" t="s">
        <v>133</v>
      </c>
      <c r="C39" s="13" t="s">
        <v>54</v>
      </c>
      <c r="D39" s="61">
        <v>52.92</v>
      </c>
      <c r="E39" s="70"/>
    </row>
    <row r="40" spans="1:5" ht="15.75" x14ac:dyDescent="0.25">
      <c r="A40" s="66">
        <v>46038</v>
      </c>
      <c r="B40" s="13" t="s">
        <v>115</v>
      </c>
      <c r="C40" s="13" t="s">
        <v>64</v>
      </c>
      <c r="D40" s="61">
        <v>40</v>
      </c>
      <c r="E40" s="70" t="s">
        <v>116</v>
      </c>
    </row>
    <row r="41" spans="1:5" ht="15.75" x14ac:dyDescent="0.25">
      <c r="A41" s="66">
        <v>46038</v>
      </c>
      <c r="B41" s="13" t="s">
        <v>113</v>
      </c>
      <c r="C41" s="13" t="s">
        <v>63</v>
      </c>
      <c r="D41" s="61">
        <v>17.940000000000001</v>
      </c>
      <c r="E41" s="70" t="s">
        <v>114</v>
      </c>
    </row>
    <row r="42" spans="1:5" ht="15.75" x14ac:dyDescent="0.25">
      <c r="A42" s="66">
        <v>46038</v>
      </c>
      <c r="B42" s="13" t="s">
        <v>102</v>
      </c>
      <c r="C42" s="13" t="s">
        <v>10</v>
      </c>
      <c r="D42" s="61">
        <v>12.12</v>
      </c>
      <c r="E42" s="70"/>
    </row>
    <row r="43" spans="1:5" ht="15.75" x14ac:dyDescent="0.25">
      <c r="A43" s="66">
        <v>46038</v>
      </c>
      <c r="B43" s="13" t="s">
        <v>117</v>
      </c>
      <c r="C43" s="13" t="s">
        <v>7</v>
      </c>
      <c r="D43" s="61">
        <v>15.6</v>
      </c>
      <c r="E43" s="70" t="s">
        <v>119</v>
      </c>
    </row>
    <row r="44" spans="1:5" ht="15.75" x14ac:dyDescent="0.25">
      <c r="A44" s="66">
        <v>46039</v>
      </c>
      <c r="B44" s="13" t="s">
        <v>120</v>
      </c>
      <c r="C44" s="13" t="s">
        <v>63</v>
      </c>
      <c r="D44" s="61">
        <v>15.55</v>
      </c>
      <c r="E44" s="70" t="s">
        <v>121</v>
      </c>
    </row>
    <row r="45" spans="1:5" ht="15.75" x14ac:dyDescent="0.25">
      <c r="A45" s="66">
        <v>46039</v>
      </c>
      <c r="B45" s="13" t="s">
        <v>122</v>
      </c>
      <c r="C45" s="13" t="s">
        <v>63</v>
      </c>
      <c r="D45" s="61">
        <v>18.61</v>
      </c>
      <c r="E45" s="70" t="s">
        <v>123</v>
      </c>
    </row>
    <row r="46" spans="1:5" ht="15.75" x14ac:dyDescent="0.25">
      <c r="A46" s="66">
        <v>46039</v>
      </c>
      <c r="B46" s="13" t="s">
        <v>124</v>
      </c>
      <c r="C46" s="13" t="s">
        <v>63</v>
      </c>
      <c r="D46" s="61">
        <v>13.79</v>
      </c>
      <c r="E46" s="70" t="s">
        <v>125</v>
      </c>
    </row>
    <row r="47" spans="1:5" ht="15.75" x14ac:dyDescent="0.25">
      <c r="A47" s="66">
        <v>46039</v>
      </c>
      <c r="B47" s="13" t="s">
        <v>102</v>
      </c>
      <c r="C47" s="13" t="s">
        <v>10</v>
      </c>
      <c r="D47" s="61">
        <v>65.849999999999994</v>
      </c>
      <c r="E47" s="70"/>
    </row>
    <row r="48" spans="1:5" ht="15.75" x14ac:dyDescent="0.25">
      <c r="A48" s="66">
        <v>46039</v>
      </c>
      <c r="B48" s="13" t="s">
        <v>104</v>
      </c>
      <c r="C48" s="13" t="s">
        <v>10</v>
      </c>
      <c r="D48" s="61">
        <v>31.74</v>
      </c>
      <c r="E48" s="70"/>
    </row>
    <row r="49" spans="1:5" ht="15.75" x14ac:dyDescent="0.25">
      <c r="A49" s="66">
        <v>46039</v>
      </c>
      <c r="B49" s="13" t="s">
        <v>103</v>
      </c>
      <c r="C49" s="13" t="s">
        <v>10</v>
      </c>
      <c r="D49" s="61">
        <v>11.85</v>
      </c>
      <c r="E49" s="70"/>
    </row>
    <row r="50" spans="1:5" ht="15.75" x14ac:dyDescent="0.25">
      <c r="A50" s="66">
        <v>46039</v>
      </c>
      <c r="B50" s="13" t="s">
        <v>100</v>
      </c>
      <c r="C50" s="13" t="s">
        <v>10</v>
      </c>
      <c r="D50" s="61">
        <v>43.16</v>
      </c>
      <c r="E50" s="70"/>
    </row>
    <row r="51" spans="1:5" ht="15.75" x14ac:dyDescent="0.25">
      <c r="A51" s="66">
        <v>46039</v>
      </c>
      <c r="B51" s="13" t="s">
        <v>90</v>
      </c>
      <c r="C51" s="13" t="s">
        <v>46</v>
      </c>
      <c r="D51" s="61">
        <v>50</v>
      </c>
      <c r="E51" s="70"/>
    </row>
    <row r="52" spans="1:5" ht="15.75" x14ac:dyDescent="0.25">
      <c r="A52" s="66">
        <v>46039</v>
      </c>
      <c r="B52" s="13" t="s">
        <v>96</v>
      </c>
      <c r="C52" s="13" t="s">
        <v>7</v>
      </c>
      <c r="D52" s="61">
        <v>21.66</v>
      </c>
      <c r="E52" s="70" t="s">
        <v>118</v>
      </c>
    </row>
    <row r="53" spans="1:5" ht="15.75" x14ac:dyDescent="0.25">
      <c r="A53" s="66">
        <v>46041</v>
      </c>
      <c r="B53" s="13" t="s">
        <v>129</v>
      </c>
      <c r="C53" s="13" t="s">
        <v>64</v>
      </c>
      <c r="D53" s="61">
        <v>50</v>
      </c>
      <c r="E53" s="70" t="s">
        <v>137</v>
      </c>
    </row>
    <row r="54" spans="1:5" ht="15.75" x14ac:dyDescent="0.25">
      <c r="A54" s="66">
        <v>46041</v>
      </c>
      <c r="B54" s="13" t="s">
        <v>40</v>
      </c>
      <c r="C54" s="13" t="s">
        <v>136</v>
      </c>
      <c r="D54" s="61">
        <v>174</v>
      </c>
      <c r="E54" s="70"/>
    </row>
    <row r="55" spans="1:5" ht="15.75" x14ac:dyDescent="0.25">
      <c r="A55" s="66">
        <v>46041</v>
      </c>
      <c r="B55" s="13" t="s">
        <v>134</v>
      </c>
      <c r="C55" s="13" t="s">
        <v>135</v>
      </c>
      <c r="D55" s="61">
        <v>81.62</v>
      </c>
      <c r="E55" s="70"/>
    </row>
    <row r="56" spans="1:5" ht="15.75" x14ac:dyDescent="0.25">
      <c r="A56" s="66">
        <v>46041</v>
      </c>
      <c r="B56" s="60" t="s">
        <v>126</v>
      </c>
      <c r="C56" s="60" t="s">
        <v>7</v>
      </c>
      <c r="D56" s="62">
        <v>22.49</v>
      </c>
      <c r="E56" s="72" t="s">
        <v>127</v>
      </c>
    </row>
    <row r="57" spans="1:5" ht="15.75" x14ac:dyDescent="0.25">
      <c r="A57" s="66">
        <v>46043</v>
      </c>
      <c r="B57" s="13" t="s">
        <v>144</v>
      </c>
      <c r="C57" s="13" t="s">
        <v>63</v>
      </c>
      <c r="D57" s="61">
        <v>26.51</v>
      </c>
      <c r="E57" s="70" t="s">
        <v>145</v>
      </c>
    </row>
    <row r="58" spans="1:5" ht="15.75" x14ac:dyDescent="0.25">
      <c r="A58" s="75">
        <v>46043</v>
      </c>
      <c r="B58" s="76" t="s">
        <v>147</v>
      </c>
      <c r="C58" s="76" t="s">
        <v>146</v>
      </c>
      <c r="D58" s="77">
        <v>48</v>
      </c>
      <c r="E58" s="78" t="s">
        <v>148</v>
      </c>
    </row>
    <row r="59" spans="1:5" ht="15.75" x14ac:dyDescent="0.25">
      <c r="A59" s="66"/>
      <c r="B59" s="13"/>
      <c r="C59" s="13"/>
      <c r="D59" s="61"/>
      <c r="E59" s="70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59" xr:uid="{09810114-F187-4FD7-8AF9-D83CE0895AD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dimension ref="A1:V50"/>
  <sheetViews>
    <sheetView topLeftCell="A7" workbookViewId="0">
      <selection activeCell="D8" sqref="D8"/>
    </sheetView>
  </sheetViews>
  <sheetFormatPr baseColWidth="10" defaultRowHeight="15" x14ac:dyDescent="0.25"/>
  <cols>
    <col min="1" max="1" width="31.42578125" customWidth="1"/>
    <col min="2" max="2" width="25.85546875" customWidth="1"/>
    <col min="4" max="4" width="11.42578125" customWidth="1"/>
    <col min="15" max="16" width="11.140625" customWidth="1"/>
    <col min="17" max="17" width="13.7109375" customWidth="1"/>
    <col min="18" max="18" width="8.140625" customWidth="1"/>
    <col min="19" max="19" width="6.42578125" customWidth="1"/>
    <col min="20" max="20" width="4.28515625" customWidth="1"/>
    <col min="21" max="21" width="14.5703125" customWidth="1"/>
  </cols>
  <sheetData>
    <row r="1" spans="1:19" ht="49.5" customHeight="1" x14ac:dyDescent="0.25">
      <c r="A1" s="86" t="s">
        <v>21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</row>
    <row r="2" spans="1:19" x14ac:dyDescent="0.25">
      <c r="A2" s="69" t="s">
        <v>152</v>
      </c>
      <c r="B2" s="67"/>
      <c r="C2" s="67" t="s">
        <v>150</v>
      </c>
      <c r="D2" s="68">
        <f>DATEVALUE("01/" &amp; COLUMN()-3 &amp;"/" &amp;RIGHT(A1,4))</f>
        <v>46023</v>
      </c>
      <c r="E2" s="68">
        <f t="shared" ref="E2:O2" si="0">D3+1</f>
        <v>46054</v>
      </c>
      <c r="F2" s="68">
        <f t="shared" si="0"/>
        <v>46082</v>
      </c>
      <c r="G2" s="68">
        <f t="shared" si="0"/>
        <v>46113</v>
      </c>
      <c r="H2" s="68">
        <f t="shared" si="0"/>
        <v>46143</v>
      </c>
      <c r="I2" s="68">
        <f t="shared" si="0"/>
        <v>46174</v>
      </c>
      <c r="J2" s="68">
        <f t="shared" si="0"/>
        <v>46204</v>
      </c>
      <c r="K2" s="68">
        <f t="shared" si="0"/>
        <v>46235</v>
      </c>
      <c r="L2" s="68">
        <f t="shared" si="0"/>
        <v>46266</v>
      </c>
      <c r="M2" s="68">
        <f t="shared" si="0"/>
        <v>46296</v>
      </c>
      <c r="N2" s="68">
        <f t="shared" si="0"/>
        <v>46327</v>
      </c>
      <c r="O2" s="68">
        <f t="shared" si="0"/>
        <v>46357</v>
      </c>
    </row>
    <row r="3" spans="1:19" x14ac:dyDescent="0.25">
      <c r="A3" s="69" t="s">
        <v>152</v>
      </c>
      <c r="B3" s="67"/>
      <c r="C3" s="67" t="s">
        <v>151</v>
      </c>
      <c r="D3" s="68">
        <f t="shared" ref="D3:O3" si="1">EOMONTH(D2,0)</f>
        <v>46053</v>
      </c>
      <c r="E3" s="68">
        <f t="shared" si="1"/>
        <v>46081</v>
      </c>
      <c r="F3" s="68">
        <f t="shared" si="1"/>
        <v>46112</v>
      </c>
      <c r="G3" s="68">
        <f t="shared" si="1"/>
        <v>46142</v>
      </c>
      <c r="H3" s="68">
        <f t="shared" si="1"/>
        <v>46173</v>
      </c>
      <c r="I3" s="68">
        <f t="shared" si="1"/>
        <v>46203</v>
      </c>
      <c r="J3" s="68">
        <f t="shared" si="1"/>
        <v>46234</v>
      </c>
      <c r="K3" s="68">
        <f t="shared" si="1"/>
        <v>46265</v>
      </c>
      <c r="L3" s="68">
        <f t="shared" si="1"/>
        <v>46295</v>
      </c>
      <c r="M3" s="68">
        <f t="shared" si="1"/>
        <v>46326</v>
      </c>
      <c r="N3" s="68">
        <f t="shared" si="1"/>
        <v>46356</v>
      </c>
      <c r="O3" s="68">
        <f t="shared" si="1"/>
        <v>46387</v>
      </c>
    </row>
    <row r="4" spans="1:19" ht="20.25" customHeight="1" x14ac:dyDescent="0.25"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  <c r="M4">
        <v>10</v>
      </c>
      <c r="N4">
        <v>11</v>
      </c>
      <c r="O4">
        <v>12</v>
      </c>
    </row>
    <row r="5" spans="1:19" ht="15" customHeight="1" thickBot="1" x14ac:dyDescent="0.3">
      <c r="D5" s="96" t="s">
        <v>23</v>
      </c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4"/>
      <c r="Q5" s="4"/>
    </row>
    <row r="6" spans="1:19" ht="42" customHeight="1" thickTop="1" thickBot="1" x14ac:dyDescent="0.3">
      <c r="D6" s="97" t="s">
        <v>6</v>
      </c>
      <c r="E6" s="88" t="s">
        <v>8</v>
      </c>
      <c r="F6" s="88" t="s">
        <v>9</v>
      </c>
      <c r="G6" s="88" t="s">
        <v>12</v>
      </c>
      <c r="H6" s="88" t="s">
        <v>13</v>
      </c>
      <c r="I6" s="88" t="s">
        <v>14</v>
      </c>
      <c r="J6" s="88" t="s">
        <v>15</v>
      </c>
      <c r="K6" s="88" t="s">
        <v>16</v>
      </c>
      <c r="L6" s="88" t="s">
        <v>17</v>
      </c>
      <c r="M6" s="88" t="s">
        <v>18</v>
      </c>
      <c r="N6" s="88" t="s">
        <v>19</v>
      </c>
      <c r="O6" s="90" t="s">
        <v>20</v>
      </c>
      <c r="P6" s="92" t="s">
        <v>49</v>
      </c>
      <c r="Q6" s="94" t="s">
        <v>71</v>
      </c>
      <c r="R6" s="57" t="e" vm="1">
        <v>#VALUE!</v>
      </c>
      <c r="S6" s="58" t="e" vm="2">
        <v>#VALUE!</v>
      </c>
    </row>
    <row r="7" spans="1:19" ht="62.25" customHeight="1" thickTop="1" thickBot="1" x14ac:dyDescent="0.3">
      <c r="A7" s="8" t="s">
        <v>25</v>
      </c>
      <c r="B7" s="10" t="s">
        <v>26</v>
      </c>
      <c r="C7" s="9" t="s">
        <v>22</v>
      </c>
      <c r="D7" s="98"/>
      <c r="E7" s="89"/>
      <c r="F7" s="89"/>
      <c r="G7" s="89"/>
      <c r="H7" s="89"/>
      <c r="I7" s="89"/>
      <c r="J7" s="89"/>
      <c r="K7" s="89"/>
      <c r="L7" s="89"/>
      <c r="M7" s="89"/>
      <c r="N7" s="89"/>
      <c r="O7" s="91"/>
      <c r="P7" s="93"/>
      <c r="Q7" s="95"/>
      <c r="R7" s="103" t="s">
        <v>45</v>
      </c>
      <c r="S7" s="104"/>
    </row>
    <row r="8" spans="1:19" ht="15" customHeight="1" thickTop="1" x14ac:dyDescent="0.25">
      <c r="A8" s="7" t="s">
        <v>149</v>
      </c>
      <c r="B8" s="14"/>
      <c r="C8" s="18">
        <v>100</v>
      </c>
      <c r="D8" s="65">
        <f>SUMIFS(TsSuiviDep[Montant],TsSuiviDep[Date],"&gt;=" &amp; D$2,TsSuiviDep[Date],"&lt;=" &amp; D$3,TsSuiviDep[Type],$A8)</f>
        <v>178.16</v>
      </c>
      <c r="E8" s="65">
        <f>SUMIFS(TsSuiviDep[Montant],TsSuiviDep[Date],"&gt;=" &amp; E$2,TsSuiviDep[Date],"&lt;=" &amp; E$3,TsSuiviDep[Type],$A8)</f>
        <v>0</v>
      </c>
      <c r="F8" s="23">
        <f>SUMIFS(TsSuiviDep[Montant],TsSuiviDep[Date],"&gt;=" &amp; F$2,TsSuiviDep[Date],"&lt;=" &amp; F$3,TsSuiviDep[Type],$A8)</f>
        <v>0</v>
      </c>
      <c r="G8" s="23">
        <f>SUMIFS(TsSuiviDep[Montant],TsSuiviDep[Date],"&gt;=" &amp; G$2,TsSuiviDep[Date],"&lt;=" &amp; G$3,TsSuiviDep[Type],$A8)</f>
        <v>0</v>
      </c>
      <c r="H8" s="23">
        <f>SUMIFS(TsSuiviDep[Montant],TsSuiviDep[Date],"&gt;=" &amp; H$2,TsSuiviDep[Date],"&lt;=" &amp; H$3,TsSuiviDep[Type],$A8)</f>
        <v>0</v>
      </c>
      <c r="I8" s="23">
        <f>SUMIFS(TsSuiviDep[Montant],TsSuiviDep[Date],"&gt;=" &amp; I$2,TsSuiviDep[Date],"&lt;=" &amp; I$3,TsSuiviDep[Type],$A8)</f>
        <v>0</v>
      </c>
      <c r="J8" s="23">
        <f>SUMIFS(TsSuiviDep[Montant],TsSuiviDep[Date],"&gt;=" &amp; J$2,TsSuiviDep[Date],"&lt;=" &amp; J$3,TsSuiviDep[Type],$A8)</f>
        <v>0</v>
      </c>
      <c r="K8" s="23">
        <f>SUMIFS(TsSuiviDep[Montant],TsSuiviDep[Date],"&gt;=" &amp; K$2,TsSuiviDep[Date],"&lt;=" &amp; K$3,TsSuiviDep[Type],$A8)</f>
        <v>0</v>
      </c>
      <c r="L8" s="23">
        <f>SUMIFS(TsSuiviDep[Montant],TsSuiviDep[Date],"&gt;=" &amp; L$2,TsSuiviDep[Date],"&lt;=" &amp; L$3,TsSuiviDep[Type],$A8)</f>
        <v>0</v>
      </c>
      <c r="M8" s="23">
        <f>SUMIFS(TsSuiviDep[Montant],TsSuiviDep[Date],"&gt;=" &amp; M$2,TsSuiviDep[Date],"&lt;=" &amp; M$3,TsSuiviDep[Type],$A8)</f>
        <v>0</v>
      </c>
      <c r="N8" s="23">
        <f>SUMIFS(TsSuiviDep[Montant],TsSuiviDep[Date],"&gt;=" &amp; N$2,TsSuiviDep[Date],"&lt;=" &amp; N$3,TsSuiviDep[Type],$A8)</f>
        <v>0</v>
      </c>
      <c r="O8" s="23">
        <f>SUMIFS(TsSuiviDep[Montant],TsSuiviDep[Date],"&gt;=" &amp; O$2,TsSuiviDep[Date],"&lt;=" &amp; O$3,TsSuiviDep[Type],$A8)</f>
        <v>0</v>
      </c>
      <c r="P8" s="21">
        <f t="shared" ref="P8:P48" si="2">SUM(D8:O8)</f>
        <v>178.16</v>
      </c>
      <c r="Q8" s="59">
        <f>C8-P8</f>
        <v>-78.16</v>
      </c>
      <c r="R8" s="99" t="e" vm="3">
        <f>IF(P8&gt;C8,$R$6,$S$6)</f>
        <v>#VALUE!</v>
      </c>
      <c r="S8" s="100"/>
    </row>
    <row r="9" spans="1:19" ht="15" customHeight="1" x14ac:dyDescent="0.25">
      <c r="A9" s="7" t="s">
        <v>47</v>
      </c>
      <c r="B9" s="14" t="s">
        <v>48</v>
      </c>
      <c r="C9" s="18">
        <v>100</v>
      </c>
      <c r="D9" s="23">
        <f>SUMIFS(TsSuiviDep[Montant],TsSuiviDep[Date],"&gt;=" &amp; D$2,TsSuiviDep[Date],"&lt;=" &amp; D$3,TsSuiviDep[Type],$A9)</f>
        <v>0</v>
      </c>
      <c r="E9" s="23">
        <f>SUMIFS(TsSuiviDep[Montant],TsSuiviDep[Date],"&gt;=" &amp; E$2,TsSuiviDep[Date],"&lt;=" &amp; E$3,TsSuiviDep[Type],$A9)</f>
        <v>0</v>
      </c>
      <c r="F9" s="23">
        <f>SUMIFS(TsSuiviDep[Montant],TsSuiviDep[Date],"&gt;=" &amp; F$2,TsSuiviDep[Date],"&lt;=" &amp; F$3,TsSuiviDep[Type],$A9)</f>
        <v>0</v>
      </c>
      <c r="G9" s="23">
        <f>SUMIFS(TsSuiviDep[Montant],TsSuiviDep[Date],"&gt;=" &amp; G$2,TsSuiviDep[Date],"&lt;=" &amp; G$3,TsSuiviDep[Type],$A9)</f>
        <v>0</v>
      </c>
      <c r="H9" s="23">
        <f>SUMIFS(TsSuiviDep[Montant],TsSuiviDep[Date],"&gt;=" &amp; H$2,TsSuiviDep[Date],"&lt;=" &amp; H$3,TsSuiviDep[Type],$A9)</f>
        <v>0</v>
      </c>
      <c r="I9" s="23">
        <f>SUMIFS(TsSuiviDep[Montant],TsSuiviDep[Date],"&gt;=" &amp; I$2,TsSuiviDep[Date],"&lt;=" &amp; I$3,TsSuiviDep[Type],$A9)</f>
        <v>0</v>
      </c>
      <c r="J9" s="23">
        <f>SUMIFS(TsSuiviDep[Montant],TsSuiviDep[Date],"&gt;=" &amp; J$2,TsSuiviDep[Date],"&lt;=" &amp; J$3,TsSuiviDep[Type],$A9)</f>
        <v>0</v>
      </c>
      <c r="K9" s="23">
        <f>SUMIFS(TsSuiviDep[Montant],TsSuiviDep[Date],"&gt;=" &amp; K$2,TsSuiviDep[Date],"&lt;=" &amp; K$3,TsSuiviDep[Type],$A9)</f>
        <v>0</v>
      </c>
      <c r="L9" s="23">
        <f>SUMIFS(TsSuiviDep[Montant],TsSuiviDep[Date],"&gt;=" &amp; L$2,TsSuiviDep[Date],"&lt;=" &amp; L$3,TsSuiviDep[Type],$A9)</f>
        <v>0</v>
      </c>
      <c r="M9" s="23">
        <f>SUMIFS(TsSuiviDep[Montant],TsSuiviDep[Date],"&gt;=" &amp; M$2,TsSuiviDep[Date],"&lt;=" &amp; M$3,TsSuiviDep[Type],$A9)</f>
        <v>0</v>
      </c>
      <c r="N9" s="23">
        <f>SUMIFS(TsSuiviDep[Montant],TsSuiviDep[Date],"&gt;=" &amp; N$2,TsSuiviDep[Date],"&lt;=" &amp; N$3,TsSuiviDep[Type],$A9)</f>
        <v>0</v>
      </c>
      <c r="O9" s="23">
        <f>SUMIFS(TsSuiviDep[Montant],TsSuiviDep[Date],"&gt;=" &amp; O$2,TsSuiviDep[Date],"&lt;=" &amp; O$3,TsSuiviDep[Type],$A9)</f>
        <v>0</v>
      </c>
      <c r="P9" s="24">
        <f t="shared" si="2"/>
        <v>0</v>
      </c>
      <c r="Q9" s="55">
        <f>C9-P9</f>
        <v>100</v>
      </c>
      <c r="R9" s="101" t="e" vm="4">
        <f t="shared" ref="R9" si="3">IF(P9&gt;C9,$R$6,$S$6)</f>
        <v>#VALUE!</v>
      </c>
      <c r="S9" s="102"/>
    </row>
    <row r="10" spans="1:19" ht="15" customHeight="1" x14ac:dyDescent="0.25">
      <c r="A10" s="7" t="s">
        <v>32</v>
      </c>
      <c r="B10" s="15"/>
      <c r="C10" s="18">
        <v>102</v>
      </c>
      <c r="D10" s="23">
        <f>SUMIFS(TsSuiviDep[Montant],TsSuiviDep[Date],"&gt;=" &amp; D$2,TsSuiviDep[Date],"&lt;=" &amp; D$3,TsSuiviDep[Type],$A10)</f>
        <v>0</v>
      </c>
      <c r="E10" s="23">
        <f>SUMIFS(TsSuiviDep[Montant],TsSuiviDep[Date],"&gt;=" &amp; E$2,TsSuiviDep[Date],"&lt;=" &amp; E$3,TsSuiviDep[Type],$A10)</f>
        <v>0</v>
      </c>
      <c r="F10" s="23">
        <f>SUMIFS(TsSuiviDep[Montant],TsSuiviDep[Date],"&gt;=" &amp; F$2,TsSuiviDep[Date],"&lt;=" &amp; F$3,TsSuiviDep[Type],$A10)</f>
        <v>0</v>
      </c>
      <c r="G10" s="23">
        <f>SUMIFS(TsSuiviDep[Montant],TsSuiviDep[Date],"&gt;=" &amp; G$2,TsSuiviDep[Date],"&lt;=" &amp; G$3,TsSuiviDep[Type],$A10)</f>
        <v>0</v>
      </c>
      <c r="H10" s="23">
        <f>SUMIFS(TsSuiviDep[Montant],TsSuiviDep[Date],"&gt;=" &amp; H$2,TsSuiviDep[Date],"&lt;=" &amp; H$3,TsSuiviDep[Type],$A10)</f>
        <v>0</v>
      </c>
      <c r="I10" s="23">
        <f>SUMIFS(TsSuiviDep[Montant],TsSuiviDep[Date],"&gt;=" &amp; I$2,TsSuiviDep[Date],"&lt;=" &amp; I$3,TsSuiviDep[Type],$A10)</f>
        <v>0</v>
      </c>
      <c r="J10" s="23">
        <f>SUMIFS(TsSuiviDep[Montant],TsSuiviDep[Date],"&gt;=" &amp; J$2,TsSuiviDep[Date],"&lt;=" &amp; J$3,TsSuiviDep[Type],$A10)</f>
        <v>0</v>
      </c>
      <c r="K10" s="23">
        <f>SUMIFS(TsSuiviDep[Montant],TsSuiviDep[Date],"&gt;=" &amp; K$2,TsSuiviDep[Date],"&lt;=" &amp; K$3,TsSuiviDep[Type],$A10)</f>
        <v>0</v>
      </c>
      <c r="L10" s="23">
        <f>SUMIFS(TsSuiviDep[Montant],TsSuiviDep[Date],"&gt;=" &amp; L$2,TsSuiviDep[Date],"&lt;=" &amp; L$3,TsSuiviDep[Type],$A10)</f>
        <v>0</v>
      </c>
      <c r="M10" s="23">
        <f>SUMIFS(TsSuiviDep[Montant],TsSuiviDep[Date],"&gt;=" &amp; M$2,TsSuiviDep[Date],"&lt;=" &amp; M$3,TsSuiviDep[Type],$A10)</f>
        <v>0</v>
      </c>
      <c r="N10" s="23">
        <f>SUMIFS(TsSuiviDep[Montant],TsSuiviDep[Date],"&gt;=" &amp; N$2,TsSuiviDep[Date],"&lt;=" &amp; N$3,TsSuiviDep[Type],$A10)</f>
        <v>0</v>
      </c>
      <c r="O10" s="23">
        <f>SUMIFS(TsSuiviDep[Montant],TsSuiviDep[Date],"&gt;=" &amp; O$2,TsSuiviDep[Date],"&lt;=" &amp; O$3,TsSuiviDep[Type],$A10)</f>
        <v>0</v>
      </c>
      <c r="P10" s="24">
        <f t="shared" si="2"/>
        <v>0</v>
      </c>
      <c r="Q10" s="55">
        <f t="shared" ref="Q10:Q48" si="4">C10-D10</f>
        <v>102</v>
      </c>
      <c r="R10" s="101" t="e" vm="4">
        <f t="shared" ref="R10:R48" si="5">IF(P10&gt;C10,$R$6,$S$6)</f>
        <v>#VALUE!</v>
      </c>
      <c r="S10" s="102"/>
    </row>
    <row r="11" spans="1:19" x14ac:dyDescent="0.25">
      <c r="A11" s="7" t="s">
        <v>33</v>
      </c>
      <c r="B11" s="14" t="s">
        <v>34</v>
      </c>
      <c r="C11" s="18">
        <v>145</v>
      </c>
      <c r="D11" s="23">
        <f>SUMIFS(TsSuiviDep[Montant],TsSuiviDep[Date],"&gt;=" &amp; D$2,TsSuiviDep[Date],"&lt;=" &amp; D$3,TsSuiviDep[Type],$A11)</f>
        <v>145.13</v>
      </c>
      <c r="E11" s="23">
        <f>SUMIFS(TsSuiviDep[Montant],TsSuiviDep[Date],"&gt;=" &amp; E$2,TsSuiviDep[Date],"&lt;=" &amp; E$3,TsSuiviDep[Type],$A11)</f>
        <v>0</v>
      </c>
      <c r="F11" s="23">
        <f>SUMIFS(TsSuiviDep[Montant],TsSuiviDep[Date],"&gt;=" &amp; F$2,TsSuiviDep[Date],"&lt;=" &amp; F$3,TsSuiviDep[Type],$A11)</f>
        <v>0</v>
      </c>
      <c r="G11" s="23">
        <f>SUMIFS(TsSuiviDep[Montant],TsSuiviDep[Date],"&gt;=" &amp; G$2,TsSuiviDep[Date],"&lt;=" &amp; G$3,TsSuiviDep[Type],$A11)</f>
        <v>0</v>
      </c>
      <c r="H11" s="23">
        <f>SUMIFS(TsSuiviDep[Montant],TsSuiviDep[Date],"&gt;=" &amp; H$2,TsSuiviDep[Date],"&lt;=" &amp; H$3,TsSuiviDep[Type],$A11)</f>
        <v>0</v>
      </c>
      <c r="I11" s="23">
        <f>SUMIFS(TsSuiviDep[Montant],TsSuiviDep[Date],"&gt;=" &amp; I$2,TsSuiviDep[Date],"&lt;=" &amp; I$3,TsSuiviDep[Type],$A11)</f>
        <v>0</v>
      </c>
      <c r="J11" s="23">
        <f>SUMIFS(TsSuiviDep[Montant],TsSuiviDep[Date],"&gt;=" &amp; J$2,TsSuiviDep[Date],"&lt;=" &amp; J$3,TsSuiviDep[Type],$A11)</f>
        <v>0</v>
      </c>
      <c r="K11" s="23">
        <f>SUMIFS(TsSuiviDep[Montant],TsSuiviDep[Date],"&gt;=" &amp; K$2,TsSuiviDep[Date],"&lt;=" &amp; K$3,TsSuiviDep[Type],$A11)</f>
        <v>0</v>
      </c>
      <c r="L11" s="23">
        <f>SUMIFS(TsSuiviDep[Montant],TsSuiviDep[Date],"&gt;=" &amp; L$2,TsSuiviDep[Date],"&lt;=" &amp; L$3,TsSuiviDep[Type],$A11)</f>
        <v>0</v>
      </c>
      <c r="M11" s="23">
        <f>SUMIFS(TsSuiviDep[Montant],TsSuiviDep[Date],"&gt;=" &amp; M$2,TsSuiviDep[Date],"&lt;=" &amp; M$3,TsSuiviDep[Type],$A11)</f>
        <v>0</v>
      </c>
      <c r="N11" s="23">
        <f>SUMIFS(TsSuiviDep[Montant],TsSuiviDep[Date],"&gt;=" &amp; N$2,TsSuiviDep[Date],"&lt;=" &amp; N$3,TsSuiviDep[Type],$A11)</f>
        <v>0</v>
      </c>
      <c r="O11" s="23">
        <f>SUMIFS(TsSuiviDep[Montant],TsSuiviDep[Date],"&gt;=" &amp; O$2,TsSuiviDep[Date],"&lt;=" &amp; O$3,TsSuiviDep[Type],$A11)</f>
        <v>0</v>
      </c>
      <c r="P11" s="24">
        <f t="shared" si="2"/>
        <v>145.13</v>
      </c>
      <c r="Q11" s="55">
        <f t="shared" si="4"/>
        <v>-0.12999999999999545</v>
      </c>
      <c r="R11" s="101" t="e" vm="3">
        <f t="shared" si="5"/>
        <v>#VALUE!</v>
      </c>
      <c r="S11" s="102"/>
    </row>
    <row r="12" spans="1:19" x14ac:dyDescent="0.25">
      <c r="A12" s="7" t="s">
        <v>65</v>
      </c>
      <c r="B12" s="14" t="s">
        <v>35</v>
      </c>
      <c r="C12" s="18">
        <v>77</v>
      </c>
      <c r="D12" s="23">
        <f>SUMIFS(TsSuiviDep[Montant],TsSuiviDep[Date],"&gt;=" &amp; D$2,TsSuiviDep[Date],"&lt;=" &amp; D$3,TsSuiviDep[Type],$A12)</f>
        <v>76.569999999999993</v>
      </c>
      <c r="E12" s="23">
        <f>SUMIFS(TsSuiviDep[Montant],TsSuiviDep[Date],"&gt;=" &amp; E$2,TsSuiviDep[Date],"&lt;=" &amp; E$3,TsSuiviDep[Type],$A12)</f>
        <v>0</v>
      </c>
      <c r="F12" s="23">
        <f>SUMIFS(TsSuiviDep[Montant],TsSuiviDep[Date],"&gt;=" &amp; F$2,TsSuiviDep[Date],"&lt;=" &amp; F$3,TsSuiviDep[Type],$A12)</f>
        <v>0</v>
      </c>
      <c r="G12" s="23">
        <f>SUMIFS(TsSuiviDep[Montant],TsSuiviDep[Date],"&gt;=" &amp; G$2,TsSuiviDep[Date],"&lt;=" &amp; G$3,TsSuiviDep[Type],$A12)</f>
        <v>0</v>
      </c>
      <c r="H12" s="23">
        <f>SUMIFS(TsSuiviDep[Montant],TsSuiviDep[Date],"&gt;=" &amp; H$2,TsSuiviDep[Date],"&lt;=" &amp; H$3,TsSuiviDep[Type],$A12)</f>
        <v>0</v>
      </c>
      <c r="I12" s="23">
        <f>SUMIFS(TsSuiviDep[Montant],TsSuiviDep[Date],"&gt;=" &amp; I$2,TsSuiviDep[Date],"&lt;=" &amp; I$3,TsSuiviDep[Type],$A12)</f>
        <v>0</v>
      </c>
      <c r="J12" s="23">
        <f>SUMIFS(TsSuiviDep[Montant],TsSuiviDep[Date],"&gt;=" &amp; J$2,TsSuiviDep[Date],"&lt;=" &amp; J$3,TsSuiviDep[Type],$A12)</f>
        <v>0</v>
      </c>
      <c r="K12" s="23">
        <f>SUMIFS(TsSuiviDep[Montant],TsSuiviDep[Date],"&gt;=" &amp; K$2,TsSuiviDep[Date],"&lt;=" &amp; K$3,TsSuiviDep[Type],$A12)</f>
        <v>0</v>
      </c>
      <c r="L12" s="23">
        <f>SUMIFS(TsSuiviDep[Montant],TsSuiviDep[Date],"&gt;=" &amp; L$2,TsSuiviDep[Date],"&lt;=" &amp; L$3,TsSuiviDep[Type],$A12)</f>
        <v>0</v>
      </c>
      <c r="M12" s="23">
        <f>SUMIFS(TsSuiviDep[Montant],TsSuiviDep[Date],"&gt;=" &amp; M$2,TsSuiviDep[Date],"&lt;=" &amp; M$3,TsSuiviDep[Type],$A12)</f>
        <v>0</v>
      </c>
      <c r="N12" s="23">
        <f>SUMIFS(TsSuiviDep[Montant],TsSuiviDep[Date],"&gt;=" &amp; N$2,TsSuiviDep[Date],"&lt;=" &amp; N$3,TsSuiviDep[Type],$A12)</f>
        <v>0</v>
      </c>
      <c r="O12" s="23">
        <f>SUMIFS(TsSuiviDep[Montant],TsSuiviDep[Date],"&gt;=" &amp; O$2,TsSuiviDep[Date],"&lt;=" &amp; O$3,TsSuiviDep[Type],$A12)</f>
        <v>0</v>
      </c>
      <c r="P12" s="24">
        <f t="shared" si="2"/>
        <v>76.569999999999993</v>
      </c>
      <c r="Q12" s="55">
        <f t="shared" si="4"/>
        <v>0.43000000000000682</v>
      </c>
      <c r="R12" s="101" t="e" vm="4">
        <f t="shared" si="5"/>
        <v>#VALUE!</v>
      </c>
      <c r="S12" s="102"/>
    </row>
    <row r="13" spans="1:19" x14ac:dyDescent="0.25">
      <c r="A13" s="7" t="s">
        <v>24</v>
      </c>
      <c r="B13" s="14" t="s">
        <v>27</v>
      </c>
      <c r="C13" s="16">
        <v>48</v>
      </c>
      <c r="D13" s="23">
        <f>SUMIFS(TsSuiviDep[Montant],TsSuiviDep[Date],"&gt;=" &amp; D$2,TsSuiviDep[Date],"&lt;=" &amp; D$3,TsSuiviDep[Type],$A13)</f>
        <v>0</v>
      </c>
      <c r="E13" s="23">
        <f>SUMIFS(TsSuiviDep[Montant],TsSuiviDep[Date],"&gt;=" &amp; E$2,TsSuiviDep[Date],"&lt;=" &amp; E$3,TsSuiviDep[Type],$A13)</f>
        <v>0</v>
      </c>
      <c r="F13" s="23">
        <f>SUMIFS(TsSuiviDep[Montant],TsSuiviDep[Date],"&gt;=" &amp; F$2,TsSuiviDep[Date],"&lt;=" &amp; F$3,TsSuiviDep[Type],$A13)</f>
        <v>0</v>
      </c>
      <c r="G13" s="23">
        <f>SUMIFS(TsSuiviDep[Montant],TsSuiviDep[Date],"&gt;=" &amp; G$2,TsSuiviDep[Date],"&lt;=" &amp; G$3,TsSuiviDep[Type],$A13)</f>
        <v>0</v>
      </c>
      <c r="H13" s="23">
        <f>SUMIFS(TsSuiviDep[Montant],TsSuiviDep[Date],"&gt;=" &amp; H$2,TsSuiviDep[Date],"&lt;=" &amp; H$3,TsSuiviDep[Type],$A13)</f>
        <v>0</v>
      </c>
      <c r="I13" s="23">
        <f>SUMIFS(TsSuiviDep[Montant],TsSuiviDep[Date],"&gt;=" &amp; I$2,TsSuiviDep[Date],"&lt;=" &amp; I$3,TsSuiviDep[Type],$A13)</f>
        <v>0</v>
      </c>
      <c r="J13" s="23">
        <f>SUMIFS(TsSuiviDep[Montant],TsSuiviDep[Date],"&gt;=" &amp; J$2,TsSuiviDep[Date],"&lt;=" &amp; J$3,TsSuiviDep[Type],$A13)</f>
        <v>0</v>
      </c>
      <c r="K13" s="23">
        <f>SUMIFS(TsSuiviDep[Montant],TsSuiviDep[Date],"&gt;=" &amp; K$2,TsSuiviDep[Date],"&lt;=" &amp; K$3,TsSuiviDep[Type],$A13)</f>
        <v>0</v>
      </c>
      <c r="L13" s="23">
        <f>SUMIFS(TsSuiviDep[Montant],TsSuiviDep[Date],"&gt;=" &amp; L$2,TsSuiviDep[Date],"&lt;=" &amp; L$3,TsSuiviDep[Type],$A13)</f>
        <v>0</v>
      </c>
      <c r="M13" s="23">
        <f>SUMIFS(TsSuiviDep[Montant],TsSuiviDep[Date],"&gt;=" &amp; M$2,TsSuiviDep[Date],"&lt;=" &amp; M$3,TsSuiviDep[Type],$A13)</f>
        <v>0</v>
      </c>
      <c r="N13" s="23">
        <f>SUMIFS(TsSuiviDep[Montant],TsSuiviDep[Date],"&gt;=" &amp; N$2,TsSuiviDep[Date],"&lt;=" &amp; N$3,TsSuiviDep[Type],$A13)</f>
        <v>0</v>
      </c>
      <c r="O13" s="23">
        <f>SUMIFS(TsSuiviDep[Montant],TsSuiviDep[Date],"&gt;=" &amp; O$2,TsSuiviDep[Date],"&lt;=" &amp; O$3,TsSuiviDep[Type],$A13)</f>
        <v>0</v>
      </c>
      <c r="P13" s="24">
        <f t="shared" si="2"/>
        <v>0</v>
      </c>
      <c r="Q13" s="55">
        <f t="shared" si="4"/>
        <v>48</v>
      </c>
      <c r="R13" s="101" t="e" vm="4">
        <f t="shared" si="5"/>
        <v>#VALUE!</v>
      </c>
      <c r="S13" s="102"/>
    </row>
    <row r="14" spans="1:19" ht="15" customHeight="1" x14ac:dyDescent="0.25">
      <c r="A14" s="5" t="s">
        <v>31</v>
      </c>
      <c r="B14" s="17" t="s">
        <v>28</v>
      </c>
      <c r="C14" s="18">
        <v>74</v>
      </c>
      <c r="D14" s="23">
        <f>SUMIFS(TsSuiviDep[Montant],TsSuiviDep[Date],"&gt;=" &amp; D$2,TsSuiviDep[Date],"&lt;=" &amp; D$3,TsSuiviDep[Type],$A14)</f>
        <v>73.569999999999993</v>
      </c>
      <c r="E14" s="23">
        <f>SUMIFS(TsSuiviDep[Montant],TsSuiviDep[Date],"&gt;=" &amp; E$2,TsSuiviDep[Date],"&lt;=" &amp; E$3,TsSuiviDep[Type],$A14)</f>
        <v>0</v>
      </c>
      <c r="F14" s="23">
        <f>SUMIFS(TsSuiviDep[Montant],TsSuiviDep[Date],"&gt;=" &amp; F$2,TsSuiviDep[Date],"&lt;=" &amp; F$3,TsSuiviDep[Type],$A14)</f>
        <v>0</v>
      </c>
      <c r="G14" s="23">
        <f>SUMIFS(TsSuiviDep[Montant],TsSuiviDep[Date],"&gt;=" &amp; G$2,TsSuiviDep[Date],"&lt;=" &amp; G$3,TsSuiviDep[Type],$A14)</f>
        <v>0</v>
      </c>
      <c r="H14" s="23">
        <f>SUMIFS(TsSuiviDep[Montant],TsSuiviDep[Date],"&gt;=" &amp; H$2,TsSuiviDep[Date],"&lt;=" &amp; H$3,TsSuiviDep[Type],$A14)</f>
        <v>0</v>
      </c>
      <c r="I14" s="23">
        <f>SUMIFS(TsSuiviDep[Montant],TsSuiviDep[Date],"&gt;=" &amp; I$2,TsSuiviDep[Date],"&lt;=" &amp; I$3,TsSuiviDep[Type],$A14)</f>
        <v>0</v>
      </c>
      <c r="J14" s="23">
        <f>SUMIFS(TsSuiviDep[Montant],TsSuiviDep[Date],"&gt;=" &amp; J$2,TsSuiviDep[Date],"&lt;=" &amp; J$3,TsSuiviDep[Type],$A14)</f>
        <v>0</v>
      </c>
      <c r="K14" s="23">
        <f>SUMIFS(TsSuiviDep[Montant],TsSuiviDep[Date],"&gt;=" &amp; K$2,TsSuiviDep[Date],"&lt;=" &amp; K$3,TsSuiviDep[Type],$A14)</f>
        <v>0</v>
      </c>
      <c r="L14" s="23">
        <f>SUMIFS(TsSuiviDep[Montant],TsSuiviDep[Date],"&gt;=" &amp; L$2,TsSuiviDep[Date],"&lt;=" &amp; L$3,TsSuiviDep[Type],$A14)</f>
        <v>0</v>
      </c>
      <c r="M14" s="23">
        <f>SUMIFS(TsSuiviDep[Montant],TsSuiviDep[Date],"&gt;=" &amp; M$2,TsSuiviDep[Date],"&lt;=" &amp; M$3,TsSuiviDep[Type],$A14)</f>
        <v>0</v>
      </c>
      <c r="N14" s="23">
        <f>SUMIFS(TsSuiviDep[Montant],TsSuiviDep[Date],"&gt;=" &amp; N$2,TsSuiviDep[Date],"&lt;=" &amp; N$3,TsSuiviDep[Type],$A14)</f>
        <v>0</v>
      </c>
      <c r="O14" s="23">
        <f>SUMIFS(TsSuiviDep[Montant],TsSuiviDep[Date],"&gt;=" &amp; O$2,TsSuiviDep[Date],"&lt;=" &amp; O$3,TsSuiviDep[Type],$A14)</f>
        <v>0</v>
      </c>
      <c r="P14" s="24">
        <f t="shared" si="2"/>
        <v>73.569999999999993</v>
      </c>
      <c r="Q14" s="55">
        <f t="shared" si="4"/>
        <v>0.43000000000000682</v>
      </c>
      <c r="R14" s="101" t="e" vm="4">
        <f t="shared" si="5"/>
        <v>#VALUE!</v>
      </c>
      <c r="S14" s="102"/>
    </row>
    <row r="15" spans="1:19" ht="15" customHeight="1" x14ac:dyDescent="0.25">
      <c r="A15" s="5" t="s">
        <v>30</v>
      </c>
      <c r="B15" s="17" t="s">
        <v>29</v>
      </c>
      <c r="C15" s="18">
        <v>37</v>
      </c>
      <c r="D15" s="23">
        <f>SUMIFS(TsSuiviDep[Montant],TsSuiviDep[Date],"&gt;=" &amp; D$2,TsSuiviDep[Date],"&lt;=" &amp; D$3,TsSuiviDep[Type],$A15)</f>
        <v>0</v>
      </c>
      <c r="E15" s="23">
        <f>SUMIFS(TsSuiviDep[Montant],TsSuiviDep[Date],"&gt;=" &amp; E$2,TsSuiviDep[Date],"&lt;=" &amp; E$3,TsSuiviDep[Type],$A15)</f>
        <v>0</v>
      </c>
      <c r="F15" s="23">
        <f>SUMIFS(TsSuiviDep[Montant],TsSuiviDep[Date],"&gt;=" &amp; F$2,TsSuiviDep[Date],"&lt;=" &amp; F$3,TsSuiviDep[Type],$A15)</f>
        <v>0</v>
      </c>
      <c r="G15" s="23">
        <f>SUMIFS(TsSuiviDep[Montant],TsSuiviDep[Date],"&gt;=" &amp; G$2,TsSuiviDep[Date],"&lt;=" &amp; G$3,TsSuiviDep[Type],$A15)</f>
        <v>0</v>
      </c>
      <c r="H15" s="23">
        <f>SUMIFS(TsSuiviDep[Montant],TsSuiviDep[Date],"&gt;=" &amp; H$2,TsSuiviDep[Date],"&lt;=" &amp; H$3,TsSuiviDep[Type],$A15)</f>
        <v>0</v>
      </c>
      <c r="I15" s="23">
        <f>SUMIFS(TsSuiviDep[Montant],TsSuiviDep[Date],"&gt;=" &amp; I$2,TsSuiviDep[Date],"&lt;=" &amp; I$3,TsSuiviDep[Type],$A15)</f>
        <v>0</v>
      </c>
      <c r="J15" s="23">
        <f>SUMIFS(TsSuiviDep[Montant],TsSuiviDep[Date],"&gt;=" &amp; J$2,TsSuiviDep[Date],"&lt;=" &amp; J$3,TsSuiviDep[Type],$A15)</f>
        <v>0</v>
      </c>
      <c r="K15" s="23">
        <f>SUMIFS(TsSuiviDep[Montant],TsSuiviDep[Date],"&gt;=" &amp; K$2,TsSuiviDep[Date],"&lt;=" &amp; K$3,TsSuiviDep[Type],$A15)</f>
        <v>0</v>
      </c>
      <c r="L15" s="23">
        <f>SUMIFS(TsSuiviDep[Montant],TsSuiviDep[Date],"&gt;=" &amp; L$2,TsSuiviDep[Date],"&lt;=" &amp; L$3,TsSuiviDep[Type],$A15)</f>
        <v>0</v>
      </c>
      <c r="M15" s="23">
        <f>SUMIFS(TsSuiviDep[Montant],TsSuiviDep[Date],"&gt;=" &amp; M$2,TsSuiviDep[Date],"&lt;=" &amp; M$3,TsSuiviDep[Type],$A15)</f>
        <v>0</v>
      </c>
      <c r="N15" s="23">
        <f>SUMIFS(TsSuiviDep[Montant],TsSuiviDep[Date],"&gt;=" &amp; N$2,TsSuiviDep[Date],"&lt;=" &amp; N$3,TsSuiviDep[Type],$A15)</f>
        <v>0</v>
      </c>
      <c r="O15" s="23">
        <f>SUMIFS(TsSuiviDep[Montant],TsSuiviDep[Date],"&gt;=" &amp; O$2,TsSuiviDep[Date],"&lt;=" &amp; O$3,TsSuiviDep[Type],$A15)</f>
        <v>0</v>
      </c>
      <c r="P15" s="24">
        <f t="shared" si="2"/>
        <v>0</v>
      </c>
      <c r="Q15" s="55">
        <f t="shared" si="4"/>
        <v>37</v>
      </c>
      <c r="R15" s="101" t="e" vm="4">
        <f t="shared" si="5"/>
        <v>#VALUE!</v>
      </c>
      <c r="S15" s="102"/>
    </row>
    <row r="16" spans="1:19" ht="15" customHeight="1" x14ac:dyDescent="0.25">
      <c r="A16" s="5" t="s">
        <v>69</v>
      </c>
      <c r="B16" s="17"/>
      <c r="C16" s="18">
        <v>218</v>
      </c>
      <c r="D16" s="23">
        <f>SUMIFS(TsSuiviDep[Montant],TsSuiviDep[Date],"&gt;=" &amp; D$2,TsSuiviDep[Date],"&lt;=" &amp; D$3,TsSuiviDep[Type],$A16)</f>
        <v>0</v>
      </c>
      <c r="E16" s="23">
        <f>SUMIFS(TsSuiviDep[Montant],TsSuiviDep[Date],"&gt;=" &amp; E$2,TsSuiviDep[Date],"&lt;=" &amp; E$3,TsSuiviDep[Type],$A16)</f>
        <v>0</v>
      </c>
      <c r="F16" s="23">
        <f>SUMIFS(TsSuiviDep[Montant],TsSuiviDep[Date],"&gt;=" &amp; F$2,TsSuiviDep[Date],"&lt;=" &amp; F$3,TsSuiviDep[Type],$A16)</f>
        <v>0</v>
      </c>
      <c r="G16" s="23">
        <f>SUMIFS(TsSuiviDep[Montant],TsSuiviDep[Date],"&gt;=" &amp; G$2,TsSuiviDep[Date],"&lt;=" &amp; G$3,TsSuiviDep[Type],$A16)</f>
        <v>0</v>
      </c>
      <c r="H16" s="23">
        <f>SUMIFS(TsSuiviDep[Montant],TsSuiviDep[Date],"&gt;=" &amp; H$2,TsSuiviDep[Date],"&lt;=" &amp; H$3,TsSuiviDep[Type],$A16)</f>
        <v>0</v>
      </c>
      <c r="I16" s="23">
        <f>SUMIFS(TsSuiviDep[Montant],TsSuiviDep[Date],"&gt;=" &amp; I$2,TsSuiviDep[Date],"&lt;=" &amp; I$3,TsSuiviDep[Type],$A16)</f>
        <v>0</v>
      </c>
      <c r="J16" s="23">
        <f>SUMIFS(TsSuiviDep[Montant],TsSuiviDep[Date],"&gt;=" &amp; J$2,TsSuiviDep[Date],"&lt;=" &amp; J$3,TsSuiviDep[Type],$A16)</f>
        <v>0</v>
      </c>
      <c r="K16" s="23">
        <f>SUMIFS(TsSuiviDep[Montant],TsSuiviDep[Date],"&gt;=" &amp; K$2,TsSuiviDep[Date],"&lt;=" &amp; K$3,TsSuiviDep[Type],$A16)</f>
        <v>0</v>
      </c>
      <c r="L16" s="23">
        <f>SUMIFS(TsSuiviDep[Montant],TsSuiviDep[Date],"&gt;=" &amp; L$2,TsSuiviDep[Date],"&lt;=" &amp; L$3,TsSuiviDep[Type],$A16)</f>
        <v>0</v>
      </c>
      <c r="M16" s="23">
        <f>SUMIFS(TsSuiviDep[Montant],TsSuiviDep[Date],"&gt;=" &amp; M$2,TsSuiviDep[Date],"&lt;=" &amp; M$3,TsSuiviDep[Type],$A16)</f>
        <v>0</v>
      </c>
      <c r="N16" s="23">
        <f>SUMIFS(TsSuiviDep[Montant],TsSuiviDep[Date],"&gt;=" &amp; N$2,TsSuiviDep[Date],"&lt;=" &amp; N$3,TsSuiviDep[Type],$A16)</f>
        <v>0</v>
      </c>
      <c r="O16" s="23">
        <f>SUMIFS(TsSuiviDep[Montant],TsSuiviDep[Date],"&gt;=" &amp; O$2,TsSuiviDep[Date],"&lt;=" &amp; O$3,TsSuiviDep[Type],$A16)</f>
        <v>0</v>
      </c>
      <c r="P16" s="24">
        <f t="shared" si="2"/>
        <v>0</v>
      </c>
      <c r="Q16" s="55">
        <f t="shared" si="4"/>
        <v>218</v>
      </c>
      <c r="R16" s="101" t="e" vm="4">
        <f t="shared" si="5"/>
        <v>#VALUE!</v>
      </c>
      <c r="S16" s="102"/>
    </row>
    <row r="17" spans="1:22" ht="15" customHeight="1" x14ac:dyDescent="0.25">
      <c r="A17" s="5" t="s">
        <v>67</v>
      </c>
      <c r="B17" s="17"/>
      <c r="C17" s="18">
        <v>26</v>
      </c>
      <c r="D17" s="23">
        <f>SUMIFS(TsSuiviDep[Montant],TsSuiviDep[Date],"&gt;=" &amp; D$2,TsSuiviDep[Date],"&lt;=" &amp; D$3,TsSuiviDep[Type],$A17)</f>
        <v>0</v>
      </c>
      <c r="E17" s="23">
        <f>SUMIFS(TsSuiviDep[Montant],TsSuiviDep[Date],"&gt;=" &amp; E$2,TsSuiviDep[Date],"&lt;=" &amp; E$3,TsSuiviDep[Type],$A17)</f>
        <v>0</v>
      </c>
      <c r="F17" s="23">
        <f>SUMIFS(TsSuiviDep[Montant],TsSuiviDep[Date],"&gt;=" &amp; F$2,TsSuiviDep[Date],"&lt;=" &amp; F$3,TsSuiviDep[Type],$A17)</f>
        <v>0</v>
      </c>
      <c r="G17" s="23">
        <f>SUMIFS(TsSuiviDep[Montant],TsSuiviDep[Date],"&gt;=" &amp; G$2,TsSuiviDep[Date],"&lt;=" &amp; G$3,TsSuiviDep[Type],$A17)</f>
        <v>0</v>
      </c>
      <c r="H17" s="23">
        <f>SUMIFS(TsSuiviDep[Montant],TsSuiviDep[Date],"&gt;=" &amp; H$2,TsSuiviDep[Date],"&lt;=" &amp; H$3,TsSuiviDep[Type],$A17)</f>
        <v>0</v>
      </c>
      <c r="I17" s="23">
        <f>SUMIFS(TsSuiviDep[Montant],TsSuiviDep[Date],"&gt;=" &amp; I$2,TsSuiviDep[Date],"&lt;=" &amp; I$3,TsSuiviDep[Type],$A17)</f>
        <v>0</v>
      </c>
      <c r="J17" s="23">
        <f>SUMIFS(TsSuiviDep[Montant],TsSuiviDep[Date],"&gt;=" &amp; J$2,TsSuiviDep[Date],"&lt;=" &amp; J$3,TsSuiviDep[Type],$A17)</f>
        <v>0</v>
      </c>
      <c r="K17" s="23">
        <f>SUMIFS(TsSuiviDep[Montant],TsSuiviDep[Date],"&gt;=" &amp; K$2,TsSuiviDep[Date],"&lt;=" &amp; K$3,TsSuiviDep[Type],$A17)</f>
        <v>0</v>
      </c>
      <c r="L17" s="23">
        <f>SUMIFS(TsSuiviDep[Montant],TsSuiviDep[Date],"&gt;=" &amp; L$2,TsSuiviDep[Date],"&lt;=" &amp; L$3,TsSuiviDep[Type],$A17)</f>
        <v>0</v>
      </c>
      <c r="M17" s="23">
        <f>SUMIFS(TsSuiviDep[Montant],TsSuiviDep[Date],"&gt;=" &amp; M$2,TsSuiviDep[Date],"&lt;=" &amp; M$3,TsSuiviDep[Type],$A17)</f>
        <v>0</v>
      </c>
      <c r="N17" s="23">
        <f>SUMIFS(TsSuiviDep[Montant],TsSuiviDep[Date],"&gt;=" &amp; N$2,TsSuiviDep[Date],"&lt;=" &amp; N$3,TsSuiviDep[Type],$A17)</f>
        <v>0</v>
      </c>
      <c r="O17" s="23">
        <f>SUMIFS(TsSuiviDep[Montant],TsSuiviDep[Date],"&gt;=" &amp; O$2,TsSuiviDep[Date],"&lt;=" &amp; O$3,TsSuiviDep[Type],$A17)</f>
        <v>0</v>
      </c>
      <c r="P17" s="24">
        <f t="shared" si="2"/>
        <v>0</v>
      </c>
      <c r="Q17" s="55">
        <f t="shared" si="4"/>
        <v>26</v>
      </c>
      <c r="R17" s="101" t="e" vm="4">
        <f t="shared" si="5"/>
        <v>#VALUE!</v>
      </c>
      <c r="S17" s="102"/>
    </row>
    <row r="18" spans="1:22" ht="15" customHeight="1" x14ac:dyDescent="0.25">
      <c r="A18" s="5" t="s">
        <v>68</v>
      </c>
      <c r="B18" s="17"/>
      <c r="C18" s="18">
        <v>26</v>
      </c>
      <c r="D18" s="23">
        <f>SUMIFS(TsSuiviDep[Montant],TsSuiviDep[Date],"&gt;=" &amp; D$2,TsSuiviDep[Date],"&lt;=" &amp; D$3,TsSuiviDep[Type],$A18)</f>
        <v>0</v>
      </c>
      <c r="E18" s="23">
        <f>SUMIFS(TsSuiviDep[Montant],TsSuiviDep[Date],"&gt;=" &amp; E$2,TsSuiviDep[Date],"&lt;=" &amp; E$3,TsSuiviDep[Type],$A18)</f>
        <v>0</v>
      </c>
      <c r="F18" s="23">
        <f>SUMIFS(TsSuiviDep[Montant],TsSuiviDep[Date],"&gt;=" &amp; F$2,TsSuiviDep[Date],"&lt;=" &amp; F$3,TsSuiviDep[Type],$A18)</f>
        <v>0</v>
      </c>
      <c r="G18" s="23">
        <f>SUMIFS(TsSuiviDep[Montant],TsSuiviDep[Date],"&gt;=" &amp; G$2,TsSuiviDep[Date],"&lt;=" &amp; G$3,TsSuiviDep[Type],$A18)</f>
        <v>0</v>
      </c>
      <c r="H18" s="23">
        <f>SUMIFS(TsSuiviDep[Montant],TsSuiviDep[Date],"&gt;=" &amp; H$2,TsSuiviDep[Date],"&lt;=" &amp; H$3,TsSuiviDep[Type],$A18)</f>
        <v>0</v>
      </c>
      <c r="I18" s="23">
        <f>SUMIFS(TsSuiviDep[Montant],TsSuiviDep[Date],"&gt;=" &amp; I$2,TsSuiviDep[Date],"&lt;=" &amp; I$3,TsSuiviDep[Type],$A18)</f>
        <v>0</v>
      </c>
      <c r="J18" s="23">
        <f>SUMIFS(TsSuiviDep[Montant],TsSuiviDep[Date],"&gt;=" &amp; J$2,TsSuiviDep[Date],"&lt;=" &amp; J$3,TsSuiviDep[Type],$A18)</f>
        <v>0</v>
      </c>
      <c r="K18" s="23">
        <f>SUMIFS(TsSuiviDep[Montant],TsSuiviDep[Date],"&gt;=" &amp; K$2,TsSuiviDep[Date],"&lt;=" &amp; K$3,TsSuiviDep[Type],$A18)</f>
        <v>0</v>
      </c>
      <c r="L18" s="23">
        <f>SUMIFS(TsSuiviDep[Montant],TsSuiviDep[Date],"&gt;=" &amp; L$2,TsSuiviDep[Date],"&lt;=" &amp; L$3,TsSuiviDep[Type],$A18)</f>
        <v>0</v>
      </c>
      <c r="M18" s="23">
        <f>SUMIFS(TsSuiviDep[Montant],TsSuiviDep[Date],"&gt;=" &amp; M$2,TsSuiviDep[Date],"&lt;=" &amp; M$3,TsSuiviDep[Type],$A18)</f>
        <v>0</v>
      </c>
      <c r="N18" s="23">
        <f>SUMIFS(TsSuiviDep[Montant],TsSuiviDep[Date],"&gt;=" &amp; N$2,TsSuiviDep[Date],"&lt;=" &amp; N$3,TsSuiviDep[Type],$A18)</f>
        <v>0</v>
      </c>
      <c r="O18" s="23">
        <f>SUMIFS(TsSuiviDep[Montant],TsSuiviDep[Date],"&gt;=" &amp; O$2,TsSuiviDep[Date],"&lt;=" &amp; O$3,TsSuiviDep[Type],$A18)</f>
        <v>0</v>
      </c>
      <c r="P18" s="24">
        <f t="shared" si="2"/>
        <v>0</v>
      </c>
      <c r="Q18" s="55">
        <f t="shared" si="4"/>
        <v>26</v>
      </c>
      <c r="R18" s="101" t="e" vm="4">
        <f t="shared" si="5"/>
        <v>#VALUE!</v>
      </c>
      <c r="S18" s="102"/>
    </row>
    <row r="19" spans="1:22" ht="15" customHeight="1" x14ac:dyDescent="0.25">
      <c r="A19" s="5" t="s">
        <v>66</v>
      </c>
      <c r="B19" s="17"/>
      <c r="C19" s="18">
        <v>100</v>
      </c>
      <c r="D19" s="23">
        <f>SUMIFS(TsSuiviDep[Montant],TsSuiviDep[Date],"&gt;=" &amp; D$2,TsSuiviDep[Date],"&lt;=" &amp; D$3,TsSuiviDep[Type],$A19)</f>
        <v>0</v>
      </c>
      <c r="E19" s="23">
        <f>SUMIFS(TsSuiviDep[Montant],TsSuiviDep[Date],"&gt;=" &amp; E$2,TsSuiviDep[Date],"&lt;=" &amp; E$3,TsSuiviDep[Type],$A19)</f>
        <v>0</v>
      </c>
      <c r="F19" s="23">
        <f>SUMIFS(TsSuiviDep[Montant],TsSuiviDep[Date],"&gt;=" &amp; F$2,TsSuiviDep[Date],"&lt;=" &amp; F$3,TsSuiviDep[Type],$A19)</f>
        <v>0</v>
      </c>
      <c r="G19" s="23">
        <f>SUMIFS(TsSuiviDep[Montant],TsSuiviDep[Date],"&gt;=" &amp; G$2,TsSuiviDep[Date],"&lt;=" &amp; G$3,TsSuiviDep[Type],$A19)</f>
        <v>0</v>
      </c>
      <c r="H19" s="23">
        <f>SUMIFS(TsSuiviDep[Montant],TsSuiviDep[Date],"&gt;=" &amp; H$2,TsSuiviDep[Date],"&lt;=" &amp; H$3,TsSuiviDep[Type],$A19)</f>
        <v>0</v>
      </c>
      <c r="I19" s="23">
        <f>SUMIFS(TsSuiviDep[Montant],TsSuiviDep[Date],"&gt;=" &amp; I$2,TsSuiviDep[Date],"&lt;=" &amp; I$3,TsSuiviDep[Type],$A19)</f>
        <v>0</v>
      </c>
      <c r="J19" s="23">
        <f>SUMIFS(TsSuiviDep[Montant],TsSuiviDep[Date],"&gt;=" &amp; J$2,TsSuiviDep[Date],"&lt;=" &amp; J$3,TsSuiviDep[Type],$A19)</f>
        <v>0</v>
      </c>
      <c r="K19" s="23">
        <f>SUMIFS(TsSuiviDep[Montant],TsSuiviDep[Date],"&gt;=" &amp; K$2,TsSuiviDep[Date],"&lt;=" &amp; K$3,TsSuiviDep[Type],$A19)</f>
        <v>0</v>
      </c>
      <c r="L19" s="23">
        <f>SUMIFS(TsSuiviDep[Montant],TsSuiviDep[Date],"&gt;=" &amp; L$2,TsSuiviDep[Date],"&lt;=" &amp; L$3,TsSuiviDep[Type],$A19)</f>
        <v>0</v>
      </c>
      <c r="M19" s="23">
        <f>SUMIFS(TsSuiviDep[Montant],TsSuiviDep[Date],"&gt;=" &amp; M$2,TsSuiviDep[Date],"&lt;=" &amp; M$3,TsSuiviDep[Type],$A19)</f>
        <v>0</v>
      </c>
      <c r="N19" s="23">
        <f>SUMIFS(TsSuiviDep[Montant],TsSuiviDep[Date],"&gt;=" &amp; N$2,TsSuiviDep[Date],"&lt;=" &amp; N$3,TsSuiviDep[Type],$A19)</f>
        <v>0</v>
      </c>
      <c r="O19" s="23">
        <f>SUMIFS(TsSuiviDep[Montant],TsSuiviDep[Date],"&gt;=" &amp; O$2,TsSuiviDep[Date],"&lt;=" &amp; O$3,TsSuiviDep[Type],$A19)</f>
        <v>0</v>
      </c>
      <c r="P19" s="24">
        <f t="shared" si="2"/>
        <v>0</v>
      </c>
      <c r="Q19" s="55">
        <f t="shared" si="4"/>
        <v>100</v>
      </c>
      <c r="R19" s="101" t="e" vm="4">
        <f t="shared" si="5"/>
        <v>#VALUE!</v>
      </c>
      <c r="S19" s="102"/>
    </row>
    <row r="20" spans="1:22" ht="15" customHeight="1" x14ac:dyDescent="0.25">
      <c r="A20" s="5" t="s">
        <v>64</v>
      </c>
      <c r="B20" s="17"/>
      <c r="C20" s="18">
        <v>200</v>
      </c>
      <c r="D20" s="23">
        <f>SUMIFS(TsSuiviDep[Montant],TsSuiviDep[Date],"&gt;=" &amp; D$2,TsSuiviDep[Date],"&lt;=" &amp; D$3,TsSuiviDep[Type],$A20)</f>
        <v>90</v>
      </c>
      <c r="E20" s="23">
        <f>SUMIFS(TsSuiviDep[Montant],TsSuiviDep[Date],"&gt;=" &amp; E$2,TsSuiviDep[Date],"&lt;=" &amp; E$3,TsSuiviDep[Type],$A20)</f>
        <v>0</v>
      </c>
      <c r="F20" s="23">
        <f>SUMIFS(TsSuiviDep[Montant],TsSuiviDep[Date],"&gt;=" &amp; F$2,TsSuiviDep[Date],"&lt;=" &amp; F$3,TsSuiviDep[Type],$A20)</f>
        <v>0</v>
      </c>
      <c r="G20" s="23">
        <f>SUMIFS(TsSuiviDep[Montant],TsSuiviDep[Date],"&gt;=" &amp; G$2,TsSuiviDep[Date],"&lt;=" &amp; G$3,TsSuiviDep[Type],$A20)</f>
        <v>0</v>
      </c>
      <c r="H20" s="23">
        <f>SUMIFS(TsSuiviDep[Montant],TsSuiviDep[Date],"&gt;=" &amp; H$2,TsSuiviDep[Date],"&lt;=" &amp; H$3,TsSuiviDep[Type],$A20)</f>
        <v>0</v>
      </c>
      <c r="I20" s="23">
        <f>SUMIFS(TsSuiviDep[Montant],TsSuiviDep[Date],"&gt;=" &amp; I$2,TsSuiviDep[Date],"&lt;=" &amp; I$3,TsSuiviDep[Type],$A20)</f>
        <v>0</v>
      </c>
      <c r="J20" s="23">
        <f>SUMIFS(TsSuiviDep[Montant],TsSuiviDep[Date],"&gt;=" &amp; J$2,TsSuiviDep[Date],"&lt;=" &amp; J$3,TsSuiviDep[Type],$A20)</f>
        <v>0</v>
      </c>
      <c r="K20" s="23">
        <f>SUMIFS(TsSuiviDep[Montant],TsSuiviDep[Date],"&gt;=" &amp; K$2,TsSuiviDep[Date],"&lt;=" &amp; K$3,TsSuiviDep[Type],$A20)</f>
        <v>0</v>
      </c>
      <c r="L20" s="23">
        <f>SUMIFS(TsSuiviDep[Montant],TsSuiviDep[Date],"&gt;=" &amp; L$2,TsSuiviDep[Date],"&lt;=" &amp; L$3,TsSuiviDep[Type],$A20)</f>
        <v>0</v>
      </c>
      <c r="M20" s="23">
        <f>SUMIFS(TsSuiviDep[Montant],TsSuiviDep[Date],"&gt;=" &amp; M$2,TsSuiviDep[Date],"&lt;=" &amp; M$3,TsSuiviDep[Type],$A20)</f>
        <v>0</v>
      </c>
      <c r="N20" s="23">
        <f>SUMIFS(TsSuiviDep[Montant],TsSuiviDep[Date],"&gt;=" &amp; N$2,TsSuiviDep[Date],"&lt;=" &amp; N$3,TsSuiviDep[Type],$A20)</f>
        <v>0</v>
      </c>
      <c r="O20" s="23">
        <f>SUMIFS(TsSuiviDep[Montant],TsSuiviDep[Date],"&gt;=" &amp; O$2,TsSuiviDep[Date],"&lt;=" &amp; O$3,TsSuiviDep[Type],$A20)</f>
        <v>0</v>
      </c>
      <c r="P20" s="24">
        <f t="shared" si="2"/>
        <v>90</v>
      </c>
      <c r="Q20" s="55">
        <f t="shared" si="4"/>
        <v>110</v>
      </c>
      <c r="R20" s="101" t="e" vm="4">
        <f t="shared" si="5"/>
        <v>#VALUE!</v>
      </c>
      <c r="S20" s="102"/>
    </row>
    <row r="21" spans="1:22" ht="15" customHeight="1" x14ac:dyDescent="0.25">
      <c r="A21" s="5" t="s">
        <v>63</v>
      </c>
      <c r="B21" s="17"/>
      <c r="C21" s="18">
        <v>400</v>
      </c>
      <c r="D21" s="23">
        <f>SUMIFS(TsSuiviDep[Montant],TsSuiviDep[Date],"&gt;=" &amp; D$2,TsSuiviDep[Date],"&lt;=" &amp; D$3,TsSuiviDep[Type],$A21)</f>
        <v>599.51</v>
      </c>
      <c r="E21" s="23">
        <f>SUMIFS(TsSuiviDep[Montant],TsSuiviDep[Date],"&gt;=" &amp; E$2,TsSuiviDep[Date],"&lt;=" &amp; E$3,TsSuiviDep[Type],$A21)</f>
        <v>0</v>
      </c>
      <c r="F21" s="23">
        <f>SUMIFS(TsSuiviDep[Montant],TsSuiviDep[Date],"&gt;=" &amp; F$2,TsSuiviDep[Date],"&lt;=" &amp; F$3,TsSuiviDep[Type],$A21)</f>
        <v>0</v>
      </c>
      <c r="G21" s="23">
        <f>SUMIFS(TsSuiviDep[Montant],TsSuiviDep[Date],"&gt;=" &amp; G$2,TsSuiviDep[Date],"&lt;=" &amp; G$3,TsSuiviDep[Type],$A21)</f>
        <v>0</v>
      </c>
      <c r="H21" s="23">
        <f>SUMIFS(TsSuiviDep[Montant],TsSuiviDep[Date],"&gt;=" &amp; H$2,TsSuiviDep[Date],"&lt;=" &amp; H$3,TsSuiviDep[Type],$A21)</f>
        <v>0</v>
      </c>
      <c r="I21" s="23">
        <f>SUMIFS(TsSuiviDep[Montant],TsSuiviDep[Date],"&gt;=" &amp; I$2,TsSuiviDep[Date],"&lt;=" &amp; I$3,TsSuiviDep[Type],$A21)</f>
        <v>0</v>
      </c>
      <c r="J21" s="23">
        <f>SUMIFS(TsSuiviDep[Montant],TsSuiviDep[Date],"&gt;=" &amp; J$2,TsSuiviDep[Date],"&lt;=" &amp; J$3,TsSuiviDep[Type],$A21)</f>
        <v>0</v>
      </c>
      <c r="K21" s="23">
        <f>SUMIFS(TsSuiviDep[Montant],TsSuiviDep[Date],"&gt;=" &amp; K$2,TsSuiviDep[Date],"&lt;=" &amp; K$3,TsSuiviDep[Type],$A21)</f>
        <v>0</v>
      </c>
      <c r="L21" s="23">
        <f>SUMIFS(TsSuiviDep[Montant],TsSuiviDep[Date],"&gt;=" &amp; L$2,TsSuiviDep[Date],"&lt;=" &amp; L$3,TsSuiviDep[Type],$A21)</f>
        <v>0</v>
      </c>
      <c r="M21" s="23">
        <f>SUMIFS(TsSuiviDep[Montant],TsSuiviDep[Date],"&gt;=" &amp; M$2,TsSuiviDep[Date],"&lt;=" &amp; M$3,TsSuiviDep[Type],$A21)</f>
        <v>0</v>
      </c>
      <c r="N21" s="23">
        <f>SUMIFS(TsSuiviDep[Montant],TsSuiviDep[Date],"&gt;=" &amp; N$2,TsSuiviDep[Date],"&lt;=" &amp; N$3,TsSuiviDep[Type],$A21)</f>
        <v>0</v>
      </c>
      <c r="O21" s="23">
        <f>SUMIFS(TsSuiviDep[Montant],TsSuiviDep[Date],"&gt;=" &amp; O$2,TsSuiviDep[Date],"&lt;=" &amp; O$3,TsSuiviDep[Type],$A21)</f>
        <v>0</v>
      </c>
      <c r="P21" s="24">
        <f t="shared" si="2"/>
        <v>599.51</v>
      </c>
      <c r="Q21" s="55">
        <f t="shared" si="4"/>
        <v>-199.51</v>
      </c>
      <c r="R21" s="101" t="e" vm="3">
        <f t="shared" si="5"/>
        <v>#VALUE!</v>
      </c>
      <c r="S21" s="102"/>
    </row>
    <row r="22" spans="1:22" ht="15" customHeight="1" x14ac:dyDescent="0.25">
      <c r="A22" s="5" t="s">
        <v>62</v>
      </c>
      <c r="B22" s="17"/>
      <c r="C22" s="18">
        <v>100</v>
      </c>
      <c r="D22" s="23">
        <f>SUMIFS(TsSuiviDep[Montant],TsSuiviDep[Date],"&gt;=" &amp; D$2,TsSuiviDep[Date],"&lt;=" &amp; D$3,TsSuiviDep[Type],$A22)</f>
        <v>0</v>
      </c>
      <c r="E22" s="23">
        <f>SUMIFS(TsSuiviDep[Montant],TsSuiviDep[Date],"&gt;=" &amp; E$2,TsSuiviDep[Date],"&lt;=" &amp; E$3,TsSuiviDep[Type],$A22)</f>
        <v>0</v>
      </c>
      <c r="F22" s="23">
        <f>SUMIFS(TsSuiviDep[Montant],TsSuiviDep[Date],"&gt;=" &amp; F$2,TsSuiviDep[Date],"&lt;=" &amp; F$3,TsSuiviDep[Type],$A22)</f>
        <v>0</v>
      </c>
      <c r="G22" s="23">
        <f>SUMIFS(TsSuiviDep[Montant],TsSuiviDep[Date],"&gt;=" &amp; G$2,TsSuiviDep[Date],"&lt;=" &amp; G$3,TsSuiviDep[Type],$A22)</f>
        <v>0</v>
      </c>
      <c r="H22" s="23">
        <f>SUMIFS(TsSuiviDep[Montant],TsSuiviDep[Date],"&gt;=" &amp; H$2,TsSuiviDep[Date],"&lt;=" &amp; H$3,TsSuiviDep[Type],$A22)</f>
        <v>0</v>
      </c>
      <c r="I22" s="23">
        <f>SUMIFS(TsSuiviDep[Montant],TsSuiviDep[Date],"&gt;=" &amp; I$2,TsSuiviDep[Date],"&lt;=" &amp; I$3,TsSuiviDep[Type],$A22)</f>
        <v>0</v>
      </c>
      <c r="J22" s="23">
        <f>SUMIFS(TsSuiviDep[Montant],TsSuiviDep[Date],"&gt;=" &amp; J$2,TsSuiviDep[Date],"&lt;=" &amp; J$3,TsSuiviDep[Type],$A22)</f>
        <v>0</v>
      </c>
      <c r="K22" s="23">
        <f>SUMIFS(TsSuiviDep[Montant],TsSuiviDep[Date],"&gt;=" &amp; K$2,TsSuiviDep[Date],"&lt;=" &amp; K$3,TsSuiviDep[Type],$A22)</f>
        <v>0</v>
      </c>
      <c r="L22" s="23">
        <f>SUMIFS(TsSuiviDep[Montant],TsSuiviDep[Date],"&gt;=" &amp; L$2,TsSuiviDep[Date],"&lt;=" &amp; L$3,TsSuiviDep[Type],$A22)</f>
        <v>0</v>
      </c>
      <c r="M22" s="23">
        <f>SUMIFS(TsSuiviDep[Montant],TsSuiviDep[Date],"&gt;=" &amp; M$2,TsSuiviDep[Date],"&lt;=" &amp; M$3,TsSuiviDep[Type],$A22)</f>
        <v>0</v>
      </c>
      <c r="N22" s="23">
        <f>SUMIFS(TsSuiviDep[Montant],TsSuiviDep[Date],"&gt;=" &amp; N$2,TsSuiviDep[Date],"&lt;=" &amp; N$3,TsSuiviDep[Type],$A22)</f>
        <v>0</v>
      </c>
      <c r="O22" s="23">
        <f>SUMIFS(TsSuiviDep[Montant],TsSuiviDep[Date],"&gt;=" &amp; O$2,TsSuiviDep[Date],"&lt;=" &amp; O$3,TsSuiviDep[Type],$A22)</f>
        <v>0</v>
      </c>
      <c r="P22" s="24">
        <f t="shared" si="2"/>
        <v>0</v>
      </c>
      <c r="Q22" s="55">
        <f t="shared" si="4"/>
        <v>100</v>
      </c>
      <c r="R22" s="101" t="e" vm="4">
        <f t="shared" si="5"/>
        <v>#VALUE!</v>
      </c>
      <c r="S22" s="102"/>
    </row>
    <row r="23" spans="1:22" ht="15" customHeight="1" x14ac:dyDescent="0.25">
      <c r="A23" s="5" t="s">
        <v>61</v>
      </c>
      <c r="B23" s="17"/>
      <c r="C23" s="18">
        <v>100</v>
      </c>
      <c r="D23" s="23">
        <f>SUMIFS(TsSuiviDep[Montant],TsSuiviDep[Date],"&gt;=" &amp; D$2,TsSuiviDep[Date],"&lt;=" &amp; D$3,TsSuiviDep[Type],$A23)</f>
        <v>135</v>
      </c>
      <c r="E23" s="23">
        <f>SUMIFS(TsSuiviDep[Montant],TsSuiviDep[Date],"&gt;=" &amp; E$2,TsSuiviDep[Date],"&lt;=" &amp; E$3,TsSuiviDep[Type],$A23)</f>
        <v>0</v>
      </c>
      <c r="F23" s="23">
        <f>SUMIFS(TsSuiviDep[Montant],TsSuiviDep[Date],"&gt;=" &amp; F$2,TsSuiviDep[Date],"&lt;=" &amp; F$3,TsSuiviDep[Type],$A23)</f>
        <v>0</v>
      </c>
      <c r="G23" s="23">
        <f>SUMIFS(TsSuiviDep[Montant],TsSuiviDep[Date],"&gt;=" &amp; G$2,TsSuiviDep[Date],"&lt;=" &amp; G$3,TsSuiviDep[Type],$A23)</f>
        <v>0</v>
      </c>
      <c r="H23" s="23">
        <f>SUMIFS(TsSuiviDep[Montant],TsSuiviDep[Date],"&gt;=" &amp; H$2,TsSuiviDep[Date],"&lt;=" &amp; H$3,TsSuiviDep[Type],$A23)</f>
        <v>0</v>
      </c>
      <c r="I23" s="23">
        <f>SUMIFS(TsSuiviDep[Montant],TsSuiviDep[Date],"&gt;=" &amp; I$2,TsSuiviDep[Date],"&lt;=" &amp; I$3,TsSuiviDep[Type],$A23)</f>
        <v>0</v>
      </c>
      <c r="J23" s="23">
        <f>SUMIFS(TsSuiviDep[Montant],TsSuiviDep[Date],"&gt;=" &amp; J$2,TsSuiviDep[Date],"&lt;=" &amp; J$3,TsSuiviDep[Type],$A23)</f>
        <v>0</v>
      </c>
      <c r="K23" s="23">
        <f>SUMIFS(TsSuiviDep[Montant],TsSuiviDep[Date],"&gt;=" &amp; K$2,TsSuiviDep[Date],"&lt;=" &amp; K$3,TsSuiviDep[Type],$A23)</f>
        <v>0</v>
      </c>
      <c r="L23" s="23">
        <f>SUMIFS(TsSuiviDep[Montant],TsSuiviDep[Date],"&gt;=" &amp; L$2,TsSuiviDep[Date],"&lt;=" &amp; L$3,TsSuiviDep[Type],$A23)</f>
        <v>0</v>
      </c>
      <c r="M23" s="23">
        <f>SUMIFS(TsSuiviDep[Montant],TsSuiviDep[Date],"&gt;=" &amp; M$2,TsSuiviDep[Date],"&lt;=" &amp; M$3,TsSuiviDep[Type],$A23)</f>
        <v>0</v>
      </c>
      <c r="N23" s="23">
        <f>SUMIFS(TsSuiviDep[Montant],TsSuiviDep[Date],"&gt;=" &amp; N$2,TsSuiviDep[Date],"&lt;=" &amp; N$3,TsSuiviDep[Type],$A23)</f>
        <v>0</v>
      </c>
      <c r="O23" s="23">
        <f>SUMIFS(TsSuiviDep[Montant],TsSuiviDep[Date],"&gt;=" &amp; O$2,TsSuiviDep[Date],"&lt;=" &amp; O$3,TsSuiviDep[Type],$A23)</f>
        <v>0</v>
      </c>
      <c r="P23" s="24">
        <f t="shared" si="2"/>
        <v>135</v>
      </c>
      <c r="Q23" s="55">
        <f t="shared" si="4"/>
        <v>-35</v>
      </c>
      <c r="R23" s="101" t="e" vm="3">
        <f t="shared" si="5"/>
        <v>#VALUE!</v>
      </c>
      <c r="S23" s="102"/>
    </row>
    <row r="24" spans="1:22" ht="15" customHeight="1" x14ac:dyDescent="0.25">
      <c r="A24" s="5" t="s">
        <v>42</v>
      </c>
      <c r="B24" s="17" t="s">
        <v>43</v>
      </c>
      <c r="C24" s="18">
        <v>128</v>
      </c>
      <c r="D24" s="23">
        <f>SUMIFS(TsSuiviDep[Montant],TsSuiviDep[Date],"&gt;=" &amp; D$2,TsSuiviDep[Date],"&lt;=" &amp; D$3,TsSuiviDep[Type],$A24)</f>
        <v>0</v>
      </c>
      <c r="E24" s="23">
        <f>SUMIFS(TsSuiviDep[Montant],TsSuiviDep[Date],"&gt;=" &amp; E$2,TsSuiviDep[Date],"&lt;=" &amp; E$3,TsSuiviDep[Type],$A24)</f>
        <v>0</v>
      </c>
      <c r="F24" s="23">
        <f>SUMIFS(TsSuiviDep[Montant],TsSuiviDep[Date],"&gt;=" &amp; F$2,TsSuiviDep[Date],"&lt;=" &amp; F$3,TsSuiviDep[Type],$A24)</f>
        <v>0</v>
      </c>
      <c r="G24" s="23">
        <f>SUMIFS(TsSuiviDep[Montant],TsSuiviDep[Date],"&gt;=" &amp; G$2,TsSuiviDep[Date],"&lt;=" &amp; G$3,TsSuiviDep[Type],$A24)</f>
        <v>0</v>
      </c>
      <c r="H24" s="23">
        <f>SUMIFS(TsSuiviDep[Montant],TsSuiviDep[Date],"&gt;=" &amp; H$2,TsSuiviDep[Date],"&lt;=" &amp; H$3,TsSuiviDep[Type],$A24)</f>
        <v>0</v>
      </c>
      <c r="I24" s="23">
        <f>SUMIFS(TsSuiviDep[Montant],TsSuiviDep[Date],"&gt;=" &amp; I$2,TsSuiviDep[Date],"&lt;=" &amp; I$3,TsSuiviDep[Type],$A24)</f>
        <v>0</v>
      </c>
      <c r="J24" s="23">
        <f>SUMIFS(TsSuiviDep[Montant],TsSuiviDep[Date],"&gt;=" &amp; J$2,TsSuiviDep[Date],"&lt;=" &amp; J$3,TsSuiviDep[Type],$A24)</f>
        <v>0</v>
      </c>
      <c r="K24" s="23">
        <f>SUMIFS(TsSuiviDep[Montant],TsSuiviDep[Date],"&gt;=" &amp; K$2,TsSuiviDep[Date],"&lt;=" &amp; K$3,TsSuiviDep[Type],$A24)</f>
        <v>0</v>
      </c>
      <c r="L24" s="23">
        <f>SUMIFS(TsSuiviDep[Montant],TsSuiviDep[Date],"&gt;=" &amp; L$2,TsSuiviDep[Date],"&lt;=" &amp; L$3,TsSuiviDep[Type],$A24)</f>
        <v>0</v>
      </c>
      <c r="M24" s="23">
        <f>SUMIFS(TsSuiviDep[Montant],TsSuiviDep[Date],"&gt;=" &amp; M$2,TsSuiviDep[Date],"&lt;=" &amp; M$3,TsSuiviDep[Type],$A24)</f>
        <v>0</v>
      </c>
      <c r="N24" s="23">
        <f>SUMIFS(TsSuiviDep[Montant],TsSuiviDep[Date],"&gt;=" &amp; N$2,TsSuiviDep[Date],"&lt;=" &amp; N$3,TsSuiviDep[Type],$A24)</f>
        <v>0</v>
      </c>
      <c r="O24" s="23">
        <f>SUMIFS(TsSuiviDep[Montant],TsSuiviDep[Date],"&gt;=" &amp; O$2,TsSuiviDep[Date],"&lt;=" &amp; O$3,TsSuiviDep[Type],$A24)</f>
        <v>0</v>
      </c>
      <c r="P24" s="24">
        <f t="shared" si="2"/>
        <v>0</v>
      </c>
      <c r="Q24" s="55">
        <f t="shared" si="4"/>
        <v>128</v>
      </c>
      <c r="R24" s="101" t="e" vm="4">
        <f t="shared" si="5"/>
        <v>#VALUE!</v>
      </c>
      <c r="S24" s="102"/>
    </row>
    <row r="25" spans="1:22" ht="15" customHeight="1" x14ac:dyDescent="0.25">
      <c r="A25" s="5" t="s">
        <v>51</v>
      </c>
      <c r="B25" s="17"/>
      <c r="C25" s="18">
        <v>30</v>
      </c>
      <c r="D25" s="23">
        <f>SUMIFS(TsSuiviDep[Montant],TsSuiviDep[Date],"&gt;=" &amp; D$2,TsSuiviDep[Date],"&lt;=" &amp; D$3,TsSuiviDep[Type],$A25)</f>
        <v>0</v>
      </c>
      <c r="E25" s="23">
        <f>SUMIFS(TsSuiviDep[Montant],TsSuiviDep[Date],"&gt;=" &amp; E$2,TsSuiviDep[Date],"&lt;=" &amp; E$3,TsSuiviDep[Type],$A25)</f>
        <v>0</v>
      </c>
      <c r="F25" s="23">
        <f>SUMIFS(TsSuiviDep[Montant],TsSuiviDep[Date],"&gt;=" &amp; F$2,TsSuiviDep[Date],"&lt;=" &amp; F$3,TsSuiviDep[Type],$A25)</f>
        <v>0</v>
      </c>
      <c r="G25" s="23">
        <f>SUMIFS(TsSuiviDep[Montant],TsSuiviDep[Date],"&gt;=" &amp; G$2,TsSuiviDep[Date],"&lt;=" &amp; G$3,TsSuiviDep[Type],$A25)</f>
        <v>0</v>
      </c>
      <c r="H25" s="23">
        <f>SUMIFS(TsSuiviDep[Montant],TsSuiviDep[Date],"&gt;=" &amp; H$2,TsSuiviDep[Date],"&lt;=" &amp; H$3,TsSuiviDep[Type],$A25)</f>
        <v>0</v>
      </c>
      <c r="I25" s="23">
        <f>SUMIFS(TsSuiviDep[Montant],TsSuiviDep[Date],"&gt;=" &amp; I$2,TsSuiviDep[Date],"&lt;=" &amp; I$3,TsSuiviDep[Type],$A25)</f>
        <v>0</v>
      </c>
      <c r="J25" s="23">
        <f>SUMIFS(TsSuiviDep[Montant],TsSuiviDep[Date],"&gt;=" &amp; J$2,TsSuiviDep[Date],"&lt;=" &amp; J$3,TsSuiviDep[Type],$A25)</f>
        <v>0</v>
      </c>
      <c r="K25" s="23">
        <f>SUMIFS(TsSuiviDep[Montant],TsSuiviDep[Date],"&gt;=" &amp; K$2,TsSuiviDep[Date],"&lt;=" &amp; K$3,TsSuiviDep[Type],$A25)</f>
        <v>0</v>
      </c>
      <c r="L25" s="23">
        <f>SUMIFS(TsSuiviDep[Montant],TsSuiviDep[Date],"&gt;=" &amp; L$2,TsSuiviDep[Date],"&lt;=" &amp; L$3,TsSuiviDep[Type],$A25)</f>
        <v>0</v>
      </c>
      <c r="M25" s="23">
        <f>SUMIFS(TsSuiviDep[Montant],TsSuiviDep[Date],"&gt;=" &amp; M$2,TsSuiviDep[Date],"&lt;=" &amp; M$3,TsSuiviDep[Type],$A25)</f>
        <v>0</v>
      </c>
      <c r="N25" s="23">
        <f>SUMIFS(TsSuiviDep[Montant],TsSuiviDep[Date],"&gt;=" &amp; N$2,TsSuiviDep[Date],"&lt;=" &amp; N$3,TsSuiviDep[Type],$A25)</f>
        <v>0</v>
      </c>
      <c r="O25" s="23">
        <f>SUMIFS(TsSuiviDep[Montant],TsSuiviDep[Date],"&gt;=" &amp; O$2,TsSuiviDep[Date],"&lt;=" &amp; O$3,TsSuiviDep[Type],$A25)</f>
        <v>0</v>
      </c>
      <c r="P25" s="24">
        <f t="shared" si="2"/>
        <v>0</v>
      </c>
      <c r="Q25" s="55">
        <f t="shared" si="4"/>
        <v>30</v>
      </c>
      <c r="R25" s="101" t="e" vm="4">
        <f t="shared" si="5"/>
        <v>#VALUE!</v>
      </c>
      <c r="S25" s="102"/>
    </row>
    <row r="26" spans="1:22" ht="15" customHeight="1" x14ac:dyDescent="0.25">
      <c r="A26" s="5" t="s">
        <v>140</v>
      </c>
      <c r="B26" s="17"/>
      <c r="C26" s="18">
        <v>100</v>
      </c>
      <c r="D26" s="23">
        <f>SUMIFS(TsSuiviDep[Montant],TsSuiviDep[Date],"&gt;=" &amp; D$2,TsSuiviDep[Date],"&lt;=" &amp; D$3,TsSuiviDep[Type],$A26)</f>
        <v>110</v>
      </c>
      <c r="E26" s="23">
        <f>SUMIFS(TsSuiviDep[Montant],TsSuiviDep[Date],"&gt;=" &amp; E$2,TsSuiviDep[Date],"&lt;=" &amp; E$3,TsSuiviDep[Type],$A26)</f>
        <v>0</v>
      </c>
      <c r="F26" s="23">
        <f>SUMIFS(TsSuiviDep[Montant],TsSuiviDep[Date],"&gt;=" &amp; F$2,TsSuiviDep[Date],"&lt;=" &amp; F$3,TsSuiviDep[Type],$A26)</f>
        <v>0</v>
      </c>
      <c r="G26" s="23">
        <f>SUMIFS(TsSuiviDep[Montant],TsSuiviDep[Date],"&gt;=" &amp; G$2,TsSuiviDep[Date],"&lt;=" &amp; G$3,TsSuiviDep[Type],$A26)</f>
        <v>0</v>
      </c>
      <c r="H26" s="23">
        <f>SUMIFS(TsSuiviDep[Montant],TsSuiviDep[Date],"&gt;=" &amp; H$2,TsSuiviDep[Date],"&lt;=" &amp; H$3,TsSuiviDep[Type],$A26)</f>
        <v>0</v>
      </c>
      <c r="I26" s="23">
        <f>SUMIFS(TsSuiviDep[Montant],TsSuiviDep[Date],"&gt;=" &amp; I$2,TsSuiviDep[Date],"&lt;=" &amp; I$3,TsSuiviDep[Type],$A26)</f>
        <v>0</v>
      </c>
      <c r="J26" s="23">
        <f>SUMIFS(TsSuiviDep[Montant],TsSuiviDep[Date],"&gt;=" &amp; J$2,TsSuiviDep[Date],"&lt;=" &amp; J$3,TsSuiviDep[Type],$A26)</f>
        <v>0</v>
      </c>
      <c r="K26" s="23">
        <f>SUMIFS(TsSuiviDep[Montant],TsSuiviDep[Date],"&gt;=" &amp; K$2,TsSuiviDep[Date],"&lt;=" &amp; K$3,TsSuiviDep[Type],$A26)</f>
        <v>0</v>
      </c>
      <c r="L26" s="23">
        <f>SUMIFS(TsSuiviDep[Montant],TsSuiviDep[Date],"&gt;=" &amp; L$2,TsSuiviDep[Date],"&lt;=" &amp; L$3,TsSuiviDep[Type],$A26)</f>
        <v>0</v>
      </c>
      <c r="M26" s="23">
        <f>SUMIFS(TsSuiviDep[Montant],TsSuiviDep[Date],"&gt;=" &amp; M$2,TsSuiviDep[Date],"&lt;=" &amp; M$3,TsSuiviDep[Type],$A26)</f>
        <v>0</v>
      </c>
      <c r="N26" s="23">
        <f>SUMIFS(TsSuiviDep[Montant],TsSuiviDep[Date],"&gt;=" &amp; N$2,TsSuiviDep[Date],"&lt;=" &amp; N$3,TsSuiviDep[Type],$A26)</f>
        <v>0</v>
      </c>
      <c r="O26" s="23">
        <f>SUMIFS(TsSuiviDep[Montant],TsSuiviDep[Date],"&gt;=" &amp; O$2,TsSuiviDep[Date],"&lt;=" &amp; O$3,TsSuiviDep[Type],$A26)</f>
        <v>0</v>
      </c>
      <c r="P26" s="24">
        <f t="shared" si="2"/>
        <v>110</v>
      </c>
      <c r="Q26" s="55">
        <f t="shared" si="4"/>
        <v>-10</v>
      </c>
      <c r="R26" s="101" t="e" vm="3">
        <f t="shared" si="5"/>
        <v>#VALUE!</v>
      </c>
      <c r="S26" s="102"/>
    </row>
    <row r="27" spans="1:22" ht="15" customHeight="1" x14ac:dyDescent="0.25">
      <c r="A27" s="5" t="s">
        <v>39</v>
      </c>
      <c r="B27" s="17" t="s">
        <v>40</v>
      </c>
      <c r="C27" s="18">
        <v>174</v>
      </c>
      <c r="D27" s="23">
        <f>SUMIFS(TsSuiviDep[Montant],TsSuiviDep[Date],"&gt;=" &amp; D$2,TsSuiviDep[Date],"&lt;=" &amp; D$3,TsSuiviDep[Type],$A27)</f>
        <v>174</v>
      </c>
      <c r="E27" s="23">
        <f>SUMIFS(TsSuiviDep[Montant],TsSuiviDep[Date],"&gt;=" &amp; E$2,TsSuiviDep[Date],"&lt;=" &amp; E$3,TsSuiviDep[Type],$A27)</f>
        <v>0</v>
      </c>
      <c r="F27" s="23">
        <f>SUMIFS(TsSuiviDep[Montant],TsSuiviDep[Date],"&gt;=" &amp; F$2,TsSuiviDep[Date],"&lt;=" &amp; F$3,TsSuiviDep[Type],$A27)</f>
        <v>0</v>
      </c>
      <c r="G27" s="23">
        <f>SUMIFS(TsSuiviDep[Montant],TsSuiviDep[Date],"&gt;=" &amp; G$2,TsSuiviDep[Date],"&lt;=" &amp; G$3,TsSuiviDep[Type],$A27)</f>
        <v>0</v>
      </c>
      <c r="H27" s="23">
        <f>SUMIFS(TsSuiviDep[Montant],TsSuiviDep[Date],"&gt;=" &amp; H$2,TsSuiviDep[Date],"&lt;=" &amp; H$3,TsSuiviDep[Type],$A27)</f>
        <v>0</v>
      </c>
      <c r="I27" s="23">
        <f>SUMIFS(TsSuiviDep[Montant],TsSuiviDep[Date],"&gt;=" &amp; I$2,TsSuiviDep[Date],"&lt;=" &amp; I$3,TsSuiviDep[Type],$A27)</f>
        <v>0</v>
      </c>
      <c r="J27" s="23">
        <f>SUMIFS(TsSuiviDep[Montant],TsSuiviDep[Date],"&gt;=" &amp; J$2,TsSuiviDep[Date],"&lt;=" &amp; J$3,TsSuiviDep[Type],$A27)</f>
        <v>0</v>
      </c>
      <c r="K27" s="23">
        <f>SUMIFS(TsSuiviDep[Montant],TsSuiviDep[Date],"&gt;=" &amp; K$2,TsSuiviDep[Date],"&lt;=" &amp; K$3,TsSuiviDep[Type],$A27)</f>
        <v>0</v>
      </c>
      <c r="L27" s="23">
        <f>SUMIFS(TsSuiviDep[Montant],TsSuiviDep[Date],"&gt;=" &amp; L$2,TsSuiviDep[Date],"&lt;=" &amp; L$3,TsSuiviDep[Type],$A27)</f>
        <v>0</v>
      </c>
      <c r="M27" s="23">
        <f>SUMIFS(TsSuiviDep[Montant],TsSuiviDep[Date],"&gt;=" &amp; M$2,TsSuiviDep[Date],"&lt;=" &amp; M$3,TsSuiviDep[Type],$A27)</f>
        <v>0</v>
      </c>
      <c r="N27" s="23">
        <f>SUMIFS(TsSuiviDep[Montant],TsSuiviDep[Date],"&gt;=" &amp; N$2,TsSuiviDep[Date],"&lt;=" &amp; N$3,TsSuiviDep[Type],$A27)</f>
        <v>0</v>
      </c>
      <c r="O27" s="23">
        <f>SUMIFS(TsSuiviDep[Montant],TsSuiviDep[Date],"&gt;=" &amp; O$2,TsSuiviDep[Date],"&lt;=" &amp; O$3,TsSuiviDep[Type],$A27)</f>
        <v>0</v>
      </c>
      <c r="P27" s="24">
        <f t="shared" si="2"/>
        <v>174</v>
      </c>
      <c r="Q27" s="55">
        <f t="shared" si="4"/>
        <v>0</v>
      </c>
      <c r="R27" s="101" t="e" vm="4">
        <f t="shared" si="5"/>
        <v>#VALUE!</v>
      </c>
      <c r="S27" s="102"/>
      <c r="U27" s="11"/>
      <c r="V27" s="3"/>
    </row>
    <row r="28" spans="1:22" ht="15" customHeight="1" x14ac:dyDescent="0.25">
      <c r="A28" s="5" t="s">
        <v>41</v>
      </c>
      <c r="B28" s="17"/>
      <c r="C28" s="18">
        <v>40</v>
      </c>
      <c r="D28" s="23">
        <f>SUMIFS(TsSuiviDep[Montant],TsSuiviDep[Date],"&gt;=" &amp; D$2,TsSuiviDep[Date],"&lt;=" &amp; D$3,TsSuiviDep[Type],$A28)</f>
        <v>0</v>
      </c>
      <c r="E28" s="23">
        <f>SUMIFS(TsSuiviDep[Montant],TsSuiviDep[Date],"&gt;=" &amp; E$2,TsSuiviDep[Date],"&lt;=" &amp; E$3,TsSuiviDep[Type],$A28)</f>
        <v>0</v>
      </c>
      <c r="F28" s="23">
        <f>SUMIFS(TsSuiviDep[Montant],TsSuiviDep[Date],"&gt;=" &amp; F$2,TsSuiviDep[Date],"&lt;=" &amp; F$3,TsSuiviDep[Type],$A28)</f>
        <v>0</v>
      </c>
      <c r="G28" s="23">
        <f>SUMIFS(TsSuiviDep[Montant],TsSuiviDep[Date],"&gt;=" &amp; G$2,TsSuiviDep[Date],"&lt;=" &amp; G$3,TsSuiviDep[Type],$A28)</f>
        <v>0</v>
      </c>
      <c r="H28" s="23">
        <f>SUMIFS(TsSuiviDep[Montant],TsSuiviDep[Date],"&gt;=" &amp; H$2,TsSuiviDep[Date],"&lt;=" &amp; H$3,TsSuiviDep[Type],$A28)</f>
        <v>0</v>
      </c>
      <c r="I28" s="23">
        <f>SUMIFS(TsSuiviDep[Montant],TsSuiviDep[Date],"&gt;=" &amp; I$2,TsSuiviDep[Date],"&lt;=" &amp; I$3,TsSuiviDep[Type],$A28)</f>
        <v>0</v>
      </c>
      <c r="J28" s="23">
        <f>SUMIFS(TsSuiviDep[Montant],TsSuiviDep[Date],"&gt;=" &amp; J$2,TsSuiviDep[Date],"&lt;=" &amp; J$3,TsSuiviDep[Type],$A28)</f>
        <v>0</v>
      </c>
      <c r="K28" s="23">
        <f>SUMIFS(TsSuiviDep[Montant],TsSuiviDep[Date],"&gt;=" &amp; K$2,TsSuiviDep[Date],"&lt;=" &amp; K$3,TsSuiviDep[Type],$A28)</f>
        <v>0</v>
      </c>
      <c r="L28" s="23">
        <f>SUMIFS(TsSuiviDep[Montant],TsSuiviDep[Date],"&gt;=" &amp; L$2,TsSuiviDep[Date],"&lt;=" &amp; L$3,TsSuiviDep[Type],$A28)</f>
        <v>0</v>
      </c>
      <c r="M28" s="23">
        <f>SUMIFS(TsSuiviDep[Montant],TsSuiviDep[Date],"&gt;=" &amp; M$2,TsSuiviDep[Date],"&lt;=" &amp; M$3,TsSuiviDep[Type],$A28)</f>
        <v>0</v>
      </c>
      <c r="N28" s="23">
        <f>SUMIFS(TsSuiviDep[Montant],TsSuiviDep[Date],"&gt;=" &amp; N$2,TsSuiviDep[Date],"&lt;=" &amp; N$3,TsSuiviDep[Type],$A28)</f>
        <v>0</v>
      </c>
      <c r="O28" s="23">
        <f>SUMIFS(TsSuiviDep[Montant],TsSuiviDep[Date],"&gt;=" &amp; O$2,TsSuiviDep[Date],"&lt;=" &amp; O$3,TsSuiviDep[Type],$A28)</f>
        <v>0</v>
      </c>
      <c r="P28" s="24">
        <f t="shared" si="2"/>
        <v>0</v>
      </c>
      <c r="Q28" s="55">
        <f t="shared" si="4"/>
        <v>40</v>
      </c>
      <c r="R28" s="101" t="e" vm="4">
        <f t="shared" si="5"/>
        <v>#VALUE!</v>
      </c>
      <c r="S28" s="102"/>
      <c r="U28" s="11"/>
      <c r="V28" s="3"/>
    </row>
    <row r="29" spans="1:22" ht="15.75" customHeight="1" x14ac:dyDescent="0.25">
      <c r="A29" s="5" t="s">
        <v>36</v>
      </c>
      <c r="B29" s="17"/>
      <c r="C29" s="18">
        <v>500</v>
      </c>
      <c r="D29" s="23">
        <f>SUMIFS(TsSuiviDep[Montant],TsSuiviDep[Date],"&gt;=" &amp; D$2,TsSuiviDep[Date],"&lt;=" &amp; D$3,TsSuiviDep[Type],$A29)</f>
        <v>0</v>
      </c>
      <c r="E29" s="23">
        <f>SUMIFS(TsSuiviDep[Montant],TsSuiviDep[Date],"&gt;=" &amp; E$2,TsSuiviDep[Date],"&lt;=" &amp; E$3,TsSuiviDep[Type],$A29)</f>
        <v>0</v>
      </c>
      <c r="F29" s="23">
        <f>SUMIFS(TsSuiviDep[Montant],TsSuiviDep[Date],"&gt;=" &amp; F$2,TsSuiviDep[Date],"&lt;=" &amp; F$3,TsSuiviDep[Type],$A29)</f>
        <v>0</v>
      </c>
      <c r="G29" s="23">
        <f>SUMIFS(TsSuiviDep[Montant],TsSuiviDep[Date],"&gt;=" &amp; G$2,TsSuiviDep[Date],"&lt;=" &amp; G$3,TsSuiviDep[Type],$A29)</f>
        <v>0</v>
      </c>
      <c r="H29" s="23">
        <f>SUMIFS(TsSuiviDep[Montant],TsSuiviDep[Date],"&gt;=" &amp; H$2,TsSuiviDep[Date],"&lt;=" &amp; H$3,TsSuiviDep[Type],$A29)</f>
        <v>0</v>
      </c>
      <c r="I29" s="23">
        <f>SUMIFS(TsSuiviDep[Montant],TsSuiviDep[Date],"&gt;=" &amp; I$2,TsSuiviDep[Date],"&lt;=" &amp; I$3,TsSuiviDep[Type],$A29)</f>
        <v>0</v>
      </c>
      <c r="J29" s="23">
        <f>SUMIFS(TsSuiviDep[Montant],TsSuiviDep[Date],"&gt;=" &amp; J$2,TsSuiviDep[Date],"&lt;=" &amp; J$3,TsSuiviDep[Type],$A29)</f>
        <v>0</v>
      </c>
      <c r="K29" s="23">
        <f>SUMIFS(TsSuiviDep[Montant],TsSuiviDep[Date],"&gt;=" &amp; K$2,TsSuiviDep[Date],"&lt;=" &amp; K$3,TsSuiviDep[Type],$A29)</f>
        <v>0</v>
      </c>
      <c r="L29" s="23">
        <f>SUMIFS(TsSuiviDep[Montant],TsSuiviDep[Date],"&gt;=" &amp; L$2,TsSuiviDep[Date],"&lt;=" &amp; L$3,TsSuiviDep[Type],$A29)</f>
        <v>0</v>
      </c>
      <c r="M29" s="23">
        <f>SUMIFS(TsSuiviDep[Montant],TsSuiviDep[Date],"&gt;=" &amp; M$2,TsSuiviDep[Date],"&lt;=" &amp; M$3,TsSuiviDep[Type],$A29)</f>
        <v>0</v>
      </c>
      <c r="N29" s="23">
        <f>SUMIFS(TsSuiviDep[Montant],TsSuiviDep[Date],"&gt;=" &amp; N$2,TsSuiviDep[Date],"&lt;=" &amp; N$3,TsSuiviDep[Type],$A29)</f>
        <v>0</v>
      </c>
      <c r="O29" s="23">
        <f>SUMIFS(TsSuiviDep[Montant],TsSuiviDep[Date],"&gt;=" &amp; O$2,TsSuiviDep[Date],"&lt;=" &amp; O$3,TsSuiviDep[Type],$A29)</f>
        <v>0</v>
      </c>
      <c r="P29" s="24">
        <f t="shared" si="2"/>
        <v>0</v>
      </c>
      <c r="Q29" s="55">
        <f t="shared" si="4"/>
        <v>500</v>
      </c>
      <c r="R29" s="101" t="e" vm="4">
        <f t="shared" si="5"/>
        <v>#VALUE!</v>
      </c>
      <c r="S29" s="102"/>
      <c r="U29" s="11"/>
      <c r="V29" s="3"/>
    </row>
    <row r="30" spans="1:22" x14ac:dyDescent="0.25">
      <c r="A30" s="5" t="s">
        <v>37</v>
      </c>
      <c r="B30" s="17"/>
      <c r="C30" s="18">
        <v>300</v>
      </c>
      <c r="D30" s="23">
        <f>SUMIFS(TsSuiviDep[Montant],TsSuiviDep[Date],"&gt;=" &amp; D$2,TsSuiviDep[Date],"&lt;=" &amp; D$3,TsSuiviDep[Type],$A30)</f>
        <v>0</v>
      </c>
      <c r="E30" s="23">
        <f>SUMIFS(TsSuiviDep[Montant],TsSuiviDep[Date],"&gt;=" &amp; E$2,TsSuiviDep[Date],"&lt;=" &amp; E$3,TsSuiviDep[Type],$A30)</f>
        <v>0</v>
      </c>
      <c r="F30" s="23">
        <f>SUMIFS(TsSuiviDep[Montant],TsSuiviDep[Date],"&gt;=" &amp; F$2,TsSuiviDep[Date],"&lt;=" &amp; F$3,TsSuiviDep[Type],$A30)</f>
        <v>0</v>
      </c>
      <c r="G30" s="23">
        <f>SUMIFS(TsSuiviDep[Montant],TsSuiviDep[Date],"&gt;=" &amp; G$2,TsSuiviDep[Date],"&lt;=" &amp; G$3,TsSuiviDep[Type],$A30)</f>
        <v>0</v>
      </c>
      <c r="H30" s="23">
        <f>SUMIFS(TsSuiviDep[Montant],TsSuiviDep[Date],"&gt;=" &amp; H$2,TsSuiviDep[Date],"&lt;=" &amp; H$3,TsSuiviDep[Type],$A30)</f>
        <v>0</v>
      </c>
      <c r="I30" s="23">
        <f>SUMIFS(TsSuiviDep[Montant],TsSuiviDep[Date],"&gt;=" &amp; I$2,TsSuiviDep[Date],"&lt;=" &amp; I$3,TsSuiviDep[Type],$A30)</f>
        <v>0</v>
      </c>
      <c r="J30" s="23">
        <f>SUMIFS(TsSuiviDep[Montant],TsSuiviDep[Date],"&gt;=" &amp; J$2,TsSuiviDep[Date],"&lt;=" &amp; J$3,TsSuiviDep[Type],$A30)</f>
        <v>0</v>
      </c>
      <c r="K30" s="23">
        <f>SUMIFS(TsSuiviDep[Montant],TsSuiviDep[Date],"&gt;=" &amp; K$2,TsSuiviDep[Date],"&lt;=" &amp; K$3,TsSuiviDep[Type],$A30)</f>
        <v>0</v>
      </c>
      <c r="L30" s="23">
        <f>SUMIFS(TsSuiviDep[Montant],TsSuiviDep[Date],"&gt;=" &amp; L$2,TsSuiviDep[Date],"&lt;=" &amp; L$3,TsSuiviDep[Type],$A30)</f>
        <v>0</v>
      </c>
      <c r="M30" s="23">
        <f>SUMIFS(TsSuiviDep[Montant],TsSuiviDep[Date],"&gt;=" &amp; M$2,TsSuiviDep[Date],"&lt;=" &amp; M$3,TsSuiviDep[Type],$A30)</f>
        <v>0</v>
      </c>
      <c r="N30" s="23">
        <f>SUMIFS(TsSuiviDep[Montant],TsSuiviDep[Date],"&gt;=" &amp; N$2,TsSuiviDep[Date],"&lt;=" &amp; N$3,TsSuiviDep[Type],$A30)</f>
        <v>0</v>
      </c>
      <c r="O30" s="23">
        <f>SUMIFS(TsSuiviDep[Montant],TsSuiviDep[Date],"&gt;=" &amp; O$2,TsSuiviDep[Date],"&lt;=" &amp; O$3,TsSuiviDep[Type],$A30)</f>
        <v>0</v>
      </c>
      <c r="P30" s="24">
        <f t="shared" si="2"/>
        <v>0</v>
      </c>
      <c r="Q30" s="55">
        <f t="shared" si="4"/>
        <v>300</v>
      </c>
      <c r="R30" s="101" t="e" vm="4">
        <f t="shared" si="5"/>
        <v>#VALUE!</v>
      </c>
      <c r="S30" s="102"/>
      <c r="U30" s="11"/>
      <c r="V30" s="3"/>
    </row>
    <row r="31" spans="1:22" x14ac:dyDescent="0.25">
      <c r="A31" s="5" t="s">
        <v>60</v>
      </c>
      <c r="B31" s="17"/>
      <c r="C31" s="18">
        <v>350</v>
      </c>
      <c r="D31" s="23">
        <f>SUMIFS(TsSuiviDep[Montant],TsSuiviDep[Date],"&gt;=" &amp; D$2,TsSuiviDep[Date],"&lt;=" &amp; D$3,TsSuiviDep[Type],$A31)</f>
        <v>0</v>
      </c>
      <c r="E31" s="23">
        <f>SUMIFS(TsSuiviDep[Montant],TsSuiviDep[Date],"&gt;=" &amp; E$2,TsSuiviDep[Date],"&lt;=" &amp; E$3,TsSuiviDep[Type],$A31)</f>
        <v>0</v>
      </c>
      <c r="F31" s="23">
        <f>SUMIFS(TsSuiviDep[Montant],TsSuiviDep[Date],"&gt;=" &amp; F$2,TsSuiviDep[Date],"&lt;=" &amp; F$3,TsSuiviDep[Type],$A31)</f>
        <v>0</v>
      </c>
      <c r="G31" s="23">
        <f>SUMIFS(TsSuiviDep[Montant],TsSuiviDep[Date],"&gt;=" &amp; G$2,TsSuiviDep[Date],"&lt;=" &amp; G$3,TsSuiviDep[Type],$A31)</f>
        <v>0</v>
      </c>
      <c r="H31" s="23">
        <f>SUMIFS(TsSuiviDep[Montant],TsSuiviDep[Date],"&gt;=" &amp; H$2,TsSuiviDep[Date],"&lt;=" &amp; H$3,TsSuiviDep[Type],$A31)</f>
        <v>0</v>
      </c>
      <c r="I31" s="23">
        <f>SUMIFS(TsSuiviDep[Montant],TsSuiviDep[Date],"&gt;=" &amp; I$2,TsSuiviDep[Date],"&lt;=" &amp; I$3,TsSuiviDep[Type],$A31)</f>
        <v>0</v>
      </c>
      <c r="J31" s="23">
        <f>SUMIFS(TsSuiviDep[Montant],TsSuiviDep[Date],"&gt;=" &amp; J$2,TsSuiviDep[Date],"&lt;=" &amp; J$3,TsSuiviDep[Type],$A31)</f>
        <v>0</v>
      </c>
      <c r="K31" s="23">
        <f>SUMIFS(TsSuiviDep[Montant],TsSuiviDep[Date],"&gt;=" &amp; K$2,TsSuiviDep[Date],"&lt;=" &amp; K$3,TsSuiviDep[Type],$A31)</f>
        <v>0</v>
      </c>
      <c r="L31" s="23">
        <f>SUMIFS(TsSuiviDep[Montant],TsSuiviDep[Date],"&gt;=" &amp; L$2,TsSuiviDep[Date],"&lt;=" &amp; L$3,TsSuiviDep[Type],$A31)</f>
        <v>0</v>
      </c>
      <c r="M31" s="23">
        <f>SUMIFS(TsSuiviDep[Montant],TsSuiviDep[Date],"&gt;=" &amp; M$2,TsSuiviDep[Date],"&lt;=" &amp; M$3,TsSuiviDep[Type],$A31)</f>
        <v>0</v>
      </c>
      <c r="N31" s="23">
        <f>SUMIFS(TsSuiviDep[Montant],TsSuiviDep[Date],"&gt;=" &amp; N$2,TsSuiviDep[Date],"&lt;=" &amp; N$3,TsSuiviDep[Type],$A31)</f>
        <v>0</v>
      </c>
      <c r="O31" s="23">
        <f>SUMIFS(TsSuiviDep[Montant],TsSuiviDep[Date],"&gt;=" &amp; O$2,TsSuiviDep[Date],"&lt;=" &amp; O$3,TsSuiviDep[Type],$A31)</f>
        <v>0</v>
      </c>
      <c r="P31" s="24">
        <f t="shared" si="2"/>
        <v>0</v>
      </c>
      <c r="Q31" s="55">
        <f t="shared" si="4"/>
        <v>350</v>
      </c>
      <c r="R31" s="101" t="e" vm="4">
        <f t="shared" si="5"/>
        <v>#VALUE!</v>
      </c>
      <c r="S31" s="102"/>
      <c r="U31" s="11"/>
      <c r="V31" s="3"/>
    </row>
    <row r="32" spans="1:22" x14ac:dyDescent="0.25">
      <c r="A32" s="5" t="s">
        <v>10</v>
      </c>
      <c r="B32" s="17"/>
      <c r="C32" s="18">
        <v>800</v>
      </c>
      <c r="D32" s="23">
        <f>SUMIFS(TsSuiviDep[Montant],TsSuiviDep[Date],"&gt;=" &amp; D$2,TsSuiviDep[Date],"&lt;=" &amp; D$3,TsSuiviDep[Type],$A32)</f>
        <v>453.12</v>
      </c>
      <c r="E32" s="23">
        <f>SUMIFS(TsSuiviDep[Montant],TsSuiviDep[Date],"&gt;=" &amp; E$2,TsSuiviDep[Date],"&lt;=" &amp; E$3,TsSuiviDep[Type],$A32)</f>
        <v>0</v>
      </c>
      <c r="F32" s="23">
        <f>SUMIFS(TsSuiviDep[Montant],TsSuiviDep[Date],"&gt;=" &amp; F$2,TsSuiviDep[Date],"&lt;=" &amp; F$3,TsSuiviDep[Type],$A32)</f>
        <v>0</v>
      </c>
      <c r="G32" s="23">
        <f>SUMIFS(TsSuiviDep[Montant],TsSuiviDep[Date],"&gt;=" &amp; G$2,TsSuiviDep[Date],"&lt;=" &amp; G$3,TsSuiviDep[Type],$A32)</f>
        <v>0</v>
      </c>
      <c r="H32" s="23">
        <f>SUMIFS(TsSuiviDep[Montant],TsSuiviDep[Date],"&gt;=" &amp; H$2,TsSuiviDep[Date],"&lt;=" &amp; H$3,TsSuiviDep[Type],$A32)</f>
        <v>0</v>
      </c>
      <c r="I32" s="23">
        <f>SUMIFS(TsSuiviDep[Montant],TsSuiviDep[Date],"&gt;=" &amp; I$2,TsSuiviDep[Date],"&lt;=" &amp; I$3,TsSuiviDep[Type],$A32)</f>
        <v>0</v>
      </c>
      <c r="J32" s="23">
        <f>SUMIFS(TsSuiviDep[Montant],TsSuiviDep[Date],"&gt;=" &amp; J$2,TsSuiviDep[Date],"&lt;=" &amp; J$3,TsSuiviDep[Type],$A32)</f>
        <v>0</v>
      </c>
      <c r="K32" s="23">
        <f>SUMIFS(TsSuiviDep[Montant],TsSuiviDep[Date],"&gt;=" &amp; K$2,TsSuiviDep[Date],"&lt;=" &amp; K$3,TsSuiviDep[Type],$A32)</f>
        <v>0</v>
      </c>
      <c r="L32" s="23">
        <f>SUMIFS(TsSuiviDep[Montant],TsSuiviDep[Date],"&gt;=" &amp; L$2,TsSuiviDep[Date],"&lt;=" &amp; L$3,TsSuiviDep[Type],$A32)</f>
        <v>0</v>
      </c>
      <c r="M32" s="23">
        <f>SUMIFS(TsSuiviDep[Montant],TsSuiviDep[Date],"&gt;=" &amp; M$2,TsSuiviDep[Date],"&lt;=" &amp; M$3,TsSuiviDep[Type],$A32)</f>
        <v>0</v>
      </c>
      <c r="N32" s="23">
        <f>SUMIFS(TsSuiviDep[Montant],TsSuiviDep[Date],"&gt;=" &amp; N$2,TsSuiviDep[Date],"&lt;=" &amp; N$3,TsSuiviDep[Type],$A32)</f>
        <v>0</v>
      </c>
      <c r="O32" s="23">
        <f>SUMIFS(TsSuiviDep[Montant],TsSuiviDep[Date],"&gt;=" &amp; O$2,TsSuiviDep[Date],"&lt;=" &amp; O$3,TsSuiviDep[Type],$A32)</f>
        <v>0</v>
      </c>
      <c r="P32" s="24">
        <f t="shared" si="2"/>
        <v>453.12</v>
      </c>
      <c r="Q32" s="55">
        <f t="shared" si="4"/>
        <v>346.88</v>
      </c>
      <c r="R32" s="101" t="e" vm="4">
        <f t="shared" si="5"/>
        <v>#VALUE!</v>
      </c>
      <c r="S32" s="102"/>
    </row>
    <row r="33" spans="1:22" x14ac:dyDescent="0.25">
      <c r="A33" s="5" t="s">
        <v>46</v>
      </c>
      <c r="B33" s="17"/>
      <c r="C33" s="18">
        <v>250</v>
      </c>
      <c r="D33" s="23">
        <f>SUMIFS(TsSuiviDep[Montant],TsSuiviDep[Date],"&gt;=" &amp; D$2,TsSuiviDep[Date],"&lt;=" &amp; D$3,TsSuiviDep[Type],$A33)</f>
        <v>142.01</v>
      </c>
      <c r="E33" s="23">
        <f>SUMIFS(TsSuiviDep[Montant],TsSuiviDep[Date],"&gt;=" &amp; E$2,TsSuiviDep[Date],"&lt;=" &amp; E$3,TsSuiviDep[Type],$A33)</f>
        <v>0</v>
      </c>
      <c r="F33" s="23">
        <f>SUMIFS(TsSuiviDep[Montant],TsSuiviDep[Date],"&gt;=" &amp; F$2,TsSuiviDep[Date],"&lt;=" &amp; F$3,TsSuiviDep[Type],$A33)</f>
        <v>0</v>
      </c>
      <c r="G33" s="23">
        <f>SUMIFS(TsSuiviDep[Montant],TsSuiviDep[Date],"&gt;=" &amp; G$2,TsSuiviDep[Date],"&lt;=" &amp; G$3,TsSuiviDep[Type],$A33)</f>
        <v>0</v>
      </c>
      <c r="H33" s="23">
        <f>SUMIFS(TsSuiviDep[Montant],TsSuiviDep[Date],"&gt;=" &amp; H$2,TsSuiviDep[Date],"&lt;=" &amp; H$3,TsSuiviDep[Type],$A33)</f>
        <v>0</v>
      </c>
      <c r="I33" s="23">
        <f>SUMIFS(TsSuiviDep[Montant],TsSuiviDep[Date],"&gt;=" &amp; I$2,TsSuiviDep[Date],"&lt;=" &amp; I$3,TsSuiviDep[Type],$A33)</f>
        <v>0</v>
      </c>
      <c r="J33" s="23">
        <f>SUMIFS(TsSuiviDep[Montant],TsSuiviDep[Date],"&gt;=" &amp; J$2,TsSuiviDep[Date],"&lt;=" &amp; J$3,TsSuiviDep[Type],$A33)</f>
        <v>0</v>
      </c>
      <c r="K33" s="23">
        <f>SUMIFS(TsSuiviDep[Montant],TsSuiviDep[Date],"&gt;=" &amp; K$2,TsSuiviDep[Date],"&lt;=" &amp; K$3,TsSuiviDep[Type],$A33)</f>
        <v>0</v>
      </c>
      <c r="L33" s="23">
        <f>SUMIFS(TsSuiviDep[Montant],TsSuiviDep[Date],"&gt;=" &amp; L$2,TsSuiviDep[Date],"&lt;=" &amp; L$3,TsSuiviDep[Type],$A33)</f>
        <v>0</v>
      </c>
      <c r="M33" s="23">
        <f>SUMIFS(TsSuiviDep[Montant],TsSuiviDep[Date],"&gt;=" &amp; M$2,TsSuiviDep[Date],"&lt;=" &amp; M$3,TsSuiviDep[Type],$A33)</f>
        <v>0</v>
      </c>
      <c r="N33" s="23">
        <f>SUMIFS(TsSuiviDep[Montant],TsSuiviDep[Date],"&gt;=" &amp; N$2,TsSuiviDep[Date],"&lt;=" &amp; N$3,TsSuiviDep[Type],$A33)</f>
        <v>0</v>
      </c>
      <c r="O33" s="23">
        <f>SUMIFS(TsSuiviDep[Montant],TsSuiviDep[Date],"&gt;=" &amp; O$2,TsSuiviDep[Date],"&lt;=" &amp; O$3,TsSuiviDep[Type],$A33)</f>
        <v>0</v>
      </c>
      <c r="P33" s="24">
        <f t="shared" si="2"/>
        <v>142.01</v>
      </c>
      <c r="Q33" s="55">
        <f t="shared" si="4"/>
        <v>107.99000000000001</v>
      </c>
      <c r="R33" s="101" t="e" vm="4">
        <f t="shared" si="5"/>
        <v>#VALUE!</v>
      </c>
      <c r="S33" s="102"/>
      <c r="U33" s="11"/>
      <c r="V33" s="3"/>
    </row>
    <row r="34" spans="1:22" x14ac:dyDescent="0.25">
      <c r="A34" s="5" t="s">
        <v>59</v>
      </c>
      <c r="B34" s="17"/>
      <c r="C34" s="18">
        <v>30</v>
      </c>
      <c r="D34" s="23">
        <f>SUMIFS(TsSuiviDep[Montant],TsSuiviDep[Date],"&gt;=" &amp; D$2,TsSuiviDep[Date],"&lt;=" &amp; D$3,TsSuiviDep[Type],$A34)</f>
        <v>0</v>
      </c>
      <c r="E34" s="23">
        <f>SUMIFS(TsSuiviDep[Montant],TsSuiviDep[Date],"&gt;=" &amp; E$2,TsSuiviDep[Date],"&lt;=" &amp; E$3,TsSuiviDep[Type],$A34)</f>
        <v>0</v>
      </c>
      <c r="F34" s="23">
        <f>SUMIFS(TsSuiviDep[Montant],TsSuiviDep[Date],"&gt;=" &amp; F$2,TsSuiviDep[Date],"&lt;=" &amp; F$3,TsSuiviDep[Type],$A34)</f>
        <v>0</v>
      </c>
      <c r="G34" s="23">
        <f>SUMIFS(TsSuiviDep[Montant],TsSuiviDep[Date],"&gt;=" &amp; G$2,TsSuiviDep[Date],"&lt;=" &amp; G$3,TsSuiviDep[Type],$A34)</f>
        <v>0</v>
      </c>
      <c r="H34" s="23">
        <f>SUMIFS(TsSuiviDep[Montant],TsSuiviDep[Date],"&gt;=" &amp; H$2,TsSuiviDep[Date],"&lt;=" &amp; H$3,TsSuiviDep[Type],$A34)</f>
        <v>0</v>
      </c>
      <c r="I34" s="23">
        <f>SUMIFS(TsSuiviDep[Montant],TsSuiviDep[Date],"&gt;=" &amp; I$2,TsSuiviDep[Date],"&lt;=" &amp; I$3,TsSuiviDep[Type],$A34)</f>
        <v>0</v>
      </c>
      <c r="J34" s="23">
        <f>SUMIFS(TsSuiviDep[Montant],TsSuiviDep[Date],"&gt;=" &amp; J$2,TsSuiviDep[Date],"&lt;=" &amp; J$3,TsSuiviDep[Type],$A34)</f>
        <v>0</v>
      </c>
      <c r="K34" s="23">
        <f>SUMIFS(TsSuiviDep[Montant],TsSuiviDep[Date],"&gt;=" &amp; K$2,TsSuiviDep[Date],"&lt;=" &amp; K$3,TsSuiviDep[Type],$A34)</f>
        <v>0</v>
      </c>
      <c r="L34" s="23">
        <f>SUMIFS(TsSuiviDep[Montant],TsSuiviDep[Date],"&gt;=" &amp; L$2,TsSuiviDep[Date],"&lt;=" &amp; L$3,TsSuiviDep[Type],$A34)</f>
        <v>0</v>
      </c>
      <c r="M34" s="23">
        <f>SUMIFS(TsSuiviDep[Montant],TsSuiviDep[Date],"&gt;=" &amp; M$2,TsSuiviDep[Date],"&lt;=" &amp; M$3,TsSuiviDep[Type],$A34)</f>
        <v>0</v>
      </c>
      <c r="N34" s="23">
        <f>SUMIFS(TsSuiviDep[Montant],TsSuiviDep[Date],"&gt;=" &amp; N$2,TsSuiviDep[Date],"&lt;=" &amp; N$3,TsSuiviDep[Type],$A34)</f>
        <v>0</v>
      </c>
      <c r="O34" s="23">
        <f>SUMIFS(TsSuiviDep[Montant],TsSuiviDep[Date],"&gt;=" &amp; O$2,TsSuiviDep[Date],"&lt;=" &amp; O$3,TsSuiviDep[Type],$A34)</f>
        <v>0</v>
      </c>
      <c r="P34" s="24">
        <f t="shared" si="2"/>
        <v>0</v>
      </c>
      <c r="Q34" s="55">
        <f t="shared" si="4"/>
        <v>30</v>
      </c>
      <c r="R34" s="101" t="e" vm="4">
        <f t="shared" si="5"/>
        <v>#VALUE!</v>
      </c>
      <c r="S34" s="102"/>
    </row>
    <row r="35" spans="1:22" x14ac:dyDescent="0.25">
      <c r="A35" s="5" t="s">
        <v>138</v>
      </c>
      <c r="B35" s="17"/>
      <c r="C35" s="18">
        <v>20</v>
      </c>
      <c r="D35" s="23">
        <f>SUMIFS(TsSuiviDep[Montant],TsSuiviDep[Date],"&gt;=" &amp; D$2,TsSuiviDep[Date],"&lt;=" &amp; D$3,TsSuiviDep[Type],$A35)</f>
        <v>22</v>
      </c>
      <c r="E35" s="23">
        <f>SUMIFS(TsSuiviDep[Montant],TsSuiviDep[Date],"&gt;=" &amp; E$2,TsSuiviDep[Date],"&lt;=" &amp; E$3,TsSuiviDep[Type],$A35)</f>
        <v>0</v>
      </c>
      <c r="F35" s="23">
        <f>SUMIFS(TsSuiviDep[Montant],TsSuiviDep[Date],"&gt;=" &amp; F$2,TsSuiviDep[Date],"&lt;=" &amp; F$3,TsSuiviDep[Type],$A35)</f>
        <v>0</v>
      </c>
      <c r="G35" s="23">
        <f>SUMIFS(TsSuiviDep[Montant],TsSuiviDep[Date],"&gt;=" &amp; G$2,TsSuiviDep[Date],"&lt;=" &amp; G$3,TsSuiviDep[Type],$A35)</f>
        <v>0</v>
      </c>
      <c r="H35" s="23">
        <f>SUMIFS(TsSuiviDep[Montant],TsSuiviDep[Date],"&gt;=" &amp; H$2,TsSuiviDep[Date],"&lt;=" &amp; H$3,TsSuiviDep[Type],$A35)</f>
        <v>0</v>
      </c>
      <c r="I35" s="23">
        <f>SUMIFS(TsSuiviDep[Montant],TsSuiviDep[Date],"&gt;=" &amp; I$2,TsSuiviDep[Date],"&lt;=" &amp; I$3,TsSuiviDep[Type],$A35)</f>
        <v>0</v>
      </c>
      <c r="J35" s="23">
        <f>SUMIFS(TsSuiviDep[Montant],TsSuiviDep[Date],"&gt;=" &amp; J$2,TsSuiviDep[Date],"&lt;=" &amp; J$3,TsSuiviDep[Type],$A35)</f>
        <v>0</v>
      </c>
      <c r="K35" s="23">
        <f>SUMIFS(TsSuiviDep[Montant],TsSuiviDep[Date],"&gt;=" &amp; K$2,TsSuiviDep[Date],"&lt;=" &amp; K$3,TsSuiviDep[Type],$A35)</f>
        <v>0</v>
      </c>
      <c r="L35" s="23">
        <f>SUMIFS(TsSuiviDep[Montant],TsSuiviDep[Date],"&gt;=" &amp; L$2,TsSuiviDep[Date],"&lt;=" &amp; L$3,TsSuiviDep[Type],$A35)</f>
        <v>0</v>
      </c>
      <c r="M35" s="23">
        <f>SUMIFS(TsSuiviDep[Montant],TsSuiviDep[Date],"&gt;=" &amp; M$2,TsSuiviDep[Date],"&lt;=" &amp; M$3,TsSuiviDep[Type],$A35)</f>
        <v>0</v>
      </c>
      <c r="N35" s="23">
        <f>SUMIFS(TsSuiviDep[Montant],TsSuiviDep[Date],"&gt;=" &amp; N$2,TsSuiviDep[Date],"&lt;=" &amp; N$3,TsSuiviDep[Type],$A35)</f>
        <v>0</v>
      </c>
      <c r="O35" s="23">
        <f>SUMIFS(TsSuiviDep[Montant],TsSuiviDep[Date],"&gt;=" &amp; O$2,TsSuiviDep[Date],"&lt;=" &amp; O$3,TsSuiviDep[Type],$A35)</f>
        <v>0</v>
      </c>
      <c r="P35" s="24">
        <f t="shared" si="2"/>
        <v>22</v>
      </c>
      <c r="Q35" s="55">
        <f t="shared" si="4"/>
        <v>-2</v>
      </c>
      <c r="R35" s="101" t="e" vm="3">
        <f t="shared" si="5"/>
        <v>#VALUE!</v>
      </c>
      <c r="S35" s="102"/>
    </row>
    <row r="36" spans="1:22" x14ac:dyDescent="0.25">
      <c r="A36" s="5" t="s">
        <v>146</v>
      </c>
      <c r="B36" s="17"/>
      <c r="C36" s="18">
        <v>40</v>
      </c>
      <c r="D36" s="23">
        <f>SUMIFS(TsSuiviDep[Montant],TsSuiviDep[Date],"&gt;=" &amp; D$2,TsSuiviDep[Date],"&lt;=" &amp; D$3,TsSuiviDep[Type],$A36)</f>
        <v>48</v>
      </c>
      <c r="E36" s="23">
        <f>SUMIFS(TsSuiviDep[Montant],TsSuiviDep[Date],"&gt;=" &amp; E$2,TsSuiviDep[Date],"&lt;=" &amp; E$3,TsSuiviDep[Type],$A36)</f>
        <v>0</v>
      </c>
      <c r="F36" s="23">
        <f>SUMIFS(TsSuiviDep[Montant],TsSuiviDep[Date],"&gt;=" &amp; F$2,TsSuiviDep[Date],"&lt;=" &amp; F$3,TsSuiviDep[Type],$A36)</f>
        <v>0</v>
      </c>
      <c r="G36" s="23">
        <f>SUMIFS(TsSuiviDep[Montant],TsSuiviDep[Date],"&gt;=" &amp; G$2,TsSuiviDep[Date],"&lt;=" &amp; G$3,TsSuiviDep[Type],$A36)</f>
        <v>0</v>
      </c>
      <c r="H36" s="23">
        <f>SUMIFS(TsSuiviDep[Montant],TsSuiviDep[Date],"&gt;=" &amp; H$2,TsSuiviDep[Date],"&lt;=" &amp; H$3,TsSuiviDep[Type],$A36)</f>
        <v>0</v>
      </c>
      <c r="I36" s="23">
        <f>SUMIFS(TsSuiviDep[Montant],TsSuiviDep[Date],"&gt;=" &amp; I$2,TsSuiviDep[Date],"&lt;=" &amp; I$3,TsSuiviDep[Type],$A36)</f>
        <v>0</v>
      </c>
      <c r="J36" s="23">
        <f>SUMIFS(TsSuiviDep[Montant],TsSuiviDep[Date],"&gt;=" &amp; J$2,TsSuiviDep[Date],"&lt;=" &amp; J$3,TsSuiviDep[Type],$A36)</f>
        <v>0</v>
      </c>
      <c r="K36" s="23">
        <f>SUMIFS(TsSuiviDep[Montant],TsSuiviDep[Date],"&gt;=" &amp; K$2,TsSuiviDep[Date],"&lt;=" &amp; K$3,TsSuiviDep[Type],$A36)</f>
        <v>0</v>
      </c>
      <c r="L36" s="23">
        <f>SUMIFS(TsSuiviDep[Montant],TsSuiviDep[Date],"&gt;=" &amp; L$2,TsSuiviDep[Date],"&lt;=" &amp; L$3,TsSuiviDep[Type],$A36)</f>
        <v>0</v>
      </c>
      <c r="M36" s="23">
        <f>SUMIFS(TsSuiviDep[Montant],TsSuiviDep[Date],"&gt;=" &amp; M$2,TsSuiviDep[Date],"&lt;=" &amp; M$3,TsSuiviDep[Type],$A36)</f>
        <v>0</v>
      </c>
      <c r="N36" s="23">
        <f>SUMIFS(TsSuiviDep[Montant],TsSuiviDep[Date],"&gt;=" &amp; N$2,TsSuiviDep[Date],"&lt;=" &amp; N$3,TsSuiviDep[Type],$A36)</f>
        <v>0</v>
      </c>
      <c r="O36" s="23">
        <f>SUMIFS(TsSuiviDep[Montant],TsSuiviDep[Date],"&gt;=" &amp; O$2,TsSuiviDep[Date],"&lt;=" &amp; O$3,TsSuiviDep[Type],$A36)</f>
        <v>0</v>
      </c>
      <c r="P36" s="24">
        <f t="shared" si="2"/>
        <v>48</v>
      </c>
      <c r="Q36" s="55">
        <f t="shared" si="4"/>
        <v>-8</v>
      </c>
      <c r="R36" s="101" t="e" vm="3">
        <f t="shared" si="5"/>
        <v>#VALUE!</v>
      </c>
      <c r="S36" s="102"/>
    </row>
    <row r="37" spans="1:22" x14ac:dyDescent="0.25">
      <c r="A37" s="5" t="s">
        <v>50</v>
      </c>
      <c r="B37" s="17"/>
      <c r="C37" s="18">
        <v>20</v>
      </c>
      <c r="D37" s="23">
        <f>SUMIFS(TsSuiviDep[Montant],TsSuiviDep[Date],"&gt;=" &amp; D$2,TsSuiviDep[Date],"&lt;=" &amp; D$3,TsSuiviDep[Type],$A37)</f>
        <v>0</v>
      </c>
      <c r="E37" s="23">
        <f>SUMIFS(TsSuiviDep[Montant],TsSuiviDep[Date],"&gt;=" &amp; E$2,TsSuiviDep[Date],"&lt;=" &amp; E$3,TsSuiviDep[Type],$A37)</f>
        <v>0</v>
      </c>
      <c r="F37" s="23">
        <f>SUMIFS(TsSuiviDep[Montant],TsSuiviDep[Date],"&gt;=" &amp; F$2,TsSuiviDep[Date],"&lt;=" &amp; F$3,TsSuiviDep[Type],$A37)</f>
        <v>0</v>
      </c>
      <c r="G37" s="23">
        <f>SUMIFS(TsSuiviDep[Montant],TsSuiviDep[Date],"&gt;=" &amp; G$2,TsSuiviDep[Date],"&lt;=" &amp; G$3,TsSuiviDep[Type],$A37)</f>
        <v>0</v>
      </c>
      <c r="H37" s="23">
        <f>SUMIFS(TsSuiviDep[Montant],TsSuiviDep[Date],"&gt;=" &amp; H$2,TsSuiviDep[Date],"&lt;=" &amp; H$3,TsSuiviDep[Type],$A37)</f>
        <v>0</v>
      </c>
      <c r="I37" s="23">
        <f>SUMIFS(TsSuiviDep[Montant],TsSuiviDep[Date],"&gt;=" &amp; I$2,TsSuiviDep[Date],"&lt;=" &amp; I$3,TsSuiviDep[Type],$A37)</f>
        <v>0</v>
      </c>
      <c r="J37" s="23">
        <f>SUMIFS(TsSuiviDep[Montant],TsSuiviDep[Date],"&gt;=" &amp; J$2,TsSuiviDep[Date],"&lt;=" &amp; J$3,TsSuiviDep[Type],$A37)</f>
        <v>0</v>
      </c>
      <c r="K37" s="23">
        <f>SUMIFS(TsSuiviDep[Montant],TsSuiviDep[Date],"&gt;=" &amp; K$2,TsSuiviDep[Date],"&lt;=" &amp; K$3,TsSuiviDep[Type],$A37)</f>
        <v>0</v>
      </c>
      <c r="L37" s="23">
        <f>SUMIFS(TsSuiviDep[Montant],TsSuiviDep[Date],"&gt;=" &amp; L$2,TsSuiviDep[Date],"&lt;=" &amp; L$3,TsSuiviDep[Type],$A37)</f>
        <v>0</v>
      </c>
      <c r="M37" s="23">
        <f>SUMIFS(TsSuiviDep[Montant],TsSuiviDep[Date],"&gt;=" &amp; M$2,TsSuiviDep[Date],"&lt;=" &amp; M$3,TsSuiviDep[Type],$A37)</f>
        <v>0</v>
      </c>
      <c r="N37" s="23">
        <f>SUMIFS(TsSuiviDep[Montant],TsSuiviDep[Date],"&gt;=" &amp; N$2,TsSuiviDep[Date],"&lt;=" &amp; N$3,TsSuiviDep[Type],$A37)</f>
        <v>0</v>
      </c>
      <c r="O37" s="23">
        <f>SUMIFS(TsSuiviDep[Montant],TsSuiviDep[Date],"&gt;=" &amp; O$2,TsSuiviDep[Date],"&lt;=" &amp; O$3,TsSuiviDep[Type],$A37)</f>
        <v>0</v>
      </c>
      <c r="P37" s="24">
        <f t="shared" si="2"/>
        <v>0</v>
      </c>
      <c r="Q37" s="55">
        <f t="shared" si="4"/>
        <v>20</v>
      </c>
      <c r="R37" s="101" t="e" vm="4">
        <f t="shared" si="5"/>
        <v>#VALUE!</v>
      </c>
      <c r="S37" s="102"/>
    </row>
    <row r="38" spans="1:22" x14ac:dyDescent="0.25">
      <c r="A38" s="5" t="s">
        <v>135</v>
      </c>
      <c r="B38" s="17" t="s">
        <v>38</v>
      </c>
      <c r="C38" s="18">
        <v>82</v>
      </c>
      <c r="D38" s="23">
        <f>SUMIFS(TsSuiviDep[Montant],TsSuiviDep[Date],"&gt;=" &amp; D$2,TsSuiviDep[Date],"&lt;=" &amp; D$3,TsSuiviDep[Type],$A38)</f>
        <v>81.62</v>
      </c>
      <c r="E38" s="23">
        <f>SUMIFS(TsSuiviDep[Montant],TsSuiviDep[Date],"&gt;=" &amp; E$2,TsSuiviDep[Date],"&lt;=" &amp; E$3,TsSuiviDep[Type],$A38)</f>
        <v>0</v>
      </c>
      <c r="F38" s="23">
        <f>SUMIFS(TsSuiviDep[Montant],TsSuiviDep[Date],"&gt;=" &amp; F$2,TsSuiviDep[Date],"&lt;=" &amp; F$3,TsSuiviDep[Type],$A38)</f>
        <v>0</v>
      </c>
      <c r="G38" s="23">
        <f>SUMIFS(TsSuiviDep[Montant],TsSuiviDep[Date],"&gt;=" &amp; G$2,TsSuiviDep[Date],"&lt;=" &amp; G$3,TsSuiviDep[Type],$A38)</f>
        <v>0</v>
      </c>
      <c r="H38" s="23">
        <f>SUMIFS(TsSuiviDep[Montant],TsSuiviDep[Date],"&gt;=" &amp; H$2,TsSuiviDep[Date],"&lt;=" &amp; H$3,TsSuiviDep[Type],$A38)</f>
        <v>0</v>
      </c>
      <c r="I38" s="23">
        <f>SUMIFS(TsSuiviDep[Montant],TsSuiviDep[Date],"&gt;=" &amp; I$2,TsSuiviDep[Date],"&lt;=" &amp; I$3,TsSuiviDep[Type],$A38)</f>
        <v>0</v>
      </c>
      <c r="J38" s="23">
        <f>SUMIFS(TsSuiviDep[Montant],TsSuiviDep[Date],"&gt;=" &amp; J$2,TsSuiviDep[Date],"&lt;=" &amp; J$3,TsSuiviDep[Type],$A38)</f>
        <v>0</v>
      </c>
      <c r="K38" s="23">
        <f>SUMIFS(TsSuiviDep[Montant],TsSuiviDep[Date],"&gt;=" &amp; K$2,TsSuiviDep[Date],"&lt;=" &amp; K$3,TsSuiviDep[Type],$A38)</f>
        <v>0</v>
      </c>
      <c r="L38" s="23">
        <f>SUMIFS(TsSuiviDep[Montant],TsSuiviDep[Date],"&gt;=" &amp; L$2,TsSuiviDep[Date],"&lt;=" &amp; L$3,TsSuiviDep[Type],$A38)</f>
        <v>0</v>
      </c>
      <c r="M38" s="23">
        <f>SUMIFS(TsSuiviDep[Montant],TsSuiviDep[Date],"&gt;=" &amp; M$2,TsSuiviDep[Date],"&lt;=" &amp; M$3,TsSuiviDep[Type],$A38)</f>
        <v>0</v>
      </c>
      <c r="N38" s="23">
        <f>SUMIFS(TsSuiviDep[Montant],TsSuiviDep[Date],"&gt;=" &amp; N$2,TsSuiviDep[Date],"&lt;=" &amp; N$3,TsSuiviDep[Type],$A38)</f>
        <v>0</v>
      </c>
      <c r="O38" s="23">
        <f>SUMIFS(TsSuiviDep[Montant],TsSuiviDep[Date],"&gt;=" &amp; O$2,TsSuiviDep[Date],"&lt;=" &amp; O$3,TsSuiviDep[Type],$A38)</f>
        <v>0</v>
      </c>
      <c r="P38" s="24">
        <f t="shared" si="2"/>
        <v>81.62</v>
      </c>
      <c r="Q38" s="55">
        <f t="shared" si="4"/>
        <v>0.37999999999999545</v>
      </c>
      <c r="R38" s="101" t="e" vm="4">
        <f t="shared" si="5"/>
        <v>#VALUE!</v>
      </c>
      <c r="S38" s="102"/>
    </row>
    <row r="39" spans="1:22" x14ac:dyDescent="0.25">
      <c r="A39" s="5" t="s">
        <v>128</v>
      </c>
      <c r="B39" s="17" t="s">
        <v>44</v>
      </c>
      <c r="C39" s="18">
        <v>12</v>
      </c>
      <c r="D39" s="23">
        <f>SUMIFS(TsSuiviDep[Montant],TsSuiviDep[Date],"&gt;=" &amp; D$2,TsSuiviDep[Date],"&lt;=" &amp; D$3,TsSuiviDep[Type],$A39)</f>
        <v>8.0399999999999991</v>
      </c>
      <c r="E39" s="23">
        <f>SUMIFS(TsSuiviDep[Montant],TsSuiviDep[Date],"&gt;=" &amp; E$2,TsSuiviDep[Date],"&lt;=" &amp; E$3,TsSuiviDep[Type],$A39)</f>
        <v>0</v>
      </c>
      <c r="F39" s="23">
        <f>SUMIFS(TsSuiviDep[Montant],TsSuiviDep[Date],"&gt;=" &amp; F$2,TsSuiviDep[Date],"&lt;=" &amp; F$3,TsSuiviDep[Type],$A39)</f>
        <v>0</v>
      </c>
      <c r="G39" s="23">
        <f>SUMIFS(TsSuiviDep[Montant],TsSuiviDep[Date],"&gt;=" &amp; G$2,TsSuiviDep[Date],"&lt;=" &amp; G$3,TsSuiviDep[Type],$A39)</f>
        <v>0</v>
      </c>
      <c r="H39" s="23">
        <f>SUMIFS(TsSuiviDep[Montant],TsSuiviDep[Date],"&gt;=" &amp; H$2,TsSuiviDep[Date],"&lt;=" &amp; H$3,TsSuiviDep[Type],$A39)</f>
        <v>0</v>
      </c>
      <c r="I39" s="23">
        <f>SUMIFS(TsSuiviDep[Montant],TsSuiviDep[Date],"&gt;=" &amp; I$2,TsSuiviDep[Date],"&lt;=" &amp; I$3,TsSuiviDep[Type],$A39)</f>
        <v>0</v>
      </c>
      <c r="J39" s="23">
        <f>SUMIFS(TsSuiviDep[Montant],TsSuiviDep[Date],"&gt;=" &amp; J$2,TsSuiviDep[Date],"&lt;=" &amp; J$3,TsSuiviDep[Type],$A39)</f>
        <v>0</v>
      </c>
      <c r="K39" s="23">
        <f>SUMIFS(TsSuiviDep[Montant],TsSuiviDep[Date],"&gt;=" &amp; K$2,TsSuiviDep[Date],"&lt;=" &amp; K$3,TsSuiviDep[Type],$A39)</f>
        <v>0</v>
      </c>
      <c r="L39" s="23">
        <f>SUMIFS(TsSuiviDep[Montant],TsSuiviDep[Date],"&gt;=" &amp; L$2,TsSuiviDep[Date],"&lt;=" &amp; L$3,TsSuiviDep[Type],$A39)</f>
        <v>0</v>
      </c>
      <c r="M39" s="23">
        <f>SUMIFS(TsSuiviDep[Montant],TsSuiviDep[Date],"&gt;=" &amp; M$2,TsSuiviDep[Date],"&lt;=" &amp; M$3,TsSuiviDep[Type],$A39)</f>
        <v>0</v>
      </c>
      <c r="N39" s="23">
        <f>SUMIFS(TsSuiviDep[Montant],TsSuiviDep[Date],"&gt;=" &amp; N$2,TsSuiviDep[Date],"&lt;=" &amp; N$3,TsSuiviDep[Type],$A39)</f>
        <v>0</v>
      </c>
      <c r="O39" s="23">
        <f>SUMIFS(TsSuiviDep[Montant],TsSuiviDep[Date],"&gt;=" &amp; O$2,TsSuiviDep[Date],"&lt;=" &amp; O$3,TsSuiviDep[Type],$A39)</f>
        <v>0</v>
      </c>
      <c r="P39" s="24">
        <f t="shared" si="2"/>
        <v>8.0399999999999991</v>
      </c>
      <c r="Q39" s="55">
        <f t="shared" si="4"/>
        <v>3.9600000000000009</v>
      </c>
      <c r="R39" s="101" t="e" vm="4">
        <f t="shared" si="5"/>
        <v>#VALUE!</v>
      </c>
      <c r="S39" s="102"/>
    </row>
    <row r="40" spans="1:22" x14ac:dyDescent="0.25">
      <c r="A40" s="5" t="s">
        <v>58</v>
      </c>
      <c r="B40" s="17"/>
      <c r="C40" s="18">
        <v>100</v>
      </c>
      <c r="D40" s="23">
        <f>SUMIFS(TsSuiviDep[Montant],TsSuiviDep[Date],"&gt;=" &amp; D$2,TsSuiviDep[Date],"&lt;=" &amp; D$3,TsSuiviDep[Type],$A40)</f>
        <v>0</v>
      </c>
      <c r="E40" s="23">
        <f>SUMIFS(TsSuiviDep[Montant],TsSuiviDep[Date],"&gt;=" &amp; E$2,TsSuiviDep[Date],"&lt;=" &amp; E$3,TsSuiviDep[Type],$A40)</f>
        <v>0</v>
      </c>
      <c r="F40" s="23">
        <f>SUMIFS(TsSuiviDep[Montant],TsSuiviDep[Date],"&gt;=" &amp; F$2,TsSuiviDep[Date],"&lt;=" &amp; F$3,TsSuiviDep[Type],$A40)</f>
        <v>0</v>
      </c>
      <c r="G40" s="23">
        <f>SUMIFS(TsSuiviDep[Montant],TsSuiviDep[Date],"&gt;=" &amp; G$2,TsSuiviDep[Date],"&lt;=" &amp; G$3,TsSuiviDep[Type],$A40)</f>
        <v>0</v>
      </c>
      <c r="H40" s="23">
        <f>SUMIFS(TsSuiviDep[Montant],TsSuiviDep[Date],"&gt;=" &amp; H$2,TsSuiviDep[Date],"&lt;=" &amp; H$3,TsSuiviDep[Type],$A40)</f>
        <v>0</v>
      </c>
      <c r="I40" s="23">
        <f>SUMIFS(TsSuiviDep[Montant],TsSuiviDep[Date],"&gt;=" &amp; I$2,TsSuiviDep[Date],"&lt;=" &amp; I$3,TsSuiviDep[Type],$A40)</f>
        <v>0</v>
      </c>
      <c r="J40" s="23">
        <f>SUMIFS(TsSuiviDep[Montant],TsSuiviDep[Date],"&gt;=" &amp; J$2,TsSuiviDep[Date],"&lt;=" &amp; J$3,TsSuiviDep[Type],$A40)</f>
        <v>0</v>
      </c>
      <c r="K40" s="23">
        <f>SUMIFS(TsSuiviDep[Montant],TsSuiviDep[Date],"&gt;=" &amp; K$2,TsSuiviDep[Date],"&lt;=" &amp; K$3,TsSuiviDep[Type],$A40)</f>
        <v>0</v>
      </c>
      <c r="L40" s="23">
        <f>SUMIFS(TsSuiviDep[Montant],TsSuiviDep[Date],"&gt;=" &amp; L$2,TsSuiviDep[Date],"&lt;=" &amp; L$3,TsSuiviDep[Type],$A40)</f>
        <v>0</v>
      </c>
      <c r="M40" s="23">
        <f>SUMIFS(TsSuiviDep[Montant],TsSuiviDep[Date],"&gt;=" &amp; M$2,TsSuiviDep[Date],"&lt;=" &amp; M$3,TsSuiviDep[Type],$A40)</f>
        <v>0</v>
      </c>
      <c r="N40" s="23">
        <f>SUMIFS(TsSuiviDep[Montant],TsSuiviDep[Date],"&gt;=" &amp; N$2,TsSuiviDep[Date],"&lt;=" &amp; N$3,TsSuiviDep[Type],$A40)</f>
        <v>0</v>
      </c>
      <c r="O40" s="23">
        <f>SUMIFS(TsSuiviDep[Montant],TsSuiviDep[Date],"&gt;=" &amp; O$2,TsSuiviDep[Date],"&lt;=" &amp; O$3,TsSuiviDep[Type],$A40)</f>
        <v>0</v>
      </c>
      <c r="P40" s="24">
        <f t="shared" si="2"/>
        <v>0</v>
      </c>
      <c r="Q40" s="55">
        <f t="shared" si="4"/>
        <v>100</v>
      </c>
      <c r="R40" s="101" t="e" vm="4">
        <f t="shared" si="5"/>
        <v>#VALUE!</v>
      </c>
      <c r="S40" s="102"/>
    </row>
    <row r="41" spans="1:22" x14ac:dyDescent="0.25">
      <c r="A41" s="5" t="s">
        <v>89</v>
      </c>
      <c r="B41" s="17"/>
      <c r="C41" s="18">
        <v>1025</v>
      </c>
      <c r="D41" s="23">
        <f>SUMIFS(TsSuiviDep[Montant],TsSuiviDep[Date],"&gt;=" &amp; D$2,TsSuiviDep[Date],"&lt;=" &amp; D$3,TsSuiviDep[Type],$A41)</f>
        <v>1025</v>
      </c>
      <c r="E41" s="23">
        <f>SUMIFS(TsSuiviDep[Montant],TsSuiviDep[Date],"&gt;=" &amp; E$2,TsSuiviDep[Date],"&lt;=" &amp; E$3,TsSuiviDep[Type],$A41)</f>
        <v>0</v>
      </c>
      <c r="F41" s="23">
        <f>SUMIFS(TsSuiviDep[Montant],TsSuiviDep[Date],"&gt;=" &amp; F$2,TsSuiviDep[Date],"&lt;=" &amp; F$3,TsSuiviDep[Type],$A41)</f>
        <v>0</v>
      </c>
      <c r="G41" s="23">
        <f>SUMIFS(TsSuiviDep[Montant],TsSuiviDep[Date],"&gt;=" &amp; G$2,TsSuiviDep[Date],"&lt;=" &amp; G$3,TsSuiviDep[Type],$A41)</f>
        <v>0</v>
      </c>
      <c r="H41" s="23">
        <f>SUMIFS(TsSuiviDep[Montant],TsSuiviDep[Date],"&gt;=" &amp; H$2,TsSuiviDep[Date],"&lt;=" &amp; H$3,TsSuiviDep[Type],$A41)</f>
        <v>0</v>
      </c>
      <c r="I41" s="23">
        <f>SUMIFS(TsSuiviDep[Montant],TsSuiviDep[Date],"&gt;=" &amp; I$2,TsSuiviDep[Date],"&lt;=" &amp; I$3,TsSuiviDep[Type],$A41)</f>
        <v>0</v>
      </c>
      <c r="J41" s="23">
        <f>SUMIFS(TsSuiviDep[Montant],TsSuiviDep[Date],"&gt;=" &amp; J$2,TsSuiviDep[Date],"&lt;=" &amp; J$3,TsSuiviDep[Type],$A41)</f>
        <v>0</v>
      </c>
      <c r="K41" s="23">
        <f>SUMIFS(TsSuiviDep[Montant],TsSuiviDep[Date],"&gt;=" &amp; K$2,TsSuiviDep[Date],"&lt;=" &amp; K$3,TsSuiviDep[Type],$A41)</f>
        <v>0</v>
      </c>
      <c r="L41" s="23">
        <f>SUMIFS(TsSuiviDep[Montant],TsSuiviDep[Date],"&gt;=" &amp; L$2,TsSuiviDep[Date],"&lt;=" &amp; L$3,TsSuiviDep[Type],$A41)</f>
        <v>0</v>
      </c>
      <c r="M41" s="23">
        <f>SUMIFS(TsSuiviDep[Montant],TsSuiviDep[Date],"&gt;=" &amp; M$2,TsSuiviDep[Date],"&lt;=" &amp; M$3,TsSuiviDep[Type],$A41)</f>
        <v>0</v>
      </c>
      <c r="N41" s="23">
        <f>SUMIFS(TsSuiviDep[Montant],TsSuiviDep[Date],"&gt;=" &amp; N$2,TsSuiviDep[Date],"&lt;=" &amp; N$3,TsSuiviDep[Type],$A41)</f>
        <v>0</v>
      </c>
      <c r="O41" s="23">
        <f>SUMIFS(TsSuiviDep[Montant],TsSuiviDep[Date],"&gt;=" &amp; O$2,TsSuiviDep[Date],"&lt;=" &amp; O$3,TsSuiviDep[Type],$A41)</f>
        <v>0</v>
      </c>
      <c r="P41" s="24">
        <f t="shared" si="2"/>
        <v>1025</v>
      </c>
      <c r="Q41" s="55">
        <f t="shared" si="4"/>
        <v>0</v>
      </c>
      <c r="R41" s="101" t="e" vm="4">
        <f t="shared" si="5"/>
        <v>#VALUE!</v>
      </c>
      <c r="S41" s="102"/>
    </row>
    <row r="42" spans="1:22" x14ac:dyDescent="0.25">
      <c r="A42" s="5" t="s">
        <v>57</v>
      </c>
      <c r="B42" s="17"/>
      <c r="C42" s="18">
        <v>40</v>
      </c>
      <c r="D42" s="23">
        <f>SUMIFS(TsSuiviDep[Montant],TsSuiviDep[Date],"&gt;=" &amp; D$2,TsSuiviDep[Date],"&lt;=" &amp; D$3,TsSuiviDep[Type],$A42)</f>
        <v>11.49</v>
      </c>
      <c r="E42" s="23">
        <f>SUMIFS(TsSuiviDep[Montant],TsSuiviDep[Date],"&gt;=" &amp; E$2,TsSuiviDep[Date],"&lt;=" &amp; E$3,TsSuiviDep[Type],$A42)</f>
        <v>0</v>
      </c>
      <c r="F42" s="23">
        <f>SUMIFS(TsSuiviDep[Montant],TsSuiviDep[Date],"&gt;=" &amp; F$2,TsSuiviDep[Date],"&lt;=" &amp; F$3,TsSuiviDep[Type],$A42)</f>
        <v>0</v>
      </c>
      <c r="G42" s="23">
        <f>SUMIFS(TsSuiviDep[Montant],TsSuiviDep[Date],"&gt;=" &amp; G$2,TsSuiviDep[Date],"&lt;=" &amp; G$3,TsSuiviDep[Type],$A42)</f>
        <v>0</v>
      </c>
      <c r="H42" s="23">
        <f>SUMIFS(TsSuiviDep[Montant],TsSuiviDep[Date],"&gt;=" &amp; H$2,TsSuiviDep[Date],"&lt;=" &amp; H$3,TsSuiviDep[Type],$A42)</f>
        <v>0</v>
      </c>
      <c r="I42" s="23">
        <f>SUMIFS(TsSuiviDep[Montant],TsSuiviDep[Date],"&gt;=" &amp; I$2,TsSuiviDep[Date],"&lt;=" &amp; I$3,TsSuiviDep[Type],$A42)</f>
        <v>0</v>
      </c>
      <c r="J42" s="23">
        <f>SUMIFS(TsSuiviDep[Montant],TsSuiviDep[Date],"&gt;=" &amp; J$2,TsSuiviDep[Date],"&lt;=" &amp; J$3,TsSuiviDep[Type],$A42)</f>
        <v>0</v>
      </c>
      <c r="K42" s="23">
        <f>SUMIFS(TsSuiviDep[Montant],TsSuiviDep[Date],"&gt;=" &amp; K$2,TsSuiviDep[Date],"&lt;=" &amp; K$3,TsSuiviDep[Type],$A42)</f>
        <v>0</v>
      </c>
      <c r="L42" s="23">
        <f>SUMIFS(TsSuiviDep[Montant],TsSuiviDep[Date],"&gt;=" &amp; L$2,TsSuiviDep[Date],"&lt;=" &amp; L$3,TsSuiviDep[Type],$A42)</f>
        <v>0</v>
      </c>
      <c r="M42" s="23">
        <f>SUMIFS(TsSuiviDep[Montant],TsSuiviDep[Date],"&gt;=" &amp; M$2,TsSuiviDep[Date],"&lt;=" &amp; M$3,TsSuiviDep[Type],$A42)</f>
        <v>0</v>
      </c>
      <c r="N42" s="23">
        <f>SUMIFS(TsSuiviDep[Montant],TsSuiviDep[Date],"&gt;=" &amp; N$2,TsSuiviDep[Date],"&lt;=" &amp; N$3,TsSuiviDep[Type],$A42)</f>
        <v>0</v>
      </c>
      <c r="O42" s="23">
        <f>SUMIFS(TsSuiviDep[Montant],TsSuiviDep[Date],"&gt;=" &amp; O$2,TsSuiviDep[Date],"&lt;=" &amp; O$3,TsSuiviDep[Type],$A42)</f>
        <v>0</v>
      </c>
      <c r="P42" s="24">
        <f t="shared" si="2"/>
        <v>11.49</v>
      </c>
      <c r="Q42" s="55">
        <f t="shared" si="4"/>
        <v>28.509999999999998</v>
      </c>
      <c r="R42" s="101" t="e" vm="4">
        <f t="shared" si="5"/>
        <v>#VALUE!</v>
      </c>
      <c r="S42" s="102"/>
    </row>
    <row r="43" spans="1:22" x14ac:dyDescent="0.25">
      <c r="A43" s="5" t="s">
        <v>56</v>
      </c>
      <c r="B43" s="17"/>
      <c r="C43" s="18">
        <v>100</v>
      </c>
      <c r="D43" s="23">
        <f>SUMIFS(TsSuiviDep[Montant],TsSuiviDep[Date],"&gt;=" &amp; D$2,TsSuiviDep[Date],"&lt;=" &amp; D$3,TsSuiviDep[Type],$A43)</f>
        <v>0</v>
      </c>
      <c r="E43" s="23">
        <f>SUMIFS(TsSuiviDep[Montant],TsSuiviDep[Date],"&gt;=" &amp; E$2,TsSuiviDep[Date],"&lt;=" &amp; E$3,TsSuiviDep[Type],$A43)</f>
        <v>0</v>
      </c>
      <c r="F43" s="23">
        <f>SUMIFS(TsSuiviDep[Montant],TsSuiviDep[Date],"&gt;=" &amp; F$2,TsSuiviDep[Date],"&lt;=" &amp; F$3,TsSuiviDep[Type],$A43)</f>
        <v>0</v>
      </c>
      <c r="G43" s="23">
        <f>SUMIFS(TsSuiviDep[Montant],TsSuiviDep[Date],"&gt;=" &amp; G$2,TsSuiviDep[Date],"&lt;=" &amp; G$3,TsSuiviDep[Type],$A43)</f>
        <v>0</v>
      </c>
      <c r="H43" s="23">
        <f>SUMIFS(TsSuiviDep[Montant],TsSuiviDep[Date],"&gt;=" &amp; H$2,TsSuiviDep[Date],"&lt;=" &amp; H$3,TsSuiviDep[Type],$A43)</f>
        <v>0</v>
      </c>
      <c r="I43" s="23">
        <f>SUMIFS(TsSuiviDep[Montant],TsSuiviDep[Date],"&gt;=" &amp; I$2,TsSuiviDep[Date],"&lt;=" &amp; I$3,TsSuiviDep[Type],$A43)</f>
        <v>0</v>
      </c>
      <c r="J43" s="23">
        <f>SUMIFS(TsSuiviDep[Montant],TsSuiviDep[Date],"&gt;=" &amp; J$2,TsSuiviDep[Date],"&lt;=" &amp; J$3,TsSuiviDep[Type],$A43)</f>
        <v>0</v>
      </c>
      <c r="K43" s="23">
        <f>SUMIFS(TsSuiviDep[Montant],TsSuiviDep[Date],"&gt;=" &amp; K$2,TsSuiviDep[Date],"&lt;=" &amp; K$3,TsSuiviDep[Type],$A43)</f>
        <v>0</v>
      </c>
      <c r="L43" s="23">
        <f>SUMIFS(TsSuiviDep[Montant],TsSuiviDep[Date],"&gt;=" &amp; L$2,TsSuiviDep[Date],"&lt;=" &amp; L$3,TsSuiviDep[Type],$A43)</f>
        <v>0</v>
      </c>
      <c r="M43" s="23">
        <f>SUMIFS(TsSuiviDep[Montant],TsSuiviDep[Date],"&gt;=" &amp; M$2,TsSuiviDep[Date],"&lt;=" &amp; M$3,TsSuiviDep[Type],$A43)</f>
        <v>0</v>
      </c>
      <c r="N43" s="23">
        <f>SUMIFS(TsSuiviDep[Montant],TsSuiviDep[Date],"&gt;=" &amp; N$2,TsSuiviDep[Date],"&lt;=" &amp; N$3,TsSuiviDep[Type],$A43)</f>
        <v>0</v>
      </c>
      <c r="O43" s="23">
        <f>SUMIFS(TsSuiviDep[Montant],TsSuiviDep[Date],"&gt;=" &amp; O$2,TsSuiviDep[Date],"&lt;=" &amp; O$3,TsSuiviDep[Type],$A43)</f>
        <v>0</v>
      </c>
      <c r="P43" s="24">
        <f t="shared" si="2"/>
        <v>0</v>
      </c>
      <c r="Q43" s="55">
        <f t="shared" si="4"/>
        <v>100</v>
      </c>
      <c r="R43" s="101" t="e" vm="4">
        <f t="shared" si="5"/>
        <v>#VALUE!</v>
      </c>
      <c r="S43" s="102"/>
    </row>
    <row r="44" spans="1:22" x14ac:dyDescent="0.25">
      <c r="A44" s="5" t="s">
        <v>55</v>
      </c>
      <c r="B44" s="17"/>
      <c r="C44" s="18">
        <v>75</v>
      </c>
      <c r="D44" s="23">
        <f>SUMIFS(TsSuiviDep[Montant],TsSuiviDep[Date],"&gt;=" &amp; D$2,TsSuiviDep[Date],"&lt;=" &amp; D$3,TsSuiviDep[Type],$A44)</f>
        <v>134.52000000000001</v>
      </c>
      <c r="E44" s="23">
        <f>SUMIFS(TsSuiviDep[Montant],TsSuiviDep[Date],"&gt;=" &amp; E$2,TsSuiviDep[Date],"&lt;=" &amp; E$3,TsSuiviDep[Type],$A44)</f>
        <v>0</v>
      </c>
      <c r="F44" s="23">
        <f>SUMIFS(TsSuiviDep[Montant],TsSuiviDep[Date],"&gt;=" &amp; F$2,TsSuiviDep[Date],"&lt;=" &amp; F$3,TsSuiviDep[Type],$A44)</f>
        <v>0</v>
      </c>
      <c r="G44" s="23">
        <f>SUMIFS(TsSuiviDep[Montant],TsSuiviDep[Date],"&gt;=" &amp; G$2,TsSuiviDep[Date],"&lt;=" &amp; G$3,TsSuiviDep[Type],$A44)</f>
        <v>0</v>
      </c>
      <c r="H44" s="23">
        <f>SUMIFS(TsSuiviDep[Montant],TsSuiviDep[Date],"&gt;=" &amp; H$2,TsSuiviDep[Date],"&lt;=" &amp; H$3,TsSuiviDep[Type],$A44)</f>
        <v>0</v>
      </c>
      <c r="I44" s="23">
        <f>SUMIFS(TsSuiviDep[Montant],TsSuiviDep[Date],"&gt;=" &amp; I$2,TsSuiviDep[Date],"&lt;=" &amp; I$3,TsSuiviDep[Type],$A44)</f>
        <v>0</v>
      </c>
      <c r="J44" s="23">
        <f>SUMIFS(TsSuiviDep[Montant],TsSuiviDep[Date],"&gt;=" &amp; J$2,TsSuiviDep[Date],"&lt;=" &amp; J$3,TsSuiviDep[Type],$A44)</f>
        <v>0</v>
      </c>
      <c r="K44" s="23">
        <f>SUMIFS(TsSuiviDep[Montant],TsSuiviDep[Date],"&gt;=" &amp; K$2,TsSuiviDep[Date],"&lt;=" &amp; K$3,TsSuiviDep[Type],$A44)</f>
        <v>0</v>
      </c>
      <c r="L44" s="23">
        <f>SUMIFS(TsSuiviDep[Montant],TsSuiviDep[Date],"&gt;=" &amp; L$2,TsSuiviDep[Date],"&lt;=" &amp; L$3,TsSuiviDep[Type],$A44)</f>
        <v>0</v>
      </c>
      <c r="M44" s="23">
        <f>SUMIFS(TsSuiviDep[Montant],TsSuiviDep[Date],"&gt;=" &amp; M$2,TsSuiviDep[Date],"&lt;=" &amp; M$3,TsSuiviDep[Type],$A44)</f>
        <v>0</v>
      </c>
      <c r="N44" s="23">
        <f>SUMIFS(TsSuiviDep[Montant],TsSuiviDep[Date],"&gt;=" &amp; N$2,TsSuiviDep[Date],"&lt;=" &amp; N$3,TsSuiviDep[Type],$A44)</f>
        <v>0</v>
      </c>
      <c r="O44" s="23">
        <f>SUMIFS(TsSuiviDep[Montant],TsSuiviDep[Date],"&gt;=" &amp; O$2,TsSuiviDep[Date],"&lt;=" &amp; O$3,TsSuiviDep[Type],$A44)</f>
        <v>0</v>
      </c>
      <c r="P44" s="24">
        <f t="shared" si="2"/>
        <v>134.52000000000001</v>
      </c>
      <c r="Q44" s="55">
        <f t="shared" si="4"/>
        <v>-59.52000000000001</v>
      </c>
      <c r="R44" s="101" t="e" vm="3">
        <f t="shared" si="5"/>
        <v>#VALUE!</v>
      </c>
      <c r="S44" s="102"/>
    </row>
    <row r="45" spans="1:22" x14ac:dyDescent="0.25">
      <c r="A45" s="5" t="s">
        <v>54</v>
      </c>
      <c r="B45" s="17"/>
      <c r="C45" s="18">
        <v>127</v>
      </c>
      <c r="D45" s="23">
        <f>SUMIFS(TsSuiviDep[Montant],TsSuiviDep[Date],"&gt;=" &amp; D$2,TsSuiviDep[Date],"&lt;=" &amp; D$3,TsSuiviDep[Type],$A45)</f>
        <v>127.21000000000001</v>
      </c>
      <c r="E45" s="23">
        <f>SUMIFS(TsSuiviDep[Montant],TsSuiviDep[Date],"&gt;=" &amp; E$2,TsSuiviDep[Date],"&lt;=" &amp; E$3,TsSuiviDep[Type],$A45)</f>
        <v>0</v>
      </c>
      <c r="F45" s="23">
        <f>SUMIFS(TsSuiviDep[Montant],TsSuiviDep[Date],"&gt;=" &amp; F$2,TsSuiviDep[Date],"&lt;=" &amp; F$3,TsSuiviDep[Type],$A45)</f>
        <v>0</v>
      </c>
      <c r="G45" s="23">
        <f>SUMIFS(TsSuiviDep[Montant],TsSuiviDep[Date],"&gt;=" &amp; G$2,TsSuiviDep[Date],"&lt;=" &amp; G$3,TsSuiviDep[Type],$A45)</f>
        <v>0</v>
      </c>
      <c r="H45" s="23">
        <f>SUMIFS(TsSuiviDep[Montant],TsSuiviDep[Date],"&gt;=" &amp; H$2,TsSuiviDep[Date],"&lt;=" &amp; H$3,TsSuiviDep[Type],$A45)</f>
        <v>0</v>
      </c>
      <c r="I45" s="23">
        <f>SUMIFS(TsSuiviDep[Montant],TsSuiviDep[Date],"&gt;=" &amp; I$2,TsSuiviDep[Date],"&lt;=" &amp; I$3,TsSuiviDep[Type],$A45)</f>
        <v>0</v>
      </c>
      <c r="J45" s="23">
        <f>SUMIFS(TsSuiviDep[Montant],TsSuiviDep[Date],"&gt;=" &amp; J$2,TsSuiviDep[Date],"&lt;=" &amp; J$3,TsSuiviDep[Type],$A45)</f>
        <v>0</v>
      </c>
      <c r="K45" s="23">
        <f>SUMIFS(TsSuiviDep[Montant],TsSuiviDep[Date],"&gt;=" &amp; K$2,TsSuiviDep[Date],"&lt;=" &amp; K$3,TsSuiviDep[Type],$A45)</f>
        <v>0</v>
      </c>
      <c r="L45" s="23">
        <f>SUMIFS(TsSuiviDep[Montant],TsSuiviDep[Date],"&gt;=" &amp; L$2,TsSuiviDep[Date],"&lt;=" &amp; L$3,TsSuiviDep[Type],$A45)</f>
        <v>0</v>
      </c>
      <c r="M45" s="23">
        <f>SUMIFS(TsSuiviDep[Montant],TsSuiviDep[Date],"&gt;=" &amp; M$2,TsSuiviDep[Date],"&lt;=" &amp; M$3,TsSuiviDep[Type],$A45)</f>
        <v>0</v>
      </c>
      <c r="N45" s="23">
        <f>SUMIFS(TsSuiviDep[Montant],TsSuiviDep[Date],"&gt;=" &amp; N$2,TsSuiviDep[Date],"&lt;=" &amp; N$3,TsSuiviDep[Type],$A45)</f>
        <v>0</v>
      </c>
      <c r="O45" s="23">
        <f>SUMIFS(TsSuiviDep[Montant],TsSuiviDep[Date],"&gt;=" &amp; O$2,TsSuiviDep[Date],"&lt;=" &amp; O$3,TsSuiviDep[Type],$A45)</f>
        <v>0</v>
      </c>
      <c r="P45" s="24">
        <f t="shared" si="2"/>
        <v>127.21000000000001</v>
      </c>
      <c r="Q45" s="55">
        <f t="shared" si="4"/>
        <v>-0.21000000000000796</v>
      </c>
      <c r="R45" s="101" t="e" vm="3">
        <f t="shared" si="5"/>
        <v>#VALUE!</v>
      </c>
      <c r="S45" s="102"/>
    </row>
    <row r="46" spans="1:22" x14ac:dyDescent="0.25">
      <c r="A46" s="5" t="s">
        <v>7</v>
      </c>
      <c r="B46" s="17"/>
      <c r="C46" s="18">
        <v>200</v>
      </c>
      <c r="D46" s="23">
        <f>SUMIFS(TsSuiviDep[Montant],TsSuiviDep[Date],"&gt;=" &amp; D$2,TsSuiviDep[Date],"&lt;=" &amp; D$3,TsSuiviDep[Type],$A46)</f>
        <v>227.24</v>
      </c>
      <c r="E46" s="23">
        <f>SUMIFS(TsSuiviDep[Montant],TsSuiviDep[Date],"&gt;=" &amp; E$2,TsSuiviDep[Date],"&lt;=" &amp; E$3,TsSuiviDep[Type],$A46)</f>
        <v>0</v>
      </c>
      <c r="F46" s="23">
        <f>SUMIFS(TsSuiviDep[Montant],TsSuiviDep[Date],"&gt;=" &amp; F$2,TsSuiviDep[Date],"&lt;=" &amp; F$3,TsSuiviDep[Type],$A46)</f>
        <v>0</v>
      </c>
      <c r="G46" s="23">
        <f>SUMIFS(TsSuiviDep[Montant],TsSuiviDep[Date],"&gt;=" &amp; G$2,TsSuiviDep[Date],"&lt;=" &amp; G$3,TsSuiviDep[Type],$A46)</f>
        <v>0</v>
      </c>
      <c r="H46" s="23">
        <f>SUMIFS(TsSuiviDep[Montant],TsSuiviDep[Date],"&gt;=" &amp; H$2,TsSuiviDep[Date],"&lt;=" &amp; H$3,TsSuiviDep[Type],$A46)</f>
        <v>0</v>
      </c>
      <c r="I46" s="23">
        <f>SUMIFS(TsSuiviDep[Montant],TsSuiviDep[Date],"&gt;=" &amp; I$2,TsSuiviDep[Date],"&lt;=" &amp; I$3,TsSuiviDep[Type],$A46)</f>
        <v>0</v>
      </c>
      <c r="J46" s="23">
        <f>SUMIFS(TsSuiviDep[Montant],TsSuiviDep[Date],"&gt;=" &amp; J$2,TsSuiviDep[Date],"&lt;=" &amp; J$3,TsSuiviDep[Type],$A46)</f>
        <v>0</v>
      </c>
      <c r="K46" s="23">
        <f>SUMIFS(TsSuiviDep[Montant],TsSuiviDep[Date],"&gt;=" &amp; K$2,TsSuiviDep[Date],"&lt;=" &amp; K$3,TsSuiviDep[Type],$A46)</f>
        <v>0</v>
      </c>
      <c r="L46" s="23">
        <f>SUMIFS(TsSuiviDep[Montant],TsSuiviDep[Date],"&gt;=" &amp; L$2,TsSuiviDep[Date],"&lt;=" &amp; L$3,TsSuiviDep[Type],$A46)</f>
        <v>0</v>
      </c>
      <c r="M46" s="23">
        <f>SUMIFS(TsSuiviDep[Montant],TsSuiviDep[Date],"&gt;=" &amp; M$2,TsSuiviDep[Date],"&lt;=" &amp; M$3,TsSuiviDep[Type],$A46)</f>
        <v>0</v>
      </c>
      <c r="N46" s="23">
        <f>SUMIFS(TsSuiviDep[Montant],TsSuiviDep[Date],"&gt;=" &amp; N$2,TsSuiviDep[Date],"&lt;=" &amp; N$3,TsSuiviDep[Type],$A46)</f>
        <v>0</v>
      </c>
      <c r="O46" s="23">
        <f>SUMIFS(TsSuiviDep[Montant],TsSuiviDep[Date],"&gt;=" &amp; O$2,TsSuiviDep[Date],"&lt;=" &amp; O$3,TsSuiviDep[Type],$A46)</f>
        <v>0</v>
      </c>
      <c r="P46" s="24">
        <f t="shared" si="2"/>
        <v>227.24</v>
      </c>
      <c r="Q46" s="55">
        <f t="shared" si="4"/>
        <v>-27.240000000000009</v>
      </c>
      <c r="R46" s="101" t="e" vm="3">
        <f t="shared" si="5"/>
        <v>#VALUE!</v>
      </c>
      <c r="S46" s="102"/>
    </row>
    <row r="47" spans="1:22" x14ac:dyDescent="0.25">
      <c r="A47" s="5" t="s">
        <v>52</v>
      </c>
      <c r="B47" s="17"/>
      <c r="C47" s="18">
        <v>30</v>
      </c>
      <c r="D47" s="23">
        <f>SUMIFS(TsSuiviDep[Montant],TsSuiviDep[Date],"&gt;=" &amp; D$2,TsSuiviDep[Date],"&lt;=" &amp; D$3,TsSuiviDep[Type],$A47)</f>
        <v>0</v>
      </c>
      <c r="E47" s="23">
        <f>SUMIFS(TsSuiviDep[Montant],TsSuiviDep[Date],"&gt;=" &amp; E$2,TsSuiviDep[Date],"&lt;=" &amp; E$3,TsSuiviDep[Type],$A47)</f>
        <v>0</v>
      </c>
      <c r="F47" s="23">
        <f>SUMIFS(TsSuiviDep[Montant],TsSuiviDep[Date],"&gt;=" &amp; F$2,TsSuiviDep[Date],"&lt;=" &amp; F$3,TsSuiviDep[Type],$A47)</f>
        <v>0</v>
      </c>
      <c r="G47" s="23">
        <f>SUMIFS(TsSuiviDep[Montant],TsSuiviDep[Date],"&gt;=" &amp; G$2,TsSuiviDep[Date],"&lt;=" &amp; G$3,TsSuiviDep[Type],$A47)</f>
        <v>0</v>
      </c>
      <c r="H47" s="23">
        <f>SUMIFS(TsSuiviDep[Montant],TsSuiviDep[Date],"&gt;=" &amp; H$2,TsSuiviDep[Date],"&lt;=" &amp; H$3,TsSuiviDep[Type],$A47)</f>
        <v>0</v>
      </c>
      <c r="I47" s="23">
        <f>SUMIFS(TsSuiviDep[Montant],TsSuiviDep[Date],"&gt;=" &amp; I$2,TsSuiviDep[Date],"&lt;=" &amp; I$3,TsSuiviDep[Type],$A47)</f>
        <v>0</v>
      </c>
      <c r="J47" s="23">
        <f>SUMIFS(TsSuiviDep[Montant],TsSuiviDep[Date],"&gt;=" &amp; J$2,TsSuiviDep[Date],"&lt;=" &amp; J$3,TsSuiviDep[Type],$A47)</f>
        <v>0</v>
      </c>
      <c r="K47" s="23">
        <f>SUMIFS(TsSuiviDep[Montant],TsSuiviDep[Date],"&gt;=" &amp; K$2,TsSuiviDep[Date],"&lt;=" &amp; K$3,TsSuiviDep[Type],$A47)</f>
        <v>0</v>
      </c>
      <c r="L47" s="23">
        <f>SUMIFS(TsSuiviDep[Montant],TsSuiviDep[Date],"&gt;=" &amp; L$2,TsSuiviDep[Date],"&lt;=" &amp; L$3,TsSuiviDep[Type],$A47)</f>
        <v>0</v>
      </c>
      <c r="M47" s="23">
        <f>SUMIFS(TsSuiviDep[Montant],TsSuiviDep[Date],"&gt;=" &amp; M$2,TsSuiviDep[Date],"&lt;=" &amp; M$3,TsSuiviDep[Type],$A47)</f>
        <v>0</v>
      </c>
      <c r="N47" s="23">
        <f>SUMIFS(TsSuiviDep[Montant],TsSuiviDep[Date],"&gt;=" &amp; N$2,TsSuiviDep[Date],"&lt;=" &amp; N$3,TsSuiviDep[Type],$A47)</f>
        <v>0</v>
      </c>
      <c r="O47" s="23">
        <f>SUMIFS(TsSuiviDep[Montant],TsSuiviDep[Date],"&gt;=" &amp; O$2,TsSuiviDep[Date],"&lt;=" &amp; O$3,TsSuiviDep[Type],$A47)</f>
        <v>0</v>
      </c>
      <c r="P47" s="24">
        <f t="shared" si="2"/>
        <v>0</v>
      </c>
      <c r="Q47" s="55">
        <f t="shared" si="4"/>
        <v>30</v>
      </c>
      <c r="R47" s="101" t="e" vm="4">
        <f t="shared" si="5"/>
        <v>#VALUE!</v>
      </c>
      <c r="S47" s="102"/>
    </row>
    <row r="48" spans="1:22" ht="15.75" thickBot="1" x14ac:dyDescent="0.3">
      <c r="A48" s="6" t="s">
        <v>53</v>
      </c>
      <c r="B48" s="19"/>
      <c r="C48" s="20">
        <v>100</v>
      </c>
      <c r="D48" s="63">
        <f>SUMIFS(TsSuiviDep[Montant],TsSuiviDep[Date],"&gt;=" &amp; D$2,TsSuiviDep[Date],"&lt;=" &amp; D$3,TsSuiviDep[Type],$A48)</f>
        <v>0</v>
      </c>
      <c r="E48" s="63">
        <f>SUMIFS(TsSuiviDep[Montant],TsSuiviDep[Date],"&gt;=" &amp; E$2,TsSuiviDep[Date],"&lt;=" &amp; E$3,TsSuiviDep[Type],$A48)</f>
        <v>0</v>
      </c>
      <c r="F48" s="63">
        <f>SUMIFS(TsSuiviDep[Montant],TsSuiviDep[Date],"&gt;=" &amp; F$2,TsSuiviDep[Date],"&lt;=" &amp; F$3,TsSuiviDep[Type],$A48)</f>
        <v>0</v>
      </c>
      <c r="G48" s="63">
        <f>SUMIFS(TsSuiviDep[Montant],TsSuiviDep[Date],"&gt;=" &amp; G$2,TsSuiviDep[Date],"&lt;=" &amp; G$3,TsSuiviDep[Type],$A48)</f>
        <v>0</v>
      </c>
      <c r="H48" s="63">
        <f>SUMIFS(TsSuiviDep[Montant],TsSuiviDep[Date],"&gt;=" &amp; H$2,TsSuiviDep[Date],"&lt;=" &amp; H$3,TsSuiviDep[Type],$A48)</f>
        <v>0</v>
      </c>
      <c r="I48" s="63">
        <f>SUMIFS(TsSuiviDep[Montant],TsSuiviDep[Date],"&gt;=" &amp; I$2,TsSuiviDep[Date],"&lt;=" &amp; I$3,TsSuiviDep[Type],$A48)</f>
        <v>0</v>
      </c>
      <c r="J48" s="63">
        <f>SUMIFS(TsSuiviDep[Montant],TsSuiviDep[Date],"&gt;=" &amp; J$2,TsSuiviDep[Date],"&lt;=" &amp; J$3,TsSuiviDep[Type],$A48)</f>
        <v>0</v>
      </c>
      <c r="K48" s="63">
        <f>SUMIFS(TsSuiviDep[Montant],TsSuiviDep[Date],"&gt;=" &amp; K$2,TsSuiviDep[Date],"&lt;=" &amp; K$3,TsSuiviDep[Type],$A48)</f>
        <v>0</v>
      </c>
      <c r="L48" s="63">
        <f>SUMIFS(TsSuiviDep[Montant],TsSuiviDep[Date],"&gt;=" &amp; L$2,TsSuiviDep[Date],"&lt;=" &amp; L$3,TsSuiviDep[Type],$A48)</f>
        <v>0</v>
      </c>
      <c r="M48" s="63">
        <f>SUMIFS(TsSuiviDep[Montant],TsSuiviDep[Date],"&gt;=" &amp; M$2,TsSuiviDep[Date],"&lt;=" &amp; M$3,TsSuiviDep[Type],$A48)</f>
        <v>0</v>
      </c>
      <c r="N48" s="63">
        <f>SUMIFS(TsSuiviDep[Montant],TsSuiviDep[Date],"&gt;=" &amp; N$2,TsSuiviDep[Date],"&lt;=" &amp; N$3,TsSuiviDep[Type],$A48)</f>
        <v>0</v>
      </c>
      <c r="O48" s="63">
        <f>SUMIFS(TsSuiviDep[Montant],TsSuiviDep[Date],"&gt;=" &amp; O$2,TsSuiviDep[Date],"&lt;=" &amp; O$3,TsSuiviDep[Type],$A48)</f>
        <v>0</v>
      </c>
      <c r="P48" s="25">
        <f t="shared" si="2"/>
        <v>0</v>
      </c>
      <c r="Q48" s="56">
        <f t="shared" si="4"/>
        <v>100</v>
      </c>
      <c r="R48" s="105" t="e" vm="4">
        <f t="shared" si="5"/>
        <v>#VALUE!</v>
      </c>
      <c r="S48" s="106"/>
    </row>
    <row r="49" spans="2:17" ht="17.25" thickTop="1" thickBot="1" x14ac:dyDescent="0.3">
      <c r="B49" s="12" t="s">
        <v>72</v>
      </c>
      <c r="C49" s="64">
        <f t="shared" ref="C49:P49" si="6">SUM(C8:C48)</f>
        <v>6526</v>
      </c>
      <c r="D49" s="22">
        <f>SUM(D8:D48)</f>
        <v>3862.1899999999996</v>
      </c>
      <c r="E49" s="22">
        <f t="shared" si="6"/>
        <v>0</v>
      </c>
      <c r="F49" s="22">
        <f t="shared" si="6"/>
        <v>0</v>
      </c>
      <c r="G49" s="22">
        <f t="shared" si="6"/>
        <v>0</v>
      </c>
      <c r="H49" s="22">
        <f t="shared" si="6"/>
        <v>0</v>
      </c>
      <c r="I49" s="22">
        <f t="shared" si="6"/>
        <v>0</v>
      </c>
      <c r="J49" s="22">
        <f t="shared" si="6"/>
        <v>0</v>
      </c>
      <c r="K49" s="22">
        <f t="shared" si="6"/>
        <v>0</v>
      </c>
      <c r="L49" s="22">
        <f t="shared" si="6"/>
        <v>0</v>
      </c>
      <c r="M49" s="22">
        <f t="shared" si="6"/>
        <v>0</v>
      </c>
      <c r="N49" s="22">
        <f t="shared" si="6"/>
        <v>0</v>
      </c>
      <c r="O49" s="22">
        <f t="shared" si="6"/>
        <v>0</v>
      </c>
      <c r="P49" s="22">
        <f t="shared" si="6"/>
        <v>3862.1899999999996</v>
      </c>
      <c r="Q49" s="26"/>
    </row>
    <row r="50" spans="2:17" ht="15.75" thickTop="1" x14ac:dyDescent="0.25"/>
  </sheetData>
  <mergeCells count="58">
    <mergeCell ref="R47:S47"/>
    <mergeCell ref="R48:S48"/>
    <mergeCell ref="R42:S42"/>
    <mergeCell ref="R43:S43"/>
    <mergeCell ref="R44:S44"/>
    <mergeCell ref="R45:S45"/>
    <mergeCell ref="R46:S46"/>
    <mergeCell ref="R37:S37"/>
    <mergeCell ref="R38:S38"/>
    <mergeCell ref="R39:S39"/>
    <mergeCell ref="R40:S40"/>
    <mergeCell ref="R41:S41"/>
    <mergeCell ref="R32:S32"/>
    <mergeCell ref="R33:S33"/>
    <mergeCell ref="R34:S34"/>
    <mergeCell ref="R35:S35"/>
    <mergeCell ref="R36:S36"/>
    <mergeCell ref="R27:S27"/>
    <mergeCell ref="R28:S28"/>
    <mergeCell ref="R29:S29"/>
    <mergeCell ref="R30:S30"/>
    <mergeCell ref="R31:S31"/>
    <mergeCell ref="R22:S22"/>
    <mergeCell ref="R23:S23"/>
    <mergeCell ref="R24:S24"/>
    <mergeCell ref="R25:S25"/>
    <mergeCell ref="R26:S26"/>
    <mergeCell ref="R17:S17"/>
    <mergeCell ref="R18:S18"/>
    <mergeCell ref="R19:S19"/>
    <mergeCell ref="R20:S20"/>
    <mergeCell ref="R21:S21"/>
    <mergeCell ref="R12:S12"/>
    <mergeCell ref="R13:S13"/>
    <mergeCell ref="R14:S14"/>
    <mergeCell ref="R15:S15"/>
    <mergeCell ref="R16:S16"/>
    <mergeCell ref="R8:S8"/>
    <mergeCell ref="R9:S9"/>
    <mergeCell ref="R10:S10"/>
    <mergeCell ref="R11:S11"/>
    <mergeCell ref="I6:I7"/>
    <mergeCell ref="R7:S7"/>
    <mergeCell ref="A1:Q1"/>
    <mergeCell ref="J6:J7"/>
    <mergeCell ref="K6:K7"/>
    <mergeCell ref="L6:L7"/>
    <mergeCell ref="M6:M7"/>
    <mergeCell ref="N6:N7"/>
    <mergeCell ref="O6:O7"/>
    <mergeCell ref="P6:P7"/>
    <mergeCell ref="Q6:Q7"/>
    <mergeCell ref="D5:O5"/>
    <mergeCell ref="D6:D7"/>
    <mergeCell ref="E6:E7"/>
    <mergeCell ref="F6:F7"/>
    <mergeCell ref="G6:G7"/>
    <mergeCell ref="H6:H7"/>
  </mergeCells>
  <pageMargins left="0.7" right="0.7" top="0.75" bottom="0.75" header="0.3" footer="0.3"/>
  <pageSetup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023D1-E37F-42A4-9531-668C6074B532}">
  <dimension ref="A1:B25"/>
  <sheetViews>
    <sheetView workbookViewId="0"/>
  </sheetViews>
  <sheetFormatPr baseColWidth="10" defaultRowHeight="15" x14ac:dyDescent="0.25"/>
  <cols>
    <col min="1" max="1" width="31.7109375" bestFit="1" customWidth="1"/>
    <col min="2" max="2" width="18.5703125" bestFit="1" customWidth="1"/>
    <col min="3" max="17" width="10.42578125" bestFit="1" customWidth="1"/>
    <col min="18" max="18" width="6.28515625" bestFit="1" customWidth="1"/>
    <col min="19" max="19" width="12.5703125" bestFit="1" customWidth="1"/>
  </cols>
  <sheetData>
    <row r="1" spans="1:2" x14ac:dyDescent="0.25">
      <c r="A1" s="82" t="s">
        <v>0</v>
      </c>
      <c r="B1" t="s">
        <v>156</v>
      </c>
    </row>
    <row r="3" spans="1:2" x14ac:dyDescent="0.25">
      <c r="A3" s="82" t="s">
        <v>153</v>
      </c>
      <c r="B3" t="s">
        <v>157</v>
      </c>
    </row>
    <row r="4" spans="1:2" x14ac:dyDescent="0.25">
      <c r="A4" s="83" t="s">
        <v>149</v>
      </c>
      <c r="B4">
        <v>178.16</v>
      </c>
    </row>
    <row r="5" spans="1:2" x14ac:dyDescent="0.25">
      <c r="A5" s="83" t="s">
        <v>33</v>
      </c>
      <c r="B5">
        <v>145.13</v>
      </c>
    </row>
    <row r="6" spans="1:2" x14ac:dyDescent="0.25">
      <c r="A6" s="83" t="s">
        <v>65</v>
      </c>
      <c r="B6">
        <v>76.569999999999993</v>
      </c>
    </row>
    <row r="7" spans="1:2" x14ac:dyDescent="0.25">
      <c r="A7" s="83" t="s">
        <v>131</v>
      </c>
      <c r="B7">
        <v>73.569999999999993</v>
      </c>
    </row>
    <row r="8" spans="1:2" x14ac:dyDescent="0.25">
      <c r="A8" s="83" t="s">
        <v>64</v>
      </c>
      <c r="B8">
        <v>90</v>
      </c>
    </row>
    <row r="9" spans="1:2" x14ac:dyDescent="0.25">
      <c r="A9" s="83" t="s">
        <v>63</v>
      </c>
      <c r="B9">
        <v>599.51</v>
      </c>
    </row>
    <row r="10" spans="1:2" x14ac:dyDescent="0.25">
      <c r="A10" s="83" t="s">
        <v>61</v>
      </c>
      <c r="B10">
        <v>135</v>
      </c>
    </row>
    <row r="11" spans="1:2" x14ac:dyDescent="0.25">
      <c r="A11" s="83" t="s">
        <v>140</v>
      </c>
      <c r="B11">
        <v>110</v>
      </c>
    </row>
    <row r="12" spans="1:2" x14ac:dyDescent="0.25">
      <c r="A12" s="83" t="s">
        <v>136</v>
      </c>
      <c r="B12">
        <v>174</v>
      </c>
    </row>
    <row r="13" spans="1:2" x14ac:dyDescent="0.25">
      <c r="A13" s="83" t="s">
        <v>10</v>
      </c>
      <c r="B13">
        <v>453.12</v>
      </c>
    </row>
    <row r="14" spans="1:2" x14ac:dyDescent="0.25">
      <c r="A14" s="83" t="s">
        <v>46</v>
      </c>
      <c r="B14">
        <v>142.01</v>
      </c>
    </row>
    <row r="15" spans="1:2" x14ac:dyDescent="0.25">
      <c r="A15" s="83" t="s">
        <v>138</v>
      </c>
      <c r="B15">
        <v>22</v>
      </c>
    </row>
    <row r="16" spans="1:2" x14ac:dyDescent="0.25">
      <c r="A16" s="83" t="s">
        <v>146</v>
      </c>
      <c r="B16">
        <v>48</v>
      </c>
    </row>
    <row r="17" spans="1:2" x14ac:dyDescent="0.25">
      <c r="A17" s="83" t="s">
        <v>135</v>
      </c>
      <c r="B17">
        <v>81.62</v>
      </c>
    </row>
    <row r="18" spans="1:2" x14ac:dyDescent="0.25">
      <c r="A18" s="83" t="s">
        <v>128</v>
      </c>
      <c r="B18">
        <v>8.0399999999999991</v>
      </c>
    </row>
    <row r="19" spans="1:2" x14ac:dyDescent="0.25">
      <c r="A19" s="83" t="s">
        <v>89</v>
      </c>
      <c r="B19">
        <v>1025</v>
      </c>
    </row>
    <row r="20" spans="1:2" x14ac:dyDescent="0.25">
      <c r="A20" s="83" t="s">
        <v>57</v>
      </c>
      <c r="B20">
        <v>11.49</v>
      </c>
    </row>
    <row r="21" spans="1:2" x14ac:dyDescent="0.25">
      <c r="A21" s="83" t="s">
        <v>55</v>
      </c>
      <c r="B21">
        <v>134.52000000000001</v>
      </c>
    </row>
    <row r="22" spans="1:2" x14ac:dyDescent="0.25">
      <c r="A22" s="83" t="s">
        <v>54</v>
      </c>
      <c r="B22">
        <v>127.21000000000001</v>
      </c>
    </row>
    <row r="23" spans="1:2" x14ac:dyDescent="0.25">
      <c r="A23" s="83" t="s">
        <v>7</v>
      </c>
      <c r="B23">
        <v>227.24</v>
      </c>
    </row>
    <row r="24" spans="1:2" x14ac:dyDescent="0.25">
      <c r="A24" s="83" t="s">
        <v>154</v>
      </c>
    </row>
    <row r="25" spans="1:2" x14ac:dyDescent="0.25">
      <c r="A25" s="83" t="s">
        <v>155</v>
      </c>
      <c r="B25">
        <v>3862.1899999999996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dimension ref="A1:H18"/>
  <sheetViews>
    <sheetView workbookViewId="0"/>
  </sheetViews>
  <sheetFormatPr baseColWidth="10" defaultRowHeight="15" x14ac:dyDescent="0.25"/>
  <cols>
    <col min="1" max="4" width="13.7109375" customWidth="1"/>
    <col min="5" max="5" width="21.28515625" customWidth="1"/>
    <col min="6" max="6" width="15.85546875" customWidth="1"/>
    <col min="7" max="7" width="13.42578125" customWidth="1"/>
  </cols>
  <sheetData>
    <row r="1" spans="1:8" ht="20.25" x14ac:dyDescent="0.3">
      <c r="A1" s="1"/>
      <c r="B1" s="1"/>
      <c r="C1" s="1"/>
      <c r="D1" s="1"/>
    </row>
    <row r="2" spans="1:8" ht="15.75" thickBot="1" x14ac:dyDescent="0.3"/>
    <row r="3" spans="1:8" ht="20.25" thickTop="1" thickBot="1" x14ac:dyDescent="0.35">
      <c r="B3" s="107" t="s">
        <v>79</v>
      </c>
      <c r="C3" s="108"/>
      <c r="D3" s="108"/>
      <c r="E3" s="109"/>
      <c r="F3" s="51" t="s">
        <v>81</v>
      </c>
      <c r="G3" s="42" t="s">
        <v>73</v>
      </c>
      <c r="H3" s="43" t="s">
        <v>74</v>
      </c>
    </row>
    <row r="4" spans="1:8" ht="102.75" thickBot="1" x14ac:dyDescent="0.35">
      <c r="A4" s="44" t="s">
        <v>5</v>
      </c>
      <c r="B4" s="45" t="s">
        <v>75</v>
      </c>
      <c r="C4" s="45" t="s">
        <v>77</v>
      </c>
      <c r="D4" s="45" t="s">
        <v>76</v>
      </c>
      <c r="E4" s="45" t="s">
        <v>78</v>
      </c>
      <c r="F4" s="45"/>
      <c r="G4" s="46"/>
      <c r="H4" s="47"/>
    </row>
    <row r="5" spans="1:8" ht="15.75" x14ac:dyDescent="0.25">
      <c r="A5" s="39" t="s">
        <v>6</v>
      </c>
      <c r="B5" s="36"/>
      <c r="C5" s="28"/>
      <c r="D5" s="28"/>
      <c r="E5" s="29"/>
      <c r="F5" s="50">
        <f t="shared" ref="F5:F16" si="0">SUM(B5:E5)</f>
        <v>0</v>
      </c>
      <c r="G5" s="81">
        <f>SUMIF('Suivi des dépenses 2026'!$A$4:$A$59,$A$5,'Suivi des dépenses 2026'!$D$4:$D$59)</f>
        <v>0</v>
      </c>
      <c r="H5" s="16">
        <f>F5-G5</f>
        <v>0</v>
      </c>
    </row>
    <row r="6" spans="1:8" ht="15.75" x14ac:dyDescent="0.25">
      <c r="A6" s="40" t="s">
        <v>8</v>
      </c>
      <c r="B6" s="37"/>
      <c r="C6" s="31"/>
      <c r="D6" s="31"/>
      <c r="E6" s="32"/>
      <c r="F6" s="50">
        <f t="shared" si="0"/>
        <v>0</v>
      </c>
      <c r="G6" s="80">
        <f>SUMIF('Suivi des dépenses 2026'!$A$4:$A$59,$A$6,'Suivi des dépenses 2026'!$D$4:$D$59)</f>
        <v>0</v>
      </c>
      <c r="H6" s="18"/>
    </row>
    <row r="7" spans="1:8" ht="15.75" x14ac:dyDescent="0.25">
      <c r="A7" s="40" t="s">
        <v>9</v>
      </c>
      <c r="B7" s="37"/>
      <c r="C7" s="31"/>
      <c r="D7" s="31"/>
      <c r="E7" s="32"/>
      <c r="F7" s="50">
        <f t="shared" si="0"/>
        <v>0</v>
      </c>
      <c r="G7" s="80">
        <f>SUMIF('Suivi des dépenses 2026'!$A$4:$A$59,$A$7,'Suivi des dépenses 2026'!$D$4:$D$59)</f>
        <v>0</v>
      </c>
      <c r="H7" s="18"/>
    </row>
    <row r="8" spans="1:8" ht="15.75" x14ac:dyDescent="0.25">
      <c r="A8" s="30" t="s">
        <v>12</v>
      </c>
      <c r="B8" s="48"/>
      <c r="C8" s="32"/>
      <c r="D8" s="32"/>
      <c r="E8" s="32"/>
      <c r="F8" s="50">
        <f t="shared" si="0"/>
        <v>0</v>
      </c>
      <c r="G8" s="80">
        <f>SUMIF('Suivi des dépenses 2026'!$A$4:$A$59,$A$8,'Suivi des dépenses 2026'!$D$4:$D$59)</f>
        <v>0</v>
      </c>
      <c r="H8" s="18"/>
    </row>
    <row r="9" spans="1:8" ht="15.75" x14ac:dyDescent="0.25">
      <c r="A9" s="40" t="s">
        <v>13</v>
      </c>
      <c r="B9" s="37"/>
      <c r="C9" s="31"/>
      <c r="D9" s="31"/>
      <c r="E9" s="32"/>
      <c r="F9" s="50">
        <f t="shared" si="0"/>
        <v>0</v>
      </c>
      <c r="G9" s="80">
        <f>SUMIF('Suivi des dépenses 2026'!$A$4:$A$59,$A$9,'Suivi des dépenses 2026'!$D$4:$D$59)</f>
        <v>0</v>
      </c>
      <c r="H9" s="18"/>
    </row>
    <row r="10" spans="1:8" ht="15.75" x14ac:dyDescent="0.25">
      <c r="A10" s="40" t="s">
        <v>14</v>
      </c>
      <c r="B10" s="37"/>
      <c r="C10" s="31"/>
      <c r="D10" s="31"/>
      <c r="E10" s="32"/>
      <c r="F10" s="50">
        <f t="shared" si="0"/>
        <v>0</v>
      </c>
      <c r="G10" s="80">
        <f>SUMIF('Suivi des dépenses 2026'!$A$4:$A$59,$A$10,'Suivi des dépenses 2026'!$D$4:$D$59)</f>
        <v>0</v>
      </c>
      <c r="H10" s="18"/>
    </row>
    <row r="11" spans="1:8" ht="15.75" x14ac:dyDescent="0.25">
      <c r="A11" s="40" t="s">
        <v>15</v>
      </c>
      <c r="B11" s="37"/>
      <c r="C11" s="31"/>
      <c r="D11" s="31"/>
      <c r="E11" s="32"/>
      <c r="F11" s="50">
        <f t="shared" si="0"/>
        <v>0</v>
      </c>
      <c r="G11" s="80">
        <f>SUMIF('Suivi des dépenses 2026'!$A$4:$A$59,$A$11,'Suivi des dépenses 2026'!$D$4:$D$59)</f>
        <v>0</v>
      </c>
      <c r="H11" s="18"/>
    </row>
    <row r="12" spans="1:8" ht="15.75" x14ac:dyDescent="0.25">
      <c r="A12" s="40" t="s">
        <v>16</v>
      </c>
      <c r="B12" s="37"/>
      <c r="C12" s="31"/>
      <c r="D12" s="31"/>
      <c r="E12" s="32"/>
      <c r="F12" s="50">
        <f t="shared" si="0"/>
        <v>0</v>
      </c>
      <c r="G12" s="80">
        <f>SUMIF('Suivi des dépenses 2026'!$A$4:$A$59,$A$12,'Suivi des dépenses 2026'!$D$4:$D$59)</f>
        <v>0</v>
      </c>
      <c r="H12" s="18"/>
    </row>
    <row r="13" spans="1:8" ht="15.75" x14ac:dyDescent="0.25">
      <c r="A13" s="40" t="s">
        <v>17</v>
      </c>
      <c r="B13" s="37"/>
      <c r="C13" s="31"/>
      <c r="D13" s="31"/>
      <c r="E13" s="32"/>
      <c r="F13" s="50">
        <f t="shared" si="0"/>
        <v>0</v>
      </c>
      <c r="G13" s="80">
        <f>SUMIF('Suivi des dépenses 2026'!$A$4:$A$59,$A$13,'Suivi des dépenses 2026'!$D$4:$D$59)</f>
        <v>0</v>
      </c>
      <c r="H13" s="18"/>
    </row>
    <row r="14" spans="1:8" ht="15.75" x14ac:dyDescent="0.25">
      <c r="A14" s="40" t="s">
        <v>18</v>
      </c>
      <c r="B14" s="37"/>
      <c r="C14" s="31"/>
      <c r="D14" s="31"/>
      <c r="E14" s="32"/>
      <c r="F14" s="50">
        <f t="shared" si="0"/>
        <v>0</v>
      </c>
      <c r="G14" s="80">
        <f>SUMIF('Suivi des dépenses 2026'!$A$4:$A$59,$A$14,'Suivi des dépenses 2026'!$D$4:$D$59)</f>
        <v>0</v>
      </c>
      <c r="H14" s="18"/>
    </row>
    <row r="15" spans="1:8" ht="15.75" x14ac:dyDescent="0.25">
      <c r="A15" s="40" t="s">
        <v>19</v>
      </c>
      <c r="B15" s="37"/>
      <c r="C15" s="31"/>
      <c r="D15" s="31"/>
      <c r="E15" s="32"/>
      <c r="F15" s="50">
        <f t="shared" si="0"/>
        <v>0</v>
      </c>
      <c r="G15" s="80">
        <f>SUMIF('Suivi des dépenses 2026'!$A$4:$A$59,$A$14,'Suivi des dépenses 2026'!$D$4:$D$59)</f>
        <v>0</v>
      </c>
      <c r="H15" s="18"/>
    </row>
    <row r="16" spans="1:8" ht="16.5" thickBot="1" x14ac:dyDescent="0.3">
      <c r="A16" s="41" t="s">
        <v>20</v>
      </c>
      <c r="B16" s="38"/>
      <c r="C16" s="33"/>
      <c r="D16" s="33"/>
      <c r="E16" s="34"/>
      <c r="F16" s="50">
        <f t="shared" si="0"/>
        <v>0</v>
      </c>
      <c r="G16" s="79">
        <f>SUMIF('Suivi des dépenses 2026'!$A$4:$A$59,$A$16,'Suivi des dépenses 2026'!$D$4:$D$59)</f>
        <v>0</v>
      </c>
      <c r="H16" s="35"/>
    </row>
    <row r="17" spans="1:8" ht="16.5" thickBot="1" x14ac:dyDescent="0.3">
      <c r="A17" s="49" t="s">
        <v>80</v>
      </c>
      <c r="B17" s="52">
        <f>SUM(B5:B16)</f>
        <v>0</v>
      </c>
      <c r="C17" s="52">
        <f t="shared" ref="C17:E17" si="1">SUM(C5:C16)</f>
        <v>0</v>
      </c>
      <c r="D17" s="52">
        <f t="shared" si="1"/>
        <v>0</v>
      </c>
      <c r="E17" s="52">
        <f t="shared" si="1"/>
        <v>0</v>
      </c>
      <c r="F17" s="53">
        <f>SUM(F5:F16)</f>
        <v>0</v>
      </c>
      <c r="G17" s="53">
        <f>SUM(G5:G16)</f>
        <v>0</v>
      </c>
      <c r="H17" s="54">
        <f>SUM(H5:H16)</f>
        <v>0</v>
      </c>
    </row>
    <row r="18" spans="1:8" ht="15.75" thickTop="1" x14ac:dyDescent="0.25"/>
  </sheetData>
  <mergeCells count="1">
    <mergeCell ref="B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 des dépenses 2026</vt:lpstr>
      <vt:lpstr>Totaux 2026</vt:lpstr>
      <vt:lpstr>TCD</vt:lpstr>
      <vt:lpstr>État résultats rev. dép. 2026</vt:lpstr>
      <vt:lpstr>'Suivi des dépenses 2026'!Impression_des_titres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Printed>2026-01-05T15:49:19Z</cp:lastPrinted>
  <dcterms:created xsi:type="dcterms:W3CDTF">2026-01-05T15:31:41Z</dcterms:created>
  <dcterms:modified xsi:type="dcterms:W3CDTF">2026-01-24T08:52:17Z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