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MUEL EBOLT\Ac-Electricite Dropbox\Samuel Vincke\STOCK\"/>
    </mc:Choice>
  </mc:AlternateContent>
  <xr:revisionPtr revIDLastSave="0" documentId="13_ncr:1_{93005679-55C3-44F3-86A1-D95F62EB8976}" xr6:coauthVersionLast="47" xr6:coauthVersionMax="47" xr10:uidLastSave="{00000000-0000-0000-0000-000000000000}"/>
  <bookViews>
    <workbookView xWindow="32811" yWindow="-103" windowWidth="33120" windowHeight="18000" activeTab="1" xr2:uid="{00000000-000D-0000-FFFF-FFFF00000000}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Catégories!$A$3:$C$58</definedName>
    <definedName name="_xlnm._FilterDatabase" localSheetId="2" hidden="1">Entrées!$A$3:$H$5</definedName>
    <definedName name="_xlnm._FilterDatabase" localSheetId="5" hidden="1">Fournisseurs!$A$3:$D$14</definedName>
    <definedName name="_xlnm._FilterDatabase" localSheetId="1" hidden="1">Inventaire!$A$3:$L$443</definedName>
    <definedName name="_xlnm._FilterDatabase" localSheetId="3" hidden="1">Sorties!$B$3:$E$11</definedName>
    <definedName name="_xlnm._FilterDatabase" localSheetId="4" hidden="1">Techniciens!$A$3:$C$18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Catégories!$A$3:$C$59</definedName>
    <definedName name="Cellule_Travail">Paramètres!$B$4</definedName>
    <definedName name="Entrées">Entrées!$A$3:$H$5</definedName>
    <definedName name="FinPourSomme">Inventaire!$G$443</definedName>
    <definedName name="Fournisseurs">Fournisseurs!$A$3:$D$15</definedName>
    <definedName name="Inventaire">Inventaire!$B$3:$L$443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Inventaire!$A$3:$L$443</definedName>
    <definedName name="Raison_Sociale">Paramètres!$B$1</definedName>
    <definedName name="Sorties">Sorties!$A$3:$E$11</definedName>
    <definedName name="Techniciens">Techniciens!$A$3:$C$19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91029"/>
  <pivotCaches>
    <pivotCache cacheId="20" r:id="rId10"/>
    <pivotCache cacheId="28" r:id="rId11"/>
    <pivotCache cacheId="32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11" i="10" l="1"/>
  <c r="K211" i="10"/>
  <c r="L196" i="10"/>
  <c r="K196" i="10"/>
  <c r="L195" i="10"/>
  <c r="K195" i="10"/>
  <c r="L198" i="10"/>
  <c r="K198" i="10"/>
  <c r="L190" i="10"/>
  <c r="K190" i="10"/>
  <c r="L207" i="10"/>
  <c r="K207" i="10"/>
  <c r="L205" i="10"/>
  <c r="K205" i="10"/>
  <c r="L203" i="10"/>
  <c r="K203" i="10"/>
  <c r="L184" i="10"/>
  <c r="K184" i="10"/>
  <c r="L191" i="10"/>
  <c r="K191" i="10"/>
  <c r="L194" i="10"/>
  <c r="K194" i="10"/>
  <c r="L192" i="10"/>
  <c r="K192" i="10"/>
  <c r="L193" i="10"/>
  <c r="K193" i="10"/>
  <c r="L217" i="10"/>
  <c r="K217" i="10"/>
  <c r="L197" i="10"/>
  <c r="K197" i="10"/>
  <c r="L213" i="10"/>
  <c r="K213" i="10"/>
  <c r="L199" i="10"/>
  <c r="K199" i="10"/>
  <c r="L214" i="10"/>
  <c r="K214" i="10"/>
  <c r="L200" i="10"/>
  <c r="K200" i="10"/>
  <c r="L201" i="10"/>
  <c r="K201" i="10"/>
  <c r="L206" i="10"/>
  <c r="K206" i="10"/>
  <c r="L204" i="10"/>
  <c r="K204" i="10"/>
  <c r="L202" i="10"/>
  <c r="K202" i="10"/>
  <c r="L210" i="10"/>
  <c r="K210" i="10"/>
  <c r="L179" i="10"/>
  <c r="K179" i="10"/>
  <c r="L180" i="10"/>
  <c r="K180" i="10"/>
  <c r="L178" i="10"/>
  <c r="K178" i="10"/>
  <c r="L174" i="10"/>
  <c r="K174" i="10"/>
  <c r="L224" i="10"/>
  <c r="K224" i="10"/>
  <c r="L222" i="10"/>
  <c r="K222" i="10"/>
  <c r="L223" i="10"/>
  <c r="K223" i="10"/>
  <c r="L175" i="10"/>
  <c r="K175" i="10"/>
  <c r="L218" i="10"/>
  <c r="K218" i="10"/>
  <c r="L220" i="10"/>
  <c r="K220" i="10"/>
  <c r="L221" i="10"/>
  <c r="K221" i="10"/>
  <c r="L208" i="10"/>
  <c r="K208" i="10"/>
  <c r="L209" i="10"/>
  <c r="K209" i="10"/>
  <c r="L212" i="10"/>
  <c r="K212" i="10"/>
  <c r="L41" i="10"/>
  <c r="K41" i="10"/>
  <c r="L151" i="10"/>
  <c r="K151" i="10"/>
  <c r="L40" i="10"/>
  <c r="K40" i="10"/>
  <c r="L139" i="10"/>
  <c r="K139" i="10"/>
  <c r="L380" i="10"/>
  <c r="K380" i="10"/>
  <c r="L125" i="10"/>
  <c r="K125" i="10"/>
  <c r="L122" i="10"/>
  <c r="K122" i="10"/>
  <c r="L69" i="10"/>
  <c r="K69" i="10"/>
  <c r="D211" i="10" l="1"/>
  <c r="G211" i="10" s="1"/>
  <c r="D196" i="10"/>
  <c r="G196" i="10" s="1"/>
  <c r="D195" i="10"/>
  <c r="G195" i="10" s="1"/>
  <c r="D198" i="10"/>
  <c r="G198" i="10" s="1"/>
  <c r="D190" i="10"/>
  <c r="G190" i="10" s="1"/>
  <c r="D207" i="10"/>
  <c r="G207" i="10" s="1"/>
  <c r="D205" i="10"/>
  <c r="G205" i="10" s="1"/>
  <c r="D203" i="10"/>
  <c r="G203" i="10" s="1"/>
  <c r="D184" i="10"/>
  <c r="G184" i="10" s="1"/>
  <c r="D191" i="10"/>
  <c r="G191" i="10" s="1"/>
  <c r="D194" i="10"/>
  <c r="G194" i="10" s="1"/>
  <c r="D192" i="10"/>
  <c r="G192" i="10" s="1"/>
  <c r="D193" i="10"/>
  <c r="G193" i="10" s="1"/>
  <c r="D217" i="10"/>
  <c r="G217" i="10" s="1"/>
  <c r="D197" i="10"/>
  <c r="G197" i="10" s="1"/>
  <c r="D213" i="10"/>
  <c r="G213" i="10" s="1"/>
  <c r="D199" i="10"/>
  <c r="G199" i="10" s="1"/>
  <c r="D214" i="10"/>
  <c r="G214" i="10" s="1"/>
  <c r="D200" i="10"/>
  <c r="G200" i="10" s="1"/>
  <c r="D201" i="10"/>
  <c r="G201" i="10" s="1"/>
  <c r="D206" i="10"/>
  <c r="G206" i="10" s="1"/>
  <c r="D204" i="10"/>
  <c r="G204" i="10" s="1"/>
  <c r="D202" i="10"/>
  <c r="G202" i="10" s="1"/>
  <c r="D210" i="10"/>
  <c r="G210" i="10" s="1"/>
  <c r="D179" i="10"/>
  <c r="G179" i="10" s="1"/>
  <c r="D180" i="10"/>
  <c r="G180" i="10" s="1"/>
  <c r="D178" i="10"/>
  <c r="G178" i="10" s="1"/>
  <c r="D174" i="10"/>
  <c r="G174" i="10" s="1"/>
  <c r="D224" i="10"/>
  <c r="G224" i="10" s="1"/>
  <c r="D222" i="10"/>
  <c r="G222" i="10" s="1"/>
  <c r="D223" i="10"/>
  <c r="G223" i="10" s="1"/>
  <c r="D175" i="10"/>
  <c r="G175" i="10" s="1"/>
  <c r="D218" i="10"/>
  <c r="G218" i="10" s="1"/>
  <c r="D220" i="10"/>
  <c r="G220" i="10" s="1"/>
  <c r="D221" i="10"/>
  <c r="G221" i="10" s="1"/>
  <c r="D208" i="10"/>
  <c r="G208" i="10" s="1"/>
  <c r="D209" i="10"/>
  <c r="G209" i="10" s="1"/>
  <c r="D212" i="10"/>
  <c r="G212" i="10" s="1"/>
  <c r="D41" i="10"/>
  <c r="G41" i="10" s="1"/>
  <c r="D151" i="10"/>
  <c r="G151" i="10" s="1"/>
  <c r="D40" i="10"/>
  <c r="G40" i="10" s="1"/>
  <c r="D139" i="10"/>
  <c r="G139" i="10" s="1"/>
  <c r="D380" i="10"/>
  <c r="G380" i="10" s="1"/>
  <c r="D125" i="10"/>
  <c r="G125" i="10" s="1"/>
  <c r="D122" i="10"/>
  <c r="G122" i="10" s="1"/>
  <c r="D69" i="10"/>
  <c r="G69" i="10" s="1"/>
  <c r="L390" i="10"/>
  <c r="K390" i="10"/>
  <c r="L389" i="10"/>
  <c r="K389" i="10"/>
  <c r="L360" i="10"/>
  <c r="K360" i="10"/>
  <c r="L388" i="10"/>
  <c r="K388" i="10"/>
  <c r="L429" i="10"/>
  <c r="K429" i="10"/>
  <c r="L430" i="10"/>
  <c r="K430" i="10"/>
  <c r="L428" i="10"/>
  <c r="K428" i="10"/>
  <c r="L276" i="10"/>
  <c r="K276" i="10"/>
  <c r="L285" i="10"/>
  <c r="K285" i="10"/>
  <c r="L274" i="10"/>
  <c r="K274" i="10"/>
  <c r="L275" i="10"/>
  <c r="K275" i="10"/>
  <c r="L273" i="10"/>
  <c r="K273" i="10"/>
  <c r="L272" i="10"/>
  <c r="K272" i="10"/>
  <c r="L134" i="10"/>
  <c r="K134" i="10"/>
  <c r="L133" i="10"/>
  <c r="K133" i="10"/>
  <c r="L383" i="10"/>
  <c r="K383" i="10"/>
  <c r="L124" i="10"/>
  <c r="K124" i="10"/>
  <c r="L111" i="10"/>
  <c r="K111" i="10"/>
  <c r="L232" i="10"/>
  <c r="K232" i="10"/>
  <c r="L138" i="10"/>
  <c r="K138" i="10"/>
  <c r="L387" i="10"/>
  <c r="K387" i="10"/>
  <c r="L434" i="10"/>
  <c r="K434" i="10"/>
  <c r="L128" i="10"/>
  <c r="K128" i="10"/>
  <c r="L345" i="10"/>
  <c r="K345" i="10"/>
  <c r="L167" i="10"/>
  <c r="K167" i="10"/>
  <c r="L283" i="10"/>
  <c r="K283" i="10"/>
  <c r="L277" i="10"/>
  <c r="K277" i="10"/>
  <c r="L433" i="10"/>
  <c r="K433" i="10"/>
  <c r="L14" i="10"/>
  <c r="K14" i="10"/>
  <c r="L427" i="10"/>
  <c r="K427" i="10"/>
  <c r="L9" i="10"/>
  <c r="K9" i="10"/>
  <c r="L8" i="10"/>
  <c r="K8" i="10"/>
  <c r="L422" i="10"/>
  <c r="K422" i="10"/>
  <c r="L421" i="10"/>
  <c r="K421" i="10"/>
  <c r="L423" i="10"/>
  <c r="K423" i="10"/>
  <c r="L410" i="10"/>
  <c r="K410" i="10"/>
  <c r="L413" i="10"/>
  <c r="K413" i="10"/>
  <c r="L412" i="10"/>
  <c r="K412" i="10"/>
  <c r="L409" i="10"/>
  <c r="K409" i="10"/>
  <c r="L411" i="10"/>
  <c r="K411" i="10"/>
  <c r="L408" i="10"/>
  <c r="K408" i="10"/>
  <c r="L419" i="10"/>
  <c r="K419" i="10"/>
  <c r="L432" i="10"/>
  <c r="K432" i="10"/>
  <c r="L420" i="10"/>
  <c r="K420" i="10"/>
  <c r="L418" i="10"/>
  <c r="K418" i="10"/>
  <c r="L417" i="10"/>
  <c r="K417" i="10"/>
  <c r="L416" i="10"/>
  <c r="K416" i="10"/>
  <c r="L414" i="10"/>
  <c r="K414" i="10"/>
  <c r="L415" i="10"/>
  <c r="K415" i="10"/>
  <c r="L153" i="10"/>
  <c r="K153" i="10"/>
  <c r="L152" i="10"/>
  <c r="K152" i="10"/>
  <c r="L154" i="10"/>
  <c r="K154" i="10"/>
  <c r="L135" i="10"/>
  <c r="K135" i="10"/>
  <c r="L62" i="10"/>
  <c r="K62" i="10"/>
  <c r="L66" i="10"/>
  <c r="K66" i="10"/>
  <c r="L67" i="10"/>
  <c r="K67" i="10"/>
  <c r="L288" i="10"/>
  <c r="K288" i="10"/>
  <c r="L237" i="10"/>
  <c r="K237" i="10"/>
  <c r="L242" i="10"/>
  <c r="K242" i="10"/>
  <c r="L250" i="10"/>
  <c r="K250" i="10"/>
  <c r="L163" i="10"/>
  <c r="K163" i="10"/>
  <c r="L236" i="10"/>
  <c r="K236" i="10"/>
  <c r="L130" i="10"/>
  <c r="K130" i="10"/>
  <c r="L114" i="10"/>
  <c r="K114" i="10"/>
  <c r="L426" i="10"/>
  <c r="K426" i="10"/>
  <c r="L181" i="10"/>
  <c r="K181" i="10"/>
  <c r="L284" i="10"/>
  <c r="K284" i="10"/>
  <c r="L404" i="10"/>
  <c r="K404" i="10"/>
  <c r="L401" i="10"/>
  <c r="K401" i="10"/>
  <c r="L279" i="10"/>
  <c r="K279" i="10"/>
  <c r="L280" i="10"/>
  <c r="K280" i="10"/>
  <c r="L278" i="10"/>
  <c r="K278" i="10"/>
  <c r="L402" i="10"/>
  <c r="K402" i="10"/>
  <c r="L407" i="10"/>
  <c r="K407" i="10"/>
  <c r="L271" i="10"/>
  <c r="K271" i="10"/>
  <c r="L392" i="10"/>
  <c r="K392" i="10"/>
  <c r="L150" i="10"/>
  <c r="K150" i="10"/>
  <c r="L403" i="10"/>
  <c r="K403" i="10"/>
  <c r="L25" i="10"/>
  <c r="K25" i="10"/>
  <c r="L22" i="10"/>
  <c r="K22" i="10"/>
  <c r="L15" i="10"/>
  <c r="K15" i="10"/>
  <c r="L4" i="10"/>
  <c r="K4" i="10"/>
  <c r="L63" i="10"/>
  <c r="K63" i="10"/>
  <c r="L26" i="10"/>
  <c r="K26" i="10"/>
  <c r="L370" i="10"/>
  <c r="K370" i="10"/>
  <c r="L31" i="10"/>
  <c r="K31" i="10"/>
  <c r="L30" i="10"/>
  <c r="K30" i="10"/>
  <c r="L7" i="10"/>
  <c r="K7" i="10"/>
  <c r="L5" i="10"/>
  <c r="K5" i="10"/>
  <c r="L369" i="10"/>
  <c r="K369" i="10"/>
  <c r="L6" i="10"/>
  <c r="K6" i="10"/>
  <c r="L132" i="10"/>
  <c r="K132" i="10"/>
  <c r="L442" i="10"/>
  <c r="K442" i="10"/>
  <c r="L166" i="10"/>
  <c r="K166" i="10"/>
  <c r="L282" i="10"/>
  <c r="K282" i="10"/>
  <c r="L281" i="10"/>
  <c r="K281" i="10"/>
  <c r="L68" i="10"/>
  <c r="K68" i="10"/>
  <c r="L165" i="10"/>
  <c r="K165" i="10"/>
  <c r="L164" i="10"/>
  <c r="K164" i="10"/>
  <c r="L76" i="10"/>
  <c r="K76" i="10"/>
  <c r="L263" i="10"/>
  <c r="K263" i="10"/>
  <c r="L251" i="10"/>
  <c r="K251" i="10"/>
  <c r="L140" i="10"/>
  <c r="K140" i="10"/>
  <c r="L185" i="10"/>
  <c r="K185" i="10"/>
  <c r="L186" i="10"/>
  <c r="K186" i="10"/>
  <c r="L188" i="10"/>
  <c r="K188" i="10"/>
  <c r="L187" i="10"/>
  <c r="K187" i="10"/>
  <c r="L183" i="10"/>
  <c r="K183" i="10"/>
  <c r="L339" i="10"/>
  <c r="K339" i="10"/>
  <c r="L353" i="10"/>
  <c r="K353" i="10"/>
  <c r="L171" i="10"/>
  <c r="K171" i="10"/>
  <c r="L72" i="10"/>
  <c r="K72" i="10"/>
  <c r="L287" i="10"/>
  <c r="K287" i="10"/>
  <c r="L71" i="10"/>
  <c r="K71" i="10"/>
  <c r="L70" i="10"/>
  <c r="K70" i="10"/>
  <c r="L239" i="10"/>
  <c r="K239" i="10"/>
  <c r="L240" i="10"/>
  <c r="K240" i="10"/>
  <c r="L391" i="10"/>
  <c r="K391" i="10"/>
  <c r="L342" i="10"/>
  <c r="K342" i="10"/>
  <c r="L107" i="10"/>
  <c r="K107" i="10"/>
  <c r="L189" i="10"/>
  <c r="K189" i="10"/>
  <c r="L170" i="10"/>
  <c r="K170" i="10"/>
  <c r="L169" i="10"/>
  <c r="K169" i="10"/>
  <c r="L168" i="10"/>
  <c r="K168" i="10"/>
  <c r="L341" i="10"/>
  <c r="K341" i="10"/>
  <c r="L270" i="10"/>
  <c r="K270" i="10"/>
  <c r="L356" i="10"/>
  <c r="K356" i="10"/>
  <c r="L357" i="10"/>
  <c r="K357" i="10"/>
  <c r="L358" i="10"/>
  <c r="K358" i="10"/>
  <c r="L359" i="10"/>
  <c r="K359" i="10"/>
  <c r="L11" i="10"/>
  <c r="K11" i="10"/>
  <c r="L441" i="10"/>
  <c r="K441" i="10"/>
  <c r="L385" i="10"/>
  <c r="K385" i="10"/>
  <c r="L325" i="10"/>
  <c r="K325" i="10"/>
  <c r="L324" i="10"/>
  <c r="K324" i="10"/>
  <c r="L323" i="10"/>
  <c r="K323" i="10"/>
  <c r="L322" i="10"/>
  <c r="K322" i="10"/>
  <c r="L321" i="10"/>
  <c r="K321" i="10"/>
  <c r="L320" i="10"/>
  <c r="K320" i="10"/>
  <c r="L319" i="10"/>
  <c r="K319" i="10"/>
  <c r="L318" i="10"/>
  <c r="K318" i="10"/>
  <c r="L317" i="10"/>
  <c r="K317" i="10"/>
  <c r="L316" i="10"/>
  <c r="K316" i="10"/>
  <c r="L226" i="10"/>
  <c r="K226" i="10"/>
  <c r="L46" i="10"/>
  <c r="K46" i="10"/>
  <c r="L45" i="10"/>
  <c r="K45" i="10"/>
  <c r="L44" i="10"/>
  <c r="K44" i="10"/>
  <c r="L43" i="10"/>
  <c r="K43" i="10"/>
  <c r="L42" i="10"/>
  <c r="K42" i="10"/>
  <c r="L39" i="10"/>
  <c r="K39" i="10"/>
  <c r="L38" i="10"/>
  <c r="K38" i="10"/>
  <c r="L37" i="10"/>
  <c r="K37" i="10"/>
  <c r="L36" i="10"/>
  <c r="K36" i="10"/>
  <c r="L35" i="10"/>
  <c r="K35" i="10"/>
  <c r="L34" i="10"/>
  <c r="K34" i="10"/>
  <c r="L33" i="10"/>
  <c r="K33" i="10"/>
  <c r="L32" i="10"/>
  <c r="K32" i="10"/>
  <c r="L29" i="10"/>
  <c r="K29" i="10"/>
  <c r="L28" i="10"/>
  <c r="K28" i="10"/>
  <c r="L27" i="10"/>
  <c r="K27" i="10"/>
  <c r="L24" i="10"/>
  <c r="K24" i="10"/>
  <c r="L23" i="10"/>
  <c r="K23" i="10"/>
  <c r="L21" i="10"/>
  <c r="K21" i="10"/>
  <c r="L20" i="10"/>
  <c r="K20" i="10"/>
  <c r="L19" i="10"/>
  <c r="K19" i="10"/>
  <c r="L18" i="10"/>
  <c r="K18" i="10"/>
  <c r="L17" i="10"/>
  <c r="K17" i="10"/>
  <c r="L16" i="10"/>
  <c r="K16" i="10"/>
  <c r="L13" i="10"/>
  <c r="K13" i="10"/>
  <c r="L12" i="10"/>
  <c r="K12" i="10"/>
  <c r="L10" i="10"/>
  <c r="K10" i="10"/>
  <c r="G377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4" i="10"/>
  <c r="G65" i="10"/>
  <c r="G73" i="10"/>
  <c r="G74" i="10"/>
  <c r="G75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8" i="10"/>
  <c r="G109" i="10"/>
  <c r="G110" i="10"/>
  <c r="G112" i="10"/>
  <c r="G113" i="10"/>
  <c r="G115" i="10"/>
  <c r="G116" i="10"/>
  <c r="G117" i="10"/>
  <c r="G118" i="10"/>
  <c r="G119" i="10"/>
  <c r="G120" i="10"/>
  <c r="G121" i="10"/>
  <c r="G123" i="10"/>
  <c r="G126" i="10"/>
  <c r="G127" i="10"/>
  <c r="G129" i="10"/>
  <c r="G131" i="10"/>
  <c r="G136" i="10"/>
  <c r="G137" i="10"/>
  <c r="G141" i="10"/>
  <c r="G142" i="10"/>
  <c r="G143" i="10"/>
  <c r="G144" i="10"/>
  <c r="G145" i="10"/>
  <c r="G146" i="10"/>
  <c r="G147" i="10"/>
  <c r="G148" i="10"/>
  <c r="G149" i="10"/>
  <c r="G155" i="10"/>
  <c r="G156" i="10"/>
  <c r="G157" i="10"/>
  <c r="G158" i="10"/>
  <c r="G159" i="10"/>
  <c r="G160" i="10"/>
  <c r="G161" i="10"/>
  <c r="G162" i="10"/>
  <c r="G172" i="10"/>
  <c r="G173" i="10"/>
  <c r="G176" i="10"/>
  <c r="G177" i="10"/>
  <c r="G182" i="10"/>
  <c r="G215" i="10"/>
  <c r="G216" i="10"/>
  <c r="G219" i="10"/>
  <c r="G225" i="10"/>
  <c r="G227" i="10"/>
  <c r="G228" i="10"/>
  <c r="G229" i="10"/>
  <c r="G230" i="10"/>
  <c r="G231" i="10"/>
  <c r="G233" i="10"/>
  <c r="G234" i="10"/>
  <c r="G235" i="10"/>
  <c r="G238" i="10"/>
  <c r="G241" i="10"/>
  <c r="G243" i="10"/>
  <c r="G244" i="10"/>
  <c r="G245" i="10"/>
  <c r="G246" i="10"/>
  <c r="G247" i="10"/>
  <c r="G248" i="10"/>
  <c r="G249" i="10"/>
  <c r="G252" i="10"/>
  <c r="G253" i="10"/>
  <c r="G254" i="10"/>
  <c r="G255" i="10"/>
  <c r="G256" i="10"/>
  <c r="G257" i="10"/>
  <c r="G258" i="10"/>
  <c r="G259" i="10"/>
  <c r="G260" i="10"/>
  <c r="G261" i="10"/>
  <c r="G262" i="10"/>
  <c r="G264" i="10"/>
  <c r="G265" i="10"/>
  <c r="G266" i="10"/>
  <c r="G267" i="10"/>
  <c r="G268" i="10"/>
  <c r="G269" i="10"/>
  <c r="G286" i="10"/>
  <c r="G289" i="10"/>
  <c r="G290" i="10"/>
  <c r="G291" i="10"/>
  <c r="G292" i="10"/>
  <c r="G293" i="10"/>
  <c r="G294" i="10"/>
  <c r="G295" i="10"/>
  <c r="G296" i="10"/>
  <c r="G297" i="10"/>
  <c r="G298" i="10"/>
  <c r="G299" i="10"/>
  <c r="G300" i="10"/>
  <c r="G301" i="10"/>
  <c r="G302" i="10"/>
  <c r="G303" i="10"/>
  <c r="G304" i="10"/>
  <c r="G305" i="10"/>
  <c r="G306" i="10"/>
  <c r="G307" i="10"/>
  <c r="G308" i="10"/>
  <c r="G309" i="10"/>
  <c r="G310" i="10"/>
  <c r="G311" i="10"/>
  <c r="G312" i="10"/>
  <c r="G313" i="10"/>
  <c r="G314" i="10"/>
  <c r="G315" i="10"/>
  <c r="G326" i="10"/>
  <c r="G327" i="10"/>
  <c r="G328" i="10"/>
  <c r="G329" i="10"/>
  <c r="G330" i="10"/>
  <c r="G331" i="10"/>
  <c r="G332" i="10"/>
  <c r="G333" i="10"/>
  <c r="G334" i="10"/>
  <c r="G335" i="10"/>
  <c r="G336" i="10"/>
  <c r="G337" i="10"/>
  <c r="G338" i="10"/>
  <c r="G340" i="10"/>
  <c r="G343" i="10"/>
  <c r="G344" i="10"/>
  <c r="G346" i="10"/>
  <c r="G347" i="10"/>
  <c r="G348" i="10"/>
  <c r="G349" i="10"/>
  <c r="G350" i="10"/>
  <c r="G351" i="10"/>
  <c r="G352" i="10"/>
  <c r="G354" i="10"/>
  <c r="G355" i="10"/>
  <c r="G361" i="10"/>
  <c r="G362" i="10"/>
  <c r="G363" i="10"/>
  <c r="G364" i="10"/>
  <c r="G365" i="10"/>
  <c r="G366" i="10"/>
  <c r="G367" i="10"/>
  <c r="G368" i="10"/>
  <c r="G371" i="10"/>
  <c r="G372" i="10"/>
  <c r="G373" i="10"/>
  <c r="G374" i="10"/>
  <c r="G375" i="10"/>
  <c r="G376" i="10"/>
  <c r="G378" i="10"/>
  <c r="G379" i="10"/>
  <c r="G381" i="10"/>
  <c r="G382" i="10"/>
  <c r="G384" i="10"/>
  <c r="G386" i="10"/>
  <c r="G393" i="10"/>
  <c r="G394" i="10"/>
  <c r="G395" i="10"/>
  <c r="G396" i="10"/>
  <c r="G397" i="10"/>
  <c r="G398" i="10"/>
  <c r="G399" i="10"/>
  <c r="G400" i="10"/>
  <c r="G405" i="10"/>
  <c r="G406" i="10"/>
  <c r="G424" i="10"/>
  <c r="G425" i="10"/>
  <c r="G435" i="10"/>
  <c r="G436" i="10"/>
  <c r="G437" i="10"/>
  <c r="G438" i="10"/>
  <c r="G439" i="10"/>
  <c r="G440" i="10"/>
  <c r="C7" i="12"/>
  <c r="B7" i="12"/>
  <c r="B4" i="17"/>
  <c r="C13" i="12"/>
  <c r="L48" i="10"/>
  <c r="K48" i="10"/>
  <c r="L106" i="10"/>
  <c r="K106" i="10"/>
  <c r="L379" i="10"/>
  <c r="K379" i="10"/>
  <c r="L378" i="10"/>
  <c r="K378" i="10"/>
  <c r="L55" i="10"/>
  <c r="K55" i="10"/>
  <c r="L56" i="10"/>
  <c r="K56" i="10"/>
  <c r="L57" i="10"/>
  <c r="K57" i="10"/>
  <c r="L58" i="10"/>
  <c r="K58" i="10"/>
  <c r="L59" i="10"/>
  <c r="K59" i="10"/>
  <c r="L49" i="10"/>
  <c r="K49" i="10"/>
  <c r="L51" i="10"/>
  <c r="K51" i="10"/>
  <c r="L52" i="10"/>
  <c r="K52" i="10"/>
  <c r="L50" i="10"/>
  <c r="K50" i="10"/>
  <c r="L54" i="10"/>
  <c r="K54" i="10"/>
  <c r="L53" i="10"/>
  <c r="K53" i="10"/>
  <c r="L47" i="10"/>
  <c r="K47" i="10"/>
  <c r="L61" i="10"/>
  <c r="K61" i="10"/>
  <c r="L60" i="10"/>
  <c r="K60" i="10"/>
  <c r="L228" i="10"/>
  <c r="K228" i="10"/>
  <c r="L225" i="10"/>
  <c r="K225" i="10"/>
  <c r="L229" i="10"/>
  <c r="K229" i="10"/>
  <c r="L230" i="10"/>
  <c r="K230" i="10"/>
  <c r="L227" i="10"/>
  <c r="K227" i="10"/>
  <c r="L372" i="10"/>
  <c r="K372" i="10"/>
  <c r="L371" i="10"/>
  <c r="K371" i="10"/>
  <c r="L373" i="10"/>
  <c r="K373" i="10"/>
  <c r="L159" i="10"/>
  <c r="K159" i="10"/>
  <c r="L148" i="10"/>
  <c r="K148" i="10"/>
  <c r="L142" i="10"/>
  <c r="K142" i="10"/>
  <c r="L149" i="10"/>
  <c r="K149" i="10"/>
  <c r="L144" i="10"/>
  <c r="K144" i="10"/>
  <c r="L147" i="10"/>
  <c r="K147" i="10"/>
  <c r="L143" i="10"/>
  <c r="K143" i="10"/>
  <c r="L158" i="10"/>
  <c r="K158" i="10"/>
  <c r="L146" i="10"/>
  <c r="K146" i="10"/>
  <c r="L145" i="10"/>
  <c r="K145" i="10"/>
  <c r="L243" i="10"/>
  <c r="K243" i="10"/>
  <c r="L117" i="10"/>
  <c r="K117" i="10"/>
  <c r="L118" i="10"/>
  <c r="K118" i="10"/>
  <c r="L234" i="10"/>
  <c r="K234" i="10"/>
  <c r="L129" i="10"/>
  <c r="K129" i="10"/>
  <c r="L126" i="10"/>
  <c r="K126" i="10"/>
  <c r="L176" i="10"/>
  <c r="K176" i="10"/>
  <c r="L162" i="10"/>
  <c r="K162" i="10"/>
  <c r="L265" i="10"/>
  <c r="K265" i="10"/>
  <c r="L264" i="10"/>
  <c r="K264" i="10"/>
  <c r="B6" i="13"/>
  <c r="B15" i="13"/>
  <c r="B7" i="13"/>
  <c r="B18" i="13"/>
  <c r="B10" i="13"/>
  <c r="B8" i="13"/>
  <c r="B13" i="13"/>
  <c r="B16" i="13"/>
  <c r="B14" i="13"/>
  <c r="B17" i="13"/>
  <c r="B9" i="13"/>
  <c r="B11" i="13"/>
  <c r="B5" i="13"/>
  <c r="B12" i="13"/>
  <c r="L119" i="10"/>
  <c r="K119" i="10"/>
  <c r="L65" i="10"/>
  <c r="K65" i="10"/>
  <c r="L64" i="10"/>
  <c r="K64" i="10"/>
  <c r="L308" i="10"/>
  <c r="K308" i="10"/>
  <c r="L307" i="10"/>
  <c r="K307" i="10"/>
  <c r="L310" i="10"/>
  <c r="K310" i="10"/>
  <c r="L309" i="10"/>
  <c r="K309" i="10"/>
  <c r="L312" i="10"/>
  <c r="K312" i="10"/>
  <c r="L311" i="10"/>
  <c r="K311" i="10"/>
  <c r="L315" i="10"/>
  <c r="K315" i="10"/>
  <c r="L314" i="10"/>
  <c r="K314" i="10"/>
  <c r="L313" i="10"/>
  <c r="K313" i="10"/>
  <c r="L289" i="10"/>
  <c r="K289" i="10"/>
  <c r="L294" i="10"/>
  <c r="K294" i="10"/>
  <c r="L292" i="10"/>
  <c r="K292" i="10"/>
  <c r="L291" i="10"/>
  <c r="K291" i="10"/>
  <c r="L296" i="10"/>
  <c r="K296" i="10"/>
  <c r="L295" i="10"/>
  <c r="K295" i="10"/>
  <c r="L293" i="10"/>
  <c r="K293" i="10"/>
  <c r="L290" i="10"/>
  <c r="K290" i="10"/>
  <c r="L303" i="10"/>
  <c r="K303" i="10"/>
  <c r="L297" i="10"/>
  <c r="K297" i="10"/>
  <c r="L302" i="10"/>
  <c r="K302" i="10"/>
  <c r="L300" i="10"/>
  <c r="K300" i="10"/>
  <c r="L299" i="10"/>
  <c r="K299" i="10"/>
  <c r="L306" i="10"/>
  <c r="K306" i="10"/>
  <c r="L305" i="10"/>
  <c r="K305" i="10"/>
  <c r="L304" i="10"/>
  <c r="K304" i="10"/>
  <c r="L301" i="10"/>
  <c r="K301" i="10"/>
  <c r="L298" i="10"/>
  <c r="K298" i="10"/>
  <c r="L156" i="10"/>
  <c r="K156" i="10"/>
  <c r="L155" i="10"/>
  <c r="K155" i="10"/>
  <c r="L157" i="10"/>
  <c r="K157" i="10"/>
  <c r="L105" i="10"/>
  <c r="K105" i="10"/>
  <c r="L104" i="10"/>
  <c r="K104" i="10"/>
  <c r="L103" i="10"/>
  <c r="K103" i="10"/>
  <c r="L101" i="10"/>
  <c r="K101" i="10"/>
  <c r="L102" i="10"/>
  <c r="K102" i="10"/>
  <c r="L100" i="10"/>
  <c r="K100" i="10"/>
  <c r="L99" i="10"/>
  <c r="K99" i="10"/>
  <c r="L98" i="10"/>
  <c r="K98" i="10"/>
  <c r="L81" i="10"/>
  <c r="K81" i="10"/>
  <c r="L80" i="10"/>
  <c r="K80" i="10"/>
  <c r="L79" i="10"/>
  <c r="K79" i="10"/>
  <c r="L172" i="10"/>
  <c r="K172" i="10"/>
  <c r="L97" i="10"/>
  <c r="K97" i="10"/>
  <c r="L96" i="10"/>
  <c r="K96" i="10"/>
  <c r="L95" i="10"/>
  <c r="K95" i="10"/>
  <c r="L94" i="10"/>
  <c r="K94" i="10"/>
  <c r="L78" i="10"/>
  <c r="K78" i="10"/>
  <c r="L93" i="10"/>
  <c r="K93" i="10"/>
  <c r="L92" i="10"/>
  <c r="K92" i="10"/>
  <c r="L77" i="10"/>
  <c r="K77" i="10"/>
  <c r="L91" i="10"/>
  <c r="K91" i="10"/>
  <c r="L90" i="10"/>
  <c r="K90" i="10"/>
  <c r="L89" i="10"/>
  <c r="K89" i="10"/>
  <c r="L88" i="10"/>
  <c r="K88" i="10"/>
  <c r="L87" i="10"/>
  <c r="K87" i="10"/>
  <c r="L86" i="10"/>
  <c r="K86" i="10"/>
  <c r="L85" i="10"/>
  <c r="K85" i="10"/>
  <c r="L84" i="10"/>
  <c r="K84" i="10"/>
  <c r="L75" i="10"/>
  <c r="K75" i="10"/>
  <c r="L83" i="10"/>
  <c r="K83" i="10"/>
  <c r="L74" i="10"/>
  <c r="K74" i="10"/>
  <c r="L82" i="10"/>
  <c r="K82" i="10"/>
  <c r="L113" i="10"/>
  <c r="K113" i="10"/>
  <c r="L112" i="10"/>
  <c r="K112" i="10"/>
  <c r="L431" i="10"/>
  <c r="K431" i="10"/>
  <c r="L340" i="10"/>
  <c r="K340" i="10"/>
  <c r="L123" i="10"/>
  <c r="K123" i="10"/>
  <c r="L351" i="10"/>
  <c r="K351" i="10"/>
  <c r="L136" i="10"/>
  <c r="K136" i="10"/>
  <c r="L161" i="10"/>
  <c r="K161" i="10"/>
  <c r="L350" i="10"/>
  <c r="K350" i="10"/>
  <c r="L108" i="10"/>
  <c r="K108" i="10"/>
  <c r="L109" i="10"/>
  <c r="K109" i="10"/>
  <c r="L376" i="10"/>
  <c r="K376" i="10"/>
  <c r="L121" i="10"/>
  <c r="K121" i="10"/>
  <c r="L110" i="10"/>
  <c r="K110" i="10"/>
  <c r="L343" i="10"/>
  <c r="K343" i="10"/>
  <c r="L160" i="10"/>
  <c r="K160" i="10"/>
  <c r="L235" i="10"/>
  <c r="K235" i="10"/>
  <c r="L437" i="10"/>
  <c r="K437" i="10"/>
  <c r="L436" i="10"/>
  <c r="K436" i="10"/>
  <c r="L435" i="10"/>
  <c r="K435" i="10"/>
  <c r="L438" i="10"/>
  <c r="K438" i="10"/>
  <c r="L439" i="10"/>
  <c r="K439" i="10"/>
  <c r="L141" i="10"/>
  <c r="K141" i="10"/>
  <c r="L349" i="10"/>
  <c r="K349" i="10"/>
  <c r="L397" i="10"/>
  <c r="K397" i="10"/>
  <c r="L396" i="10"/>
  <c r="K396" i="10"/>
  <c r="L233" i="10"/>
  <c r="K233" i="10"/>
  <c r="L131" i="10"/>
  <c r="K131" i="10"/>
  <c r="L231" i="10"/>
  <c r="K231" i="10"/>
  <c r="L173" i="10"/>
  <c r="K173" i="10"/>
  <c r="L386" i="10"/>
  <c r="K386" i="10"/>
  <c r="L384" i="10"/>
  <c r="K384" i="10"/>
  <c r="L177" i="10"/>
  <c r="K177" i="10"/>
  <c r="L127" i="10"/>
  <c r="K127" i="10"/>
  <c r="L268" i="10"/>
  <c r="K268" i="10"/>
  <c r="L269" i="10"/>
  <c r="K269" i="10"/>
  <c r="L440" i="10"/>
  <c r="K440" i="10"/>
  <c r="L382" i="10"/>
  <c r="K382" i="10"/>
  <c r="L381" i="10"/>
  <c r="K381" i="10"/>
  <c r="L182" i="10"/>
  <c r="K182" i="10"/>
  <c r="L116" i="10"/>
  <c r="K116" i="10"/>
  <c r="L115" i="10"/>
  <c r="K115" i="10"/>
  <c r="L258" i="10"/>
  <c r="K258" i="10"/>
  <c r="L120" i="10"/>
  <c r="K120" i="10"/>
  <c r="L398" i="10"/>
  <c r="K398" i="10"/>
  <c r="L399" i="10"/>
  <c r="K399" i="10"/>
  <c r="L394" i="10"/>
  <c r="K394" i="10"/>
  <c r="L393" i="10"/>
  <c r="K393" i="10"/>
  <c r="L424" i="10"/>
  <c r="K424" i="10"/>
  <c r="L374" i="10"/>
  <c r="K374" i="10"/>
  <c r="L326" i="10"/>
  <c r="K326" i="10"/>
  <c r="L368" i="10"/>
  <c r="K368" i="10"/>
  <c r="L377" i="10"/>
  <c r="K377" i="10"/>
  <c r="L363" i="10"/>
  <c r="K363" i="10"/>
  <c r="L362" i="10"/>
  <c r="K362" i="10"/>
  <c r="L348" i="10"/>
  <c r="K348" i="10"/>
  <c r="L347" i="10"/>
  <c r="K347" i="10"/>
  <c r="L346" i="10"/>
  <c r="K346" i="10"/>
  <c r="L425" i="10"/>
  <c r="K425" i="10"/>
  <c r="L338" i="10"/>
  <c r="K338" i="10"/>
  <c r="L354" i="10"/>
  <c r="K354" i="10"/>
  <c r="L355" i="10"/>
  <c r="K355" i="10"/>
  <c r="L337" i="10"/>
  <c r="K337" i="10"/>
  <c r="L352" i="10"/>
  <c r="K352" i="10"/>
  <c r="L215" i="10"/>
  <c r="K215" i="10"/>
  <c r="L216" i="10"/>
  <c r="K216" i="10"/>
  <c r="L219" i="10"/>
  <c r="K219" i="10"/>
  <c r="L73" i="10"/>
  <c r="K73" i="10"/>
  <c r="L331" i="10"/>
  <c r="K331" i="10"/>
  <c r="L361" i="10"/>
  <c r="K361" i="10"/>
  <c r="L366" i="10"/>
  <c r="K366" i="10"/>
  <c r="L365" i="10"/>
  <c r="K365" i="10"/>
  <c r="L367" i="10"/>
  <c r="K367" i="10"/>
  <c r="L364" i="10"/>
  <c r="K364" i="10"/>
  <c r="L286" i="10"/>
  <c r="K286" i="10"/>
  <c r="L254" i="10"/>
  <c r="K254" i="10"/>
  <c r="L255" i="10"/>
  <c r="K255" i="10"/>
  <c r="L256" i="10"/>
  <c r="K256" i="10"/>
  <c r="L336" i="10"/>
  <c r="K336" i="10"/>
  <c r="L327" i="10"/>
  <c r="K327" i="10"/>
  <c r="L328" i="10"/>
  <c r="K328" i="10"/>
  <c r="L329" i="10"/>
  <c r="K329" i="10"/>
  <c r="L330" i="10"/>
  <c r="K330" i="10"/>
  <c r="L332" i="10"/>
  <c r="K332" i="10"/>
  <c r="L333" i="10"/>
  <c r="K333" i="10"/>
  <c r="L334" i="10"/>
  <c r="K334" i="10"/>
  <c r="L335" i="10"/>
  <c r="K335" i="10"/>
  <c r="L252" i="10"/>
  <c r="K252" i="10"/>
  <c r="L253" i="10"/>
  <c r="K253" i="10"/>
  <c r="B13" i="12"/>
  <c r="L400" i="10"/>
  <c r="K400" i="10"/>
  <c r="L406" i="10"/>
  <c r="K406" i="10"/>
  <c r="L375" i="10"/>
  <c r="K375" i="10"/>
  <c r="L238" i="10"/>
  <c r="K238" i="10"/>
  <c r="L249" i="10"/>
  <c r="K249" i="10"/>
  <c r="L241" i="10"/>
  <c r="K241" i="10"/>
  <c r="L244" i="10"/>
  <c r="K244" i="10"/>
  <c r="L245" i="10"/>
  <c r="K245" i="10"/>
  <c r="L248" i="10"/>
  <c r="K248" i="10"/>
  <c r="L247" i="10"/>
  <c r="K247" i="10"/>
  <c r="L246" i="10"/>
  <c r="K246" i="10"/>
  <c r="L266" i="10"/>
  <c r="K266" i="10"/>
  <c r="L267" i="10"/>
  <c r="K267" i="10"/>
  <c r="L137" i="10"/>
  <c r="K137" i="10"/>
  <c r="L344" i="10"/>
  <c r="K344" i="10"/>
  <c r="L395" i="10"/>
  <c r="K395" i="10"/>
  <c r="L405" i="10"/>
  <c r="K405" i="10"/>
  <c r="L262" i="10"/>
  <c r="K262" i="10"/>
  <c r="L261" i="10"/>
  <c r="K261" i="10"/>
  <c r="L260" i="10"/>
  <c r="K260" i="10"/>
  <c r="L259" i="10"/>
  <c r="K259" i="10"/>
  <c r="L257" i="10"/>
  <c r="K257" i="10"/>
  <c r="C12" i="12"/>
  <c r="B12" i="12"/>
  <c r="C5" i="12"/>
  <c r="B5" i="12"/>
  <c r="C4" i="12"/>
  <c r="B4" i="12"/>
  <c r="G4" i="14"/>
  <c r="C14" i="12" s="1"/>
  <c r="B14" i="12"/>
  <c r="B9" i="12"/>
  <c r="B8" i="12"/>
  <c r="B6" i="12"/>
  <c r="B4" i="13"/>
  <c r="B13" i="11" l="1"/>
  <c r="B39" i="11"/>
  <c r="D390" i="10"/>
  <c r="G390" i="10" s="1"/>
  <c r="D389" i="10"/>
  <c r="G389" i="10" s="1"/>
  <c r="D388" i="10"/>
  <c r="G388" i="10" s="1"/>
  <c r="D360" i="10"/>
  <c r="G360" i="10" s="1"/>
  <c r="D429" i="10"/>
  <c r="G429" i="10" s="1"/>
  <c r="D430" i="10"/>
  <c r="G430" i="10" s="1"/>
  <c r="D428" i="10"/>
  <c r="G428" i="10" s="1"/>
  <c r="D276" i="10"/>
  <c r="G276" i="10" s="1"/>
  <c r="D285" i="10"/>
  <c r="G285" i="10" s="1"/>
  <c r="D274" i="10"/>
  <c r="G274" i="10" s="1"/>
  <c r="D275" i="10"/>
  <c r="G275" i="10" s="1"/>
  <c r="D273" i="10"/>
  <c r="G273" i="10" s="1"/>
  <c r="D272" i="10"/>
  <c r="G272" i="10" s="1"/>
  <c r="D134" i="10"/>
  <c r="G134" i="10" s="1"/>
  <c r="D133" i="10"/>
  <c r="G133" i="10" s="1"/>
  <c r="D383" i="10"/>
  <c r="G383" i="10" s="1"/>
  <c r="D124" i="10"/>
  <c r="G124" i="10" s="1"/>
  <c r="D111" i="10"/>
  <c r="G111" i="10" s="1"/>
  <c r="D232" i="10"/>
  <c r="G232" i="10" s="1"/>
  <c r="D138" i="10"/>
  <c r="G138" i="10" s="1"/>
  <c r="D387" i="10"/>
  <c r="G387" i="10" s="1"/>
  <c r="D434" i="10"/>
  <c r="G434" i="10" s="1"/>
  <c r="D128" i="10"/>
  <c r="G128" i="10" s="1"/>
  <c r="D345" i="10"/>
  <c r="G345" i="10" s="1"/>
  <c r="D167" i="10"/>
  <c r="G167" i="10" s="1"/>
  <c r="D283" i="10"/>
  <c r="G283" i="10" s="1"/>
  <c r="D277" i="10"/>
  <c r="G277" i="10" s="1"/>
  <c r="D433" i="10"/>
  <c r="G433" i="10" s="1"/>
  <c r="D14" i="10"/>
  <c r="G14" i="10" s="1"/>
  <c r="D427" i="10"/>
  <c r="G427" i="10" s="1"/>
  <c r="D9" i="10"/>
  <c r="G9" i="10" s="1"/>
  <c r="D8" i="10"/>
  <c r="G8" i="10" s="1"/>
  <c r="D422" i="10"/>
  <c r="G422" i="10" s="1"/>
  <c r="D421" i="10"/>
  <c r="G421" i="10" s="1"/>
  <c r="D423" i="10"/>
  <c r="G423" i="10" s="1"/>
  <c r="D410" i="10"/>
  <c r="G410" i="10" s="1"/>
  <c r="D413" i="10"/>
  <c r="G413" i="10" s="1"/>
  <c r="D412" i="10"/>
  <c r="G412" i="10" s="1"/>
  <c r="D409" i="10"/>
  <c r="G409" i="10" s="1"/>
  <c r="D411" i="10"/>
  <c r="G411" i="10" s="1"/>
  <c r="D408" i="10"/>
  <c r="G408" i="10" s="1"/>
  <c r="D419" i="10"/>
  <c r="G419" i="10" s="1"/>
  <c r="D432" i="10"/>
  <c r="B5" i="11" s="1"/>
  <c r="D420" i="10"/>
  <c r="D418" i="10"/>
  <c r="G418" i="10" s="1"/>
  <c r="D417" i="10"/>
  <c r="G417" i="10" s="1"/>
  <c r="D416" i="10"/>
  <c r="G416" i="10" s="1"/>
  <c r="D414" i="10"/>
  <c r="G414" i="10" s="1"/>
  <c r="D415" i="10"/>
  <c r="G415" i="10" s="1"/>
  <c r="D153" i="10"/>
  <c r="G153" i="10" s="1"/>
  <c r="D152" i="10"/>
  <c r="G152" i="10" s="1"/>
  <c r="D154" i="10"/>
  <c r="G154" i="10" s="1"/>
  <c r="D135" i="10"/>
  <c r="G135" i="10" s="1"/>
  <c r="D236" i="10"/>
  <c r="G236" i="10" s="1"/>
  <c r="D62" i="10"/>
  <c r="B45" i="11" s="1"/>
  <c r="D66" i="10"/>
  <c r="G66" i="10" s="1"/>
  <c r="D67" i="10"/>
  <c r="G67" i="10" s="1"/>
  <c r="D288" i="10"/>
  <c r="G288" i="10" s="1"/>
  <c r="D237" i="10"/>
  <c r="G237" i="10" s="1"/>
  <c r="D242" i="10"/>
  <c r="G242" i="10" s="1"/>
  <c r="D130" i="10"/>
  <c r="G130" i="10" s="1"/>
  <c r="D250" i="10"/>
  <c r="G250" i="10" s="1"/>
  <c r="D163" i="10"/>
  <c r="G163" i="10" s="1"/>
  <c r="D114" i="10"/>
  <c r="G114" i="10" s="1"/>
  <c r="D426" i="10"/>
  <c r="D181" i="10"/>
  <c r="G181" i="10" s="1"/>
  <c r="D284" i="10"/>
  <c r="G284" i="10" s="1"/>
  <c r="D404" i="10"/>
  <c r="G404" i="10" s="1"/>
  <c r="D401" i="10"/>
  <c r="G401" i="10" s="1"/>
  <c r="D279" i="10"/>
  <c r="G279" i="10" s="1"/>
  <c r="D280" i="10"/>
  <c r="G280" i="10" s="1"/>
  <c r="D278" i="10"/>
  <c r="G278" i="10" s="1"/>
  <c r="D402" i="10"/>
  <c r="G402" i="10" s="1"/>
  <c r="D407" i="10"/>
  <c r="G407" i="10" s="1"/>
  <c r="D271" i="10"/>
  <c r="G271" i="10" s="1"/>
  <c r="D392" i="10"/>
  <c r="G392" i="10" s="1"/>
  <c r="D150" i="10"/>
  <c r="G150" i="10" s="1"/>
  <c r="D403" i="10"/>
  <c r="G403" i="10" s="1"/>
  <c r="D25" i="10"/>
  <c r="G25" i="10" s="1"/>
  <c r="D22" i="10"/>
  <c r="G22" i="10" s="1"/>
  <c r="D15" i="10"/>
  <c r="G15" i="10" s="1"/>
  <c r="D4" i="10"/>
  <c r="G4" i="10" s="1"/>
  <c r="D63" i="10"/>
  <c r="G63" i="10" s="1"/>
  <c r="D26" i="10"/>
  <c r="G26" i="10" s="1"/>
  <c r="D370" i="10"/>
  <c r="G370" i="10" s="1"/>
  <c r="D31" i="10"/>
  <c r="G31" i="10" s="1"/>
  <c r="D30" i="10"/>
  <c r="G30" i="10" s="1"/>
  <c r="D7" i="10"/>
  <c r="G7" i="10" s="1"/>
  <c r="D5" i="10"/>
  <c r="G5" i="10" s="1"/>
  <c r="D369" i="10"/>
  <c r="G369" i="10" s="1"/>
  <c r="D6" i="10"/>
  <c r="G6" i="10" s="1"/>
  <c r="D132" i="10"/>
  <c r="G132" i="10" s="1"/>
  <c r="D442" i="10"/>
  <c r="G442" i="10" s="1"/>
  <c r="D166" i="10"/>
  <c r="G166" i="10" s="1"/>
  <c r="D282" i="10"/>
  <c r="G282" i="10" s="1"/>
  <c r="D281" i="10"/>
  <c r="G281" i="10" s="1"/>
  <c r="D68" i="10"/>
  <c r="G68" i="10" s="1"/>
  <c r="D165" i="10"/>
  <c r="G165" i="10" s="1"/>
  <c r="D164" i="10"/>
  <c r="G164" i="10" s="1"/>
  <c r="D76" i="10"/>
  <c r="G76" i="10" s="1"/>
  <c r="D263" i="10"/>
  <c r="G263" i="10" s="1"/>
  <c r="D251" i="10"/>
  <c r="G251" i="10" s="1"/>
  <c r="D140" i="10"/>
  <c r="G140" i="10" s="1"/>
  <c r="D185" i="10"/>
  <c r="G185" i="10" s="1"/>
  <c r="D186" i="10"/>
  <c r="G186" i="10" s="1"/>
  <c r="D188" i="10"/>
  <c r="G188" i="10" s="1"/>
  <c r="D187" i="10"/>
  <c r="G187" i="10" s="1"/>
  <c r="D183" i="10"/>
  <c r="G183" i="10" s="1"/>
  <c r="D339" i="10"/>
  <c r="G339" i="10" s="1"/>
  <c r="D353" i="10"/>
  <c r="G353" i="10" s="1"/>
  <c r="D171" i="10"/>
  <c r="G171" i="10" s="1"/>
  <c r="D72" i="10"/>
  <c r="G72" i="10" s="1"/>
  <c r="D287" i="10"/>
  <c r="G287" i="10" s="1"/>
  <c r="D71" i="10"/>
  <c r="G71" i="10" s="1"/>
  <c r="D70" i="10"/>
  <c r="G70" i="10" s="1"/>
  <c r="D239" i="10"/>
  <c r="G239" i="10" s="1"/>
  <c r="D342" i="10"/>
  <c r="G342" i="10" s="1"/>
  <c r="D240" i="10"/>
  <c r="G240" i="10" s="1"/>
  <c r="D391" i="10"/>
  <c r="G391" i="10" s="1"/>
  <c r="D107" i="10"/>
  <c r="G107" i="10" s="1"/>
  <c r="D189" i="10"/>
  <c r="G189" i="10" s="1"/>
  <c r="D170" i="10"/>
  <c r="G170" i="10" s="1"/>
  <c r="D169" i="10"/>
  <c r="G169" i="10" s="1"/>
  <c r="D168" i="10"/>
  <c r="G168" i="10" s="1"/>
  <c r="D341" i="10"/>
  <c r="G341" i="10" s="1"/>
  <c r="D270" i="10"/>
  <c r="G270" i="10" s="1"/>
  <c r="D356" i="10"/>
  <c r="G356" i="10" s="1"/>
  <c r="D357" i="10"/>
  <c r="G357" i="10" s="1"/>
  <c r="D358" i="10"/>
  <c r="G358" i="10" s="1"/>
  <c r="D359" i="10"/>
  <c r="G359" i="10" s="1"/>
  <c r="D16" i="10"/>
  <c r="G16" i="10" s="1"/>
  <c r="D11" i="10"/>
  <c r="G11" i="10" s="1"/>
  <c r="D441" i="10"/>
  <c r="G441" i="10" s="1"/>
  <c r="D385" i="10"/>
  <c r="G385" i="10" s="1"/>
  <c r="D325" i="10"/>
  <c r="G325" i="10" s="1"/>
  <c r="D324" i="10"/>
  <c r="G324" i="10" s="1"/>
  <c r="D323" i="10"/>
  <c r="G323" i="10" s="1"/>
  <c r="D322" i="10"/>
  <c r="G322" i="10" s="1"/>
  <c r="D321" i="10"/>
  <c r="G321" i="10" s="1"/>
  <c r="D320" i="10"/>
  <c r="G320" i="10" s="1"/>
  <c r="D319" i="10"/>
  <c r="G319" i="10" s="1"/>
  <c r="D318" i="10"/>
  <c r="G318" i="10" s="1"/>
  <c r="D317" i="10"/>
  <c r="G317" i="10" s="1"/>
  <c r="D316" i="10"/>
  <c r="G316" i="10" s="1"/>
  <c r="D226" i="10"/>
  <c r="G226" i="10" s="1"/>
  <c r="D46" i="10"/>
  <c r="G46" i="10" s="1"/>
  <c r="D45" i="10"/>
  <c r="G45" i="10" s="1"/>
  <c r="D44" i="10"/>
  <c r="G44" i="10" s="1"/>
  <c r="D43" i="10"/>
  <c r="G43" i="10" s="1"/>
  <c r="D42" i="10"/>
  <c r="G42" i="10" s="1"/>
  <c r="D39" i="10"/>
  <c r="G39" i="10" s="1"/>
  <c r="D38" i="10"/>
  <c r="G38" i="10" s="1"/>
  <c r="D37" i="10"/>
  <c r="G37" i="10" s="1"/>
  <c r="D36" i="10"/>
  <c r="G36" i="10" s="1"/>
  <c r="D35" i="10"/>
  <c r="G35" i="10" s="1"/>
  <c r="D34" i="10"/>
  <c r="G34" i="10" s="1"/>
  <c r="D33" i="10"/>
  <c r="G33" i="10" s="1"/>
  <c r="D32" i="10"/>
  <c r="G32" i="10" s="1"/>
  <c r="D29" i="10"/>
  <c r="G29" i="10" s="1"/>
  <c r="D28" i="10"/>
  <c r="G28" i="10" s="1"/>
  <c r="D27" i="10"/>
  <c r="G27" i="10" s="1"/>
  <c r="D24" i="10"/>
  <c r="G24" i="10" s="1"/>
  <c r="D23" i="10"/>
  <c r="G23" i="10" s="1"/>
  <c r="D21" i="10"/>
  <c r="G21" i="10" s="1"/>
  <c r="D20" i="10"/>
  <c r="G20" i="10" s="1"/>
  <c r="D19" i="10"/>
  <c r="G19" i="10" s="1"/>
  <c r="D18" i="10"/>
  <c r="G18" i="10" s="1"/>
  <c r="D17" i="10"/>
  <c r="G17" i="10" s="1"/>
  <c r="D13" i="10"/>
  <c r="G13" i="10" s="1"/>
  <c r="D12" i="10"/>
  <c r="G12" i="10" s="1"/>
  <c r="D10" i="10"/>
  <c r="G10" i="10" s="1"/>
  <c r="D117" i="10"/>
  <c r="D142" i="10"/>
  <c r="D225" i="10"/>
  <c r="D47" i="10"/>
  <c r="D243" i="10"/>
  <c r="D148" i="10"/>
  <c r="D228" i="10"/>
  <c r="D362" i="10"/>
  <c r="D177" i="10"/>
  <c r="D349" i="10"/>
  <c r="D343" i="10"/>
  <c r="D350" i="10"/>
  <c r="D112" i="10"/>
  <c r="D88" i="10"/>
  <c r="D95" i="10"/>
  <c r="D102" i="10"/>
  <c r="D156" i="10"/>
  <c r="D297" i="10"/>
  <c r="D310" i="10"/>
  <c r="D119" i="10"/>
  <c r="D162" i="10"/>
  <c r="D146" i="10"/>
  <c r="D371" i="10"/>
  <c r="D259" i="10"/>
  <c r="D246" i="10"/>
  <c r="D406" i="10"/>
  <c r="D334" i="10"/>
  <c r="D256" i="10"/>
  <c r="D365" i="10"/>
  <c r="D399" i="10"/>
  <c r="D126" i="10"/>
  <c r="D143" i="10"/>
  <c r="D267" i="10"/>
  <c r="D238" i="10"/>
  <c r="D252" i="10"/>
  <c r="D352" i="10"/>
  <c r="D347" i="10"/>
  <c r="D393" i="10"/>
  <c r="D268" i="10"/>
  <c r="D396" i="10"/>
  <c r="D235" i="10"/>
  <c r="D109" i="10"/>
  <c r="D86" i="10"/>
  <c r="D78" i="10"/>
  <c r="D99" i="10"/>
  <c r="D300" i="10"/>
  <c r="D294" i="10"/>
  <c r="D64" i="10"/>
  <c r="D55" i="10"/>
  <c r="D405" i="10"/>
  <c r="D245" i="10"/>
  <c r="D329" i="10"/>
  <c r="D73" i="10"/>
  <c r="D326" i="10"/>
  <c r="D115" i="10"/>
  <c r="D173" i="10"/>
  <c r="B28" i="11" s="1"/>
  <c r="D438" i="10"/>
  <c r="D123" i="10"/>
  <c r="D83" i="10"/>
  <c r="D91" i="10"/>
  <c r="D79" i="10"/>
  <c r="D105" i="10"/>
  <c r="D304" i="10"/>
  <c r="D295" i="10"/>
  <c r="D315" i="10"/>
  <c r="D262" i="10"/>
  <c r="D330" i="10"/>
  <c r="D286" i="10"/>
  <c r="B33" i="11" s="1"/>
  <c r="D331" i="10"/>
  <c r="D368" i="10"/>
  <c r="B20" i="11" s="1"/>
  <c r="D258" i="10"/>
  <c r="D386" i="10"/>
  <c r="D439" i="10"/>
  <c r="D351" i="10"/>
  <c r="D74" i="10"/>
  <c r="D90" i="10"/>
  <c r="D172" i="10"/>
  <c r="D104" i="10"/>
  <c r="D293" i="10"/>
  <c r="D227" i="10"/>
  <c r="D244" i="10"/>
  <c r="D328" i="10"/>
  <c r="D219" i="10"/>
  <c r="D338" i="10"/>
  <c r="D374" i="10"/>
  <c r="D367" i="10"/>
  <c r="D299" i="10"/>
  <c r="D260" i="10"/>
  <c r="D247" i="10"/>
  <c r="D400" i="10"/>
  <c r="D333" i="10"/>
  <c r="D255" i="10"/>
  <c r="D366" i="10"/>
  <c r="D355" i="10"/>
  <c r="D363" i="10"/>
  <c r="D398" i="10"/>
  <c r="D381" i="10"/>
  <c r="D161" i="10"/>
  <c r="D113" i="10"/>
  <c r="D89" i="10"/>
  <c r="D96" i="10"/>
  <c r="D101" i="10"/>
  <c r="D298" i="10"/>
  <c r="D303" i="10"/>
  <c r="D313" i="10"/>
  <c r="D307" i="10"/>
  <c r="D52" i="10"/>
  <c r="D378" i="10"/>
  <c r="D176" i="10"/>
  <c r="D158" i="10"/>
  <c r="D372" i="10"/>
  <c r="D261" i="10"/>
  <c r="D248" i="10"/>
  <c r="D332" i="10"/>
  <c r="D254" i="10"/>
  <c r="D361" i="10"/>
  <c r="D354" i="10"/>
  <c r="D377" i="10"/>
  <c r="D120" i="10"/>
  <c r="D382" i="10"/>
  <c r="D384" i="10"/>
  <c r="D141" i="10"/>
  <c r="D136" i="10"/>
  <c r="D82" i="10"/>
  <c r="D97" i="10"/>
  <c r="D103" i="10"/>
  <c r="D301" i="10"/>
  <c r="D290" i="10"/>
  <c r="D314" i="10"/>
  <c r="D308" i="10"/>
  <c r="D51" i="10"/>
  <c r="D379" i="10"/>
  <c r="D129" i="10"/>
  <c r="D116" i="10"/>
  <c r="D231" i="10"/>
  <c r="D435" i="10"/>
  <c r="D110" i="10"/>
  <c r="D340" i="10"/>
  <c r="D75" i="10"/>
  <c r="D77" i="10"/>
  <c r="D80" i="10"/>
  <c r="D305" i="10"/>
  <c r="D296" i="10"/>
  <c r="D311" i="10"/>
  <c r="D49" i="10"/>
  <c r="D48" i="10"/>
  <c r="D344" i="10"/>
  <c r="B54" i="11" s="1"/>
  <c r="D241" i="10"/>
  <c r="D327" i="10"/>
  <c r="D364" i="10"/>
  <c r="D216" i="10"/>
  <c r="B40" i="11" s="1"/>
  <c r="D425" i="10"/>
  <c r="D440" i="10"/>
  <c r="D131" i="10"/>
  <c r="D436" i="10"/>
  <c r="D121" i="10"/>
  <c r="D84" i="10"/>
  <c r="D92" i="10"/>
  <c r="D81" i="10"/>
  <c r="D157" i="10"/>
  <c r="D306" i="10"/>
  <c r="D291" i="10"/>
  <c r="D312" i="10"/>
  <c r="D59" i="10"/>
  <c r="D264" i="10"/>
  <c r="D159" i="10"/>
  <c r="D54" i="10"/>
  <c r="D257" i="10"/>
  <c r="D266" i="10"/>
  <c r="D375" i="10"/>
  <c r="D335" i="10"/>
  <c r="D337" i="10"/>
  <c r="D348" i="10"/>
  <c r="D394" i="10"/>
  <c r="D182" i="10"/>
  <c r="D127" i="10"/>
  <c r="D397" i="10"/>
  <c r="B55" i="11" s="1"/>
  <c r="D160" i="10"/>
  <c r="D108" i="10"/>
  <c r="D431" i="10"/>
  <c r="D87" i="10"/>
  <c r="D94" i="10"/>
  <c r="D100" i="10"/>
  <c r="D155" i="10"/>
  <c r="D302" i="10"/>
  <c r="D289" i="10"/>
  <c r="D309" i="10"/>
  <c r="D65" i="10"/>
  <c r="D56" i="10"/>
  <c r="D106" i="10"/>
  <c r="D234" i="10"/>
  <c r="D230" i="10"/>
  <c r="D118" i="10"/>
  <c r="D149" i="10"/>
  <c r="D229" i="10"/>
  <c r="D61" i="10"/>
  <c r="D53" i="10"/>
  <c r="D57" i="10"/>
  <c r="D265" i="10"/>
  <c r="D145" i="10"/>
  <c r="D373" i="10"/>
  <c r="D50" i="10"/>
  <c r="D395" i="10"/>
  <c r="D253" i="10"/>
  <c r="D424" i="10"/>
  <c r="D437" i="10"/>
  <c r="D93" i="10"/>
  <c r="D292" i="10"/>
  <c r="D249" i="10"/>
  <c r="D376" i="10"/>
  <c r="D98" i="10"/>
  <c r="D147" i="10"/>
  <c r="D137" i="10"/>
  <c r="D215" i="10"/>
  <c r="B48" i="11" s="1"/>
  <c r="D269" i="10"/>
  <c r="D58" i="10"/>
  <c r="D336" i="10"/>
  <c r="D346" i="10"/>
  <c r="D233" i="10"/>
  <c r="D85" i="10"/>
  <c r="D144" i="10"/>
  <c r="D60" i="10"/>
  <c r="B56" i="11" l="1"/>
  <c r="B31" i="11"/>
  <c r="B12" i="11"/>
  <c r="B16" i="11"/>
  <c r="B19" i="11"/>
  <c r="B44" i="11"/>
  <c r="G62" i="10"/>
  <c r="B6" i="11"/>
  <c r="G432" i="10"/>
  <c r="G420" i="10"/>
  <c r="B8" i="11"/>
  <c r="B49" i="11"/>
  <c r="B14" i="11"/>
  <c r="G426" i="10"/>
  <c r="B9" i="11"/>
  <c r="B52" i="11"/>
  <c r="B27" i="11"/>
  <c r="B32" i="11"/>
  <c r="B41" i="11"/>
  <c r="B23" i="11"/>
  <c r="B18" i="11"/>
  <c r="B36" i="11"/>
  <c r="B38" i="11"/>
  <c r="B10" i="11"/>
  <c r="B43" i="11"/>
  <c r="B58" i="11"/>
  <c r="B57" i="11"/>
  <c r="B47" i="11"/>
  <c r="B34" i="11"/>
  <c r="B53" i="11"/>
  <c r="B15" i="11"/>
  <c r="B17" i="11"/>
  <c r="B7" i="11"/>
  <c r="B21" i="11"/>
  <c r="B37" i="11"/>
  <c r="B46" i="11"/>
  <c r="B29" i="11"/>
  <c r="B22" i="11"/>
  <c r="B25" i="11"/>
  <c r="B26" i="11"/>
  <c r="B51" i="11"/>
  <c r="B24" i="11"/>
  <c r="B35" i="11"/>
  <c r="B30" i="11"/>
  <c r="B42" i="11"/>
  <c r="B50" i="11"/>
  <c r="B4" i="11"/>
  <c r="G1" i="10" l="1"/>
  <c r="H1" i="10"/>
  <c r="C8" i="12"/>
  <c r="B11" i="12" l="1"/>
  <c r="C10" i="12"/>
  <c r="B10" i="12"/>
  <c r="C11" i="17"/>
  <c r="C11" i="12"/>
  <c r="C9" i="12"/>
  <c r="C6" i="12"/>
  <c r="C12" i="17"/>
  <c r="C10" i="17"/>
  <c r="C9" i="17" l="1"/>
  <c r="C4" i="16" l="1"/>
  <c r="C3" i="16"/>
  <c r="G1" i="14" l="1"/>
  <c r="C1" i="12"/>
  <c r="C1" i="10" l="1"/>
  <c r="D1" i="15"/>
  <c r="E1" i="14"/>
  <c r="K1" i="10" l="1"/>
  <c r="B1" i="12"/>
  <c r="L1" i="10"/>
  <c r="B1" i="13"/>
  <c r="B11" i="11"/>
  <c r="B1" i="11" s="1"/>
  <c r="D1" i="10"/>
</calcChain>
</file>

<file path=xl/sharedStrings.xml><?xml version="1.0" encoding="utf-8"?>
<sst xmlns="http://schemas.openxmlformats.org/spreadsheetml/2006/main" count="1979" uniqueCount="950">
  <si>
    <t>CONTENANCE</t>
  </si>
  <si>
    <t>LOT</t>
  </si>
  <si>
    <t>Pièce</t>
  </si>
  <si>
    <t>CARACTERISTIQUE</t>
  </si>
  <si>
    <t>Fournisseur</t>
  </si>
  <si>
    <t>Technicien</t>
  </si>
  <si>
    <t/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</si>
  <si>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</si>
  <si>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</si>
  <si>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</si>
  <si>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</si>
  <si>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</si>
  <si>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</si>
  <si>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</si>
  <si>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</si>
  <si>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</si>
  <si>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</si>
  <si>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</si>
  <si>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</si>
  <si>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PUHT</t>
  </si>
  <si>
    <t>Fichier des sorties de stock</t>
  </si>
  <si>
    <t>Chiffre d'affaire HT</t>
  </si>
  <si>
    <t>Montant HT</t>
  </si>
  <si>
    <t>Hewlett-Packard</t>
  </si>
  <si>
    <t>Lenovo</t>
  </si>
  <si>
    <t>IBM</t>
  </si>
  <si>
    <t>Kyocera</t>
  </si>
  <si>
    <t>Eaton</t>
  </si>
  <si>
    <t>Catégorie</t>
  </si>
  <si>
    <t>Raison sociale</t>
  </si>
  <si>
    <t>Titre</t>
  </si>
  <si>
    <t>Cellule de travail :</t>
  </si>
  <si>
    <t>Valeurs par défaut dans les formulaires</t>
  </si>
  <si>
    <t>Personnalisation du classeur</t>
  </si>
  <si>
    <t>Appliquer plein écran ?</t>
  </si>
  <si>
    <t>Afficher formules ?</t>
  </si>
  <si>
    <t>oui</t>
  </si>
  <si>
    <t>Afficher feuilles ?</t>
  </si>
  <si>
    <t>Afficher entêtes ?</t>
  </si>
  <si>
    <t>Nombre de sorties</t>
  </si>
  <si>
    <t>Nombre d'entrées</t>
  </si>
  <si>
    <t>...</t>
  </si>
  <si>
    <t>Total général</t>
  </si>
  <si>
    <t>Stocks actuels</t>
  </si>
  <si>
    <t>Inventaire par catégorie</t>
  </si>
  <si>
    <t>Quantités</t>
  </si>
  <si>
    <t>Total</t>
  </si>
  <si>
    <t>Années</t>
  </si>
  <si>
    <t>Entrées par fournisseur (quantités)</t>
  </si>
  <si>
    <t>Entrées par fournisseur (montants)</t>
  </si>
  <si>
    <t>Montants HT</t>
  </si>
  <si>
    <t>Sorties par technicien (quantités)</t>
  </si>
  <si>
    <t>Fichier des techniciens</t>
  </si>
  <si>
    <t>Fichier des fournisseurs</t>
  </si>
  <si>
    <t>Fichier des catégories</t>
  </si>
  <si>
    <t>Seuil d'alerte</t>
  </si>
  <si>
    <t>Descriptif</t>
  </si>
  <si>
    <t>Stockage</t>
  </si>
  <si>
    <t>2023</t>
  </si>
  <si>
    <t>avr</t>
  </si>
  <si>
    <t>Axel</t>
  </si>
  <si>
    <t>Pierre</t>
  </si>
  <si>
    <t>Staelens</t>
  </si>
  <si>
    <t>Presse-étoupes</t>
  </si>
  <si>
    <t>Rondelles</t>
  </si>
  <si>
    <t>Presse-étoupes synthétique AGRO M16X1,5</t>
  </si>
  <si>
    <t>Entrepôt</t>
  </si>
  <si>
    <t>non</t>
  </si>
  <si>
    <t>Presse-étoupes synthétique AGRO M20X1,5</t>
  </si>
  <si>
    <t>Presse-étoupes synthétique AGRO M25X1,5</t>
  </si>
  <si>
    <t>AGRO</t>
  </si>
  <si>
    <t>E M8</t>
  </si>
  <si>
    <t>Ecrou 6 pans din 934 M8</t>
  </si>
  <si>
    <t>AGR15551710</t>
  </si>
  <si>
    <t>AGR15552013</t>
  </si>
  <si>
    <t>AGR825525</t>
  </si>
  <si>
    <t>AGR15552517</t>
  </si>
  <si>
    <t>AGR825532</t>
  </si>
  <si>
    <t>Contre écrou synthétique AGRO 32X1,5</t>
  </si>
  <si>
    <t>AGR825540</t>
  </si>
  <si>
    <t>Contre écrou synthétique AGRO M40X1,5</t>
  </si>
  <si>
    <t>AGR155550138</t>
  </si>
  <si>
    <t>Presse-étoupes synthétique AGRO M50X1,5</t>
  </si>
  <si>
    <t>AGR825550</t>
  </si>
  <si>
    <t>Contre écrou synthétique AGRO M50X1,5</t>
  </si>
  <si>
    <t>AGR825563</t>
  </si>
  <si>
    <t>Contre écrou synthétique AGRO M63X1,5</t>
  </si>
  <si>
    <t>Presse-étoupes OBO V-TEC VM M32</t>
  </si>
  <si>
    <t>Jonathan</t>
  </si>
  <si>
    <t>Samuel</t>
  </si>
  <si>
    <t>CEBEO</t>
  </si>
  <si>
    <t>Rittal</t>
  </si>
  <si>
    <t>Ac-Electricité</t>
  </si>
  <si>
    <t>G3</t>
  </si>
  <si>
    <t>Gaine thermorétractable</t>
  </si>
  <si>
    <t>SMOE-82252 (CES-4)</t>
  </si>
  <si>
    <t>Passe-parois thermorétractable Raychem TE SMOE-82252 / CES 4</t>
  </si>
  <si>
    <t>G4</t>
  </si>
  <si>
    <t>Connecteurs</t>
  </si>
  <si>
    <t>Disjoncteurs</t>
  </si>
  <si>
    <t>Ecrous</t>
  </si>
  <si>
    <t>RSES-525A</t>
  </si>
  <si>
    <t>Ensemble de 3 prises équerre 250 A Interface type A Raychem TE RSES-525A</t>
  </si>
  <si>
    <t>Terminaisons</t>
  </si>
  <si>
    <t>IXSU-F4131</t>
  </si>
  <si>
    <t>Terminaison pour cable PRC montage intérieur Raychem TE IXSU-F4131</t>
  </si>
  <si>
    <t>Gaine thermorétractable 3M HDT-A 48.0/15.0mm X 1M</t>
  </si>
  <si>
    <t>BIZ218004</t>
  </si>
  <si>
    <t>Gaine thermorétractable BizLine 218004 38.0/12.0mm X 1M</t>
  </si>
  <si>
    <t>BIZ215006</t>
  </si>
  <si>
    <t>Gaine thermorétractable BizLine 18.0/6.0mm X 1 M</t>
  </si>
  <si>
    <t>A9F74416</t>
  </si>
  <si>
    <t xml:space="preserve">Disjoncteur Schneider A9F74416 4P 16A C </t>
  </si>
  <si>
    <t>H2</t>
  </si>
  <si>
    <t>Acti9 iC60 N 400V</t>
  </si>
  <si>
    <t>A9F74432</t>
  </si>
  <si>
    <t>Disjoncteur Schneider A9F74432 4P 32A C</t>
  </si>
  <si>
    <t>A9F74440</t>
  </si>
  <si>
    <t>Disjoncteur Schneider A9F74440 4P 40A C</t>
  </si>
  <si>
    <t>A9F68202</t>
  </si>
  <si>
    <t>Acti9 iT60 N 400V</t>
  </si>
  <si>
    <t>A9F74210</t>
  </si>
  <si>
    <t>Disjoncteur Schneider A9F68202 2P 2A C</t>
  </si>
  <si>
    <t>A9F74216</t>
  </si>
  <si>
    <t>Disjoncteur Schneider A9F74216 2P 16A C</t>
  </si>
  <si>
    <t>Disjoncteur Schneider A9F74210 2P 10A C</t>
  </si>
  <si>
    <t>A9F68220</t>
  </si>
  <si>
    <t>Disjoncteur Schneider A9F68220 2P 20A C</t>
  </si>
  <si>
    <t>A9F75220</t>
  </si>
  <si>
    <t>Disjoncteur Schneider A9F75220 2P 20A D</t>
  </si>
  <si>
    <t>A9F68102</t>
  </si>
  <si>
    <t>Disjoncteur Schneider A9F68102 1P 2A C</t>
  </si>
  <si>
    <t>NCN325</t>
  </si>
  <si>
    <t>10kA/15kA</t>
  </si>
  <si>
    <t>Disjoncteur Hager NCN325 3P 25A C</t>
  </si>
  <si>
    <t>SN201 M-C16</t>
  </si>
  <si>
    <t>Disjoncteur 1P ABB SN201 M-C16 230 V</t>
  </si>
  <si>
    <t>S232 C25</t>
  </si>
  <si>
    <t>GB2CB06</t>
  </si>
  <si>
    <t>GB2CB07</t>
  </si>
  <si>
    <t>Disjoncteur 2P ABB S232 C25</t>
  </si>
  <si>
    <t>GB2CB09</t>
  </si>
  <si>
    <t>GB2CD12</t>
  </si>
  <si>
    <t>GV3L50</t>
  </si>
  <si>
    <t>GV2ME03</t>
  </si>
  <si>
    <t>Déclencheur magnéto-thermique</t>
  </si>
  <si>
    <t>Déclencheur magnétique</t>
  </si>
  <si>
    <t>Disjoncteur magnéto-thermique Schneider GB2CB06 1P 1A</t>
  </si>
  <si>
    <t>Disjoncteur magnéto-thermique Schneider GB2CB07 1P 2A</t>
  </si>
  <si>
    <t>Disjoncteur magnéto-thermique Schneider GB2CB09 1P 4A</t>
  </si>
  <si>
    <t>Disjoncteur magnéto-thermique Schneider GB2CD12 1P+N 6A</t>
  </si>
  <si>
    <t>GV2ME05</t>
  </si>
  <si>
    <t>GV2ME07</t>
  </si>
  <si>
    <t>GV2ME10</t>
  </si>
  <si>
    <t>GV2ME16</t>
  </si>
  <si>
    <t>GV2ME22</t>
  </si>
  <si>
    <t>GV2ME32</t>
  </si>
  <si>
    <t>GV2RT08</t>
  </si>
  <si>
    <t>Schneider</t>
  </si>
  <si>
    <t>A9R01463</t>
  </si>
  <si>
    <t>Acti9 - iID 400V/415V - Type A</t>
  </si>
  <si>
    <t>A9R04463</t>
  </si>
  <si>
    <t>Acti9 iID 400V/415V - Type A</t>
  </si>
  <si>
    <t>Contacteurs</t>
  </si>
  <si>
    <t>Différentiels</t>
  </si>
  <si>
    <t>LC1D09BD</t>
  </si>
  <si>
    <t>Contacteur Schneider LC1D09BD 3P AC-3 440V 9A</t>
  </si>
  <si>
    <t>Interrupteur différentiel Schneider A9R04463 4P 63A 300mA</t>
  </si>
  <si>
    <t xml:space="preserve">Interrupteur différentiel Schneider A9R01463 4P 63A 30mA </t>
  </si>
  <si>
    <t>Disjoncteur moteur Schneider GV2RT08 3P 2,5..4A</t>
  </si>
  <si>
    <t>Disjoncteur moteur Schneider GV2ME32 3P 24..32A</t>
  </si>
  <si>
    <t>Disjoncteur moteur Schneider GV2ME22 3P 20..25A</t>
  </si>
  <si>
    <t>Disjoncteur moteur Schneider GV2ME16 3P 9..14A</t>
  </si>
  <si>
    <t>Disjoncteur moteur Schneider GV2ME10 3P 4..6,3A</t>
  </si>
  <si>
    <t>Disjoncteur moteur Schneider GV2ME07 3P 1,6..2,5A</t>
  </si>
  <si>
    <t>Disjoncteur moteur Schneider GV2ME05 3P 0,63..1A</t>
  </si>
  <si>
    <t>Disjoncteur moteur Schneider GV2ME03 3P 0,25..0,4A</t>
  </si>
  <si>
    <t>Disjoncteur moteur Schneider magnétique GV3L50 3P 50A</t>
  </si>
  <si>
    <t>LC2D09BD</t>
  </si>
  <si>
    <t xml:space="preserve">Contacteur inverseur Schneider LC2D09BD 3P AC-3 440V 9A </t>
  </si>
  <si>
    <t>LC1D25P7</t>
  </si>
  <si>
    <t>Bobine 230V CA</t>
  </si>
  <si>
    <t>Bobine 24V CC</t>
  </si>
  <si>
    <t>CAD32P7</t>
  </si>
  <si>
    <t>Contacteur Schneider CAD32P7 - 3 F + 2 O - instantané - 10A</t>
  </si>
  <si>
    <t>230V CA</t>
  </si>
  <si>
    <t>LC1DT40P7</t>
  </si>
  <si>
    <t>Contacteur Schneider LC1DT40P7 - 4P AC-1 440V 40A</t>
  </si>
  <si>
    <t>Contacteur Schneider LC1D25P7 3P AC-3 440V 25A</t>
  </si>
  <si>
    <t>LV430406</t>
  </si>
  <si>
    <t>Disjoncteur Schneider LV430406 Compact NSX160N 160A - 3P</t>
  </si>
  <si>
    <t>H4</t>
  </si>
  <si>
    <t>Sans déclencheur</t>
  </si>
  <si>
    <t>LV432404</t>
  </si>
  <si>
    <t>Disjoncteur Schneider LV432404 Compact NSX400H 400A 3P</t>
  </si>
  <si>
    <t>sans déclencheur</t>
  </si>
  <si>
    <t>Sectionneurs</t>
  </si>
  <si>
    <t>Sectionneur Schneider 31106 Interpact INS250 3P 250 A</t>
  </si>
  <si>
    <t>Sectionneur Schneider 28913 Interpact INS160 4P 160A</t>
  </si>
  <si>
    <t>Déclencheurs</t>
  </si>
  <si>
    <t>LV430431</t>
  </si>
  <si>
    <t>Déclencheur Schneider LV430431 TM125D 3P3D</t>
  </si>
  <si>
    <t>Pour disjoncteur NSX160/250</t>
  </si>
  <si>
    <t>LV432081</t>
  </si>
  <si>
    <t>Déclencheur Schneider LV432081 400A-3P3D</t>
  </si>
  <si>
    <t>Compact NSX400-630 - déclencheur micrologic 2.3</t>
  </si>
  <si>
    <t>LV429210</t>
  </si>
  <si>
    <t>Bloc Vigi Schneider LV429210 MH 3p 200 à 440V sensibilité 0,03 à 10A</t>
  </si>
  <si>
    <t>Compact NSX100-250F/N/H/S/L</t>
  </si>
  <si>
    <t>Gestion de stock Entrepôt 342</t>
  </si>
  <si>
    <t>LV429516</t>
  </si>
  <si>
    <t>Cache-borne Schneider LV429516 court 4p</t>
  </si>
  <si>
    <t>Compact NSX100-250F/N/H/S/L-INS/INV</t>
  </si>
  <si>
    <t>LV429518</t>
  </si>
  <si>
    <t>Cache-borne Schneider LV429518 long 4P</t>
  </si>
  <si>
    <t>GV2ME14</t>
  </si>
  <si>
    <t>Disjoncteur Schneider GV2ME14 6..10A - 3P 3d</t>
  </si>
  <si>
    <t>Disjoncteur Legrand 420013 DPX³160 16kA 400V - 4P-63A</t>
  </si>
  <si>
    <t>Variateurs</t>
  </si>
  <si>
    <t>6SE6440-2UD25-5CA1</t>
  </si>
  <si>
    <t>Variateur Siemens 6SE6440-2UD25-5CA1 micromaster MM440 3AC 380-480V +10/-10% 47-63 hz</t>
  </si>
  <si>
    <t>Moteur 5.5kW (7.5kW VT)</t>
  </si>
  <si>
    <t>Panneau de commande</t>
  </si>
  <si>
    <t>6SE6400-0AP00-0AA1</t>
  </si>
  <si>
    <t>Panneau de commande Siemens 6SE6400-0AP00-0AA1 en texte clair (AOP) N/A</t>
  </si>
  <si>
    <t>Résistances</t>
  </si>
  <si>
    <t>6ES7972-0DA00-0AA0</t>
  </si>
  <si>
    <t>Résistance de terminaison Siemens 6ES7972-0DA00-0AA0 RS485 pour la terminaison de réseaux PROFIBUS/MPI</t>
  </si>
  <si>
    <t>SIMATIC ET200</t>
  </si>
  <si>
    <t>NZM3-XKSA</t>
  </si>
  <si>
    <t>Caches-cornes Eaton NZM3-XKSA</t>
  </si>
  <si>
    <t>Utilisation avec : _x000D_
NZM3(-4), PN3(-4), N(S)3(-4)</t>
  </si>
  <si>
    <t>LA9D65A69</t>
  </si>
  <si>
    <t>Jeux de barres puissance inverseur Schneider LA9D65A69 D40A a D65A</t>
  </si>
  <si>
    <t>TheSys D</t>
  </si>
  <si>
    <t>GVAE11</t>
  </si>
  <si>
    <t>Contact auxiliaire Schneider GVAE11 - 1O + 1F</t>
  </si>
  <si>
    <t>Commandes</t>
  </si>
  <si>
    <t>LV432603</t>
  </si>
  <si>
    <t>Commande rotative téléscopique Schneider LV432603</t>
  </si>
  <si>
    <t>Compact NSX400-630</t>
  </si>
  <si>
    <t>LADN31</t>
  </si>
  <si>
    <t>Contact auxiliaire LADN31 - 3F+1O</t>
  </si>
  <si>
    <t>Bornes vis-étriers</t>
  </si>
  <si>
    <t>LADN22S</t>
  </si>
  <si>
    <t>Contact auxiliaire Schneider LADN22S 2O-2F</t>
  </si>
  <si>
    <t>Rouge</t>
  </si>
  <si>
    <t>GV1L3</t>
  </si>
  <si>
    <t>Limiteur additif Schneider 63A - pour disj. moteur</t>
  </si>
  <si>
    <t>GVAN20</t>
  </si>
  <si>
    <t>Contact auxiliaire Schneider GVAN20 - 2F - 50/38 Hz 4T</t>
  </si>
  <si>
    <t>Montage à gauche</t>
  </si>
  <si>
    <t>GVAN11</t>
  </si>
  <si>
    <t>Contact auxiliaire Schneider GVAN11 1O+1F - 230 M L - 50/38 Hz- 4T - 6A</t>
  </si>
  <si>
    <t>TI250 5A</t>
  </si>
  <si>
    <t>Transformateur de courant TI250 5 A</t>
  </si>
  <si>
    <t>H1</t>
  </si>
  <si>
    <t>Convertisseurs</t>
  </si>
  <si>
    <t>K109PT</t>
  </si>
  <si>
    <t>Convertisseur de température Seneca K109PT</t>
  </si>
  <si>
    <t>K109UI</t>
  </si>
  <si>
    <t>Convertisseur analogique Seneca K109UI</t>
  </si>
  <si>
    <t>K121</t>
  </si>
  <si>
    <t>Convertisseur analogique Seneca K121</t>
  </si>
  <si>
    <t>Transformateurs</t>
  </si>
  <si>
    <t>GV2AF3</t>
  </si>
  <si>
    <t>Bloc de raccordement Schneider GV2AF3</t>
  </si>
  <si>
    <t>LC1D09..D38</t>
  </si>
  <si>
    <t>Relais</t>
  </si>
  <si>
    <t>MY4IN 24VDC(S)</t>
  </si>
  <si>
    <t>Relais électromagnétique Omron MY4IN 24VDC (S)</t>
  </si>
  <si>
    <t>Compteurs</t>
  </si>
  <si>
    <t>Horloges</t>
  </si>
  <si>
    <t>Compteur horaire Schneider 15440 - Modulaire -230 Vca</t>
  </si>
  <si>
    <t>TBG40.X7 711025</t>
  </si>
  <si>
    <t>Compteur horaire Télé TBG40.X7 711025 12-48V DC</t>
  </si>
  <si>
    <t>RE17LLBM</t>
  </si>
  <si>
    <t>Relais tempo 1OF - L Li - 1s à 100H -24 à 240VAC</t>
  </si>
  <si>
    <t>RE22R1AMR</t>
  </si>
  <si>
    <t>Relais temporisateur de travail RE22R1AMR - 1OF - 24 à 240V ca-cc</t>
  </si>
  <si>
    <t>RXM4AB2P7</t>
  </si>
  <si>
    <t>Relais miniature Schneider RXM4AB2P7 4OF - 12A - 230VAC</t>
  </si>
  <si>
    <t>Embrochab test+DEL</t>
  </si>
  <si>
    <t>RXM4AB2BD</t>
  </si>
  <si>
    <t>Relais miniature Schneider RXM4AB2BD 4OF - 12a - 24VDC</t>
  </si>
  <si>
    <t>Presse-étoupes OBO V-TEC VM M40 LGR</t>
  </si>
  <si>
    <t>Contre-écrou synthétique OBO 116 M40 LGR PS</t>
  </si>
  <si>
    <t>Contre-écrou synthétique AGRO M25X1,5</t>
  </si>
  <si>
    <t>3RH1131-1BB40</t>
  </si>
  <si>
    <t>Contacteur auxiliaire Siemens 3RH1131-1BB40 3NO + 1NF 24 V CC</t>
  </si>
  <si>
    <t>5TT5800-0</t>
  </si>
  <si>
    <t>Contacteur INSTA Siemens 5TT5800-0 CA 230V, 400V 20A</t>
  </si>
  <si>
    <t>3RH2911-2HA21</t>
  </si>
  <si>
    <t xml:space="preserve">Contacteur auxiliaire Siemens 3RH2911-2HA21 1NF + 2NO </t>
  </si>
  <si>
    <t>5SL6104-7</t>
  </si>
  <si>
    <t>Disjoncteur modulaire Siemens 5SL6104-7 230/400V 6kA , 1 pole , C , 4A</t>
  </si>
  <si>
    <t>3RT2016-1BB42</t>
  </si>
  <si>
    <t>Contacteur de puissance Siemens 3RT2016-1BB42 , AC-3e/AC-3, 9 A , 4 kW / 400V , 3P , DC 24V</t>
  </si>
  <si>
    <t>3RV2901-1E</t>
  </si>
  <si>
    <t>Interrupteur auxiliaire Siemens 3RC2901-1E 1 NO + 1 NF</t>
  </si>
  <si>
    <t>Pour disjoncteur 3RV2</t>
  </si>
  <si>
    <t>PLC-BSC-230UC/21</t>
  </si>
  <si>
    <t>Socle pour relais Phoenix Contact PLC-BSC-230UC/21 230V</t>
  </si>
  <si>
    <t>PLC-RSC- 24UC/21</t>
  </si>
  <si>
    <t>Socle pour relais Phoenix Contact PLC-RSC- 24UC/21 24V</t>
  </si>
  <si>
    <t>HI11-P1/P3Z</t>
  </si>
  <si>
    <t>Contacteur auxiliaire Eaton HI11-P1/P3Z 1F 1O 1P,3P</t>
  </si>
  <si>
    <t>Télérupteur/Dimmer</t>
  </si>
  <si>
    <t>MTR2000ER</t>
  </si>
  <si>
    <t>Télérupteur Radio Yokis MTR2000ER 10A</t>
  </si>
  <si>
    <t>MTV500M</t>
  </si>
  <si>
    <t>Télévariateur temporisable Yokis MTV500M 500W</t>
  </si>
  <si>
    <t>Cache vis Schneider 28956 3P/4P 1 paire</t>
  </si>
  <si>
    <t>Compact INS100 à 160</t>
  </si>
  <si>
    <t>Accessoires disjoncteurs</t>
  </si>
  <si>
    <t>Contact auxiliaire Schneider 29450 1 OF ou 1 SD ou 1 SDE ou 1 SDV</t>
  </si>
  <si>
    <t>Compact NSX</t>
  </si>
  <si>
    <t>XCSDMP5902</t>
  </si>
  <si>
    <t>Interrupteur de sécurité Schneider XCSDMP5902 electromagnétique 1O+1F+1O</t>
  </si>
  <si>
    <t>BPS33</t>
  </si>
  <si>
    <t xml:space="preserve">Actionneur Schmersal BPS33 </t>
  </si>
  <si>
    <t>Capteurs</t>
  </si>
  <si>
    <t>BNS33-11ZG</t>
  </si>
  <si>
    <t>Interrupteur de sécurité Schmersal BNS 33-11ZG</t>
  </si>
  <si>
    <t>Accessoires sectionneurs</t>
  </si>
  <si>
    <t>Interrupteur auxiliaire Socomec 29990012</t>
  </si>
  <si>
    <t>3TK2830-1CB30</t>
  </si>
  <si>
    <t>Relais de sécurité 3TK2830-1CB30</t>
  </si>
  <si>
    <t>XPSAK311144</t>
  </si>
  <si>
    <t>Contrôleur Schneider XPSAK311144 - Arrêt d'urgence - 24V CA CC</t>
  </si>
  <si>
    <t>PNOZ s4</t>
  </si>
  <si>
    <t>Relais de sécurité Pilz PNOZ s4</t>
  </si>
  <si>
    <t>PNOZ s7.2</t>
  </si>
  <si>
    <t>Relais de sécurité Pilz PNOZ s7.2</t>
  </si>
  <si>
    <t>PNOZ s9</t>
  </si>
  <si>
    <t>Relais temporisé de sécurité Pilz PONZ s9</t>
  </si>
  <si>
    <t>Démarreurs</t>
  </si>
  <si>
    <t>3RW4038-1BB14</t>
  </si>
  <si>
    <t>Démarreur progressif Siemens SIRIUS 3RW4038-1BB14 , 37kW 480 V</t>
  </si>
  <si>
    <t>72.01.8.240.0000</t>
  </si>
  <si>
    <t>Relais de contrôle Finder 72.01.8.240.0000</t>
  </si>
  <si>
    <t>Compteur d'énergie Socomec 48250403 DIRIS A30</t>
  </si>
  <si>
    <t>7KM3220-0BA01-1DA0</t>
  </si>
  <si>
    <t>Centrale de mesure Siemens 7KM3220-0BA01-1DA0</t>
  </si>
  <si>
    <t>RT424024</t>
  </si>
  <si>
    <t>Relais de puissance Schrack RT424024</t>
  </si>
  <si>
    <t>Thermostats</t>
  </si>
  <si>
    <t>RT602 SN SZ</t>
  </si>
  <si>
    <t>Régulateur de température AEG RT602 SN SZ</t>
  </si>
  <si>
    <t>KFU8-FSSP-1.D</t>
  </si>
  <si>
    <t>Convertisseur fréquence-tension-courant Pepperl+Fuchs KFU8-FSSP-1.D</t>
  </si>
  <si>
    <t>Convertisseur programmable PR Electronics 4116</t>
  </si>
  <si>
    <t>Boitiers</t>
  </si>
  <si>
    <t>?</t>
  </si>
  <si>
    <t>Boitier métalique 80X75X60</t>
  </si>
  <si>
    <t>XAPM1201H29</t>
  </si>
  <si>
    <t>Boite à boutons vide Schneider XAPM1201H29 - Zinc - 1 Ouverture</t>
  </si>
  <si>
    <t>XAPM1201</t>
  </si>
  <si>
    <t>Boite à boutons vide Schneider XAPM1201 - Métallique - 1 trou</t>
  </si>
  <si>
    <t>XALD02</t>
  </si>
  <si>
    <t>Boite 2 trous Schneider XALD02</t>
  </si>
  <si>
    <t>XALD102</t>
  </si>
  <si>
    <t>Boite 1 bouton poussoir VERT Schneider XALD102 marquage 'l'</t>
  </si>
  <si>
    <t>XALK178E</t>
  </si>
  <si>
    <t>Boite jaune arrêt urgence Schneider XALK178E - pousser tourner 1F+1O</t>
  </si>
  <si>
    <t>A9A15151</t>
  </si>
  <si>
    <t>Support bouton/voyant diamètre 22 Schneider A9A15151</t>
  </si>
  <si>
    <t>Clipsage rail modulaire</t>
  </si>
  <si>
    <t>Fusibles</t>
  </si>
  <si>
    <t>3NA3136</t>
  </si>
  <si>
    <t>Fusible Siemens 3NA3136 160A 500V</t>
  </si>
  <si>
    <t>H3</t>
  </si>
  <si>
    <t>IEC269-2</t>
  </si>
  <si>
    <t>Fusible Socomec 269-2 aM 100A - 500V</t>
  </si>
  <si>
    <t>Fusible Legrand 16545 aM 100A - 500V</t>
  </si>
  <si>
    <t>Répartiteurs</t>
  </si>
  <si>
    <t>Répartiteur Schneider 04000 Multiclip 4P 80A 24M</t>
  </si>
  <si>
    <t>Répartiteur Schneider 04014 Multiclip 4P , 200A , 1 rangée</t>
  </si>
  <si>
    <t>Répartiteur Schneider 04152 Linergy BW - 12 Bornes 1à16mm</t>
  </si>
  <si>
    <t>Fusible NH Jean Muller 16A 500V</t>
  </si>
  <si>
    <t>Fusible Siba 3022113.20 20A 10/17,5kV</t>
  </si>
  <si>
    <t>NH000GG50V40</t>
  </si>
  <si>
    <t>Fusible Mersen NH000GG50V40 40A 500V</t>
  </si>
  <si>
    <t>Fusible NH Jean Muller 125 A 500 V</t>
  </si>
  <si>
    <t>Fusible NH Jean Muller 160 A 500V gG</t>
  </si>
  <si>
    <t xml:space="preserve">L232517 </t>
  </si>
  <si>
    <t>Fusible Ferraz Shawmut L232517 315 A 500V aM</t>
  </si>
  <si>
    <t>3NA3354</t>
  </si>
  <si>
    <t>Fusible Siemens 3NA3354 355A 500V NH3-gG</t>
  </si>
  <si>
    <t>Fusible Socomec 67220400 400A 500V T.2 gG</t>
  </si>
  <si>
    <t xml:space="preserve">L300183 </t>
  </si>
  <si>
    <t>Fusible Mersen L300183  690V 800A</t>
  </si>
  <si>
    <t>Fusible ETI 004116110 800A/500V NH4a gG</t>
  </si>
  <si>
    <t>HFD325</t>
  </si>
  <si>
    <t>Porte fusible Hager HFD325 3P - 250A</t>
  </si>
  <si>
    <t>Porte fusible Legrand 019948 1P - 250A</t>
  </si>
  <si>
    <t>Porte fusible Legrand 019950 1P - 400A</t>
  </si>
  <si>
    <t>Sectionneurs-fusible</t>
  </si>
  <si>
    <t>3NP1143-1DA22</t>
  </si>
  <si>
    <t xml:space="preserve">Interrupteur-sectionneur Siemens 3NP1143-1DA22 </t>
  </si>
  <si>
    <t>VCCD1</t>
  </si>
  <si>
    <t>Interrupteur-sectionneur - 3P - 690V 32A</t>
  </si>
  <si>
    <t>Poignée rouge cadenassable</t>
  </si>
  <si>
    <t>Horloge astronomique Theben SELEKTA 170 top 2 24VDC</t>
  </si>
  <si>
    <t>Horloge astronomique Theben SELEKTA 175 top 2 230VAC</t>
  </si>
  <si>
    <t>Fusible 5x20 0,1A T</t>
  </si>
  <si>
    <t>Fusible 5x20 0,2A F</t>
  </si>
  <si>
    <t>Fusible 5x20 0,2A T</t>
  </si>
  <si>
    <t>Fusible 5x20 0,315A F</t>
  </si>
  <si>
    <t>Fusible 5x20 0,315A T</t>
  </si>
  <si>
    <t>Fusible 5x20 0,4A T</t>
  </si>
  <si>
    <t>Fusible 5x20 0,5A T</t>
  </si>
  <si>
    <t>Fusible 5x20 0,63A T</t>
  </si>
  <si>
    <t>Fusible 5x20 0,8A T</t>
  </si>
  <si>
    <t>Fusible 5x20 1A T</t>
  </si>
  <si>
    <t>Fusible 5x20 1A F</t>
  </si>
  <si>
    <t>Fusible 5x20 1,25A T</t>
  </si>
  <si>
    <t>Fusible 5x20 1,6 T</t>
  </si>
  <si>
    <t>Fusible 5x20 1,6A F</t>
  </si>
  <si>
    <t>Fusible 5x20 2A T</t>
  </si>
  <si>
    <t>Fusible 5x20 2,5A T</t>
  </si>
  <si>
    <t>Fusible 5x20 2,5A F</t>
  </si>
  <si>
    <t>Fusible 5x20 3,15A T</t>
  </si>
  <si>
    <t>Fusible 5x20 4A T</t>
  </si>
  <si>
    <t>Fusible 5x20 5A T</t>
  </si>
  <si>
    <t>Fusible 5x20 6,3A T</t>
  </si>
  <si>
    <t>Fusible 5x20 5A F</t>
  </si>
  <si>
    <t>Fusible 5x20 6,3A F</t>
  </si>
  <si>
    <t>Fusible 5x20 8A F</t>
  </si>
  <si>
    <t>Fusible 5x20 10A T</t>
  </si>
  <si>
    <t>Fusible 6x32 0,2A T</t>
  </si>
  <si>
    <t>Fusible 6x32 0,25A T</t>
  </si>
  <si>
    <t>Fusible 6x32 2A T</t>
  </si>
  <si>
    <t>Fusible 6x32 1A T</t>
  </si>
  <si>
    <t>Fusible 6x32 5A T</t>
  </si>
  <si>
    <t>Fusible 6x32 6,3A T</t>
  </si>
  <si>
    <t>Fusible 6x32 15A T</t>
  </si>
  <si>
    <t>Fusible 8,5x31,5 2A gG</t>
  </si>
  <si>
    <t>2CSM277063R1801</t>
  </si>
  <si>
    <t>Fusible 8,5x31,5 2A aM</t>
  </si>
  <si>
    <t>2CSM258743R1801</t>
  </si>
  <si>
    <t>2CSM257563R1801</t>
  </si>
  <si>
    <t>Fusible 8,5x31,5 10A gG</t>
  </si>
  <si>
    <t>Fusible 8,5x31,5 16A gG</t>
  </si>
  <si>
    <t>Fusible 8,5x31,5 6A aM</t>
  </si>
  <si>
    <t>Fusible 8,5x31,5 4A aM</t>
  </si>
  <si>
    <t>FR10GG50V05</t>
  </si>
  <si>
    <t>Fusible 10x38 0,5A gG</t>
  </si>
  <si>
    <t>FR10GG50V2</t>
  </si>
  <si>
    <t>Fusible 10x38 2A gG</t>
  </si>
  <si>
    <t>Fusible 10x38 1A gG</t>
  </si>
  <si>
    <t>FR10GG50V4</t>
  </si>
  <si>
    <t>Fusible 10x38 4A gG</t>
  </si>
  <si>
    <t>FR10GG50V6</t>
  </si>
  <si>
    <t>Fusible 10x38 6A gG</t>
  </si>
  <si>
    <t>FR10GG50V8</t>
  </si>
  <si>
    <t>Fusible 10x38 8A gG</t>
  </si>
  <si>
    <t>FR10GG50V10</t>
  </si>
  <si>
    <t>Fusible 10x38 10A gG</t>
  </si>
  <si>
    <t>FR10GG50V16</t>
  </si>
  <si>
    <t>Fusible 10x38 16A gG</t>
  </si>
  <si>
    <t>Fusible 10x38 20A gG</t>
  </si>
  <si>
    <t>FR10GG50V25</t>
  </si>
  <si>
    <t>FR10GG50V20</t>
  </si>
  <si>
    <t>FR10GG40V32</t>
  </si>
  <si>
    <t>Fusible 10x38 32A gG</t>
  </si>
  <si>
    <t>Fusible 10x38 25A gG</t>
  </si>
  <si>
    <t>FR10AM50V1</t>
  </si>
  <si>
    <t>Fusible 10x38 1A aM</t>
  </si>
  <si>
    <t>FR10AM50V2</t>
  </si>
  <si>
    <t>Fusible 10x38 2A aM</t>
  </si>
  <si>
    <t>FR10AM50V4</t>
  </si>
  <si>
    <t>Fusible 10x38 4A aM</t>
  </si>
  <si>
    <t>FR10AM50V6</t>
  </si>
  <si>
    <t>Fusible 10x38 6A aM</t>
  </si>
  <si>
    <t>FR10AM50V10</t>
  </si>
  <si>
    <t>Fusible 10x38 10A aM</t>
  </si>
  <si>
    <t>FR10AM50V16</t>
  </si>
  <si>
    <t>Fusible 10x38 16A aM</t>
  </si>
  <si>
    <t>FR10AM50V20</t>
  </si>
  <si>
    <t>Fusible 10x38 20A aM</t>
  </si>
  <si>
    <t>FR10AM40V25</t>
  </si>
  <si>
    <t>Fusible 10x38 25A aM</t>
  </si>
  <si>
    <t>Fusible 14x51 6A gG</t>
  </si>
  <si>
    <t>FR14GG69V10</t>
  </si>
  <si>
    <t>Fusible 14x51 10A gG</t>
  </si>
  <si>
    <t>FR14GG69V16</t>
  </si>
  <si>
    <t>Fusible 14x51 16A gG</t>
  </si>
  <si>
    <t>Fusible 14x51 20A gG</t>
  </si>
  <si>
    <t>FR14GG69V25</t>
  </si>
  <si>
    <t>Fusible 14x51 25A gG</t>
  </si>
  <si>
    <t>FR14GG50V32</t>
  </si>
  <si>
    <t>Fusible 14x51 32A gG</t>
  </si>
  <si>
    <t>FR14GG50V40</t>
  </si>
  <si>
    <t>Fusible 14x51 40A gG</t>
  </si>
  <si>
    <t>Fusible 14x51 50A gG</t>
  </si>
  <si>
    <t>FR14GG69V4</t>
  </si>
  <si>
    <t>Fusible 14x51 4A gG</t>
  </si>
  <si>
    <t>FR14AM69V20</t>
  </si>
  <si>
    <t>FR14AM69V25</t>
  </si>
  <si>
    <t>FR14AM50V32</t>
  </si>
  <si>
    <t>FR14AM50V40</t>
  </si>
  <si>
    <t>Fusible 22x58 50A gG</t>
  </si>
  <si>
    <t>FR22GG69V63</t>
  </si>
  <si>
    <t>Fusible 22x58 63A gG</t>
  </si>
  <si>
    <t>FR22GG69V80</t>
  </si>
  <si>
    <t>Fusible 22x58 80A gG</t>
  </si>
  <si>
    <t>FR22GG50V100</t>
  </si>
  <si>
    <t>Fusible 22x58 100A gG</t>
  </si>
  <si>
    <t>FR22AM69V63</t>
  </si>
  <si>
    <t>Bouchon OBO M20</t>
  </si>
  <si>
    <t>Tubes</t>
  </si>
  <si>
    <t>Entrées 20mm Helia 134523</t>
  </si>
  <si>
    <t>J2</t>
  </si>
  <si>
    <t>Manchons 20mm Helia 134623</t>
  </si>
  <si>
    <t>Mise en stock pour commandes</t>
  </si>
  <si>
    <t>Benjamin entrepôt</t>
  </si>
  <si>
    <t>Benjamin</t>
  </si>
  <si>
    <t>Jean-Yves</t>
  </si>
  <si>
    <t>Henri</t>
  </si>
  <si>
    <t>Chef d'équipe</t>
  </si>
  <si>
    <t>Alix</t>
  </si>
  <si>
    <t>François</t>
  </si>
  <si>
    <t>Thomas</t>
  </si>
  <si>
    <t>Ouvrier</t>
  </si>
  <si>
    <t>Dessinateur</t>
  </si>
  <si>
    <t>Responsable logistique</t>
  </si>
  <si>
    <t>John</t>
  </si>
  <si>
    <t>Christophe</t>
  </si>
  <si>
    <t>Manager</t>
  </si>
  <si>
    <t>Fred</t>
  </si>
  <si>
    <t>Véronique</t>
  </si>
  <si>
    <t>Secrétaire</t>
  </si>
  <si>
    <t>ATV320U40N4C</t>
  </si>
  <si>
    <t>Convertisseur de fréquence Schneider ATV320U40N4C 4kW - 280/500V</t>
  </si>
  <si>
    <t>BC-O-2/36-ECO</t>
  </si>
  <si>
    <t>Coffret Eaton BC-O-2/36-ECO en saillie 2 rangées</t>
  </si>
  <si>
    <t>3ND1830-8</t>
  </si>
  <si>
    <t>Fusible Siemens 3ND1830-8 100A aM</t>
  </si>
  <si>
    <t>3SK1111-1AB30</t>
  </si>
  <si>
    <t>Relais de sécurité Siemens 3SK1111-1AB30 24V</t>
  </si>
  <si>
    <t>Poignée Socomec 14242111 pour sectionneur</t>
  </si>
  <si>
    <t>Interrupteur auxiliaire Socomec 32906002 pour sectionneur</t>
  </si>
  <si>
    <t xml:space="preserve">Connections </t>
  </si>
  <si>
    <t>92-NBA1</t>
  </si>
  <si>
    <t>Trousse de jonction 3M 92-NBA1</t>
  </si>
  <si>
    <t>Bague d'étanchéité OBO 2029675 107C VM 20 4X5</t>
  </si>
  <si>
    <t>Bague d'étanchéité OBO 2029690 107 C VM 25 2X8</t>
  </si>
  <si>
    <t>A9F74206</t>
  </si>
  <si>
    <t>Disjoncteur Schneider A9F74206 2P 6A C</t>
  </si>
  <si>
    <t xml:space="preserve">Acti9 iC60N </t>
  </si>
  <si>
    <t>Préparation commande Shiftech</t>
  </si>
  <si>
    <t>Prises</t>
  </si>
  <si>
    <t>Prise Niko 700-36605 Hydro grise</t>
  </si>
  <si>
    <t>700-84202</t>
  </si>
  <si>
    <t>Boitier double Niko 700-84202 hydro gris</t>
  </si>
  <si>
    <t>700-84102</t>
  </si>
  <si>
    <t>Boitier simple Niko 700-84102 hydro gris</t>
  </si>
  <si>
    <t>Interrupteurs</t>
  </si>
  <si>
    <t>700-31600</t>
  </si>
  <si>
    <t>Interrupteur Niko 700-31600 hydro gris</t>
  </si>
  <si>
    <t>700-33000</t>
  </si>
  <si>
    <t>Interrupteur Niko 700-33000 hydro gris</t>
  </si>
  <si>
    <t>101-66600</t>
  </si>
  <si>
    <t>Prise encastrable Niko 101-66600 white</t>
  </si>
  <si>
    <t>101-76900</t>
  </si>
  <si>
    <t>Cache-trou Niko 101-76900 white</t>
  </si>
  <si>
    <t>310-02100</t>
  </si>
  <si>
    <t>Variateur Niko 310-02100</t>
  </si>
  <si>
    <t>101-31003</t>
  </si>
  <si>
    <t>Bouton pour varitateur Niko 101-31003 white</t>
  </si>
  <si>
    <t>120-76100</t>
  </si>
  <si>
    <t>Plaque simple Niko 120-76100 White</t>
  </si>
  <si>
    <t>101-65100</t>
  </si>
  <si>
    <t>Enjoliveur data Niko 101-65100 white</t>
  </si>
  <si>
    <t>120-76800</t>
  </si>
  <si>
    <t>Plaque double Niko 120-76800 white</t>
  </si>
  <si>
    <t>100-76200</t>
  </si>
  <si>
    <t>Plaque double Niko 100-76200 Original cream</t>
  </si>
  <si>
    <t>120-76700</t>
  </si>
  <si>
    <t>Plaque triple Niko 120-76700 white</t>
  </si>
  <si>
    <t>Alimentations</t>
  </si>
  <si>
    <t xml:space="preserve">Accessoires résidentiels </t>
  </si>
  <si>
    <t>350-70985</t>
  </si>
  <si>
    <t xml:space="preserve">Alimentation compacte Niko 350-70985 </t>
  </si>
  <si>
    <t>MWS625A</t>
  </si>
  <si>
    <t>Disjoncteur Hager MWS625A</t>
  </si>
  <si>
    <t>R9F64216</t>
  </si>
  <si>
    <t>Disjoncteur Schneider R9F64216 2P 16A 400V</t>
  </si>
  <si>
    <t>Resi9</t>
  </si>
  <si>
    <t>700-36600</t>
  </si>
  <si>
    <t>700-84101</t>
  </si>
  <si>
    <t>Boitier simple Niko 700-84101 white</t>
  </si>
  <si>
    <t>Goulottes</t>
  </si>
  <si>
    <t>J1</t>
  </si>
  <si>
    <t>Dérivation en T Legrand 010739 vers 80mm</t>
  </si>
  <si>
    <t>Angle intérieur Legrand 010605 50x105mm</t>
  </si>
  <si>
    <t>Angle plat Legrand 010786 50x105mm</t>
  </si>
  <si>
    <t>Dérivation en T Legrand 010740 vers105 mm</t>
  </si>
  <si>
    <t>Embout Legrand 010700 50x105mm</t>
  </si>
  <si>
    <t>Joint de corps à éclisse Legrand 010696 50x105mm</t>
  </si>
  <si>
    <t>Chemins de câbles</t>
  </si>
  <si>
    <t xml:space="preserve">Kit support pour boite de sol Legrand 088124 </t>
  </si>
  <si>
    <t>2 rangées de 6-12 modules</t>
  </si>
  <si>
    <t xml:space="preserve">Couvercle rectangulaire Legrand 088104 </t>
  </si>
  <si>
    <t>Pour kit support</t>
  </si>
  <si>
    <t>Accessoires raccordement</t>
  </si>
  <si>
    <t>Bloc de jonction Legrand 037168</t>
  </si>
  <si>
    <t>Prise simple Legrand 077111 Mosaic Blanc</t>
  </si>
  <si>
    <t>Prise double Legrand 077302 Mosaic Blanc</t>
  </si>
  <si>
    <t>Interrupteur Legrand 077011 Mosaic Blanc</t>
  </si>
  <si>
    <t>Coffrets</t>
  </si>
  <si>
    <t>(vide)</t>
  </si>
  <si>
    <t>Obturateur Legrand 077071 Mosaic Blanc 2 modules</t>
  </si>
  <si>
    <t>Obturateur Legrand 077070 Mosaic Blanc 1 module</t>
  </si>
  <si>
    <t>Support Legrand 010954 Mosaic Blanc 4 modules</t>
  </si>
  <si>
    <t>Support Legrand 010952 Mosaic Blanc 2 modules</t>
  </si>
  <si>
    <t>Pour goulotte</t>
  </si>
  <si>
    <t>Connecteur RJ45 Legrand 076561 Mosaic Blanc</t>
  </si>
  <si>
    <t>Prise RCA vidéo Legrand 078752 Blanc</t>
  </si>
  <si>
    <t>Prise téléphone Legrand 078739 Blanc</t>
  </si>
  <si>
    <t>Prise RJ11 Legrand 078731 Mosaic Blanc 2 modules</t>
  </si>
  <si>
    <t>Prise RJ11 Legrand 078730 Mosaic Blanc 1 module</t>
  </si>
  <si>
    <t>Prise RJ45 Legrand 078650 Mosaic Blanc 1 module</t>
  </si>
  <si>
    <t>OPT200-006</t>
  </si>
  <si>
    <t>Prise RJ45 Simple OPT200-006 1Port</t>
  </si>
  <si>
    <t>OPT200-007</t>
  </si>
  <si>
    <t>Prise RJ45 Double OPT200-007 2Port</t>
  </si>
  <si>
    <t>Pontages</t>
  </si>
  <si>
    <t>Barette de terre Legrand 34391</t>
  </si>
  <si>
    <t>Boitier de protection Legrand 654799 pour connecteurs Wieland</t>
  </si>
  <si>
    <t>Point d'accès WIFI Legrand 67364 230V Blanc</t>
  </si>
  <si>
    <t>Prix Utnitaire 
HTVA</t>
  </si>
  <si>
    <t>Excel-Pratique</t>
  </si>
  <si>
    <t>Dépannage VBA</t>
  </si>
  <si>
    <t>Valeur
des stock</t>
  </si>
  <si>
    <t>==</t>
  </si>
  <si>
    <t>&lt;03-04-23</t>
  </si>
  <si>
    <t>I2</t>
  </si>
  <si>
    <t>Socle 4 prises Legrand 654980 à encastrer</t>
  </si>
  <si>
    <t>Ecran</t>
  </si>
  <si>
    <t>HMIGTO5310</t>
  </si>
  <si>
    <t>Terminal tactile Schneider HMIGTO5310 - 640x480 pixels VGA</t>
  </si>
  <si>
    <t>I4</t>
  </si>
  <si>
    <t xml:space="preserve">
</t>
  </si>
  <si>
    <t>Valeur du stock =&gt;</t>
  </si>
  <si>
    <t>A9F68216</t>
  </si>
  <si>
    <t>Disjoncteur Schneider A9F68216 2P 16A C</t>
  </si>
  <si>
    <t>Disjoncteur Legrand 403731 2P D02 6000A 230/400V</t>
  </si>
  <si>
    <t>Disjoncteur Legrand 407662 1P C01 400V 6000A/10kA</t>
  </si>
  <si>
    <t>EPC32C06</t>
  </si>
  <si>
    <t>Disjoncteur ABB EPC32C06 2P 6A 3kA C</t>
  </si>
  <si>
    <t>Disjoncteur Legrand 407924 DX3 6000A/10kA 4P C06 400V</t>
  </si>
  <si>
    <t>4 modules</t>
  </si>
  <si>
    <t>3RV2011-1GA10</t>
  </si>
  <si>
    <t>Disjoncteur moteur Siemens 3RV2011-1GA10 Sirius 4,5-6,3A</t>
  </si>
  <si>
    <t>LADN22</t>
  </si>
  <si>
    <t>Bloc auxiliaire Schnaider LADN22 - 2F + 2O</t>
  </si>
  <si>
    <t>5SL6106-7</t>
  </si>
  <si>
    <t>Disjoncteur Siemens 5SL6106-7 1P 6A C</t>
  </si>
  <si>
    <t>5SY6201-7</t>
  </si>
  <si>
    <t>5SY4210-7</t>
  </si>
  <si>
    <t>Disjoncteur Siemens 5SY4210-7 2P 10A C</t>
  </si>
  <si>
    <t>Disjoncteur Siemens 5SY6201-7 2P 1A C</t>
  </si>
  <si>
    <t>5SY4101-7</t>
  </si>
  <si>
    <t>Disjoncteur Siemens 5SY4101-7 1P 1A C</t>
  </si>
  <si>
    <t>5ST3010</t>
  </si>
  <si>
    <t>Contact auxiliaire 1NO + 1NF</t>
  </si>
  <si>
    <t>Pour disjoncteur 5SY4/7/5SP4</t>
  </si>
  <si>
    <t xml:space="preserve">	B212061</t>
  </si>
  <si>
    <t>A9N26929</t>
  </si>
  <si>
    <t>Contact auxiliaire Schneider A9N26929 1SD et OF</t>
  </si>
  <si>
    <t>Demarreurs</t>
  </si>
  <si>
    <t>ATSU01N222LT</t>
  </si>
  <si>
    <t>Demarreur progressif Schneider ATSU01N222LT</t>
  </si>
  <si>
    <t>3NW7023</t>
  </si>
  <si>
    <t>Socle de fusibles Siemens 3NW7023 2P 32A</t>
  </si>
  <si>
    <t>Sectionneur à fusibles Eaton 263878 2P 10x3</t>
  </si>
  <si>
    <t>DF102</t>
  </si>
  <si>
    <t>Porte fusible Schneider DF102 2P 32A</t>
  </si>
  <si>
    <t>DF103</t>
  </si>
  <si>
    <t>Porte-fusibles Schneider DF103 3P 32A 10x38</t>
  </si>
  <si>
    <t>3NW7063</t>
  </si>
  <si>
    <t>Socle de fusibles Siemens 3NW7063 32A 10x38</t>
  </si>
  <si>
    <t>DF103N</t>
  </si>
  <si>
    <t>Porte-fusibles Schneider DF103N 3P N 32A 10x38</t>
  </si>
  <si>
    <t>Y1062690</t>
  </si>
  <si>
    <t>Porte-fusibles Mersen Y1062690 3P+N</t>
  </si>
  <si>
    <t>Compteur énergie Socomec 48290110 DIRIS I-30, 3 phases</t>
  </si>
  <si>
    <t>Prise Walther Werke 169 63A 5P 380V</t>
  </si>
  <si>
    <t>I1</t>
  </si>
  <si>
    <t>M132A</t>
  </si>
  <si>
    <t>Prise Mennekes M132A 63A 4P 6H400V</t>
  </si>
  <si>
    <t>Rouge IP67</t>
  </si>
  <si>
    <t>Prise Walther Werke 63A 5P 380V IP44</t>
  </si>
  <si>
    <t>Connecteur Walther Werke 63A 400V 3P+N+T</t>
  </si>
  <si>
    <t>Rouge et blanc</t>
  </si>
  <si>
    <t>Fiche Mennekes 13206 63A 4P 6H400V Rouger IP67</t>
  </si>
  <si>
    <t>Fiche Mennekes 13225 125A 5P 6H400V Rouge IP67</t>
  </si>
  <si>
    <t>M3581</t>
  </si>
  <si>
    <t>Prise Mennekes M3581 32A 4P 6H 400V Rouge</t>
  </si>
  <si>
    <t>Prise Bals 11962 32A 5P 400V</t>
  </si>
  <si>
    <t>Socle Walther Werke 130406 4P 32A 400V</t>
  </si>
  <si>
    <t>Prise Bals 111 3P 16A 220V</t>
  </si>
  <si>
    <t>Prise Mennekes 9105 16A 3P 6H 230V Bleu</t>
  </si>
  <si>
    <t>Ex Typ 241</t>
  </si>
  <si>
    <t>Prise Mennekes 16A 2P 230V IP68</t>
  </si>
  <si>
    <t>Produit archivé (n'est plus fabriqué)</t>
  </si>
  <si>
    <t>Prise NF Mennekes 11181 16A 2P+T 230V IP44</t>
  </si>
  <si>
    <t>S4MLC2ML</t>
  </si>
  <si>
    <t>Lot de 12 Pigtails Gigamedia S4MLC2ML LC OM3 2M</t>
  </si>
  <si>
    <t>J3</t>
  </si>
  <si>
    <t>RACCCP2</t>
  </si>
  <si>
    <t>Raccords multimode Gigamedia RACCCP2 SC Duplex corps plastique</t>
  </si>
  <si>
    <t>1401405012-I</t>
  </si>
  <si>
    <t>Conncetique RJ45 Metz Connect 1401405012-I mâle , droit 8P8C</t>
  </si>
  <si>
    <t>CASSEPFB</t>
  </si>
  <si>
    <t>Cassette Gigamedia CASSEPFB pour 12 epissures fusion</t>
  </si>
  <si>
    <t>SPLICEKIT</t>
  </si>
  <si>
    <t>Kit cassette Gigamedia SPLICEKIT 2x6 epissures fusion</t>
  </si>
  <si>
    <t>S3MLC2M</t>
  </si>
  <si>
    <t>Pigtail Gigamedia S3MLC2M LC 9/125 OS2 2M</t>
  </si>
  <si>
    <t>D2MTT2M</t>
  </si>
  <si>
    <t>Cordon duplex Gigamedia D2MTT2M 62,5/125MICRON ST/ST 2M</t>
  </si>
  <si>
    <t>D4MCLC1M</t>
  </si>
  <si>
    <t>Cordon duplex Gigamedia D4MCLC1M OM3 50/125MICROM LC/SC 1M</t>
  </si>
  <si>
    <t>D3MLCLC1M</t>
  </si>
  <si>
    <t>Cordon duplex Gigamedia D3MLCLC1M OS2 9/125MICROM LC/LC 1M</t>
  </si>
  <si>
    <t>S2MPC2M</t>
  </si>
  <si>
    <t>Pigtail Gigamedia S2MPC2M SC 62.5/125 OM1 2M</t>
  </si>
  <si>
    <t>S4MPC2M</t>
  </si>
  <si>
    <t>Pigtail Gigamedia S4MPC2M SC 50/125 OM3 2M</t>
  </si>
  <si>
    <t>DINFO6STMM</t>
  </si>
  <si>
    <t>Boitier optique Gigamedia DINFO6STMM RAIL DIN EQUIPE 6 RACCORDS SC/ST DUPLEX MULTIMODE</t>
  </si>
  <si>
    <t>48K724FO2298</t>
  </si>
  <si>
    <t>Cassette CAE 48K724FO2298 Epissurage optique 24FO</t>
  </si>
  <si>
    <t>TIRRA24LC09</t>
  </si>
  <si>
    <t>Tiroir optique Gigamedia TIRRA24LC09 EQUIPE DE 24 RACCORDS LC DUPLEX MONOMODE 9/125MICROM</t>
  </si>
  <si>
    <t>Boites de dérivation</t>
  </si>
  <si>
    <t>Boite de dérivation OBO T250 KL Face transparente</t>
  </si>
  <si>
    <t>Accessoires réseau</t>
  </si>
  <si>
    <t>Caches-bornes Socomec 39983016 100-160A</t>
  </si>
  <si>
    <t>A9A26924</t>
  </si>
  <si>
    <t>Contact auxiliaire Schneider A9A26924  OC 240 À 415 VCA - 24 À 130 VCC - POUR IC60</t>
  </si>
  <si>
    <t>3NP1123-1CA22</t>
  </si>
  <si>
    <t>&lt;interrupteur sectioneur Siemens 3NP1123-1CA22 3P NH000 160A</t>
  </si>
  <si>
    <t>I3</t>
  </si>
  <si>
    <t>A9F94306</t>
  </si>
  <si>
    <t>Disjoncteur Schneider A9F94306 IN60L 3P 6A C</t>
  </si>
  <si>
    <t>A9F74204</t>
  </si>
  <si>
    <t>Disjoncteur Schneider A9F74204 IC60N 2P 4A C</t>
  </si>
  <si>
    <t>A9C20736</t>
  </si>
  <si>
    <t>Contacteur Schneider A9C20736 ICT 25 A 2NC 230/240 V 50 HZ</t>
  </si>
  <si>
    <t>ESC225</t>
  </si>
  <si>
    <t>Contacteur Siemens ESC225 2X25A-230V 2N</t>
  </si>
  <si>
    <t>Pont de jonction Phoenix Contact 0203263 10P</t>
  </si>
  <si>
    <t>Ex 0202170</t>
  </si>
  <si>
    <t>Pont de jonction Phoenix Contact 0203250 10P P6</t>
  </si>
  <si>
    <t>Ex 0201184</t>
  </si>
  <si>
    <t>Recepteurs</t>
  </si>
  <si>
    <t>Recepteur Seculux 102028 230V 868MhZ avec 4 canaux</t>
  </si>
  <si>
    <t>Ex 7001V000 EAN:4015862070012</t>
  </si>
  <si>
    <t>Boite de raccrodement Spelsberg 49190401 M20 2-16mm etanchéité</t>
  </si>
  <si>
    <t>2273-203</t>
  </si>
  <si>
    <t>Wago 3x0.5-2.5mm²</t>
  </si>
  <si>
    <t>221-413</t>
  </si>
  <si>
    <t>Wago 3x0.2-4mm</t>
  </si>
  <si>
    <t>224-101</t>
  </si>
  <si>
    <t>Wago 2.5 1P Luminaires</t>
  </si>
  <si>
    <t>RiLine</t>
  </si>
  <si>
    <t>SV9342.220</t>
  </si>
  <si>
    <t>Adaptateur de raccordement Rittal SV9342.220 3P 125A 690V</t>
  </si>
  <si>
    <t>SV9342.210</t>
  </si>
  <si>
    <t>Adaptateur de raccordement Rittal SV9342.210 63A</t>
  </si>
  <si>
    <t>SV9342.250</t>
  </si>
  <si>
    <t>Adaptateur de raccordement Rittal SV9342.250 3P 250A-690V</t>
  </si>
  <si>
    <t>SV9342.280</t>
  </si>
  <si>
    <t>Adaptateur de raccordement Rittal SV9342.280 3P 800A-690V</t>
  </si>
  <si>
    <t>SV9342.310</t>
  </si>
  <si>
    <t>Adaptateur de raccordement Rittal SV9342.310 4P 690V</t>
  </si>
  <si>
    <t>Accessoires coffrets</t>
  </si>
  <si>
    <t>SZ2366.000</t>
  </si>
  <si>
    <t>Etriers de montage Rittal SZ2366.000</t>
  </si>
  <si>
    <t>Accessoires armoires</t>
  </si>
  <si>
    <t>VX5051.045</t>
  </si>
  <si>
    <t>Kit de fixation Rittal VX5051.045</t>
  </si>
  <si>
    <t>SV9345.600</t>
  </si>
  <si>
    <t>Adaptateur de disjoncteurs tripolaire Rittal SV9345.600 250A 690V 3 P</t>
  </si>
  <si>
    <t>SV3078.000</t>
  </si>
  <si>
    <t>Jeu de barre Rittal SV 3078</t>
  </si>
  <si>
    <t>SV3079.000</t>
  </si>
  <si>
    <t>Support pour barre de cuivre Rittal SV3079.000</t>
  </si>
  <si>
    <t>SV9340.000</t>
  </si>
  <si>
    <t>Supports pour barres de cuivre Rittal SV9340.000 3P 1000V</t>
  </si>
  <si>
    <t>SV9340.074</t>
  </si>
  <si>
    <t>Couvercles d'extrémités Rittal SV9340.074</t>
  </si>
  <si>
    <t>SV9342.140</t>
  </si>
  <si>
    <t>Intercalaire Rittal SV9342.140</t>
  </si>
  <si>
    <t>SV3439.010</t>
  </si>
  <si>
    <t>Adaptateur de raccordement Rittal SV3439.010 600A 690V</t>
  </si>
  <si>
    <t>SZ2508.020</t>
  </si>
  <si>
    <t>Support mural Rittal SZ2508.020</t>
  </si>
  <si>
    <t>SZ2500630</t>
  </si>
  <si>
    <t>SZ2500600</t>
  </si>
  <si>
    <t>Accessoires raccordement Rittal SZ2500600 Prise pour lampe à diodes</t>
  </si>
  <si>
    <t>Accessoires raccordement Rittal SZ2500630 Prise pour lampe à diodes</t>
  </si>
  <si>
    <t>Pattes de fixation Rittal 1483.010</t>
  </si>
  <si>
    <t>Pattes de fixation murale Rittal 1580.000</t>
  </si>
  <si>
    <t>Rails</t>
  </si>
  <si>
    <t>TS8612.080</t>
  </si>
  <si>
    <t>Chassis Rittal TS8612.080 17X73mm</t>
  </si>
  <si>
    <t>Garniture à brosse Rittal 7072.200</t>
  </si>
  <si>
    <t>VX8619.750</t>
  </si>
  <si>
    <t>Rails de montage Rittal VX8619.750 14x39 mm</t>
  </si>
  <si>
    <t>CES-4</t>
  </si>
  <si>
    <t>Gaine thermorétractable TE CES-4</t>
  </si>
  <si>
    <t>J218715</t>
  </si>
  <si>
    <t>3NW8230-1</t>
  </si>
  <si>
    <t>Fusible 22x58 aM 100A</t>
  </si>
  <si>
    <t>Fusible 10x38 aM 32A</t>
  </si>
  <si>
    <t>Coffret de sécurité Socomec 32653005</t>
  </si>
  <si>
    <t>WMPF1E</t>
  </si>
  <si>
    <t>Panneau de cablage Panduit WMPF1E</t>
  </si>
  <si>
    <t>PUIWMPFSE</t>
  </si>
  <si>
    <t>PatchLink Panduit PUIWMPFSE</t>
  </si>
  <si>
    <t>Patch panel Panduit 07498303637</t>
  </si>
  <si>
    <t>729870-002</t>
  </si>
  <si>
    <t>Rail Kit HP 729870-002</t>
  </si>
  <si>
    <t>Connecteur Phoenix Contact 1641772 M12</t>
  </si>
  <si>
    <t>Module de connexion OBO 6117349 Cat.6</t>
  </si>
  <si>
    <t>Cables</t>
  </si>
  <si>
    <t>PLUGIT10G</t>
  </si>
  <si>
    <t>Plug RJ45 Gigamedia PLUGIT10G</t>
  </si>
  <si>
    <t>CAT6S03M</t>
  </si>
  <si>
    <t>Cable RJ45 Gigamedia CAT6S03M 30cm</t>
  </si>
  <si>
    <t>Cable RJ45 Socomec 48290181 0.1m</t>
  </si>
  <si>
    <t xml:space="preserve">Cable RJ12 Socomec 48290583 1m </t>
  </si>
  <si>
    <t>CAT6S05M</t>
  </si>
  <si>
    <t>Cable RJ45 Gigamedia CAT6S05M 50cm</t>
  </si>
  <si>
    <t>CAT6S1M</t>
  </si>
  <si>
    <t>CAT6S2M</t>
  </si>
  <si>
    <t>Cable RJ45 Gigamedia 	CAT6S2M 2m</t>
  </si>
  <si>
    <t>Cable RJ45 Gigamedia CAT6S1M 1m</t>
  </si>
  <si>
    <t>DK-1644-A-100/G</t>
  </si>
  <si>
    <t>Cable RJ45 Digibus DK-1644-A-100/G 10m</t>
  </si>
  <si>
    <t>CAT6S2MV</t>
  </si>
  <si>
    <t>Cable RJ45 Gigamedia CAT6S2MV 2m vert</t>
  </si>
  <si>
    <t>UC-DAC-SFP+</t>
  </si>
  <si>
    <t>Cable reseau Ubiquiti UC-DAC-SFP+ 0.5m</t>
  </si>
  <si>
    <t>UNIDRIVER36</t>
  </si>
  <si>
    <t>J4</t>
  </si>
  <si>
    <t>UNIDRIVER50</t>
  </si>
  <si>
    <t>Transformateur Integratech UNIDRIVER50 50W</t>
  </si>
  <si>
    <t>Transformateur Integratech UNIDRIVER36 36W</t>
  </si>
  <si>
    <t>QTD36W5</t>
  </si>
  <si>
    <t>Driver Integratech QTD36W5 36W</t>
  </si>
  <si>
    <t>LPV-100-24</t>
  </si>
  <si>
    <t>Alimentation Integratech LPV-100-24 Led 24VDC 100W</t>
  </si>
  <si>
    <t>Eclairages</t>
  </si>
  <si>
    <t>QTU60603640</t>
  </si>
  <si>
    <t>Panneau led Integratech QTU60603640 4000K</t>
  </si>
  <si>
    <t>QTU60603630</t>
  </si>
  <si>
    <t>Panneau led Integratech QTU60603630 36W</t>
  </si>
  <si>
    <t>Ex QT60604000</t>
  </si>
  <si>
    <t>Luminaire Perfomance in lighting 305944 type néon</t>
  </si>
  <si>
    <t>Eclairage Prisma 3103919 Type neon</t>
  </si>
  <si>
    <t>Projecteur led Performance in lighting 06143780  120W</t>
  </si>
  <si>
    <t>OSRPPAR38120ADG9</t>
  </si>
  <si>
    <t>Ampoule Osram OSRPPAR38120ADG9 E27 2700K</t>
  </si>
  <si>
    <t>Ampoule Bailey 80100035278 E27 G45 220-240V 2W Bleue</t>
  </si>
  <si>
    <t>Support Legrand 020196 pour montage borniers et bornes de terre</t>
  </si>
  <si>
    <t>185-000-022</t>
  </si>
  <si>
    <t>Eclairage de sécurité Eaton 185-000-022</t>
  </si>
  <si>
    <t>Porte Legrand 020285</t>
  </si>
  <si>
    <t>6ES7590-1AE80-0AA0</t>
  </si>
  <si>
    <t>Rail Siemens 6ES7590-1AE80-0AA0 Simatic S7-1500</t>
  </si>
  <si>
    <t>6ES7390-1AE80-0AA0</t>
  </si>
  <si>
    <t>Rail Siemens 6ES7390-1AE80-0AA0 Simatic S7</t>
  </si>
  <si>
    <t>6ES7195-1GG30-0XA0</t>
  </si>
  <si>
    <t>Rails Siemens 6ES7195-1GG30-0XA0 Simatic S7</t>
  </si>
  <si>
    <t>6SL3210-1PE23-3UL0</t>
  </si>
  <si>
    <t>6SL3220-3YE24-0AB0</t>
  </si>
  <si>
    <t>Convertisseur Siemens 6SL3220-3YE24-0AB0 Sinamics G120x 7.5kW</t>
  </si>
  <si>
    <t>Convertisseur Siemens 6SL3210-1PE23-3UL0 Sinamics PM240 15kW</t>
  </si>
  <si>
    <t>Variateur Siemens 6SE6440-2UD25-5CA1 SIEMENS Micromaster 440 380-480 V 7.5kW</t>
  </si>
  <si>
    <t>Modules</t>
  </si>
  <si>
    <t>3RW5980-0CP00</t>
  </si>
  <si>
    <t>Module de communication Siemens 3RW5980-0CP00 Profibus Sirius</t>
  </si>
  <si>
    <t>6SL3255-0AA00-4JA2</t>
  </si>
  <si>
    <t>Panneau de commande Siemens 6SL3255-0AA00-4JA2 Sinamics G120</t>
  </si>
  <si>
    <t>6SL3244-0BB12-1FA0</t>
  </si>
  <si>
    <t>Variateur Siemens 6SL3244-0BB12-1FA0 24V 500mA Sinamics G120C</t>
  </si>
  <si>
    <t>6SL3256-0AP00-0JA0</t>
  </si>
  <si>
    <t>Kit montage Siemens 6SL3256-0AP00-0JA0 pour Variateur G120</t>
  </si>
  <si>
    <t>3RW5950-0GD20</t>
  </si>
  <si>
    <t>Couvercle Siemens 3RW5950-0GD20 pour chemin de cable gris titane</t>
  </si>
  <si>
    <t>3UF7100-1AA00-0</t>
  </si>
  <si>
    <t>Transformateur Siemens 3UF7100-1AA00-0 0.3...3A</t>
  </si>
  <si>
    <t>3UF7200-1AA01-0</t>
  </si>
  <si>
    <t>Bloc de commande Siemens 3UF7200-1AA01-0</t>
  </si>
  <si>
    <t>3UF7000-1AU00-0</t>
  </si>
  <si>
    <t>Unité de base Siemens 3UF7000-1AU00-0</t>
  </si>
  <si>
    <t>Simocode Pro</t>
  </si>
  <si>
    <t>Automates</t>
  </si>
  <si>
    <t>6ES7510-1DJ01-0AB0</t>
  </si>
  <si>
    <t>Unité Siemens 6ES7510-1DJ01-0AB0 Simatic ET 200 SP</t>
  </si>
  <si>
    <t>6ES7193-6AR00-0AA0</t>
  </si>
  <si>
    <t>Adaptateur Siemens 6ES7193-6AR00-0AA0 2XRJ45 pour profinet</t>
  </si>
  <si>
    <t>6ES7193-6BP20-0BA0</t>
  </si>
  <si>
    <t>6ES7193-6BP00-0BA0</t>
  </si>
  <si>
    <t>Unité Siemens 6ES7193-6BP00-0BA0 Simatic ET 200 SP</t>
  </si>
  <si>
    <t>Unité Siemens 6ES7193-6BP20-0BA0 Simatic ET 200 SP</t>
  </si>
  <si>
    <t>6ES7193-4CB20-0AA0</t>
  </si>
  <si>
    <t>Module Siemens 6ES7193-4CB20-0AA0 Simatic ET 200 SP</t>
  </si>
  <si>
    <t>6ES7153-2BA10-0XB0</t>
  </si>
  <si>
    <t>Coupleur Siemens 6ES7153-2BA10-0XB0 Simatic ET 200M</t>
  </si>
  <si>
    <t>Terminaison Siemens 6ES7972-0DA00-0AA0 Simatic S7</t>
  </si>
  <si>
    <t>6ES7153-2AR04-0XA0</t>
  </si>
  <si>
    <t>Module Siemens 6ES7153-2AR04-0XA0 Simatic ET 200M</t>
  </si>
  <si>
    <t>6ES7972-0AA02-0XA0</t>
  </si>
  <si>
    <t>Répétiteur Siemens 6ES7972-0AA02-0XA0 Simatic DP</t>
  </si>
  <si>
    <t>6ES7134-6GD01-0BA1</t>
  </si>
  <si>
    <t>Module Siemens 6ES7134-6GD01-0BA1 Simatic ET 200SP</t>
  </si>
  <si>
    <t>6SE6400-0AP00-0AA1041</t>
  </si>
  <si>
    <t>Micromaster Siemens 6SE6400-0AP00-0AA1041 G120P</t>
  </si>
  <si>
    <t>6EP1436-2BA10</t>
  </si>
  <si>
    <t>Alimentation Siemens 6EP1436-2BA10 SITOP PSU300S</t>
  </si>
  <si>
    <t>6EP1334-3BA10</t>
  </si>
  <si>
    <t>Alimentation Siemens 6EP1334-3BA10 SITOP PSU200M</t>
  </si>
  <si>
    <t>6EP7133-6AE00-0BN0</t>
  </si>
  <si>
    <t>Alimentation Siemens 6EP7133-6AE00-0BN0 Simatic ET 200SP</t>
  </si>
  <si>
    <t>6EP1333-2BA20</t>
  </si>
  <si>
    <t>Alimentation Siemens 6EP1333-2BA20 Sitop PSU100S</t>
  </si>
  <si>
    <t>5ST2503</t>
  </si>
  <si>
    <t>Répartiteur Siemens 5ST2503 160A 4POL</t>
  </si>
  <si>
    <t>Unité Siemens 6ES7193-6BP00-0BA0 Simatic ET 200SP</t>
  </si>
  <si>
    <t>6ES7193-6BP00-0DA0</t>
  </si>
  <si>
    <t>Unité Siemens 6ES7193-6BP00-0DA0 Simatic ET 200SP</t>
  </si>
  <si>
    <t>6ES7193-6PA00-0AA0</t>
  </si>
  <si>
    <t>Module Siemens 6ES7193-6PA00-0AA0 Simatic ET 200SP</t>
  </si>
  <si>
    <t>6DL1193-6AF00-0AA0</t>
  </si>
  <si>
    <t>Adaptateur Siemens 6DL1193-6AF00-0AA0 Simatic ET 200SP</t>
  </si>
  <si>
    <t>6ES7135-6HD00-0BA1</t>
  </si>
  <si>
    <t>Module Siemens 6ES7135-6HD00-0BA1 Simatic ET 200SP</t>
  </si>
  <si>
    <t>6ES7131-6BH01-0BA0</t>
  </si>
  <si>
    <t>Module Siemens 6ES7131-6BH01-0BA0 Simatic ET 200SP</t>
  </si>
  <si>
    <t>6ES7132-6BF01-0AA0</t>
  </si>
  <si>
    <t>Module Siemens 6ES7132-6BF01-0AA0 Simatic ET 200SP</t>
  </si>
  <si>
    <t>6ES7522-1BL01-0AB0</t>
  </si>
  <si>
    <t>Module Siemens 6ES7522-1BL01-0AB0 Simatic S7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</si>
</sst>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  <numFmt numFmtId="170" formatCode="#,##0.00\ &quot;€&quot;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i/>
      <sz val="10"/>
      <color rgb="FF333333"/>
      <name val="Tahoma"/>
      <family val="2"/>
    </font>
    <font>
      <sz val="8"/>
      <color rgb="FF374151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15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4" borderId="0" xfId="0" applyFont="1" applyFill="1"/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top" wrapText="1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6" fillId="3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>
      <alignment vertical="top"/>
    </xf>
    <xf numFmtId="0" fontId="13" fillId="0" borderId="0" xfId="0" applyFont="1" applyAlignment="1" applyProtection="1">
      <alignment horizontal="center"/>
      <protection locked="0"/>
    </xf>
    <xf numFmtId="0" fontId="7" fillId="5" borderId="0" xfId="0" applyFont="1" applyFill="1" applyAlignment="1">
      <alignment horizontal="left" vertical="top" wrapText="1"/>
    </xf>
    <xf numFmtId="1" fontId="7" fillId="5" borderId="0" xfId="0" applyNumberFormat="1" applyFont="1" applyFill="1" applyAlignment="1">
      <alignment horizontal="center" vertical="top" wrapText="1"/>
    </xf>
    <xf numFmtId="0" fontId="7" fillId="5" borderId="0" xfId="0" applyFont="1" applyFill="1" applyAlignment="1">
      <alignment horizontal="center" vertical="top" wrapText="1"/>
    </xf>
    <xf numFmtId="0" fontId="0" fillId="5" borderId="0" xfId="0" applyFill="1" applyAlignment="1">
      <alignment horizontal="left" vertical="center"/>
    </xf>
    <xf numFmtId="1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" fontId="10" fillId="3" borderId="0" xfId="0" applyNumberFormat="1" applyFont="1" applyFill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/>
    <xf numFmtId="0" fontId="1" fillId="0" borderId="0" xfId="0" applyFont="1"/>
    <xf numFmtId="0" fontId="1" fillId="0" borderId="0" xfId="0" applyFont="1" applyAlignment="1">
      <alignment horizontal="left"/>
    </xf>
    <xf numFmtId="0" fontId="1" fillId="5" borderId="0" xfId="0" applyFont="1" applyFill="1" applyAlignment="1">
      <alignment horizontal="left"/>
    </xf>
    <xf numFmtId="0" fontId="1" fillId="3" borderId="0" xfId="0" applyFont="1" applyFill="1"/>
    <xf numFmtId="0" fontId="12" fillId="5" borderId="0" xfId="0" applyFont="1" applyFill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/>
    <xf numFmtId="0" fontId="16" fillId="0" borderId="0" xfId="0" applyFont="1" applyProtection="1">
      <protection locked="0"/>
    </xf>
    <xf numFmtId="0" fontId="16" fillId="0" borderId="0" xfId="0" applyFont="1"/>
    <xf numFmtId="0" fontId="17" fillId="0" borderId="0" xfId="0" applyFont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1" fontId="0" fillId="6" borderId="0" xfId="0" applyNumberFormat="1" applyFill="1" applyAlignment="1">
      <alignment horizontal="center" vertical="center"/>
    </xf>
    <xf numFmtId="0" fontId="8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7" fillId="5" borderId="0" xfId="0" applyFont="1" applyFill="1" applyAlignment="1">
      <alignment vertical="top" wrapText="1"/>
    </xf>
    <xf numFmtId="0" fontId="0" fillId="5" borderId="0" xfId="0" applyFill="1" applyAlignment="1">
      <alignment vertical="top"/>
    </xf>
    <xf numFmtId="0" fontId="0" fillId="0" borderId="0" xfId="0" quotePrefix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 applyProtection="1">
      <alignment horizontal="center" vertical="center" wrapText="1"/>
      <protection locked="0"/>
    </xf>
    <xf numFmtId="170" fontId="0" fillId="0" borderId="0" xfId="0" applyNumberFormat="1" applyAlignment="1">
      <alignment horizontal="center" vertical="center"/>
    </xf>
    <xf numFmtId="0" fontId="0" fillId="5" borderId="0" xfId="0" quotePrefix="1" applyFill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0" fillId="0" borderId="0" xfId="0" applyFont="1"/>
    <xf numFmtId="170" fontId="7" fillId="2" borderId="0" xfId="0" applyNumberFormat="1" applyFont="1" applyFill="1" applyAlignment="1">
      <alignment horizontal="center" vertical="center"/>
    </xf>
    <xf numFmtId="170" fontId="21" fillId="0" borderId="0" xfId="0" applyNumberFormat="1" applyFont="1"/>
    <xf numFmtId="0" fontId="0" fillId="0" borderId="0" xfId="0" applyNumberFormat="1"/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tatistiques!A1"/><Relationship Id="rId3" Type="http://schemas.openxmlformats.org/officeDocument/2006/relationships/hyperlink" Target="#Techniciens!A1"/><Relationship Id="rId7" Type="http://schemas.openxmlformats.org/officeDocument/2006/relationships/hyperlink" Target="#Param&#232;tres!A1"/><Relationship Id="rId2" Type="http://schemas.openxmlformats.org/officeDocument/2006/relationships/hyperlink" Target="#Inventaire!A1"/><Relationship Id="rId1" Type="http://schemas.openxmlformats.org/officeDocument/2006/relationships/hyperlink" Target="#Cat&#233;gories!A1"/><Relationship Id="rId6" Type="http://schemas.openxmlformats.org/officeDocument/2006/relationships/hyperlink" Target="#Fournisseurs!A1"/><Relationship Id="rId5" Type="http://schemas.openxmlformats.org/officeDocument/2006/relationships/hyperlink" Target="#Entr&#233;es!A1"/><Relationship Id="rId4" Type="http://schemas.openxmlformats.org/officeDocument/2006/relationships/hyperlink" Target="#Sorties!A1"/><Relationship Id="rId9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  <xdr:twoCellAnchor editAs="oneCell">
    <xdr:from>
      <xdr:col>1</xdr:col>
      <xdr:colOff>3243943</xdr:colOff>
      <xdr:row>0</xdr:row>
      <xdr:rowOff>0</xdr:rowOff>
    </xdr:from>
    <xdr:to>
      <xdr:col>7</xdr:col>
      <xdr:colOff>735693</xdr:colOff>
      <xdr:row>3</xdr:row>
      <xdr:rowOff>84211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B2E65B6-F814-451D-F0BD-395FAA2C1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44043" y="0"/>
          <a:ext cx="4828721" cy="1292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40822</xdr:rowOff>
    </xdr:from>
    <xdr:to>
      <xdr:col>0</xdr:col>
      <xdr:colOff>569231</xdr:colOff>
      <xdr:row>1</xdr:row>
      <xdr:rowOff>498394</xdr:rowOff>
    </xdr:to>
    <xdr:sp macro="[0]!Feuil8.Afficher_Form_Ajout_Pièces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1673679</xdr:colOff>
      <xdr:row>1</xdr:row>
      <xdr:rowOff>40822</xdr:rowOff>
    </xdr:from>
    <xdr:to>
      <xdr:col>1</xdr:col>
      <xdr:colOff>269761</xdr:colOff>
      <xdr:row>1</xdr:row>
      <xdr:rowOff>498394</xdr:rowOff>
    </xdr:to>
    <xdr:sp macro="[0]!Feuil8.Supprimer_Pièces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644976</xdr:colOff>
      <xdr:row>1</xdr:row>
      <xdr:rowOff>40822</xdr:rowOff>
    </xdr:from>
    <xdr:to>
      <xdr:col>0</xdr:col>
      <xdr:colOff>1069069</xdr:colOff>
      <xdr:row>1</xdr:row>
      <xdr:rowOff>498394</xdr:rowOff>
    </xdr:to>
    <xdr:sp macro="[0]!Feuil8.Afficher_Form_Modif_Pièces" textlink="">
      <xdr:nvSpPr>
        <xdr:cNvPr id="23" name="Rectangle à coins arrondis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40822</xdr:rowOff>
    </xdr:from>
    <xdr:to>
      <xdr:col>0</xdr:col>
      <xdr:colOff>1597536</xdr:colOff>
      <xdr:row>1</xdr:row>
      <xdr:rowOff>498394</xdr:rowOff>
    </xdr:to>
    <xdr:sp macro="[0]!Feuil8.Trier_Pièces" textlink="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383816</xdr:colOff>
      <xdr:row>1</xdr:row>
      <xdr:rowOff>41194</xdr:rowOff>
    </xdr:from>
    <xdr:to>
      <xdr:col>1</xdr:col>
      <xdr:colOff>765074</xdr:colOff>
      <xdr:row>1</xdr:row>
      <xdr:rowOff>497831</xdr:rowOff>
    </xdr:to>
    <xdr:sp macro="" textlink="">
      <xdr:nvSpPr>
        <xdr:cNvPr id="25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841317</xdr:colOff>
      <xdr:row>1</xdr:row>
      <xdr:rowOff>40481</xdr:rowOff>
    </xdr:from>
    <xdr:to>
      <xdr:col>1</xdr:col>
      <xdr:colOff>1260371</xdr:colOff>
      <xdr:row>1</xdr:row>
      <xdr:rowOff>498025</xdr:rowOff>
    </xdr:to>
    <xdr:sp macro="[0]!Enregistrer" textlink="">
      <xdr:nvSpPr>
        <xdr:cNvPr id="26" name="Bouton_Accueil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788045" y="316705"/>
          <a:ext cx="424496" cy="457544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155576</xdr:colOff>
      <xdr:row>1</xdr:row>
      <xdr:rowOff>72117</xdr:rowOff>
    </xdr:from>
    <xdr:to>
      <xdr:col>0</xdr:col>
      <xdr:colOff>609600</xdr:colOff>
      <xdr:row>1</xdr:row>
      <xdr:rowOff>526968</xdr:rowOff>
    </xdr:to>
    <xdr:sp macro="[0]!Feuil11.Afficher_Form_Ajout_Entrée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5445</xdr:colOff>
      <xdr:row>1</xdr:row>
      <xdr:rowOff>72117</xdr:rowOff>
    </xdr:from>
    <xdr:to>
      <xdr:col>2</xdr:col>
      <xdr:colOff>460262</xdr:colOff>
      <xdr:row>1</xdr:row>
      <xdr:rowOff>526968</xdr:rowOff>
    </xdr:to>
    <xdr:sp macro="[0]!Feuil11.Supprimer_Entrée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681717</xdr:colOff>
      <xdr:row>1</xdr:row>
      <xdr:rowOff>72117</xdr:rowOff>
    </xdr:from>
    <xdr:to>
      <xdr:col>1</xdr:col>
      <xdr:colOff>373741</xdr:colOff>
      <xdr:row>1</xdr:row>
      <xdr:rowOff>526968</xdr:rowOff>
    </xdr:to>
    <xdr:sp macro="[0]!Feuil11.Afficher_Form_Modif_Entrée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423695</xdr:colOff>
      <xdr:row>1</xdr:row>
      <xdr:rowOff>72117</xdr:rowOff>
    </xdr:from>
    <xdr:to>
      <xdr:col>1</xdr:col>
      <xdr:colOff>877719</xdr:colOff>
      <xdr:row>1</xdr:row>
      <xdr:rowOff>526968</xdr:rowOff>
    </xdr:to>
    <xdr:sp macro="[0]!Feuil11.Trier_Entrée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567061</xdr:colOff>
      <xdr:row>1</xdr:row>
      <xdr:rowOff>73396</xdr:rowOff>
    </xdr:from>
    <xdr:to>
      <xdr:col>2</xdr:col>
      <xdr:colOff>997303</xdr:colOff>
      <xdr:row>1</xdr:row>
      <xdr:rowOff>530940</xdr:rowOff>
    </xdr:to>
    <xdr:sp macro="" textlink="">
      <xdr:nvSpPr>
        <xdr:cNvPr id="10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1073091</xdr:colOff>
      <xdr:row>1</xdr:row>
      <xdr:rowOff>73135</xdr:rowOff>
    </xdr:from>
    <xdr:to>
      <xdr:col>2</xdr:col>
      <xdr:colOff>1526614</xdr:colOff>
      <xdr:row>1</xdr:row>
      <xdr:rowOff>530679</xdr:rowOff>
    </xdr:to>
    <xdr:sp macro="[0]!Enregistrer" textlink="">
      <xdr:nvSpPr>
        <xdr:cNvPr id="11" name="Bouton_Accueil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112031</xdr:colOff>
      <xdr:row>1</xdr:row>
      <xdr:rowOff>73931</xdr:rowOff>
    </xdr:from>
    <xdr:to>
      <xdr:col>0</xdr:col>
      <xdr:colOff>568776</xdr:colOff>
      <xdr:row>1</xdr:row>
      <xdr:rowOff>530596</xdr:rowOff>
    </xdr:to>
    <xdr:sp macro="[0]!Feuil12.Afficher_Form_Ajout_Sort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874031</xdr:colOff>
      <xdr:row>1</xdr:row>
      <xdr:rowOff>73931</xdr:rowOff>
    </xdr:from>
    <xdr:to>
      <xdr:col>1</xdr:col>
      <xdr:colOff>1298010</xdr:colOff>
      <xdr:row>1</xdr:row>
      <xdr:rowOff>530596</xdr:rowOff>
    </xdr:to>
    <xdr:sp macro="[0]!Feuil12.Supprimer_Sort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611869</xdr:colOff>
      <xdr:row>1</xdr:row>
      <xdr:rowOff>73931</xdr:rowOff>
    </xdr:from>
    <xdr:to>
      <xdr:col>1</xdr:col>
      <xdr:colOff>266700</xdr:colOff>
      <xdr:row>1</xdr:row>
      <xdr:rowOff>530596</xdr:rowOff>
    </xdr:to>
    <xdr:sp macro="[0]!Feuil12.Afficher_Form_Modif_Sort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340236</xdr:colOff>
      <xdr:row>1</xdr:row>
      <xdr:rowOff>73931</xdr:rowOff>
    </xdr:from>
    <xdr:to>
      <xdr:col>1</xdr:col>
      <xdr:colOff>796981</xdr:colOff>
      <xdr:row>1</xdr:row>
      <xdr:rowOff>530596</xdr:rowOff>
    </xdr:to>
    <xdr:sp macro="[0]!Feuil12.Trier_Sort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73396</xdr:rowOff>
    </xdr:from>
    <xdr:to>
      <xdr:col>1</xdr:col>
      <xdr:colOff>1864075</xdr:colOff>
      <xdr:row>1</xdr:row>
      <xdr:rowOff>530940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1940770</xdr:colOff>
      <xdr:row>1</xdr:row>
      <xdr:rowOff>73135</xdr:rowOff>
    </xdr:from>
    <xdr:to>
      <xdr:col>2</xdr:col>
      <xdr:colOff>188121</xdr:colOff>
      <xdr:row>1</xdr:row>
      <xdr:rowOff>530679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154669</xdr:colOff>
      <xdr:row>1</xdr:row>
      <xdr:rowOff>35831</xdr:rowOff>
    </xdr:from>
    <xdr:to>
      <xdr:col>0</xdr:col>
      <xdr:colOff>609600</xdr:colOff>
      <xdr:row>1</xdr:row>
      <xdr:rowOff>492496</xdr:rowOff>
    </xdr:to>
    <xdr:sp macro="[0]!Feuil4.Afficher_Form_Ajout_Technicien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1716769</xdr:colOff>
      <xdr:row>1</xdr:row>
      <xdr:rowOff>35831</xdr:rowOff>
    </xdr:from>
    <xdr:to>
      <xdr:col>0</xdr:col>
      <xdr:colOff>2168865</xdr:colOff>
      <xdr:row>1</xdr:row>
      <xdr:rowOff>492496</xdr:rowOff>
    </xdr:to>
    <xdr:sp macro="[0]!Feuil4.Supprimer_Technicien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683531</xdr:colOff>
      <xdr:row>1</xdr:row>
      <xdr:rowOff>35831</xdr:rowOff>
    </xdr:from>
    <xdr:to>
      <xdr:col>0</xdr:col>
      <xdr:colOff>1140276</xdr:colOff>
      <xdr:row>1</xdr:row>
      <xdr:rowOff>492496</xdr:rowOff>
    </xdr:to>
    <xdr:sp macro="[0]!Feuil4.Afficher_Form_Modif_Technicien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1183881</xdr:colOff>
      <xdr:row>1</xdr:row>
      <xdr:rowOff>35831</xdr:rowOff>
    </xdr:from>
    <xdr:to>
      <xdr:col>0</xdr:col>
      <xdr:colOff>1639719</xdr:colOff>
      <xdr:row>1</xdr:row>
      <xdr:rowOff>492496</xdr:rowOff>
    </xdr:to>
    <xdr:sp macro="[0]!Feuil4.Trier_Technicien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2282920</xdr:colOff>
      <xdr:row>1</xdr:row>
      <xdr:rowOff>35296</xdr:rowOff>
    </xdr:from>
    <xdr:to>
      <xdr:col>0</xdr:col>
      <xdr:colOff>2707720</xdr:colOff>
      <xdr:row>1</xdr:row>
      <xdr:rowOff>492840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2784415</xdr:colOff>
      <xdr:row>1</xdr:row>
      <xdr:rowOff>35035</xdr:rowOff>
    </xdr:from>
    <xdr:to>
      <xdr:col>1</xdr:col>
      <xdr:colOff>150021</xdr:colOff>
      <xdr:row>1</xdr:row>
      <xdr:rowOff>492579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62592</xdr:rowOff>
    </xdr:from>
    <xdr:to>
      <xdr:col>0</xdr:col>
      <xdr:colOff>525689</xdr:colOff>
      <xdr:row>1</xdr:row>
      <xdr:rowOff>504745</xdr:rowOff>
    </xdr:to>
    <xdr:sp macro="[0]!Feuil9.Afficher_Form_Ajout_Fournisseu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1634672</xdr:colOff>
      <xdr:row>1</xdr:row>
      <xdr:rowOff>62592</xdr:rowOff>
    </xdr:from>
    <xdr:to>
      <xdr:col>0</xdr:col>
      <xdr:colOff>2085861</xdr:colOff>
      <xdr:row>1</xdr:row>
      <xdr:rowOff>504745</xdr:rowOff>
    </xdr:to>
    <xdr:sp macro="[0]!Feuil9.Supprimer_Fournisseu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595992</xdr:colOff>
      <xdr:row>1</xdr:row>
      <xdr:rowOff>62592</xdr:rowOff>
    </xdr:from>
    <xdr:to>
      <xdr:col>0</xdr:col>
      <xdr:colOff>1035504</xdr:colOff>
      <xdr:row>1</xdr:row>
      <xdr:rowOff>504745</xdr:rowOff>
    </xdr:to>
    <xdr:sp macro="[0]!Feuil9.Afficher_Form_Modif_Fournisseur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62592</xdr:rowOff>
    </xdr:from>
    <xdr:to>
      <xdr:col>0</xdr:col>
      <xdr:colOff>1555808</xdr:colOff>
      <xdr:row>1</xdr:row>
      <xdr:rowOff>504745</xdr:rowOff>
    </xdr:to>
    <xdr:sp macro="[0]!Feuil9.Trier_Fournisseur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2177241</xdr:colOff>
      <xdr:row>1</xdr:row>
      <xdr:rowOff>62964</xdr:rowOff>
    </xdr:from>
    <xdr:to>
      <xdr:col>0</xdr:col>
      <xdr:colOff>2626530</xdr:colOff>
      <xdr:row>1</xdr:row>
      <xdr:rowOff>521415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2702318</xdr:colOff>
      <xdr:row>1</xdr:row>
      <xdr:rowOff>65424</xdr:rowOff>
    </xdr:from>
    <xdr:to>
      <xdr:col>1</xdr:col>
      <xdr:colOff>44342</xdr:colOff>
      <xdr:row>1</xdr:row>
      <xdr:rowOff>523875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111576</xdr:colOff>
      <xdr:row>1</xdr:row>
      <xdr:rowOff>40369</xdr:rowOff>
    </xdr:from>
    <xdr:to>
      <xdr:col>0</xdr:col>
      <xdr:colOff>535669</xdr:colOff>
      <xdr:row>1</xdr:row>
      <xdr:rowOff>497941</xdr:rowOff>
    </xdr:to>
    <xdr:sp macro="[0]!Feuil10.Afficher_Form_Ajout_Catégor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1641024</xdr:colOff>
      <xdr:row>1</xdr:row>
      <xdr:rowOff>40369</xdr:rowOff>
    </xdr:from>
    <xdr:to>
      <xdr:col>0</xdr:col>
      <xdr:colOff>2098562</xdr:colOff>
      <xdr:row>1</xdr:row>
      <xdr:rowOff>497941</xdr:rowOff>
    </xdr:to>
    <xdr:sp macro="[0]!Feuil10.Supprimer_Catégor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40369</xdr:rowOff>
    </xdr:from>
    <xdr:to>
      <xdr:col>0</xdr:col>
      <xdr:colOff>1064531</xdr:colOff>
      <xdr:row>1</xdr:row>
      <xdr:rowOff>497941</xdr:rowOff>
    </xdr:to>
    <xdr:sp macro="[0]!Feuil10.Afficher_Form_Modif_Catégor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1139881</xdr:colOff>
      <xdr:row>1</xdr:row>
      <xdr:rowOff>40369</xdr:rowOff>
    </xdr:from>
    <xdr:to>
      <xdr:col>0</xdr:col>
      <xdr:colOff>1564881</xdr:colOff>
      <xdr:row>1</xdr:row>
      <xdr:rowOff>497941</xdr:rowOff>
    </xdr:to>
    <xdr:sp macro="[0]!Feuil10.Trier_Catégor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2207175</xdr:colOff>
      <xdr:row>1</xdr:row>
      <xdr:rowOff>40741</xdr:rowOff>
    </xdr:from>
    <xdr:to>
      <xdr:col>0</xdr:col>
      <xdr:colOff>2631975</xdr:colOff>
      <xdr:row>1</xdr:row>
      <xdr:rowOff>498285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2707763</xdr:colOff>
      <xdr:row>1</xdr:row>
      <xdr:rowOff>40480</xdr:rowOff>
    </xdr:from>
    <xdr:to>
      <xdr:col>1</xdr:col>
      <xdr:colOff>73369</xdr:colOff>
      <xdr:row>1</xdr:row>
      <xdr:rowOff>498024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br>
            <a:rPr lang="fr-FR" sz="1100"/>
          </a:b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br>
            <a:rPr lang="fr-FR" sz="1100" baseline="0"/>
          </a:br>
          <a:r>
            <a:rPr lang="fr-FR" sz="1100" b="1" baseline="0"/>
            <a:t>6 - Exploiter les Statistiques</a:t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MUEL EBOLT" refreshedDate="45043.509895023148" createdVersion="4" refreshedVersion="8" minRefreshableVersion="3" recordCount="401" xr:uid="{00000000-000A-0000-FFFF-FFFF05000000}">
  <cacheSource type="worksheet">
    <worksheetSource name="Pièces"/>
  </cacheSource>
  <cacheFields count="12">
    <cacheField name="Pièce" numFmtId="0">
      <sharedItems containsBlank="1" containsMixedTypes="1" containsNumber="1" minValue="111" maxValue="80100035278"/>
    </cacheField>
    <cacheField name="Catégorie" numFmtId="0">
      <sharedItems containsBlank="1" count="61">
        <s v="Prises"/>
        <s v="Accessoires coffrets"/>
        <s v="Répartiteurs"/>
        <s v="Convertisseurs"/>
        <s v="Chemins de câbles"/>
        <s v="Goulottes"/>
        <s v="Fusibles"/>
        <s v="Compteurs"/>
        <s v="Accessoires armoires"/>
        <s v="Sectionneurs"/>
        <s v="Accessoires disjoncteurs"/>
        <s v="Pontages"/>
        <s v="Accessoires raccordement"/>
        <s v="Accessoires réseau"/>
        <s v="Connecteurs"/>
        <s v="Interrupteurs"/>
        <s v="Recepteurs"/>
        <s v="Tubes"/>
        <s v="Eclairages"/>
        <s v="Disjoncteurs"/>
        <s v="Accessoires résidentiels "/>
        <s v="Horloges"/>
        <s v="Boites de dérivation"/>
        <s v="Presse-étoupes"/>
        <s v="Accessoires sectionneurs"/>
        <s v="Coffrets"/>
        <s v="Cables"/>
        <s v="Gaine thermorétractable"/>
        <s v="Boitiers"/>
        <s v="Variateurs"/>
        <s v="Alimentations"/>
        <s v="Sectionneurs-fusible"/>
        <s v="Contacteurs"/>
        <s v="Démarreurs"/>
        <s v="Relais"/>
        <s v="Résistances"/>
        <s v="Panneau de commande"/>
        <s v="Connections "/>
        <s v="Différentiels"/>
        <s v="Demarreurs"/>
        <s v="Capteurs"/>
        <s v="Ecrous"/>
        <s v="Ecran"/>
        <s v="Terminaisons"/>
        <s v="Déclencheurs"/>
        <s v="Commandes"/>
        <s v="Télérupteur/Dimmer"/>
        <s v="Transformateurs"/>
        <s v="Thermostats"/>
        <s v="RiLine"/>
        <s v="Rails"/>
        <m/>
        <s v="Accesoires réseau" u="1"/>
        <s v="Accessoires" u="1"/>
        <s v="Consommables" u="1"/>
        <s v="Assemblage" u="1"/>
        <s v="Environnement électrique" u="1"/>
        <s v="Imprimantes" u="1"/>
        <s v="Visserie mecanique" u="1"/>
        <s v="Accesoires disjoncteurs" u="1"/>
        <s v="Rondelles" u="1"/>
      </sharedItems>
    </cacheField>
    <cacheField name="Stock initial" numFmtId="1">
      <sharedItems containsString="0" containsBlank="1" containsNumber="1" containsInteger="1" minValue="0" maxValue="856"/>
    </cacheField>
    <cacheField name="Stock actuel" numFmtId="1">
      <sharedItems containsString="0" containsBlank="1" containsNumber="1" containsInteger="1" minValue="1" maxValue="5000"/>
    </cacheField>
    <cacheField name="Seuil d'alerte" numFmtId="0">
      <sharedItems containsMixedTypes="1" containsNumber="1" containsInteger="1" minValue="1" maxValue="250"/>
    </cacheField>
    <cacheField name="Prix Utnitaire _x000a_HTVA" numFmtId="0">
      <sharedItems containsString="0" containsBlank="1" containsNumber="1" minValue="0" maxValue="1579.29"/>
    </cacheField>
    <cacheField name="Valeur_x000a_des stock" numFmtId="0">
      <sharedItems containsBlank="1" containsMixedTypes="1" containsNumber="1" minValue="0" maxValue="1579.29"/>
    </cacheField>
    <cacheField name="Descriptif" numFmtId="0">
      <sharedItems containsBlank="1"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0" maxValue="5000"/>
    </cacheField>
    <cacheField name="Sorties" numFmtId="0">
      <sharedItems containsMixedTypes="1" containsNumber="1" containsInteger="1" minValue="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MUEL EBOLT" refreshedDate="45043.509896875003" createdVersion="4" refreshedVersion="8" minRefreshableVersion="3" recordCount="2" xr:uid="{00000000-000A-0000-FFFF-FFFF0D000000}">
  <cacheSource type="worksheet">
    <worksheetSource name="Entrées"/>
  </cacheSource>
  <cacheFields count="9">
    <cacheField name="Date" numFmtId="0">
      <sharedItems containsNonDate="0" containsDate="1" containsString="0" containsBlank="1" minDate="2023-04-03T00:00:00" maxDate="2023-04-04T00:00:00" count="2">
        <d v="2023-04-03T00:00:00"/>
        <m/>
      </sharedItems>
      <fieldGroup par="8" base="0">
        <rangePr groupBy="months" startDate="2023-04-03T00:00:00" endDate="2023-04-0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-04-23"/>
        </groupItems>
      </fieldGroup>
    </cacheField>
    <cacheField name="Référence commande" numFmtId="0">
      <sharedItems containsString="0" containsBlank="1" containsNumber="1" containsInteger="1" minValue="372802" maxValue="372802"/>
    </cacheField>
    <cacheField name="Pièce" numFmtId="0">
      <sharedItems containsBlank="1"/>
    </cacheField>
    <cacheField name="Fournisseur" numFmtId="0">
      <sharedItems containsBlank="1" count="11">
        <s v="Staelens"/>
        <m/>
        <s v="AGRO" u="1"/>
        <s v="Acer" u="1"/>
        <s v="IBM" u="1"/>
        <s v="Lenovo" u="1"/>
        <s v="Eaton" u="1"/>
        <s v="Belkin" u="1"/>
        <s v="Schneider" u="1"/>
        <s v="Hewlett-Packard" u="1"/>
        <s v="Excel-Pratique" u="1"/>
      </sharedItems>
    </cacheField>
    <cacheField name="Quantité" numFmtId="1">
      <sharedItems containsString="0" containsBlank="1" containsNumber="1" containsInteger="1" minValue="5000" maxValue="5000"/>
    </cacheField>
    <cacheField name="PUHT" numFmtId="168">
      <sharedItems containsString="0" containsBlank="1" containsNumber="1" containsInteger="1" minValue="1" maxValue="1"/>
    </cacheField>
    <cacheField name="Montant HT" numFmtId="168">
      <sharedItems containsString="0" containsBlank="1" containsNumber="1" containsInteger="1" minValue="5000" maxValue="5000"/>
    </cacheField>
    <cacheField name="Observations" numFmtId="0">
      <sharedItems containsBlank="1"/>
    </cacheField>
    <cacheField name="Années" numFmtId="0" databaseField="0">
      <fieldGroup base="0">
        <rangePr groupBy="years" startDate="2023-04-03T00:00:00" endDate="2023-04-04T00:00:00"/>
        <groupItems count="3">
          <s v="&lt;03-04-23"/>
          <s v="2023"/>
          <s v="&gt;04-04-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MUEL EBOLT" refreshedDate="45043.509897453703" createdVersion="4" refreshedVersion="8" minRefreshableVersion="3" recordCount="8" xr:uid="{00000000-000A-0000-FFFF-FFFF11000000}">
  <cacheSource type="worksheet">
    <worksheetSource name="Sorties"/>
  </cacheSource>
  <cacheFields count="6">
    <cacheField name="Date" numFmtId="0">
      <sharedItems containsNonDate="0" containsDate="1" containsString="0" containsBlank="1" minDate="2023-04-03T00:00:00" maxDate="2023-04-26T00:00:00" count="5">
        <d v="2023-04-25T00:00:00"/>
        <d v="2023-04-20T00:00:00"/>
        <d v="2023-04-19T00:00:00"/>
        <d v="2023-04-03T00:00:00"/>
        <m/>
      </sharedItems>
      <fieldGroup par="5" base="0">
        <rangePr groupBy="months" startDate="2023-04-03T00:00:00" endDate="2023-04-26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-04-23"/>
        </groupItems>
      </fieldGroup>
    </cacheField>
    <cacheField name="Pièce" numFmtId="0">
      <sharedItems containsBlank="1" containsMixedTypes="1" containsNumber="1" containsInteger="1" minValue="134523" maxValue="2033011"/>
    </cacheField>
    <cacheField name="Technicien" numFmtId="0">
      <sharedItems containsBlank="1" count="11">
        <s v="Axel"/>
        <s v="Christophe"/>
        <s v="Samuel"/>
        <m/>
        <s v="Pierre" u="1"/>
        <s v="Rose" u="1"/>
        <s v="Louis" u="1"/>
        <s v="..." u="1"/>
        <s v="François" u="1"/>
        <s v="Gérard" u="1"/>
        <s v="Michel" u="1"/>
      </sharedItems>
    </cacheField>
    <cacheField name="Quantité" numFmtId="1">
      <sharedItems containsString="0" containsBlank="1" containsNumber="1" containsInteger="1" minValue="0" maxValue="100"/>
    </cacheField>
    <cacheField name="Observations" numFmtId="0">
      <sharedItems containsBlank="1"/>
    </cacheField>
    <cacheField name="Années" numFmtId="0" databaseField="0">
      <fieldGroup base="0">
        <rangePr groupBy="years" startDate="2023-04-03T00:00:00" endDate="2023-04-26T00:00:00"/>
        <groupItems count="3">
          <s v="&lt;03-04-23"/>
          <s v="2023"/>
          <s v="&gt;26-04-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1">
  <r>
    <n v="111"/>
    <x v="0"/>
    <n v="1"/>
    <n v="1"/>
    <n v="1"/>
    <n v="5.9"/>
    <n v="5.9"/>
    <s v="Prise Bals 111 3P 16A 220V"/>
    <s v="I1"/>
    <m/>
    <n v="0"/>
    <n v="0"/>
  </r>
  <r>
    <n v="161"/>
    <x v="0"/>
    <n v="1"/>
    <n v="1"/>
    <n v="1"/>
    <n v="136.75"/>
    <n v="136.75"/>
    <s v="Prise Walther Werke 63A 5P 380V IP44"/>
    <s v="I1"/>
    <m/>
    <n v="0"/>
    <n v="0"/>
  </r>
  <r>
    <n v="169"/>
    <x v="0"/>
    <n v="3"/>
    <n v="3"/>
    <n v="1"/>
    <n v="54.76"/>
    <n v="164.28"/>
    <s v="Prise Walther Werke 169 63A 5P 380V"/>
    <s v="I1"/>
    <m/>
    <n v="0"/>
    <n v="0"/>
  </r>
  <r>
    <n v="269"/>
    <x v="0"/>
    <n v="1"/>
    <n v="1"/>
    <n v="1"/>
    <n v="64.239999999999995"/>
    <n v="64.239999999999995"/>
    <s v="Connecteur Walther Werke 63A 400V 3P+N+T"/>
    <s v="I1"/>
    <s v="Rouge et blanc"/>
    <n v="0"/>
    <n v="0"/>
  </r>
  <r>
    <n v="1483.01"/>
    <x v="1"/>
    <n v="3"/>
    <n v="3"/>
    <n v="1"/>
    <n v="2.14"/>
    <n v="6.42"/>
    <s v="Pattes de fixation Rittal 1483.010"/>
    <s v="I3"/>
    <m/>
    <n v="0"/>
    <n v="0"/>
  </r>
  <r>
    <n v="1580"/>
    <x v="1"/>
    <n v="2"/>
    <n v="2"/>
    <n v="1"/>
    <n v="3.4"/>
    <n v="6.8"/>
    <s v="Pattes de fixation murale Rittal 1580.000"/>
    <s v="I3"/>
    <m/>
    <n v="0"/>
    <n v="0"/>
  </r>
  <r>
    <n v="4000"/>
    <x v="2"/>
    <n v="2"/>
    <n v="2"/>
    <n v="1"/>
    <n v="0"/>
    <n v="0"/>
    <s v="Répartiteur Schneider 04000 Multiclip 4P 80A 24M"/>
    <s v="H4"/>
    <m/>
    <n v="0"/>
    <n v="0"/>
  </r>
  <r>
    <n v="4014"/>
    <x v="2"/>
    <n v="1"/>
    <n v="1"/>
    <n v="1"/>
    <n v="0"/>
    <n v="0"/>
    <s v="Répartiteur Schneider 04014 Multiclip 4P , 200A , 1 rangée"/>
    <s v="H4"/>
    <m/>
    <n v="0"/>
    <n v="0"/>
  </r>
  <r>
    <n v="4116"/>
    <x v="3"/>
    <n v="1"/>
    <n v="1"/>
    <n v="1"/>
    <n v="0"/>
    <n v="0"/>
    <s v="Convertisseur programmable PR Electronics 4116"/>
    <s v="H1"/>
    <m/>
    <n v="0"/>
    <n v="0"/>
  </r>
  <r>
    <n v="4152"/>
    <x v="2"/>
    <n v="1"/>
    <n v="1"/>
    <n v="1"/>
    <n v="0"/>
    <n v="0"/>
    <s v="Répartiteur Schneider 04152 Linergy BW - 12 Bornes 1à16mm"/>
    <s v="H4"/>
    <m/>
    <n v="0"/>
    <n v="0"/>
  </r>
  <r>
    <n v="7072.2"/>
    <x v="4"/>
    <n v="2"/>
    <n v="2"/>
    <n v="1"/>
    <n v="45.94"/>
    <n v="91.88"/>
    <s v="Garniture à brosse Rittal 7072.200"/>
    <s v="I3"/>
    <m/>
    <n v="0"/>
    <n v="0"/>
  </r>
  <r>
    <n v="9105"/>
    <x v="0"/>
    <n v="1"/>
    <n v="1"/>
    <n v="1"/>
    <n v="29.39"/>
    <n v="29.39"/>
    <s v="Prise Mennekes 9105 16A 3P 6H 230V Bleu"/>
    <s v="I1"/>
    <s v="Ex Typ 241"/>
    <n v="0"/>
    <n v="0"/>
  </r>
  <r>
    <n v="10605"/>
    <x v="5"/>
    <n v="2"/>
    <n v="2"/>
    <n v="1"/>
    <n v="0"/>
    <n v="0"/>
    <s v="Angle intérieur Legrand 010605 50x105mm"/>
    <s v="J1"/>
    <m/>
    <n v="0"/>
    <n v="0"/>
  </r>
  <r>
    <n v="10696"/>
    <x v="5"/>
    <n v="30"/>
    <n v="30"/>
    <n v="5"/>
    <n v="0"/>
    <n v="0"/>
    <s v="Joint de corps à éclisse Legrand 010696 50x105mm"/>
    <s v="J1"/>
    <m/>
    <n v="0"/>
    <n v="0"/>
  </r>
  <r>
    <n v="10700"/>
    <x v="5"/>
    <n v="13"/>
    <n v="13"/>
    <n v="5"/>
    <n v="0"/>
    <n v="0"/>
    <s v="Embout Legrand 010700 50x105mm"/>
    <s v="J1"/>
    <m/>
    <n v="0"/>
    <n v="0"/>
  </r>
  <r>
    <n v="10739"/>
    <x v="5"/>
    <n v="4"/>
    <n v="4"/>
    <n v="1"/>
    <n v="0"/>
    <n v="0"/>
    <s v="Dérivation en T Legrand 010739 vers 80mm"/>
    <s v="J1"/>
    <m/>
    <n v="0"/>
    <n v="0"/>
  </r>
  <r>
    <n v="10740"/>
    <x v="5"/>
    <n v="5"/>
    <n v="5"/>
    <n v="1"/>
    <n v="0"/>
    <n v="0"/>
    <s v="Dérivation en T Legrand 010740 vers105 mm"/>
    <s v="J1"/>
    <m/>
    <n v="0"/>
    <n v="0"/>
  </r>
  <r>
    <n v="10786"/>
    <x v="5"/>
    <n v="1"/>
    <n v="1"/>
    <n v="1"/>
    <n v="0"/>
    <n v="0"/>
    <s v="Angle plat Legrand 010786 50x105mm"/>
    <s v="J1"/>
    <m/>
    <n v="0"/>
    <n v="0"/>
  </r>
  <r>
    <n v="10808"/>
    <x v="0"/>
    <n v="6"/>
    <n v="6"/>
    <n v="1"/>
    <n v="0"/>
    <n v="0"/>
    <s v="Prise Mennekes 16A 2P 230V IP68"/>
    <s v="I1"/>
    <s v="Produit archivé (n'est plus fabriqué)"/>
    <n v="0"/>
    <n v="0"/>
  </r>
  <r>
    <n v="10952"/>
    <x v="5"/>
    <n v="5"/>
    <n v="5"/>
    <n v="1"/>
    <n v="0"/>
    <n v="0"/>
    <s v="Support Legrand 010952 Mosaic Blanc 2 modules"/>
    <s v="J1"/>
    <s v="Pour goulotte"/>
    <n v="0"/>
    <n v="0"/>
  </r>
  <r>
    <n v="10954"/>
    <x v="5"/>
    <n v="15"/>
    <n v="15"/>
    <n v="1"/>
    <n v="0"/>
    <n v="0"/>
    <s v="Support Legrand 010954 Mosaic Blanc 4 modules"/>
    <s v="J1"/>
    <s v="Pour goulotte"/>
    <n v="0"/>
    <n v="0"/>
  </r>
  <r>
    <n v="11181"/>
    <x v="0"/>
    <n v="10"/>
    <n v="10"/>
    <n v="1"/>
    <n v="5.25"/>
    <n v="52.5"/>
    <s v="Prise NF Mennekes 11181 16A 2P+T 230V IP44"/>
    <s v="I1"/>
    <m/>
    <n v="0"/>
    <n v="0"/>
  </r>
  <r>
    <n v="11962"/>
    <x v="0"/>
    <n v="1"/>
    <n v="1"/>
    <n v="1"/>
    <n v="9.9499999999999993"/>
    <n v="9.9499999999999993"/>
    <s v="Prise Bals 11962 32A 5P 400V"/>
    <s v="I1"/>
    <m/>
    <n v="0"/>
    <n v="0"/>
  </r>
  <r>
    <n v="12302"/>
    <x v="6"/>
    <n v="6"/>
    <n v="6"/>
    <n v="5"/>
    <n v="0"/>
    <n v="0"/>
    <s v="Fusible 8,5x31,5 2A gG"/>
    <s v="H3"/>
    <m/>
    <n v="0"/>
    <n v="0"/>
  </r>
  <r>
    <n v="12310"/>
    <x v="6"/>
    <n v="4"/>
    <n v="4"/>
    <n v="5"/>
    <n v="0"/>
    <n v="0"/>
    <s v="Fusible 8,5x31,5 10A gG"/>
    <s v="H3"/>
    <m/>
    <n v="0"/>
    <n v="0"/>
  </r>
  <r>
    <n v="12316"/>
    <x v="6"/>
    <n v="5"/>
    <n v="5"/>
    <n v="5"/>
    <n v="0"/>
    <n v="0"/>
    <s v="Fusible 8,5x31,5 16A gG"/>
    <s v="H3"/>
    <m/>
    <n v="0"/>
    <n v="0"/>
  </r>
  <r>
    <n v="13206"/>
    <x v="0"/>
    <n v="1"/>
    <n v="1"/>
    <n v="1"/>
    <n v="48.39"/>
    <n v="48.39"/>
    <s v="Fiche Mennekes 13206 63A 4P 6H400V Rouger IP67"/>
    <s v="I1"/>
    <m/>
    <n v="0"/>
    <n v="0"/>
  </r>
  <r>
    <n v="13225"/>
    <x v="0"/>
    <n v="1"/>
    <n v="1"/>
    <n v="1"/>
    <n v="203.73"/>
    <n v="203.73"/>
    <s v="Fiche Mennekes 13225 125A 5P 6H400V Rouge IP67"/>
    <s v="I1"/>
    <m/>
    <n v="0"/>
    <n v="0"/>
  </r>
  <r>
    <n v="14306"/>
    <x v="6"/>
    <n v="5"/>
    <n v="5"/>
    <n v="5"/>
    <n v="0"/>
    <n v="0"/>
    <s v="Fusible 14x51 6A gG"/>
    <s v="H3"/>
    <m/>
    <n v="0"/>
    <n v="0"/>
  </r>
  <r>
    <n v="14320"/>
    <x v="6"/>
    <n v="1"/>
    <n v="1"/>
    <n v="5"/>
    <n v="0"/>
    <n v="0"/>
    <s v="Fusible 14x51 20A gG"/>
    <s v="H3"/>
    <m/>
    <n v="0"/>
    <n v="0"/>
  </r>
  <r>
    <n v="14350"/>
    <x v="6"/>
    <n v="1"/>
    <n v="1"/>
    <n v="1"/>
    <n v="0"/>
    <n v="0"/>
    <s v="Fusible 14x51 50A gG"/>
    <s v="H3"/>
    <m/>
    <n v="0"/>
    <n v="0"/>
  </r>
  <r>
    <n v="15350"/>
    <x v="6"/>
    <n v="2"/>
    <n v="2"/>
    <n v="1"/>
    <n v="0"/>
    <n v="0"/>
    <s v="Fusible 22x58 50A gG"/>
    <s v="H3"/>
    <m/>
    <n v="0"/>
    <n v="0"/>
  </r>
  <r>
    <n v="15440"/>
    <x v="7"/>
    <n v="2"/>
    <n v="2"/>
    <n v="1"/>
    <n v="0"/>
    <n v="0"/>
    <s v="Compteur horaire Schneider 15440 - Modulaire -230 Vca"/>
    <s v="H1"/>
    <m/>
    <n v="0"/>
    <n v="0"/>
  </r>
  <r>
    <n v="16545"/>
    <x v="6"/>
    <n v="1"/>
    <n v="1"/>
    <n v="1"/>
    <n v="0"/>
    <n v="0"/>
    <s v="Fusible Legrand 16545 aM 100A - 500V"/>
    <s v="H3"/>
    <m/>
    <n v="0"/>
    <n v="0"/>
  </r>
  <r>
    <n v="19948"/>
    <x v="6"/>
    <n v="2"/>
    <n v="2"/>
    <n v="1"/>
    <n v="0"/>
    <n v="0"/>
    <s v="Porte fusible Legrand 019948 1P - 250A"/>
    <s v="H3"/>
    <m/>
    <n v="0"/>
    <n v="0"/>
  </r>
  <r>
    <n v="19950"/>
    <x v="6"/>
    <n v="2"/>
    <n v="2"/>
    <n v="1"/>
    <n v="0"/>
    <n v="0"/>
    <s v="Porte fusible Legrand 019950 1P - 400A"/>
    <s v="H3"/>
    <m/>
    <n v="0"/>
    <n v="0"/>
  </r>
  <r>
    <n v="20196"/>
    <x v="8"/>
    <n v="2"/>
    <n v="2"/>
    <n v="1"/>
    <n v="28.65"/>
    <n v="57.3"/>
    <s v="Support Legrand 020196 pour montage borniers et bornes de terre"/>
    <s v="J1"/>
    <m/>
    <n v="0"/>
    <n v="0"/>
  </r>
  <r>
    <n v="28913"/>
    <x v="9"/>
    <n v="1"/>
    <n v="1"/>
    <n v="1"/>
    <n v="0"/>
    <n v="0"/>
    <s v="Sectionneur Schneider 28913 Interpact INS160 4P 160A"/>
    <s v="H4"/>
    <m/>
    <n v="0"/>
    <n v="0"/>
  </r>
  <r>
    <n v="28956"/>
    <x v="10"/>
    <n v="3"/>
    <n v="3"/>
    <n v="1"/>
    <n v="0"/>
    <n v="0"/>
    <s v="Cache vis Schneider 28956 3P/4P 1 paire"/>
    <s v="H4"/>
    <s v="Compact INS100 à 160"/>
    <n v="0"/>
    <n v="0"/>
  </r>
  <r>
    <n v="29450"/>
    <x v="10"/>
    <n v="1"/>
    <n v="1"/>
    <n v="1"/>
    <n v="0"/>
    <n v="0"/>
    <s v="Contact auxiliaire Schneider 29450 1 OF ou 1 SD ou 1 SDE ou 1 SDV"/>
    <s v="H4"/>
    <s v="Compact NSX"/>
    <n v="0"/>
    <n v="0"/>
  </r>
  <r>
    <n v="31106"/>
    <x v="9"/>
    <n v="1"/>
    <n v="1"/>
    <n v="1"/>
    <n v="0"/>
    <n v="0"/>
    <s v="Sectionneur Schneider 31106 Interpact INS250 3P 250 A"/>
    <s v="H4"/>
    <m/>
    <n v="0"/>
    <n v="0"/>
  </r>
  <r>
    <n v="34391"/>
    <x v="11"/>
    <n v="9"/>
    <n v="9"/>
    <n v="5"/>
    <n v="0"/>
    <n v="0"/>
    <s v="Barette de terre Legrand 34391"/>
    <s v="J1"/>
    <m/>
    <n v="0"/>
    <n v="0"/>
  </r>
  <r>
    <n v="37168"/>
    <x v="12"/>
    <n v="58"/>
    <n v="58"/>
    <n v="5"/>
    <m/>
    <s v=""/>
    <s v="Bloc de jonction Legrand 037168"/>
    <s v="J1"/>
    <m/>
    <n v="0"/>
    <n v="0"/>
  </r>
  <r>
    <n v="67364"/>
    <x v="13"/>
    <n v="1"/>
    <n v="1"/>
    <n v="1"/>
    <m/>
    <s v=""/>
    <s v="Point d'accès WIFI Legrand 67364 230V Blanc"/>
    <s v="J1"/>
    <m/>
    <n v="0"/>
    <n v="0"/>
  </r>
  <r>
    <n v="76561"/>
    <x v="14"/>
    <n v="20"/>
    <n v="20"/>
    <n v="5"/>
    <m/>
    <s v=""/>
    <s v="Connecteur RJ45 Legrand 076561 Mosaic Blanc"/>
    <s v="J1"/>
    <m/>
    <n v="0"/>
    <n v="0"/>
  </r>
  <r>
    <n v="77011"/>
    <x v="15"/>
    <n v="4"/>
    <n v="4"/>
    <n v="1"/>
    <m/>
    <s v=""/>
    <s v="Interrupteur Legrand 077011 Mosaic Blanc"/>
    <s v="J1"/>
    <m/>
    <n v="0"/>
    <n v="0"/>
  </r>
  <r>
    <n v="77070"/>
    <x v="5"/>
    <n v="6"/>
    <n v="6"/>
    <n v="1"/>
    <m/>
    <s v=""/>
    <s v="Obturateur Legrand 077070 Mosaic Blanc 1 module"/>
    <s v="J1"/>
    <m/>
    <n v="0"/>
    <n v="0"/>
  </r>
  <r>
    <n v="77071"/>
    <x v="5"/>
    <n v="11"/>
    <n v="11"/>
    <n v="1"/>
    <m/>
    <s v=""/>
    <s v="Obturateur Legrand 077071 Mosaic Blanc 2 modules"/>
    <s v="J1"/>
    <m/>
    <n v="0"/>
    <n v="0"/>
  </r>
  <r>
    <n v="77111"/>
    <x v="0"/>
    <n v="6"/>
    <n v="6"/>
    <n v="1"/>
    <m/>
    <s v=""/>
    <s v="Prise simple Legrand 077111 Mosaic Blanc"/>
    <s v="J1"/>
    <m/>
    <n v="0"/>
    <n v="0"/>
  </r>
  <r>
    <n v="77302"/>
    <x v="0"/>
    <n v="4"/>
    <n v="4"/>
    <n v="1"/>
    <m/>
    <s v=""/>
    <s v="Prise double Legrand 077302 Mosaic Blanc"/>
    <s v="J1"/>
    <m/>
    <n v="0"/>
    <n v="0"/>
  </r>
  <r>
    <n v="78650"/>
    <x v="0"/>
    <n v="2"/>
    <n v="2"/>
    <n v="1"/>
    <m/>
    <s v=""/>
    <s v="Prise RJ45 Legrand 078650 Mosaic Blanc 1 module"/>
    <s v="J1"/>
    <m/>
    <n v="0"/>
    <n v="0"/>
  </r>
  <r>
    <n v="78730"/>
    <x v="0"/>
    <n v="13"/>
    <n v="13"/>
    <n v="1"/>
    <m/>
    <s v=""/>
    <s v="Prise RJ11 Legrand 078730 Mosaic Blanc 1 module"/>
    <s v="J1"/>
    <m/>
    <n v="0"/>
    <n v="0"/>
  </r>
  <r>
    <n v="78731"/>
    <x v="0"/>
    <n v="4"/>
    <n v="4"/>
    <n v="1"/>
    <m/>
    <s v=""/>
    <s v="Prise RJ11 Legrand 078731 Mosaic Blanc 2 modules"/>
    <s v="J1"/>
    <m/>
    <n v="0"/>
    <n v="0"/>
  </r>
  <r>
    <n v="78739"/>
    <x v="0"/>
    <n v="10"/>
    <n v="10"/>
    <n v="1"/>
    <m/>
    <s v=""/>
    <s v="Prise téléphone Legrand 078739 Blanc"/>
    <s v="J1"/>
    <m/>
    <n v="0"/>
    <n v="0"/>
  </r>
  <r>
    <n v="78752"/>
    <x v="0"/>
    <n v="1"/>
    <n v="1"/>
    <n v="1"/>
    <m/>
    <s v=""/>
    <s v="Prise RCA vidéo Legrand 078752 Blanc"/>
    <s v="J1"/>
    <m/>
    <n v="0"/>
    <n v="0"/>
  </r>
  <r>
    <n v="88104"/>
    <x v="4"/>
    <n v="1"/>
    <n v="1"/>
    <n v="1"/>
    <m/>
    <s v=""/>
    <s v="Couvercle rectangulaire Legrand 088104 "/>
    <s v="J1"/>
    <s v="Pour kit support"/>
    <n v="0"/>
    <n v="0"/>
  </r>
  <r>
    <n v="88124"/>
    <x v="4"/>
    <n v="2"/>
    <n v="2"/>
    <n v="1"/>
    <m/>
    <s v=""/>
    <s v="Kit support pour boite de sol Legrand 088124 "/>
    <s v="J1"/>
    <s v="2 rangées de 6-12 modules"/>
    <n v="0"/>
    <n v="0"/>
  </r>
  <r>
    <n v="102028"/>
    <x v="16"/>
    <n v="1"/>
    <n v="1"/>
    <n v="1"/>
    <n v="171.05"/>
    <n v="171.05"/>
    <s v="Recepteur Seculux 102028 230V 868MhZ avec 4 canaux"/>
    <s v="I2"/>
    <s v="Ex 7001V000 EAN:4015862070012"/>
    <n v="0"/>
    <n v="0"/>
  </r>
  <r>
    <n v="130406"/>
    <x v="0"/>
    <n v="1"/>
    <n v="1"/>
    <n v="1"/>
    <n v="12.31"/>
    <n v="12.31"/>
    <s v="Socle Walther Werke 130406 4P 32A 400V"/>
    <s v="I1"/>
    <m/>
    <n v="0"/>
    <n v="0"/>
  </r>
  <r>
    <n v="134523"/>
    <x v="17"/>
    <n v="100"/>
    <n v="99"/>
    <n v="10"/>
    <m/>
    <s v=""/>
    <s v="Entrées 20mm Helia 134523"/>
    <s v="J2"/>
    <m/>
    <n v="0"/>
    <n v="1"/>
  </r>
  <r>
    <n v="134623"/>
    <x v="17"/>
    <n v="100"/>
    <n v="100"/>
    <n v="10"/>
    <m/>
    <s v=""/>
    <s v="Manchons 20mm Helia 134623"/>
    <s v="J2"/>
    <m/>
    <n v="0"/>
    <n v="0"/>
  </r>
  <r>
    <n v="203250"/>
    <x v="11"/>
    <n v="10"/>
    <n v="10"/>
    <n v="1"/>
    <n v="4.12"/>
    <n v="41.2"/>
    <s v="Pont de jonction Phoenix Contact 0203250 10P P6"/>
    <s v="I2"/>
    <s v="Ex 0201184"/>
    <n v="0"/>
    <n v="0"/>
  </r>
  <r>
    <n v="203263"/>
    <x v="11"/>
    <n v="60"/>
    <n v="60"/>
    <n v="10"/>
    <n v="4.3499999999999996"/>
    <n v="261"/>
    <s v="Pont de jonction Phoenix Contact 0203263 10P"/>
    <s v="I2"/>
    <s v="Ex 0202170"/>
    <n v="0"/>
    <n v="0"/>
  </r>
  <r>
    <n v="263878"/>
    <x v="6"/>
    <n v="2"/>
    <n v="2"/>
    <n v="1"/>
    <n v="40.18"/>
    <n v="80.36"/>
    <s v="Sectionneur à fusibles Eaton 263878 2P 10x3"/>
    <s v="H3"/>
    <m/>
    <n v="0"/>
    <n v="0"/>
  </r>
  <r>
    <n v="305944"/>
    <x v="18"/>
    <n v="2"/>
    <n v="2"/>
    <n v="1"/>
    <n v="67.83"/>
    <n v="135.66"/>
    <s v="Luminaire Perfomance in lighting 305944 type néon"/>
    <s v="J4"/>
    <m/>
    <n v="0"/>
    <n v="0"/>
  </r>
  <r>
    <n v="403731"/>
    <x v="19"/>
    <n v="3"/>
    <n v="3"/>
    <n v="1"/>
    <n v="25.21"/>
    <n v="75.63"/>
    <s v="Disjoncteur Legrand 403731 2P D02 6000A 230/400V"/>
    <s v="H2"/>
    <m/>
    <n v="0"/>
    <n v="0"/>
  </r>
  <r>
    <n v="407662"/>
    <x v="19"/>
    <n v="1"/>
    <n v="1"/>
    <n v="1"/>
    <n v="13.67"/>
    <n v="13.67"/>
    <s v="Disjoncteur Legrand 407662 1P C01 400V 6000A/10kA"/>
    <s v="H1"/>
    <m/>
    <n v="0"/>
    <n v="0"/>
  </r>
  <r>
    <n v="407924"/>
    <x v="19"/>
    <n v="2"/>
    <n v="2"/>
    <n v="1"/>
    <n v="43.91"/>
    <n v="87.82"/>
    <s v="Disjoncteur Legrand 407924 DX3 6000A/10kA 4P C06 400V"/>
    <s v="H2"/>
    <s v="4 modules"/>
    <n v="0"/>
    <n v="0"/>
  </r>
  <r>
    <n v="420013"/>
    <x v="19"/>
    <n v="1"/>
    <n v="1"/>
    <n v="1"/>
    <m/>
    <s v=""/>
    <s v="Disjoncteur Legrand 420013 DPX³160 16kA 400V - 4P-63A"/>
    <s v="H4"/>
    <m/>
    <n v="0"/>
    <n v="0"/>
  </r>
  <r>
    <n v="520610"/>
    <x v="6"/>
    <n v="2"/>
    <n v="2"/>
    <n v="5"/>
    <m/>
    <s v=""/>
    <s v="Fusible 5x20 0,2A F"/>
    <s v="H3"/>
    <m/>
    <n v="0"/>
    <n v="0"/>
  </r>
  <r>
    <n v="520612"/>
    <x v="6"/>
    <n v="10"/>
    <n v="10"/>
    <n v="5"/>
    <m/>
    <s v=""/>
    <s v="Fusible 5x20 0,315A F"/>
    <s v="H3"/>
    <m/>
    <n v="0"/>
    <n v="0"/>
  </r>
  <r>
    <n v="520617"/>
    <x v="6"/>
    <n v="22"/>
    <n v="22"/>
    <n v="5"/>
    <n v="0.184"/>
    <n v="4.048"/>
    <s v="Fusible 5x20 1A F"/>
    <s v="H3"/>
    <m/>
    <n v="0"/>
    <n v="0"/>
  </r>
  <r>
    <n v="520619"/>
    <x v="6"/>
    <n v="2"/>
    <n v="2"/>
    <n v="5"/>
    <m/>
    <s v=""/>
    <s v="Fusible 5x20 1,6A F"/>
    <s v="H3"/>
    <m/>
    <n v="0"/>
    <n v="0"/>
  </r>
  <r>
    <n v="520621"/>
    <x v="6"/>
    <n v="1"/>
    <n v="1"/>
    <n v="5"/>
    <m/>
    <s v=""/>
    <s v="Fusible 5x20 2,5A F"/>
    <s v="H3"/>
    <m/>
    <n v="0"/>
    <n v="0"/>
  </r>
  <r>
    <n v="520624"/>
    <x v="6"/>
    <n v="2"/>
    <n v="2"/>
    <n v="5"/>
    <m/>
    <s v=""/>
    <s v="Fusible 5x20 5A F"/>
    <s v="H3"/>
    <m/>
    <n v="0"/>
    <n v="0"/>
  </r>
  <r>
    <n v="520625"/>
    <x v="6"/>
    <n v="5"/>
    <n v="5"/>
    <n v="5"/>
    <m/>
    <s v=""/>
    <s v="Fusible 5x20 6,3A F"/>
    <s v="H3"/>
    <m/>
    <n v="0"/>
    <n v="0"/>
  </r>
  <r>
    <n v="520626"/>
    <x v="6"/>
    <n v="2"/>
    <n v="2"/>
    <n v="5"/>
    <m/>
    <s v=""/>
    <s v="Fusible 5x20 8A F"/>
    <s v="H3"/>
    <m/>
    <n v="0"/>
    <n v="0"/>
  </r>
  <r>
    <n v="522507"/>
    <x v="6"/>
    <n v="10"/>
    <n v="10"/>
    <n v="5"/>
    <m/>
    <s v=""/>
    <s v="Fusible 5x20 0,1A T"/>
    <s v="H3"/>
    <m/>
    <n v="0"/>
    <n v="0"/>
  </r>
  <r>
    <n v="522510"/>
    <x v="6"/>
    <n v="20"/>
    <n v="20"/>
    <n v="5"/>
    <m/>
    <s v=""/>
    <s v="Fusible 5x20 0,2A T"/>
    <s v="H3"/>
    <m/>
    <n v="0"/>
    <n v="0"/>
  </r>
  <r>
    <n v="522512"/>
    <x v="6"/>
    <n v="10"/>
    <n v="10"/>
    <n v="5"/>
    <m/>
    <s v=""/>
    <s v="Fusible 5x20 0,315A T"/>
    <s v="H3"/>
    <m/>
    <n v="0"/>
    <n v="0"/>
  </r>
  <r>
    <n v="522513"/>
    <x v="6"/>
    <n v="10"/>
    <n v="10"/>
    <n v="5"/>
    <m/>
    <s v=""/>
    <s v="Fusible 5x20 0,4A T"/>
    <s v="H3"/>
    <m/>
    <n v="0"/>
    <n v="0"/>
  </r>
  <r>
    <n v="522514"/>
    <x v="6"/>
    <n v="30"/>
    <n v="30"/>
    <n v="5"/>
    <m/>
    <s v=""/>
    <s v="Fusible 5x20 0,5A T"/>
    <s v="H3"/>
    <m/>
    <n v="0"/>
    <n v="0"/>
  </r>
  <r>
    <n v="522515"/>
    <x v="6"/>
    <n v="25"/>
    <n v="25"/>
    <n v="5"/>
    <m/>
    <s v=""/>
    <s v="Fusible 5x20 0,63A T"/>
    <s v="H3"/>
    <m/>
    <n v="0"/>
    <n v="0"/>
  </r>
  <r>
    <n v="522516"/>
    <x v="6"/>
    <n v="20"/>
    <n v="20"/>
    <n v="5"/>
    <m/>
    <s v=""/>
    <s v="Fusible 5x20 0,8A T"/>
    <s v="H3"/>
    <m/>
    <n v="0"/>
    <n v="0"/>
  </r>
  <r>
    <n v="522517"/>
    <x v="6"/>
    <n v="73"/>
    <n v="73"/>
    <n v="5"/>
    <m/>
    <s v=""/>
    <s v="Fusible 5x20 1A T"/>
    <s v="H3"/>
    <m/>
    <n v="0"/>
    <n v="0"/>
  </r>
  <r>
    <n v="522518"/>
    <x v="6"/>
    <n v="12"/>
    <n v="12"/>
    <n v="5"/>
    <m/>
    <s v=""/>
    <s v="Fusible 5x20 1,25A T"/>
    <s v="H3"/>
    <m/>
    <n v="0"/>
    <n v="0"/>
  </r>
  <r>
    <n v="522519"/>
    <x v="6"/>
    <n v="2"/>
    <n v="2"/>
    <n v="5"/>
    <m/>
    <s v=""/>
    <s v="Fusible 5x20 1,6 T"/>
    <s v="H3"/>
    <m/>
    <n v="0"/>
    <n v="0"/>
  </r>
  <r>
    <n v="522520"/>
    <x v="6"/>
    <n v="2"/>
    <n v="2"/>
    <n v="5"/>
    <m/>
    <s v=""/>
    <s v="Fusible 5x20 2A T"/>
    <s v="H3"/>
    <m/>
    <n v="0"/>
    <n v="0"/>
  </r>
  <r>
    <n v="522521"/>
    <x v="6"/>
    <n v="11"/>
    <n v="11"/>
    <n v="5"/>
    <m/>
    <s v=""/>
    <s v="Fusible 5x20 2,5A T"/>
    <s v="H3"/>
    <m/>
    <n v="0"/>
    <n v="0"/>
  </r>
  <r>
    <n v="522522"/>
    <x v="6"/>
    <n v="7"/>
    <n v="7"/>
    <n v="5"/>
    <m/>
    <s v=""/>
    <s v="Fusible 5x20 3,15A T"/>
    <s v="H3"/>
    <m/>
    <n v="0"/>
    <n v="0"/>
  </r>
  <r>
    <n v="522523"/>
    <x v="6"/>
    <n v="3"/>
    <n v="3"/>
    <n v="5"/>
    <m/>
    <s v=""/>
    <s v="Fusible 5x20 4A T"/>
    <s v="H3"/>
    <m/>
    <n v="0"/>
    <n v="0"/>
  </r>
  <r>
    <n v="522524"/>
    <x v="6"/>
    <n v="3"/>
    <n v="3"/>
    <n v="5"/>
    <m/>
    <s v=""/>
    <s v="Fusible 5x20 5A T"/>
    <s v="H3"/>
    <m/>
    <n v="0"/>
    <n v="0"/>
  </r>
  <r>
    <n v="522525"/>
    <x v="6"/>
    <n v="5"/>
    <n v="5"/>
    <n v="5"/>
    <m/>
    <s v=""/>
    <s v="Fusible 5x20 6,3A T"/>
    <s v="H3"/>
    <m/>
    <n v="0"/>
    <n v="0"/>
  </r>
  <r>
    <n v="522527"/>
    <x v="6"/>
    <n v="10"/>
    <n v="10"/>
    <n v="5"/>
    <m/>
    <s v=""/>
    <s v="Fusible 5x20 10A T"/>
    <s v="H3"/>
    <m/>
    <n v="0"/>
    <n v="0"/>
  </r>
  <r>
    <n v="632310"/>
    <x v="6"/>
    <n v="3"/>
    <n v="3"/>
    <n v="5"/>
    <m/>
    <s v=""/>
    <s v="Fusible 6x32 0,2A T"/>
    <s v="H3"/>
    <m/>
    <n v="0"/>
    <n v="0"/>
  </r>
  <r>
    <n v="632311"/>
    <x v="6"/>
    <n v="15"/>
    <n v="15"/>
    <n v="5"/>
    <m/>
    <s v=""/>
    <s v="Fusible 6x32 0,25A T"/>
    <s v="H3"/>
    <m/>
    <n v="0"/>
    <n v="0"/>
  </r>
  <r>
    <n v="632317"/>
    <x v="6"/>
    <n v="5"/>
    <n v="5"/>
    <n v="5"/>
    <m/>
    <s v=""/>
    <s v="Fusible 6x32 1A T"/>
    <s v="H3"/>
    <m/>
    <n v="0"/>
    <n v="0"/>
  </r>
  <r>
    <n v="632320"/>
    <x v="6"/>
    <n v="4"/>
    <n v="4"/>
    <n v="5"/>
    <m/>
    <s v=""/>
    <s v="Fusible 6x32 2A T"/>
    <s v="H3"/>
    <m/>
    <n v="0"/>
    <n v="0"/>
  </r>
  <r>
    <n v="632324"/>
    <x v="6"/>
    <n v="3"/>
    <n v="3"/>
    <n v="5"/>
    <m/>
    <s v=""/>
    <s v="Fusible 6x32 5A T"/>
    <s v="H3"/>
    <m/>
    <n v="0"/>
    <n v="0"/>
  </r>
  <r>
    <n v="632325"/>
    <x v="6"/>
    <n v="11"/>
    <n v="11"/>
    <n v="5"/>
    <m/>
    <s v=""/>
    <s v="Fusible 6x32 6,3A T"/>
    <s v="H3"/>
    <m/>
    <n v="0"/>
    <n v="0"/>
  </r>
  <r>
    <n v="632329"/>
    <x v="6"/>
    <n v="10"/>
    <n v="10"/>
    <n v="5"/>
    <m/>
    <s v=""/>
    <s v="Fusible 6x32 15A T"/>
    <s v="H3"/>
    <m/>
    <n v="0"/>
    <n v="0"/>
  </r>
  <r>
    <n v="654799"/>
    <x v="4"/>
    <n v="10"/>
    <n v="10"/>
    <n v="1"/>
    <m/>
    <s v=""/>
    <s v="Boitier de protection Legrand 654799 pour connecteurs Wieland"/>
    <s v="J1"/>
    <m/>
    <n v="0"/>
    <n v="0"/>
  </r>
  <r>
    <n v="654980"/>
    <x v="20"/>
    <n v="4"/>
    <n v="4"/>
    <n v="1"/>
    <n v="115"/>
    <n v="460"/>
    <s v="Socle 4 prises Legrand 654980 à encastrer"/>
    <s v="J1"/>
    <m/>
    <n v="0"/>
    <n v="0"/>
  </r>
  <r>
    <n v="777022"/>
    <x v="6"/>
    <n v="3"/>
    <n v="3"/>
    <n v="1"/>
    <m/>
    <s v=""/>
    <s v="Fusible NH Jean Muller 160 A 500V gG"/>
    <s v="H3"/>
    <m/>
    <n v="0"/>
    <n v="0"/>
  </r>
  <r>
    <n v="777055"/>
    <x v="6"/>
    <n v="1"/>
    <n v="1"/>
    <n v="1"/>
    <m/>
    <s v=""/>
    <s v="Fusible NH Jean Muller 125 A 500 V"/>
    <s v="H3"/>
    <m/>
    <n v="0"/>
    <n v="0"/>
  </r>
  <r>
    <n v="777959"/>
    <x v="6"/>
    <n v="1"/>
    <n v="1"/>
    <n v="1"/>
    <m/>
    <s v=""/>
    <s v="Fusible NH Jean Muller 16A 500V"/>
    <s v="H3"/>
    <m/>
    <n v="0"/>
    <n v="0"/>
  </r>
  <r>
    <n v="1641772"/>
    <x v="13"/>
    <n v="6"/>
    <n v="6"/>
    <n v="1"/>
    <n v="7.21"/>
    <n v="43.26"/>
    <s v="Connecteur Phoenix Contact 1641772 M12"/>
    <s v="J3"/>
    <m/>
    <n v="0"/>
    <n v="0"/>
  </r>
  <r>
    <n v="1704100"/>
    <x v="21"/>
    <n v="1"/>
    <n v="1"/>
    <n v="1"/>
    <m/>
    <s v=""/>
    <s v="Horloge astronomique Theben SELEKTA 170 top 2 24VDC"/>
    <s v="H1"/>
    <m/>
    <n v="0"/>
    <n v="0"/>
  </r>
  <r>
    <n v="1750100"/>
    <x v="21"/>
    <n v="1"/>
    <n v="1"/>
    <n v="1"/>
    <m/>
    <s v=""/>
    <s v="Horloge astronomique Theben SELEKTA 175 top 2 230VAC"/>
    <s v="H1"/>
    <m/>
    <n v="0"/>
    <n v="0"/>
  </r>
  <r>
    <n v="2007444"/>
    <x v="22"/>
    <n v="1"/>
    <n v="1"/>
    <n v="1"/>
    <n v="53.66"/>
    <n v="53.66"/>
    <s v="Boite de dérivation OBO T250 KL Face transparente"/>
    <s v="I2"/>
    <m/>
    <n v="0"/>
    <n v="0"/>
  </r>
  <r>
    <n v="2022870"/>
    <x v="23"/>
    <n v="140"/>
    <n v="140"/>
    <n v="10"/>
    <m/>
    <s v=""/>
    <s v="Presse-étoupes OBO V-TEC VM M32"/>
    <s v="G3"/>
    <m/>
    <n v="0"/>
    <n v="0"/>
  </r>
  <r>
    <n v="2022872"/>
    <x v="23"/>
    <n v="19"/>
    <n v="19"/>
    <n v="5"/>
    <m/>
    <s v=""/>
    <s v="Presse-étoupes OBO V-TEC VM M40 LGR"/>
    <s v="G3"/>
    <m/>
    <n v="0"/>
    <n v="0"/>
  </r>
  <r>
    <n v="2029675"/>
    <x v="23"/>
    <n v="41"/>
    <n v="41"/>
    <n v="10"/>
    <m/>
    <s v=""/>
    <s v="Bague d'étanchéité OBO 2029675 107C VM 20 4X5"/>
    <s v="G3"/>
    <m/>
    <n v="0"/>
    <n v="0"/>
  </r>
  <r>
    <n v="2029690"/>
    <x v="23"/>
    <n v="61"/>
    <n v="61"/>
    <n v="10"/>
    <m/>
    <s v=""/>
    <s v="Bague d'étanchéité OBO 2029690 107 C VM 25 2X8"/>
    <s v="G3"/>
    <m/>
    <n v="0"/>
    <n v="0"/>
  </r>
  <r>
    <n v="2033011"/>
    <x v="23"/>
    <n v="500"/>
    <n v="400"/>
    <n v="50"/>
    <m/>
    <s v=""/>
    <s v="Bouchon OBO M20"/>
    <s v="G3"/>
    <m/>
    <n v="0"/>
    <n v="100"/>
  </r>
  <r>
    <n v="2049562"/>
    <x v="23"/>
    <n v="24"/>
    <n v="24"/>
    <n v="5"/>
    <m/>
    <s v=""/>
    <s v="Contre-écrou synthétique OBO 116 M40 LGR PS"/>
    <s v="G3"/>
    <m/>
    <n v="0"/>
    <n v="0"/>
  </r>
  <r>
    <n v="3022113.2"/>
    <x v="6"/>
    <n v="3"/>
    <n v="3"/>
    <n v="1"/>
    <m/>
    <s v=""/>
    <s v="Fusible Siba 3022113.20 20A 10/17,5kV"/>
    <s v="H3"/>
    <m/>
    <n v="0"/>
    <n v="0"/>
  </r>
  <r>
    <n v="3103919"/>
    <x v="18"/>
    <n v="1"/>
    <n v="1"/>
    <n v="1"/>
    <n v="60.45"/>
    <n v="60.45"/>
    <s v="Eclairage Prisma 3103919 Type neon"/>
    <s v="J4"/>
    <m/>
    <n v="0"/>
    <n v="0"/>
  </r>
  <r>
    <n v="4116110"/>
    <x v="6"/>
    <n v="3"/>
    <n v="3"/>
    <n v="1"/>
    <m/>
    <s v=""/>
    <s v="Fusible ETI 004116110 800A/500V NH4a gG"/>
    <s v="H3"/>
    <m/>
    <n v="0"/>
    <n v="0"/>
  </r>
  <r>
    <n v="6117349"/>
    <x v="13"/>
    <n v="40"/>
    <n v="40"/>
    <n v="5"/>
    <n v="11.71"/>
    <n v="468.40000000000003"/>
    <s v="Module de connexion OBO 6117349 Cat.6"/>
    <s v="J3"/>
    <m/>
    <n v="0"/>
    <n v="0"/>
  </r>
  <r>
    <n v="6143780"/>
    <x v="18"/>
    <n v="2"/>
    <n v="2"/>
    <n v="1"/>
    <n v="255.36"/>
    <n v="510.72"/>
    <s v="Projecteur led Performance in lighting 06143780  120W"/>
    <s v="J4"/>
    <m/>
    <n v="0"/>
    <n v="0"/>
  </r>
  <r>
    <n v="14242111"/>
    <x v="9"/>
    <n v="2"/>
    <n v="2"/>
    <n v="1"/>
    <m/>
    <s v=""/>
    <s v="Poignée Socomec 14242111 pour sectionneur"/>
    <s v="H4"/>
    <m/>
    <n v="0"/>
    <n v="0"/>
  </r>
  <r>
    <n v="29990012"/>
    <x v="24"/>
    <n v="1"/>
    <n v="1"/>
    <n v="1"/>
    <m/>
    <s v=""/>
    <s v="Interrupteur auxiliaire Socomec 29990012"/>
    <s v="H1"/>
    <m/>
    <n v="0"/>
    <n v="0"/>
  </r>
  <r>
    <n v="32653005"/>
    <x v="25"/>
    <n v="2"/>
    <n v="2"/>
    <n v="1"/>
    <n v="266.93"/>
    <n v="533.86"/>
    <s v="Coffret de sécurité Socomec 32653005"/>
    <m/>
    <m/>
    <n v="0"/>
    <n v="0"/>
  </r>
  <r>
    <n v="32906002"/>
    <x v="9"/>
    <n v="2"/>
    <n v="2"/>
    <n v="1"/>
    <m/>
    <s v=""/>
    <s v="Interrupteur auxiliaire Socomec 32906002 pour sectionneur"/>
    <s v="H4"/>
    <m/>
    <n v="0"/>
    <n v="0"/>
  </r>
  <r>
    <n v="39983016"/>
    <x v="6"/>
    <n v="6"/>
    <n v="6"/>
    <n v="1"/>
    <n v="13.56"/>
    <n v="81.36"/>
    <s v="Caches-bornes Socomec 39983016 100-160A"/>
    <s v="H4"/>
    <m/>
    <n v="0"/>
    <n v="0"/>
  </r>
  <r>
    <n v="48250403"/>
    <x v="7"/>
    <n v="1"/>
    <n v="1"/>
    <n v="1"/>
    <m/>
    <s v=""/>
    <s v="Compteur d'énergie Socomec 48250403 DIRIS A30"/>
    <s v="H1"/>
    <m/>
    <n v="0"/>
    <n v="0"/>
  </r>
  <r>
    <n v="48290110"/>
    <x v="7"/>
    <n v="1"/>
    <n v="1"/>
    <n v="1"/>
    <n v="133.47"/>
    <n v="133.47"/>
    <s v="Compteur énergie Socomec 48290110 DIRIS I-30, 3 phases"/>
    <s v="H1"/>
    <m/>
    <n v="0"/>
    <n v="0"/>
  </r>
  <r>
    <n v="48290181"/>
    <x v="26"/>
    <n v="10"/>
    <n v="10"/>
    <n v="1"/>
    <n v="2.14"/>
    <n v="21.400000000000002"/>
    <s v="Cable RJ45 Socomec 48290181 0.1m"/>
    <s v="J3"/>
    <m/>
    <n v="0"/>
    <n v="0"/>
  </r>
  <r>
    <n v="48290583"/>
    <x v="26"/>
    <n v="14"/>
    <n v="14"/>
    <n v="5"/>
    <n v="2.85"/>
    <n v="39.9"/>
    <s v="Cable RJ12 Socomec 48290583 1m "/>
    <s v="J3"/>
    <m/>
    <n v="0"/>
    <n v="0"/>
  </r>
  <r>
    <n v="49190401"/>
    <x v="22"/>
    <n v="68"/>
    <n v="68"/>
    <n v="5"/>
    <n v="9.94"/>
    <n v="675.92"/>
    <s v="Boite de raccrodement Spelsberg 49190401 M20 2-16mm etanchéité"/>
    <s v="I2"/>
    <m/>
    <n v="0"/>
    <n v="0"/>
  </r>
  <r>
    <n v="67220400"/>
    <x v="6"/>
    <n v="3"/>
    <n v="3"/>
    <n v="1"/>
    <m/>
    <s v=""/>
    <s v="Fusible Socomec 67220400 400A 500V T.2 gG"/>
    <s v="H3"/>
    <m/>
    <n v="0"/>
    <n v="0"/>
  </r>
  <r>
    <n v="7100195504"/>
    <x v="27"/>
    <n v="3"/>
    <n v="3"/>
    <n v="1"/>
    <m/>
    <s v=""/>
    <s v="Gaine thermorétractable 3M HDT-A 48.0/15.0mm X 1M"/>
    <s v="G4"/>
    <m/>
    <n v="0"/>
    <n v="0"/>
  </r>
  <r>
    <n v="7498303637"/>
    <x v="13"/>
    <n v="3"/>
    <n v="3"/>
    <n v="1"/>
    <n v="61.73"/>
    <n v="185.19"/>
    <s v="Patch panel Panduit 07498303637"/>
    <s v="J3"/>
    <m/>
    <n v="0"/>
    <n v="0"/>
  </r>
  <r>
    <n v="80100035278"/>
    <x v="18"/>
    <n v="29"/>
    <n v="29"/>
    <n v="1"/>
    <n v="2.15"/>
    <n v="62.349999999999994"/>
    <s v="Ampoule Bailey 80100035278 E27 G45 220-240V 2W Bleue"/>
    <s v="J4"/>
    <m/>
    <n v="0"/>
    <n v="0"/>
  </r>
  <r>
    <s v="_x0009_B212061"/>
    <x v="6"/>
    <n v="37"/>
    <n v="25"/>
    <n v="5"/>
    <n v="0.46300000000000002"/>
    <n v="11.575000000000001"/>
    <s v="Fusible 10x38 1A gG"/>
    <s v="H3"/>
    <m/>
    <n v="0"/>
    <n v="12"/>
  </r>
  <r>
    <s v="?"/>
    <x v="28"/>
    <n v="1"/>
    <n v="1"/>
    <n v="1"/>
    <m/>
    <s v=""/>
    <s v="Boitier métalique 80X75X60"/>
    <s v="H1"/>
    <m/>
    <n v="0"/>
    <n v="0"/>
  </r>
  <r>
    <s v="100-76200"/>
    <x v="20"/>
    <n v="13"/>
    <n v="13"/>
    <n v="5"/>
    <m/>
    <s v=""/>
    <s v="Plaque double Niko 100-76200 Original cream"/>
    <s v="J2"/>
    <m/>
    <n v="0"/>
    <n v="0"/>
  </r>
  <r>
    <s v="101-31003"/>
    <x v="29"/>
    <n v="2"/>
    <n v="2"/>
    <n v="1"/>
    <m/>
    <s v=""/>
    <s v="Bouton pour varitateur Niko 101-31003 white"/>
    <s v="J2"/>
    <m/>
    <n v="0"/>
    <n v="0"/>
  </r>
  <r>
    <s v="101-65100"/>
    <x v="20"/>
    <n v="12"/>
    <n v="12"/>
    <n v="1"/>
    <m/>
    <s v=""/>
    <s v="Enjoliveur data Niko 101-65100 white"/>
    <s v="J2"/>
    <m/>
    <n v="0"/>
    <n v="0"/>
  </r>
  <r>
    <s v="101-66600"/>
    <x v="0"/>
    <n v="5"/>
    <n v="5"/>
    <n v="5"/>
    <m/>
    <s v=""/>
    <s v="Prise encastrable Niko 101-66600 white"/>
    <s v="J2"/>
    <m/>
    <n v="0"/>
    <n v="0"/>
  </r>
  <r>
    <s v="101-76900"/>
    <x v="15"/>
    <n v="1"/>
    <n v="1"/>
    <n v="1"/>
    <m/>
    <s v=""/>
    <s v="Cache-trou Niko 101-76900 white"/>
    <s v="J2"/>
    <m/>
    <n v="0"/>
    <n v="0"/>
  </r>
  <r>
    <s v="120-76100"/>
    <x v="20"/>
    <n v="7"/>
    <n v="7"/>
    <n v="1"/>
    <m/>
    <s v=""/>
    <s v="Plaque simple Niko 120-76100 White"/>
    <s v="J2"/>
    <m/>
    <n v="0"/>
    <n v="0"/>
  </r>
  <r>
    <s v="120-76700"/>
    <x v="20"/>
    <n v="2"/>
    <n v="2"/>
    <n v="1"/>
    <m/>
    <s v=""/>
    <s v="Plaque triple Niko 120-76700 white"/>
    <s v="J2"/>
    <m/>
    <n v="0"/>
    <n v="0"/>
  </r>
  <r>
    <s v="120-76800"/>
    <x v="20"/>
    <n v="41"/>
    <n v="41"/>
    <n v="5"/>
    <m/>
    <s v=""/>
    <s v="Plaque double Niko 120-76800 white"/>
    <s v="J2"/>
    <m/>
    <n v="0"/>
    <n v="0"/>
  </r>
  <r>
    <s v="1401405012-I"/>
    <x v="13"/>
    <n v="2"/>
    <n v="2"/>
    <n v="1"/>
    <n v="23.99"/>
    <n v="47.98"/>
    <s v="Conncetique RJ45 Metz Connect 1401405012-I mâle , droit 8P8C"/>
    <s v="J3"/>
    <m/>
    <n v="0"/>
    <n v="0"/>
  </r>
  <r>
    <s v="185-000-022"/>
    <x v="18"/>
    <n v="1"/>
    <n v="1"/>
    <n v="1"/>
    <n v="116.26"/>
    <n v="116.26"/>
    <s v="Eclairage de sécurité Eaton 185-000-022"/>
    <s v="J4"/>
    <m/>
    <n v="0"/>
    <n v="0"/>
  </r>
  <r>
    <s v="221-413"/>
    <x v="12"/>
    <n v="50"/>
    <n v="50"/>
    <n v="10"/>
    <n v="0.30080000000000001"/>
    <n v="15.040000000000001"/>
    <s v="Wago 3x0.2-4mm"/>
    <s v="I2"/>
    <m/>
    <n v="0"/>
    <n v="0"/>
  </r>
  <r>
    <s v="224-101"/>
    <x v="12"/>
    <n v="50"/>
    <n v="50"/>
    <n v="10"/>
    <n v="0.1512"/>
    <n v="7.5600000000000005"/>
    <s v="Wago 2.5 1P Luminaires"/>
    <s v="I2"/>
    <m/>
    <n v="0"/>
    <n v="0"/>
  </r>
  <r>
    <s v="2273-203"/>
    <x v="12"/>
    <n v="650"/>
    <n v="650"/>
    <n v="50"/>
    <n v="0.1026"/>
    <n v="66.69"/>
    <s v="Wago 3x0.5-2.5mm²"/>
    <s v="I2"/>
    <m/>
    <n v="0"/>
    <n v="0"/>
  </r>
  <r>
    <s v="2CSM257563R1801"/>
    <x v="6"/>
    <n v="2"/>
    <n v="2"/>
    <n v="5"/>
    <m/>
    <s v=""/>
    <s v="Fusible 8,5x31,5 6A aM"/>
    <s v="H3"/>
    <m/>
    <n v="0"/>
    <n v="0"/>
  </r>
  <r>
    <s v="2CSM258743R1801"/>
    <x v="6"/>
    <n v="8"/>
    <n v="8"/>
    <n v="5"/>
    <m/>
    <s v=""/>
    <s v="Fusible 8,5x31,5 4A aM"/>
    <s v="H3"/>
    <m/>
    <n v="0"/>
    <n v="0"/>
  </r>
  <r>
    <s v="2CSM277063R1801"/>
    <x v="6"/>
    <n v="1"/>
    <n v="1"/>
    <n v="5"/>
    <m/>
    <s v=""/>
    <s v="Fusible 8,5x31,5 2A aM"/>
    <s v="H3"/>
    <m/>
    <n v="0"/>
    <n v="0"/>
  </r>
  <r>
    <s v="310-02100"/>
    <x v="29"/>
    <n v="2"/>
    <n v="2"/>
    <n v="1"/>
    <m/>
    <s v=""/>
    <s v="Variateur Niko 310-02100"/>
    <s v="J2"/>
    <m/>
    <n v="0"/>
    <n v="0"/>
  </r>
  <r>
    <s v="350-70985"/>
    <x v="30"/>
    <n v="2"/>
    <n v="2"/>
    <n v="1"/>
    <m/>
    <s v=""/>
    <s v="Alimentation compacte Niko 350-70985 "/>
    <s v="J2"/>
    <m/>
    <n v="0"/>
    <n v="0"/>
  </r>
  <r>
    <s v="3NA3136"/>
    <x v="6"/>
    <n v="1"/>
    <n v="1"/>
    <n v="1"/>
    <m/>
    <s v=""/>
    <s v="Fusible Siemens 3NA3136 160A 500V"/>
    <s v="H3"/>
    <m/>
    <n v="0"/>
    <n v="0"/>
  </r>
  <r>
    <s v="3NA3354"/>
    <x v="6"/>
    <n v="3"/>
    <n v="3"/>
    <n v="1"/>
    <m/>
    <s v=""/>
    <s v="Fusible Siemens 3NA3354 355A 500V NH3-gG"/>
    <s v="H3"/>
    <m/>
    <n v="0"/>
    <n v="0"/>
  </r>
  <r>
    <s v="3ND1830-8"/>
    <x v="6"/>
    <n v="6"/>
    <n v="6"/>
    <n v="3"/>
    <m/>
    <s v=""/>
    <s v="Fusible Siemens 3ND1830-8 100A aM"/>
    <s v="H3"/>
    <m/>
    <n v="0"/>
    <n v="0"/>
  </r>
  <r>
    <s v="3NP1123-1CA22"/>
    <x v="15"/>
    <n v="5"/>
    <n v="5"/>
    <n v="1"/>
    <n v="211.45"/>
    <n v="1057.25"/>
    <s v="&lt;interrupteur sectioneur Siemens 3NP1123-1CA22 3P NH000 160A"/>
    <s v="I3"/>
    <m/>
    <n v="0"/>
    <n v="0"/>
  </r>
  <r>
    <s v="3NP1143-1DA22"/>
    <x v="31"/>
    <n v="2"/>
    <n v="2"/>
    <n v="1"/>
    <n v="344.02"/>
    <n v="688.04"/>
    <s v="Interrupteur-sectionneur Siemens 3NP1143-1DA22 "/>
    <s v="H3"/>
    <m/>
    <n v="0"/>
    <n v="0"/>
  </r>
  <r>
    <s v="3NW7023"/>
    <x v="6"/>
    <n v="2"/>
    <n v="2"/>
    <n v="1"/>
    <n v="9.08"/>
    <n v="18.16"/>
    <s v="Socle de fusibles Siemens 3NW7023 2P 32A"/>
    <s v="H3"/>
    <m/>
    <n v="0"/>
    <n v="0"/>
  </r>
  <r>
    <s v="3NW7063"/>
    <x v="6"/>
    <n v="1"/>
    <n v="1"/>
    <n v="1"/>
    <n v="18.440000000000001"/>
    <n v="18.440000000000001"/>
    <s v="Socle de fusibles Siemens 3NW7063 32A 10x38"/>
    <s v="H3"/>
    <m/>
    <n v="0"/>
    <n v="0"/>
  </r>
  <r>
    <s v="3NW8230-1"/>
    <x v="6"/>
    <n v="7"/>
    <n v="7"/>
    <n v="1"/>
    <n v="5.04"/>
    <n v="35.28"/>
    <s v="Fusible 22x58 aM 100A"/>
    <s v="H3"/>
    <m/>
    <n v="0"/>
    <n v="0"/>
  </r>
  <r>
    <s v="3RH1131-1BB40"/>
    <x v="32"/>
    <n v="1"/>
    <n v="1"/>
    <n v="1"/>
    <n v="0"/>
    <n v="0"/>
    <s v="Contacteur auxiliaire Siemens 3RH1131-1BB40 3NO + 1NF 24 V CC"/>
    <s v="I2"/>
    <m/>
    <n v="0"/>
    <n v="0"/>
  </r>
  <r>
    <s v="3RH2911-2HA21"/>
    <x v="32"/>
    <n v="3"/>
    <n v="3"/>
    <n v="1"/>
    <n v="0"/>
    <n v="0"/>
    <s v="Contacteur auxiliaire Siemens 3RH2911-2HA21 1NF + 2NO "/>
    <s v="I2"/>
    <m/>
    <n v="0"/>
    <n v="0"/>
  </r>
  <r>
    <s v="3RT2016-1BB42"/>
    <x v="32"/>
    <n v="1"/>
    <n v="1"/>
    <n v="1"/>
    <n v="0"/>
    <n v="0"/>
    <s v="Contacteur de puissance Siemens 3RT2016-1BB42 , AC-3e/AC-3, 9 A , 4 kW / 400V , 3P , DC 24V"/>
    <s v="I2"/>
    <m/>
    <n v="0"/>
    <n v="0"/>
  </r>
  <r>
    <s v="3RV2011-1GA10"/>
    <x v="19"/>
    <n v="2"/>
    <n v="2"/>
    <n v="1"/>
    <n v="80.599999999999994"/>
    <n v="161.19999999999999"/>
    <s v="Disjoncteur moteur Siemens 3RV2011-1GA10 Sirius 4,5-6,3A"/>
    <s v="H2"/>
    <m/>
    <n v="0"/>
    <n v="0"/>
  </r>
  <r>
    <s v="3RV2901-1E"/>
    <x v="10"/>
    <n v="1"/>
    <n v="1"/>
    <n v="1"/>
    <m/>
    <s v=""/>
    <s v="Interrupteur auxiliaire Siemens 3RC2901-1E 1 NO + 1 NF"/>
    <s v="H4"/>
    <s v="Pour disjoncteur 3RV2"/>
    <n v="0"/>
    <n v="0"/>
  </r>
  <r>
    <s v="3RW4038-1BB14"/>
    <x v="33"/>
    <n v="1"/>
    <n v="1"/>
    <n v="1"/>
    <m/>
    <s v=""/>
    <s v="Démarreur progressif Siemens SIRIUS 3RW4038-1BB14 , 37kW 480 V"/>
    <s v="H2"/>
    <m/>
    <n v="0"/>
    <n v="0"/>
  </r>
  <r>
    <s v="3SK1111-1AB30"/>
    <x v="34"/>
    <n v="2"/>
    <n v="2"/>
    <n v="1"/>
    <m/>
    <s v=""/>
    <s v="Relais de sécurité Siemens 3SK1111-1AB30 24V"/>
    <s v="H1"/>
    <m/>
    <n v="0"/>
    <n v="0"/>
  </r>
  <r>
    <s v="3TK2830-1CB30"/>
    <x v="34"/>
    <n v="1"/>
    <n v="1"/>
    <n v="1"/>
    <m/>
    <s v=""/>
    <s v="Relais de sécurité 3TK2830-1CB30"/>
    <s v="H1"/>
    <m/>
    <n v="0"/>
    <n v="0"/>
  </r>
  <r>
    <s v="48K724FO2298"/>
    <x v="13"/>
    <n v="9"/>
    <n v="9"/>
    <n v="1"/>
    <n v="0"/>
    <n v="0"/>
    <s v="Cassette CAE 48K724FO2298 Epissurage optique 24FO"/>
    <s v="J3"/>
    <m/>
    <n v="0"/>
    <n v="0"/>
  </r>
  <r>
    <s v="5SL6104-7"/>
    <x v="19"/>
    <n v="1"/>
    <n v="1"/>
    <n v="1"/>
    <m/>
    <s v=""/>
    <s v="Disjoncteur modulaire Siemens 5SL6104-7 230/400V 6kA , 1 pole , C , 4A"/>
    <s v="H2"/>
    <m/>
    <n v="0"/>
    <n v="0"/>
  </r>
  <r>
    <s v="5SL6106-7"/>
    <x v="19"/>
    <n v="9"/>
    <n v="9"/>
    <n v="1"/>
    <n v="11.99"/>
    <n v="107.91"/>
    <s v="Disjoncteur Siemens 5SL6106-7 1P 6A C"/>
    <s v="H2"/>
    <m/>
    <n v="0"/>
    <n v="0"/>
  </r>
  <r>
    <s v="5ST3010"/>
    <x v="10"/>
    <n v="1"/>
    <n v="1"/>
    <n v="1"/>
    <n v="17.149999999999999"/>
    <n v="17.149999999999999"/>
    <s v="Contact auxiliaire 1NO + 1NF"/>
    <s v="H2"/>
    <s v="Pour disjoncteur 5SY4/7/5SP4"/>
    <n v="0"/>
    <n v="0"/>
  </r>
  <r>
    <s v="5SY4101-7"/>
    <x v="19"/>
    <n v="1"/>
    <n v="1"/>
    <n v="1"/>
    <n v="26.49"/>
    <n v="26.49"/>
    <s v="Disjoncteur Siemens 5SY4101-7 1P 1A C"/>
    <s v="H2"/>
    <m/>
    <n v="0"/>
    <n v="0"/>
  </r>
  <r>
    <s v="5SY4210-7"/>
    <x v="19"/>
    <n v="1"/>
    <n v="1"/>
    <n v="1"/>
    <n v="29.92"/>
    <n v="29.92"/>
    <s v="Disjoncteur Siemens 5SY4210-7 2P 10A C"/>
    <s v="H2"/>
    <m/>
    <n v="0"/>
    <n v="0"/>
  </r>
  <r>
    <s v="5SY6201-7"/>
    <x v="19"/>
    <n v="1"/>
    <n v="1"/>
    <n v="1"/>
    <n v="37.75"/>
    <n v="37.75"/>
    <s v="Disjoncteur Siemens 5SY6201-7 2P 1A C"/>
    <s v="H2"/>
    <m/>
    <n v="0"/>
    <n v="0"/>
  </r>
  <r>
    <s v="5TT5800-0"/>
    <x v="32"/>
    <n v="1"/>
    <n v="1"/>
    <n v="1"/>
    <n v="0"/>
    <n v="0"/>
    <s v="Contacteur INSTA Siemens 5TT5800-0 CA 230V, 400V 20A"/>
    <s v="I2"/>
    <m/>
    <n v="0"/>
    <n v="0"/>
  </r>
  <r>
    <s v="6ES7972-0DA00-0AA0"/>
    <x v="35"/>
    <n v="1"/>
    <n v="1"/>
    <n v="1"/>
    <m/>
    <s v=""/>
    <s v="Résistance de terminaison Siemens 6ES7972-0DA00-0AA0 RS485 pour la terminaison de réseaux PROFIBUS/MPI"/>
    <m/>
    <s v="SIMATIC ET200"/>
    <n v="0"/>
    <n v="0"/>
  </r>
  <r>
    <s v="6SE6400-0AP00-0AA1"/>
    <x v="36"/>
    <n v="1"/>
    <n v="1"/>
    <n v="1"/>
    <m/>
    <s v=""/>
    <s v="Panneau de commande Siemens 6SE6400-0AP00-0AA1 en texte clair (AOP) N/A"/>
    <s v="H4"/>
    <m/>
    <n v="0"/>
    <n v="0"/>
  </r>
  <r>
    <s v="6SE6440-2UD25-5CA1"/>
    <x v="29"/>
    <n v="1"/>
    <n v="1"/>
    <n v="1"/>
    <m/>
    <s v=""/>
    <s v="Variateur Siemens 6SE6440-2UD25-5CA1 micromaster MM440 3AC 380-480V +10/-10% 47-63 hz"/>
    <s v="H4"/>
    <s v="Moteur 5.5kW (7.5kW VT)"/>
    <n v="0"/>
    <n v="0"/>
  </r>
  <r>
    <s v="700-31600"/>
    <x v="15"/>
    <n v="19"/>
    <n v="19"/>
    <n v="5"/>
    <m/>
    <s v=""/>
    <s v="Interrupteur Niko 700-31600 hydro gris"/>
    <s v="J2"/>
    <m/>
    <n v="0"/>
    <n v="0"/>
  </r>
  <r>
    <s v="700-33000"/>
    <x v="15"/>
    <n v="4"/>
    <n v="4"/>
    <n v="5"/>
    <n v="0"/>
    <n v="0"/>
    <s v="Interrupteur Niko 700-33000 hydro gris"/>
    <s v="J2"/>
    <m/>
    <n v="0"/>
    <n v="0"/>
  </r>
  <r>
    <s v="700-36600"/>
    <x v="0"/>
    <n v="14"/>
    <n v="14"/>
    <n v="5"/>
    <m/>
    <s v=""/>
    <s v="Prise Niko 700-36605 Hydro grise"/>
    <s v="J2"/>
    <m/>
    <n v="0"/>
    <n v="0"/>
  </r>
  <r>
    <s v="700-84101"/>
    <x v="28"/>
    <n v="1"/>
    <n v="1"/>
    <n v="1"/>
    <m/>
    <s v=""/>
    <s v="Boitier simple Niko 700-84101 white"/>
    <s v="J2"/>
    <m/>
    <n v="0"/>
    <n v="0"/>
  </r>
  <r>
    <s v="700-84102"/>
    <x v="28"/>
    <n v="4"/>
    <n v="4"/>
    <n v="1"/>
    <m/>
    <s v=""/>
    <s v="Boitier simple Niko 700-84102 hydro gris"/>
    <s v="J2"/>
    <m/>
    <n v="0"/>
    <n v="0"/>
  </r>
  <r>
    <s v="700-84202"/>
    <x v="28"/>
    <n v="3"/>
    <n v="3"/>
    <n v="1"/>
    <m/>
    <s v=""/>
    <s v="Boitier double Niko 700-84202 hydro gris"/>
    <s v="J2"/>
    <m/>
    <n v="0"/>
    <n v="0"/>
  </r>
  <r>
    <s v="72.01.8.240.0000"/>
    <x v="34"/>
    <n v="1"/>
    <n v="1"/>
    <n v="1"/>
    <m/>
    <s v=""/>
    <s v="Relais de contrôle Finder 72.01.8.240.0000"/>
    <s v="H1"/>
    <m/>
    <n v="0"/>
    <n v="0"/>
  </r>
  <r>
    <s v="729870-002"/>
    <x v="13"/>
    <n v="1"/>
    <n v="1"/>
    <n v="1"/>
    <n v="56"/>
    <n v="56"/>
    <s v="Rail Kit HP 729870-002"/>
    <s v="J3"/>
    <m/>
    <n v="0"/>
    <n v="0"/>
  </r>
  <r>
    <s v="7KM3220-0BA01-1DA0"/>
    <x v="7"/>
    <n v="1"/>
    <n v="1"/>
    <n v="1"/>
    <m/>
    <s v=""/>
    <s v="Centrale de mesure Siemens 7KM3220-0BA01-1DA0"/>
    <s v="H1"/>
    <m/>
    <n v="0"/>
    <n v="0"/>
  </r>
  <r>
    <s v="92-NBA1"/>
    <x v="37"/>
    <n v="2"/>
    <n v="2"/>
    <n v="1"/>
    <m/>
    <s v=""/>
    <s v="Trousse de jonction 3M 92-NBA1"/>
    <s v="G4"/>
    <m/>
    <n v="0"/>
    <n v="0"/>
  </r>
  <r>
    <s v="A9A15151"/>
    <x v="28"/>
    <n v="2"/>
    <n v="2"/>
    <n v="1"/>
    <m/>
    <s v=""/>
    <s v="Support bouton/voyant diamètre 22 Schneider A9A15151"/>
    <m/>
    <s v="Clipsage rail modulaire"/>
    <n v="0"/>
    <n v="0"/>
  </r>
  <r>
    <s v="A9A26924"/>
    <x v="10"/>
    <n v="2"/>
    <n v="2"/>
    <n v="1"/>
    <n v="14.27"/>
    <n v="28.54"/>
    <s v="Contact auxiliaire Schneider A9A26924  OC 240 À 415 VCA - 24 À 130 VCC - POUR IC60"/>
    <s v="I2"/>
    <m/>
    <n v="0"/>
    <n v="0"/>
  </r>
  <r>
    <s v="A9C20736"/>
    <x v="32"/>
    <n v="5"/>
    <n v="5"/>
    <n v="1"/>
    <n v="29.4"/>
    <n v="147"/>
    <s v="Contacteur Schneider A9C20736 ICT 25 A 2NC 230/240 V 50 HZ"/>
    <s v="I2"/>
    <m/>
    <n v="0"/>
    <n v="0"/>
  </r>
  <r>
    <s v="A9F68102"/>
    <x v="19"/>
    <n v="6"/>
    <n v="6"/>
    <n v="1"/>
    <m/>
    <s v=""/>
    <s v="Disjoncteur Schneider A9F68102 1P 2A C"/>
    <s v="H2"/>
    <s v="Acti9 iT60 N 400V"/>
    <n v="0"/>
    <n v="0"/>
  </r>
  <r>
    <s v="A9F68202"/>
    <x v="19"/>
    <n v="4"/>
    <n v="4"/>
    <n v="1"/>
    <n v="21.8"/>
    <n v="87.2"/>
    <s v="Disjoncteur Schneider A9F68202 2P 2A C"/>
    <s v="H2"/>
    <s v="Acti9 iT60 N 400V"/>
    <n v="0"/>
    <n v="0"/>
  </r>
  <r>
    <s v="A9F68216"/>
    <x v="19"/>
    <n v="3"/>
    <n v="3"/>
    <n v="1"/>
    <n v="10.08"/>
    <n v="30.240000000000002"/>
    <s v="Disjoncteur Schneider A9F68216 2P 16A C"/>
    <s v="H2"/>
    <m/>
    <n v="0"/>
    <n v="0"/>
  </r>
  <r>
    <s v="A9F68220"/>
    <x v="19"/>
    <n v="29"/>
    <n v="29"/>
    <n v="1"/>
    <m/>
    <s v=""/>
    <s v="Disjoncteur Schneider A9F68220 2P 20A C"/>
    <s v="H2"/>
    <s v="Acti9 iT60 N 400V"/>
    <n v="0"/>
    <n v="0"/>
  </r>
  <r>
    <s v="A9F74204"/>
    <x v="19"/>
    <n v="1"/>
    <n v="1"/>
    <n v="1"/>
    <n v="27.52"/>
    <n v="27.52"/>
    <s v="Disjoncteur Schneider A9F74204 IC60N 2P 4A C"/>
    <s v="H2"/>
    <m/>
    <n v="0"/>
    <n v="0"/>
  </r>
  <r>
    <s v="A9F74206"/>
    <x v="19"/>
    <n v="2"/>
    <n v="1"/>
    <n v="1"/>
    <m/>
    <s v=""/>
    <s v="Disjoncteur Schneider A9F74206 2P 6A C"/>
    <s v="H2"/>
    <s v="Acti9 iC60N "/>
    <n v="0"/>
    <n v="1"/>
  </r>
  <r>
    <s v="A9F74210"/>
    <x v="19"/>
    <n v="11"/>
    <n v="11"/>
    <n v="1"/>
    <m/>
    <s v=""/>
    <s v="Disjoncteur Schneider A9F74210 2P 10A C"/>
    <s v="H2"/>
    <s v="Acti9 iC60 N 400V"/>
    <n v="0"/>
    <n v="0"/>
  </r>
  <r>
    <s v="A9F74216"/>
    <x v="19"/>
    <n v="15"/>
    <n v="15"/>
    <n v="1"/>
    <m/>
    <s v=""/>
    <s v="Disjoncteur Schneider A9F74216 2P 16A C"/>
    <s v="H2"/>
    <s v="Acti9 iC60 N 400V"/>
    <n v="0"/>
    <n v="0"/>
  </r>
  <r>
    <s v="A9F74416"/>
    <x v="19"/>
    <n v="10"/>
    <n v="2"/>
    <n v="1"/>
    <m/>
    <s v=""/>
    <s v="Disjoncteur Schneider A9F74416 4P 16A C "/>
    <s v="H2"/>
    <s v="Acti9 iC60 N 400V"/>
    <n v="0"/>
    <n v="8"/>
  </r>
  <r>
    <s v="A9F74432"/>
    <x v="19"/>
    <n v="12"/>
    <n v="8"/>
    <n v="1"/>
    <m/>
    <s v=""/>
    <s v="Disjoncteur Schneider A9F74432 4P 32A C"/>
    <s v="H2"/>
    <s v="Acti9 iC60 N 400V"/>
    <n v="0"/>
    <n v="4"/>
  </r>
  <r>
    <s v="A9F74440"/>
    <x v="19"/>
    <n v="2"/>
    <n v="2"/>
    <n v="1"/>
    <m/>
    <s v=""/>
    <s v="Disjoncteur Schneider A9F74440 4P 40A C"/>
    <s v="H2"/>
    <s v="Acti9 iC60 N 400V"/>
    <n v="0"/>
    <n v="0"/>
  </r>
  <r>
    <s v="A9F75220"/>
    <x v="19"/>
    <n v="9"/>
    <n v="9"/>
    <n v="1"/>
    <m/>
    <s v=""/>
    <s v="Disjoncteur Schneider A9F75220 2P 20A D"/>
    <s v="H2"/>
    <s v="Acti9 iC60 N 400V"/>
    <n v="0"/>
    <n v="0"/>
  </r>
  <r>
    <s v="A9F94306"/>
    <x v="19"/>
    <n v="1"/>
    <n v="1"/>
    <n v="1"/>
    <n v="68.099999999999994"/>
    <n v="68.099999999999994"/>
    <s v="Disjoncteur Schneider A9F94306 IN60L 3P 6A C"/>
    <s v="H2"/>
    <m/>
    <n v="0"/>
    <n v="0"/>
  </r>
  <r>
    <s v="A9N26929"/>
    <x v="10"/>
    <n v="3"/>
    <n v="3"/>
    <n v="1"/>
    <n v="21.57"/>
    <n v="64.710000000000008"/>
    <s v="Contact auxiliaire Schneider A9N26929 1SD et OF"/>
    <s v="I2"/>
    <m/>
    <n v="0"/>
    <n v="0"/>
  </r>
  <r>
    <s v="A9R01463"/>
    <x v="38"/>
    <n v="6"/>
    <n v="6"/>
    <n v="1"/>
    <m/>
    <s v=""/>
    <s v="Interrupteur différentiel Schneider A9R01463 4P 63A 30mA "/>
    <s v="H2"/>
    <s v="Acti9 - iID 400V/415V - Type A"/>
    <n v="0"/>
    <n v="0"/>
  </r>
  <r>
    <s v="A9R04463"/>
    <x v="38"/>
    <n v="2"/>
    <n v="2"/>
    <n v="1"/>
    <m/>
    <s v=""/>
    <s v="Interrupteur différentiel Schneider A9R04463 4P 63A 300mA"/>
    <s v="H2"/>
    <s v="Acti9 iID 400V/415V - Type A"/>
    <n v="0"/>
    <n v="0"/>
  </r>
  <r>
    <s v="AGR15551710"/>
    <x v="23"/>
    <n v="856"/>
    <n v="856"/>
    <n v="50"/>
    <m/>
    <s v=""/>
    <s v="Presse-étoupes synthétique AGRO M16X1,5"/>
    <s v="G3"/>
    <m/>
    <n v="0"/>
    <n v="0"/>
  </r>
  <r>
    <s v="AGR15552013"/>
    <x v="23"/>
    <n v="550"/>
    <n v="550"/>
    <n v="50"/>
    <m/>
    <s v=""/>
    <s v="Presse-étoupes synthétique AGRO M20X1,5"/>
    <s v="G3"/>
    <m/>
    <n v="0"/>
    <n v="0"/>
  </r>
  <r>
    <s v="AGR15552517"/>
    <x v="23"/>
    <n v="825"/>
    <n v="825"/>
    <n v="50"/>
    <m/>
    <s v=""/>
    <s v="Presse-étoupes synthétique AGRO M25X1,5"/>
    <s v="G3"/>
    <m/>
    <n v="0"/>
    <n v="0"/>
  </r>
  <r>
    <s v="AGR155550138"/>
    <x v="23"/>
    <n v="140"/>
    <n v="140"/>
    <n v="10"/>
    <m/>
    <s v=""/>
    <s v="Presse-étoupes synthétique AGRO M50X1,5"/>
    <s v="G3"/>
    <m/>
    <n v="0"/>
    <n v="0"/>
  </r>
  <r>
    <s v="AGR825525"/>
    <x v="23"/>
    <n v="25"/>
    <n v="25"/>
    <n v="10"/>
    <m/>
    <s v=""/>
    <s v="Contre-écrou synthétique AGRO M25X1,5"/>
    <s v="G3"/>
    <m/>
    <n v="0"/>
    <n v="0"/>
  </r>
  <r>
    <s v="AGR825532"/>
    <x v="23"/>
    <n v="50"/>
    <n v="50"/>
    <n v="10"/>
    <m/>
    <s v=""/>
    <s v="Contre écrou synthétique AGRO 32X1,5"/>
    <s v="G3"/>
    <m/>
    <n v="0"/>
    <n v="0"/>
  </r>
  <r>
    <s v="AGR825540"/>
    <x v="23"/>
    <n v="50"/>
    <n v="50"/>
    <n v="10"/>
    <m/>
    <s v=""/>
    <s v="Contre écrou synthétique AGRO M40X1,5"/>
    <s v="G3"/>
    <m/>
    <n v="0"/>
    <n v="0"/>
  </r>
  <r>
    <s v="AGR825550"/>
    <x v="23"/>
    <n v="9"/>
    <n v="9"/>
    <n v="5"/>
    <m/>
    <s v=""/>
    <s v="Contre écrou synthétique AGRO M50X1,5"/>
    <s v="G3"/>
    <m/>
    <n v="0"/>
    <n v="0"/>
  </r>
  <r>
    <s v="AGR825563"/>
    <x v="23"/>
    <n v="10"/>
    <n v="10"/>
    <n v="5"/>
    <m/>
    <s v=""/>
    <s v="Contre écrou synthétique AGRO M63X1,5"/>
    <s v="G3"/>
    <m/>
    <n v="0"/>
    <n v="0"/>
  </r>
  <r>
    <s v="ATSU01N222LT"/>
    <x v="39"/>
    <n v="1"/>
    <n v="1"/>
    <n v="1"/>
    <n v="301.61"/>
    <n v="301.61"/>
    <s v="Demarreur progressif Schneider ATSU01N222LT"/>
    <s v="H4"/>
    <m/>
    <n v="0"/>
    <n v="0"/>
  </r>
  <r>
    <s v="ATV320U40N4C"/>
    <x v="29"/>
    <n v="1"/>
    <n v="1"/>
    <n v="1"/>
    <m/>
    <s v=""/>
    <s v="Convertisseur de fréquence Schneider ATV320U40N4C 4kW - 280/500V"/>
    <s v="H4"/>
    <m/>
    <n v="0"/>
    <n v="0"/>
  </r>
  <r>
    <s v="BC-O-2/36-ECO"/>
    <x v="19"/>
    <n v="1"/>
    <n v="1"/>
    <n v="1"/>
    <m/>
    <s v=""/>
    <s v="Coffret Eaton BC-O-2/36-ECO en saillie 2 rangées"/>
    <s v="?"/>
    <m/>
    <n v="0"/>
    <n v="0"/>
  </r>
  <r>
    <s v="BIZ215006"/>
    <x v="27"/>
    <n v="1"/>
    <n v="1"/>
    <n v="1"/>
    <m/>
    <s v=""/>
    <s v="Gaine thermorétractable BizLine 18.0/6.0mm X 1 M"/>
    <s v="G4"/>
    <m/>
    <n v="0"/>
    <n v="0"/>
  </r>
  <r>
    <s v="BIZ218004"/>
    <x v="27"/>
    <n v="5"/>
    <n v="5"/>
    <n v="1"/>
    <m/>
    <s v=""/>
    <s v="Gaine thermorétractable BizLine 218004 38.0/12.0mm X 1M"/>
    <s v="G4"/>
    <m/>
    <n v="0"/>
    <n v="0"/>
  </r>
  <r>
    <s v="BNS33-11ZG"/>
    <x v="40"/>
    <n v="2"/>
    <n v="2"/>
    <n v="1"/>
    <m/>
    <s v=""/>
    <s v="Interrupteur de sécurité Schmersal BNS 33-11ZG"/>
    <s v="H1"/>
    <m/>
    <n v="0"/>
    <n v="0"/>
  </r>
  <r>
    <s v="BPS33"/>
    <x v="40"/>
    <n v="1"/>
    <n v="1"/>
    <n v="1"/>
    <m/>
    <s v=""/>
    <s v="Actionneur Schmersal BPS33 "/>
    <s v="H1"/>
    <m/>
    <n v="0"/>
    <n v="0"/>
  </r>
  <r>
    <s v="CAD32P7"/>
    <x v="32"/>
    <n v="5"/>
    <n v="5"/>
    <n v="5"/>
    <n v="0"/>
    <n v="0"/>
    <s v="Contacteur Schneider CAD32P7 - 3 F + 2 O - instantané - 10A"/>
    <s v="I2"/>
    <s v="230V CA"/>
    <n v="0"/>
    <n v="0"/>
  </r>
  <r>
    <s v="CASSEPFB"/>
    <x v="13"/>
    <n v="3"/>
    <n v="3"/>
    <n v="1"/>
    <n v="6.06"/>
    <n v="18.18"/>
    <s v="Cassette Gigamedia CASSEPFB pour 12 epissures fusion"/>
    <s v="J3"/>
    <m/>
    <n v="0"/>
    <n v="0"/>
  </r>
  <r>
    <s v="CAT6S03M"/>
    <x v="26"/>
    <n v="1"/>
    <n v="1"/>
    <n v="1"/>
    <n v="3.53"/>
    <n v="3.53"/>
    <s v="Cable RJ45 Gigamedia CAT6S03M 30cm"/>
    <s v="J3"/>
    <m/>
    <n v="0"/>
    <n v="0"/>
  </r>
  <r>
    <s v="CAT6S05M"/>
    <x v="26"/>
    <n v="16"/>
    <n v="16"/>
    <n v="1"/>
    <n v="4.1100000000000003"/>
    <n v="65.760000000000005"/>
    <s v="Cable RJ45 Gigamedia CAT6S05M 50cm"/>
    <s v="J3"/>
    <m/>
    <n v="0"/>
    <n v="0"/>
  </r>
  <r>
    <s v="CAT6S1M"/>
    <x v="26"/>
    <n v="3"/>
    <n v="3"/>
    <n v="1"/>
    <n v="4.93"/>
    <n v="14.79"/>
    <s v="Cable RJ45 Gigamedia CAT6S1M 1m"/>
    <s v="J3"/>
    <m/>
    <n v="0"/>
    <n v="0"/>
  </r>
  <r>
    <s v="CAT6S2M"/>
    <x v="26"/>
    <n v="3"/>
    <n v="3"/>
    <n v="1"/>
    <n v="6.08"/>
    <n v="18.240000000000002"/>
    <s v="Cable RJ45 Gigamedia _x0009_CAT6S2M 2m"/>
    <s v="J3"/>
    <m/>
    <n v="0"/>
    <n v="0"/>
  </r>
  <r>
    <s v="CAT6S2MV"/>
    <x v="26"/>
    <n v="1"/>
    <n v="1"/>
    <n v="1"/>
    <n v="6.35"/>
    <n v="6.35"/>
    <s v="Cable RJ45 Gigamedia CAT6S2MV 2m vert"/>
    <s v="J3"/>
    <m/>
    <n v="0"/>
    <n v="0"/>
  </r>
  <r>
    <s v="CES-4"/>
    <x v="27"/>
    <n v="5"/>
    <n v="5"/>
    <n v="1"/>
    <n v="48.63"/>
    <n v="243.15"/>
    <s v="Gaine thermorétractable TE CES-4"/>
    <s v="G4"/>
    <m/>
    <n v="0"/>
    <n v="0"/>
  </r>
  <r>
    <s v="D2MTT2M"/>
    <x v="13"/>
    <n v="4"/>
    <n v="4"/>
    <n v="1"/>
    <n v="6.74"/>
    <n v="26.96"/>
    <s v="Cordon duplex Gigamedia D2MTT2M 62,5/125MICRON ST/ST 2M"/>
    <s v="J3"/>
    <m/>
    <n v="0"/>
    <n v="0"/>
  </r>
  <r>
    <s v="D3MLCLC1M"/>
    <x v="13"/>
    <n v="13"/>
    <n v="13"/>
    <n v="1"/>
    <n v="8.4"/>
    <n v="109.2"/>
    <s v="Cordon duplex Gigamedia D3MLCLC1M OS2 9/125MICROM LC/LC 1M"/>
    <s v="J3"/>
    <m/>
    <n v="0"/>
    <n v="0"/>
  </r>
  <r>
    <s v="D4MCLC1M"/>
    <x v="13"/>
    <n v="2"/>
    <n v="2"/>
    <n v="1"/>
    <n v="8.4600000000000009"/>
    <n v="16.920000000000002"/>
    <s v="Cordon duplex Gigamedia D4MCLC1M OM3 50/125MICROM LC/SC 1M"/>
    <s v="J3"/>
    <m/>
    <n v="0"/>
    <n v="0"/>
  </r>
  <r>
    <s v="DF102"/>
    <x v="6"/>
    <n v="2"/>
    <n v="2"/>
    <n v="1"/>
    <n v="13"/>
    <n v="26"/>
    <s v="Porte fusible Schneider DF102 2P 32A"/>
    <s v="H3"/>
    <m/>
    <n v="0"/>
    <n v="0"/>
  </r>
  <r>
    <s v="DF103"/>
    <x v="6"/>
    <n v="4"/>
    <n v="4"/>
    <n v="1"/>
    <n v="20.51"/>
    <n v="82.04"/>
    <s v="Porte-fusibles Schneider DF103 3P 32A 10x38"/>
    <s v="H3"/>
    <m/>
    <n v="0"/>
    <n v="0"/>
  </r>
  <r>
    <s v="DF103N"/>
    <x v="6"/>
    <n v="2"/>
    <n v="2"/>
    <n v="1"/>
    <n v="22.62"/>
    <n v="45.24"/>
    <s v="Porte-fusibles Schneider DF103N 3P N 32A 10x38"/>
    <s v="H3"/>
    <m/>
    <n v="0"/>
    <n v="0"/>
  </r>
  <r>
    <s v="DINFO6STMM"/>
    <x v="13"/>
    <n v="2"/>
    <n v="2"/>
    <n v="1"/>
    <n v="85.49"/>
    <n v="170.98"/>
    <s v="Boitier optique Gigamedia DINFO6STMM RAIL DIN EQUIPE 6 RACCORDS SC/ST DUPLEX MULTIMODE"/>
    <s v="J3"/>
    <m/>
    <n v="0"/>
    <n v="0"/>
  </r>
  <r>
    <s v="DK-1644-A-100/G"/>
    <x v="26"/>
    <n v="3"/>
    <n v="3"/>
    <n v="1"/>
    <n v="10.210000000000001"/>
    <n v="30.630000000000003"/>
    <s v="Cable RJ45 Digibus DK-1644-A-100/G 10m"/>
    <s v="J3"/>
    <m/>
    <n v="0"/>
    <n v="0"/>
  </r>
  <r>
    <s v="E M8"/>
    <x v="41"/>
    <n v="0"/>
    <n v="5000"/>
    <n v="250"/>
    <m/>
    <s v=""/>
    <s v="Ecrou 6 pans din 934 M8"/>
    <s v="Entrepôt"/>
    <m/>
    <n v="5000"/>
    <n v="0"/>
  </r>
  <r>
    <s v="EPC32C06"/>
    <x v="19"/>
    <n v="1"/>
    <n v="1"/>
    <n v="1"/>
    <n v="19.28"/>
    <n v="19.28"/>
    <s v="Disjoncteur ABB EPC32C06 2P 6A 3kA C"/>
    <s v="J2"/>
    <m/>
    <n v="0"/>
    <n v="0"/>
  </r>
  <r>
    <s v="ESC225"/>
    <x v="32"/>
    <n v="1"/>
    <n v="1"/>
    <n v="1"/>
    <n v="36.01"/>
    <n v="36.01"/>
    <s v="Contacteur Siemens ESC225 2X25A-230V 2N"/>
    <s v="I2"/>
    <m/>
    <n v="0"/>
    <n v="0"/>
  </r>
  <r>
    <s v="FR10AM40V25"/>
    <x v="6"/>
    <n v="7"/>
    <n v="7"/>
    <n v="5"/>
    <m/>
    <s v=""/>
    <s v="Fusible 10x38 25A aM"/>
    <s v="H3"/>
    <m/>
    <n v="0"/>
    <n v="0"/>
  </r>
  <r>
    <s v="FR10AM50V1"/>
    <x v="6"/>
    <n v="1"/>
    <n v="1"/>
    <n v="5"/>
    <m/>
    <s v=""/>
    <s v="Fusible 10x38 1A aM"/>
    <s v="H3"/>
    <m/>
    <n v="0"/>
    <n v="0"/>
  </r>
  <r>
    <s v="FR10AM50V10"/>
    <x v="6"/>
    <n v="10"/>
    <n v="10"/>
    <n v="5"/>
    <m/>
    <s v=""/>
    <s v="Fusible 10x38 10A aM"/>
    <s v="H3"/>
    <m/>
    <n v="0"/>
    <n v="0"/>
  </r>
  <r>
    <s v="FR10AM50V16"/>
    <x v="6"/>
    <n v="6"/>
    <n v="6"/>
    <n v="5"/>
    <m/>
    <s v=""/>
    <s v="Fusible 10x38 16A aM"/>
    <s v="H3"/>
    <m/>
    <n v="0"/>
    <n v="0"/>
  </r>
  <r>
    <s v="FR10AM50V2"/>
    <x v="6"/>
    <n v="4"/>
    <n v="4"/>
    <n v="5"/>
    <m/>
    <s v=""/>
    <s v="Fusible 10x38 2A aM"/>
    <s v="H3"/>
    <m/>
    <n v="0"/>
    <n v="0"/>
  </r>
  <r>
    <s v="FR10AM50V20"/>
    <x v="6"/>
    <n v="22"/>
    <n v="22"/>
    <n v="5"/>
    <m/>
    <s v=""/>
    <s v="Fusible 10x38 20A aM"/>
    <s v="H3"/>
    <m/>
    <n v="0"/>
    <n v="0"/>
  </r>
  <r>
    <s v="FR10AM50V4"/>
    <x v="6"/>
    <n v="2"/>
    <n v="2"/>
    <n v="5"/>
    <m/>
    <s v=""/>
    <s v="Fusible 10x38 4A aM"/>
    <s v="H3"/>
    <m/>
    <n v="0"/>
    <n v="0"/>
  </r>
  <r>
    <s v="FR10AM50V6"/>
    <x v="6"/>
    <n v="29"/>
    <n v="29"/>
    <n v="5"/>
    <m/>
    <s v=""/>
    <s v="Fusible 10x38 6A aM"/>
    <s v="H3"/>
    <m/>
    <n v="0"/>
    <n v="0"/>
  </r>
  <r>
    <s v="FR10GG40V32"/>
    <x v="6"/>
    <n v="43"/>
    <n v="43"/>
    <n v="5"/>
    <m/>
    <s v=""/>
    <s v="Fusible 10x38 32A gG"/>
    <s v="H3"/>
    <m/>
    <n v="0"/>
    <n v="0"/>
  </r>
  <r>
    <s v="FR10GG50V05"/>
    <x v="6"/>
    <n v="5"/>
    <n v="5"/>
    <n v="5"/>
    <m/>
    <s v=""/>
    <s v="Fusible 10x38 0,5A gG"/>
    <s v="H3"/>
    <m/>
    <n v="0"/>
    <n v="0"/>
  </r>
  <r>
    <s v="FR10GG50V10"/>
    <x v="6"/>
    <n v="25"/>
    <n v="25"/>
    <n v="5"/>
    <m/>
    <s v=""/>
    <s v="Fusible 10x38 10A gG"/>
    <s v="H3"/>
    <m/>
    <n v="0"/>
    <n v="0"/>
  </r>
  <r>
    <s v="FR10GG50V16"/>
    <x v="6"/>
    <n v="28"/>
    <n v="28"/>
    <n v="5"/>
    <m/>
    <s v=""/>
    <s v="Fusible 10x38 16A gG"/>
    <s v="H3"/>
    <m/>
    <n v="0"/>
    <n v="0"/>
  </r>
  <r>
    <s v="FR10GG50V2"/>
    <x v="6"/>
    <n v="42"/>
    <n v="42"/>
    <n v="5"/>
    <m/>
    <s v=""/>
    <s v="Fusible 10x38 2A gG"/>
    <s v="H3"/>
    <m/>
    <n v="0"/>
    <n v="0"/>
  </r>
  <r>
    <s v="FR10GG50V20"/>
    <x v="6"/>
    <n v="69"/>
    <n v="69"/>
    <n v="5"/>
    <m/>
    <s v=""/>
    <s v="Fusible 10x38 20A gG"/>
    <s v="H3"/>
    <m/>
    <n v="0"/>
    <n v="0"/>
  </r>
  <r>
    <s v="FR10GG50V25"/>
    <x v="6"/>
    <n v="4"/>
    <n v="4"/>
    <n v="5"/>
    <m/>
    <s v=""/>
    <s v="Fusible 10x38 25A gG"/>
    <s v="H3"/>
    <m/>
    <n v="0"/>
    <n v="0"/>
  </r>
  <r>
    <s v="FR10GG50V4"/>
    <x v="6"/>
    <n v="22"/>
    <n v="22"/>
    <n v="5"/>
    <m/>
    <s v=""/>
    <s v="Fusible 10x38 4A gG"/>
    <s v="H3"/>
    <m/>
    <n v="0"/>
    <n v="0"/>
  </r>
  <r>
    <s v="FR10GG50V6"/>
    <x v="6"/>
    <n v="33"/>
    <n v="33"/>
    <n v="5"/>
    <m/>
    <s v=""/>
    <s v="Fusible 10x38 6A gG"/>
    <s v="H3"/>
    <m/>
    <n v="0"/>
    <n v="0"/>
  </r>
  <r>
    <s v="FR10GG50V8"/>
    <x v="6"/>
    <n v="7"/>
    <n v="7"/>
    <n v="5"/>
    <m/>
    <s v=""/>
    <s v="Fusible 10x38 8A gG"/>
    <s v="H3"/>
    <m/>
    <n v="0"/>
    <n v="0"/>
  </r>
  <r>
    <s v="FR14AM50V32"/>
    <x v="6"/>
    <n v="21"/>
    <n v="21"/>
    <n v="5"/>
    <m/>
    <s v=""/>
    <s v="Fusible 14x51 32A gG"/>
    <s v="H3"/>
    <m/>
    <n v="0"/>
    <n v="0"/>
  </r>
  <r>
    <s v="FR14AM50V40"/>
    <x v="6"/>
    <n v="15"/>
    <n v="15"/>
    <n v="5"/>
    <m/>
    <s v=""/>
    <s v="Fusible 14x51 40A gG"/>
    <s v="H3"/>
    <m/>
    <n v="0"/>
    <n v="0"/>
  </r>
  <r>
    <s v="FR14AM69V20"/>
    <x v="6"/>
    <n v="3"/>
    <n v="3"/>
    <n v="5"/>
    <m/>
    <s v=""/>
    <s v="Fusible 14x51 20A gG"/>
    <s v="H3"/>
    <m/>
    <n v="0"/>
    <n v="0"/>
  </r>
  <r>
    <s v="FR14AM69V25"/>
    <x v="6"/>
    <n v="3"/>
    <n v="3"/>
    <n v="5"/>
    <m/>
    <s v=""/>
    <s v="Fusible 14x51 25A gG"/>
    <s v="H3"/>
    <m/>
    <n v="0"/>
    <n v="0"/>
  </r>
  <r>
    <s v="FR14GG50V32"/>
    <x v="6"/>
    <n v="25"/>
    <n v="25"/>
    <n v="5"/>
    <m/>
    <s v=""/>
    <s v="Fusible 14x51 32A gG"/>
    <s v="H3"/>
    <m/>
    <n v="0"/>
    <n v="0"/>
  </r>
  <r>
    <s v="FR14GG50V40"/>
    <x v="6"/>
    <n v="11"/>
    <n v="11"/>
    <n v="5"/>
    <m/>
    <s v=""/>
    <s v="Fusible 14x51 40A gG"/>
    <s v="H3"/>
    <m/>
    <n v="0"/>
    <n v="0"/>
  </r>
  <r>
    <s v="FR14GG69V10"/>
    <x v="6"/>
    <n v="4"/>
    <n v="4"/>
    <n v="5"/>
    <m/>
    <s v=""/>
    <s v="Fusible 14x51 10A gG"/>
    <s v="H3"/>
    <m/>
    <n v="0"/>
    <n v="0"/>
  </r>
  <r>
    <s v="FR14GG69V16"/>
    <x v="6"/>
    <n v="26"/>
    <n v="26"/>
    <n v="5"/>
    <m/>
    <s v=""/>
    <s v="Fusible 14x51 16A gG"/>
    <s v="H3"/>
    <m/>
    <n v="0"/>
    <n v="0"/>
  </r>
  <r>
    <s v="FR14GG69V25"/>
    <x v="6"/>
    <n v="17"/>
    <n v="17"/>
    <n v="5"/>
    <m/>
    <s v=""/>
    <s v="Fusible 14x51 25A gG"/>
    <s v="H3"/>
    <m/>
    <n v="0"/>
    <n v="0"/>
  </r>
  <r>
    <s v="FR14GG69V4"/>
    <x v="6"/>
    <n v="4"/>
    <n v="4"/>
    <n v="5"/>
    <n v="0"/>
    <n v="0"/>
    <s v="Fusible 14x51 4A gG"/>
    <s v="H3"/>
    <m/>
    <n v="0"/>
    <n v="0"/>
  </r>
  <r>
    <s v="FR22AM69V63"/>
    <x v="6"/>
    <n v="4"/>
    <n v="4"/>
    <n v="1"/>
    <n v="0"/>
    <n v="0"/>
    <s v="Fusible 22x58 63A gG"/>
    <s v="H3"/>
    <m/>
    <n v="0"/>
    <n v="0"/>
  </r>
  <r>
    <s v="FR22GG50V100"/>
    <x v="6"/>
    <n v="7"/>
    <n v="7"/>
    <n v="5"/>
    <n v="0"/>
    <n v="0"/>
    <s v="Fusible 22x58 100A gG"/>
    <s v="H3"/>
    <m/>
    <n v="0"/>
    <n v="0"/>
  </r>
  <r>
    <s v="FR22GG69V63"/>
    <x v="6"/>
    <n v="13"/>
    <n v="13"/>
    <n v="5"/>
    <n v="0"/>
    <n v="0"/>
    <s v="Fusible 22x58 63A gG"/>
    <s v="H3"/>
    <m/>
    <n v="0"/>
    <n v="0"/>
  </r>
  <r>
    <s v="FR22GG69V80"/>
    <x v="6"/>
    <n v="8"/>
    <n v="8"/>
    <n v="5"/>
    <n v="0"/>
    <n v="0"/>
    <s v="Fusible 22x58 80A gG"/>
    <s v="H3"/>
    <m/>
    <n v="0"/>
    <n v="0"/>
  </r>
  <r>
    <s v="GB2CB06"/>
    <x v="19"/>
    <n v="1"/>
    <n v="1"/>
    <n v="1"/>
    <n v="0"/>
    <n v="0"/>
    <s v="Disjoncteur magnéto-thermique Schneider GB2CB06 1P 1A"/>
    <s v="H2"/>
    <m/>
    <n v="0"/>
    <n v="0"/>
  </r>
  <r>
    <s v="GB2CB07"/>
    <x v="19"/>
    <n v="15"/>
    <n v="15"/>
    <n v="1"/>
    <n v="0"/>
    <n v="0"/>
    <s v="Disjoncteur magnéto-thermique Schneider GB2CB07 1P 2A"/>
    <s v="H2"/>
    <m/>
    <n v="0"/>
    <n v="0"/>
  </r>
  <r>
    <s v="GB2CB09"/>
    <x v="19"/>
    <n v="2"/>
    <n v="2"/>
    <n v="1"/>
    <n v="0"/>
    <n v="0"/>
    <s v="Disjoncteur magnéto-thermique Schneider GB2CB09 1P 4A"/>
    <s v="H2"/>
    <m/>
    <n v="0"/>
    <n v="0"/>
  </r>
  <r>
    <s v="GB2CD12"/>
    <x v="19"/>
    <n v="1"/>
    <n v="1"/>
    <n v="1"/>
    <n v="0"/>
    <n v="0"/>
    <s v="Disjoncteur magnéto-thermique Schneider GB2CD12 1P+N 6A"/>
    <s v="H2"/>
    <m/>
    <n v="0"/>
    <n v="0"/>
  </r>
  <r>
    <s v="GV1L3"/>
    <x v="19"/>
    <n v="4"/>
    <n v="4"/>
    <n v="1"/>
    <n v="0"/>
    <n v="0"/>
    <s v="Limiteur additif Schneider 63A - pour disj. moteur"/>
    <s v="H2"/>
    <m/>
    <n v="0"/>
    <n v="0"/>
  </r>
  <r>
    <s v="GV2AF3"/>
    <x v="10"/>
    <n v="23"/>
    <n v="23"/>
    <n v="5"/>
    <m/>
    <s v=""/>
    <s v="Bloc de raccordement Schneider GV2AF3"/>
    <s v="H1"/>
    <s v="LC1D09..D38"/>
    <n v="0"/>
    <n v="0"/>
  </r>
  <r>
    <s v="GV2ME03"/>
    <x v="19"/>
    <n v="1"/>
    <n v="1"/>
    <n v="1"/>
    <m/>
    <s v=""/>
    <s v="Disjoncteur moteur Schneider GV2ME03 3P 0,25..0,4A"/>
    <s v="H2"/>
    <s v="Déclencheur magnéto-thermique"/>
    <n v="0"/>
    <n v="0"/>
  </r>
  <r>
    <s v="GV2ME05"/>
    <x v="19"/>
    <n v="1"/>
    <n v="1"/>
    <n v="1"/>
    <m/>
    <s v=""/>
    <s v="Disjoncteur moteur Schneider GV2ME05 3P 0,63..1A"/>
    <s v="H2"/>
    <s v="Déclencheur magnéto-thermique"/>
    <n v="0"/>
    <n v="0"/>
  </r>
  <r>
    <s v="GV2ME07"/>
    <x v="19"/>
    <n v="1"/>
    <n v="1"/>
    <n v="1"/>
    <m/>
    <s v=""/>
    <s v="Disjoncteur moteur Schneider GV2ME07 3P 1,6..2,5A"/>
    <s v="H2"/>
    <s v="Déclencheur magnéto-thermique"/>
    <n v="0"/>
    <n v="0"/>
  </r>
  <r>
    <s v="GV2ME10"/>
    <x v="19"/>
    <n v="4"/>
    <n v="4"/>
    <n v="1"/>
    <m/>
    <s v=""/>
    <s v="Disjoncteur moteur Schneider GV2ME10 3P 4..6,3A"/>
    <s v="H2"/>
    <s v="Déclencheur magnéto-thermique"/>
    <n v="0"/>
    <n v="0"/>
  </r>
  <r>
    <s v="GV2ME14"/>
    <x v="19"/>
    <n v="1"/>
    <n v="1"/>
    <n v="1"/>
    <m/>
    <s v=""/>
    <s v="Disjoncteur Schneider GV2ME14 6..10A - 3P 3d"/>
    <s v="H2"/>
    <s v="Déclencheur magnéto-thermique"/>
    <n v="0"/>
    <n v="0"/>
  </r>
  <r>
    <s v="GV2ME16"/>
    <x v="19"/>
    <n v="1"/>
    <n v="1"/>
    <n v="1"/>
    <m/>
    <s v=""/>
    <s v="Disjoncteur moteur Schneider GV2ME16 3P 9..14A"/>
    <s v="H2"/>
    <s v="Déclencheur magnéto-thermique"/>
    <n v="0"/>
    <n v="0"/>
  </r>
  <r>
    <s v="GV2ME22"/>
    <x v="19"/>
    <n v="1"/>
    <n v="1"/>
    <n v="1"/>
    <m/>
    <s v=""/>
    <s v="Disjoncteur moteur Schneider GV2ME22 3P 20..25A"/>
    <s v="H2"/>
    <s v="Déclencheur magnéto-thermique"/>
    <n v="0"/>
    <n v="0"/>
  </r>
  <r>
    <s v="GV2ME32"/>
    <x v="19"/>
    <n v="3"/>
    <n v="3"/>
    <n v="1"/>
    <m/>
    <s v=""/>
    <s v="Disjoncteur moteur Schneider GV2ME32 3P 24..32A"/>
    <s v="H2"/>
    <s v="Déclencheur magnéto-thermique"/>
    <n v="0"/>
    <n v="0"/>
  </r>
  <r>
    <s v="GV2RT08"/>
    <x v="19"/>
    <n v="1"/>
    <n v="1"/>
    <n v="1"/>
    <m/>
    <s v=""/>
    <s v="Disjoncteur moteur Schneider GV2RT08 3P 2,5..4A"/>
    <s v="H2"/>
    <s v="Déclencheur magnéto-thermique"/>
    <n v="0"/>
    <n v="0"/>
  </r>
  <r>
    <s v="GV3L50"/>
    <x v="19"/>
    <n v="1"/>
    <n v="1"/>
    <n v="1"/>
    <m/>
    <s v=""/>
    <s v="Disjoncteur moteur Schneider magnétique GV3L50 3P 50A"/>
    <s v="H2"/>
    <s v="Déclencheur magnétique"/>
    <n v="0"/>
    <n v="0"/>
  </r>
  <r>
    <s v="GVAE11"/>
    <x v="10"/>
    <n v="4"/>
    <n v="4"/>
    <n v="1"/>
    <m/>
    <s v=""/>
    <s v="Contact auxiliaire Schneider GVAE11 - 1O + 1F"/>
    <s v="H2"/>
    <m/>
    <n v="0"/>
    <n v="0"/>
  </r>
  <r>
    <s v="GVAN11"/>
    <x v="10"/>
    <n v="1"/>
    <n v="1"/>
    <n v="1"/>
    <m/>
    <s v=""/>
    <s v="Contact auxiliaire Schneider GVAN11 1O+1F - 230 M L - 50/38 Hz- 4T - 6A"/>
    <s v="H2"/>
    <m/>
    <n v="0"/>
    <n v="0"/>
  </r>
  <r>
    <s v="GVAN20"/>
    <x v="10"/>
    <n v="2"/>
    <n v="2"/>
    <n v="1"/>
    <n v="7.27"/>
    <n v="14.54"/>
    <s v="Contact auxiliaire Schneider GVAN20 - 2F - 50/38 Hz 4T"/>
    <s v="H2"/>
    <s v="Montage à gauche"/>
    <n v="0"/>
    <n v="0"/>
  </r>
  <r>
    <s v="HFD325"/>
    <x v="6"/>
    <n v="1"/>
    <n v="1"/>
    <n v="1"/>
    <m/>
    <s v=""/>
    <s v="Porte fusible Hager HFD325 3P - 250A"/>
    <s v="H3"/>
    <m/>
    <n v="0"/>
    <n v="0"/>
  </r>
  <r>
    <s v="HI11-P1/P3Z"/>
    <x v="32"/>
    <n v="22"/>
    <n v="22"/>
    <n v="5"/>
    <n v="0"/>
    <n v="0"/>
    <s v="Contacteur auxiliaire Eaton HI11-P1/P3Z 1F 1O 1P,3P"/>
    <s v="I2"/>
    <m/>
    <n v="0"/>
    <n v="0"/>
  </r>
  <r>
    <s v="HMIGTO5310"/>
    <x v="42"/>
    <n v="1"/>
    <n v="1"/>
    <n v="1"/>
    <n v="1579.29"/>
    <n v="1579.29"/>
    <s v="Terminal tactile Schneider HMIGTO5310 - 640x480 pixels VGA"/>
    <s v="I4"/>
    <m/>
    <n v="0"/>
    <n v="0"/>
  </r>
  <r>
    <s v="IEC269-2"/>
    <x v="6"/>
    <n v="1"/>
    <n v="1"/>
    <n v="1"/>
    <m/>
    <s v=""/>
    <s v="Fusible Socomec 269-2 aM 100A - 500V"/>
    <s v="H3"/>
    <m/>
    <n v="0"/>
    <n v="0"/>
  </r>
  <r>
    <s v="IXSU-F4131"/>
    <x v="43"/>
    <n v="5"/>
    <n v="5"/>
    <n v="1"/>
    <m/>
    <s v=""/>
    <s v="Terminaison pour cable PRC montage intérieur Raychem TE IXSU-F4131"/>
    <s v="G4"/>
    <m/>
    <n v="0"/>
    <n v="0"/>
  </r>
  <r>
    <s v="J218715"/>
    <x v="6"/>
    <n v="10"/>
    <n v="10"/>
    <n v="1"/>
    <n v="0.53"/>
    <n v="5.3000000000000007"/>
    <s v="Fusible 10x38 aM 32A"/>
    <s v="H3"/>
    <m/>
    <n v="0"/>
    <n v="0"/>
  </r>
  <r>
    <s v="K109PT"/>
    <x v="3"/>
    <n v="1"/>
    <n v="1"/>
    <n v="1"/>
    <m/>
    <s v=""/>
    <s v="Convertisseur de température Seneca K109PT"/>
    <m/>
    <m/>
    <n v="0"/>
    <n v="0"/>
  </r>
  <r>
    <s v="K109UI"/>
    <x v="3"/>
    <n v="1"/>
    <n v="1"/>
    <n v="1"/>
    <m/>
    <s v=""/>
    <s v="Convertisseur analogique Seneca K109UI"/>
    <s v="H1"/>
    <m/>
    <n v="0"/>
    <n v="0"/>
  </r>
  <r>
    <s v="K121"/>
    <x v="3"/>
    <n v="3"/>
    <n v="3"/>
    <n v="1"/>
    <m/>
    <s v=""/>
    <s v="Convertisseur analogique Seneca K121"/>
    <s v="H1"/>
    <m/>
    <n v="0"/>
    <n v="0"/>
  </r>
  <r>
    <s v="KFU8-FSSP-1.D"/>
    <x v="3"/>
    <n v="1"/>
    <n v="1"/>
    <n v="1"/>
    <m/>
    <s v=""/>
    <s v="Convertisseur fréquence-tension-courant Pepperl+Fuchs KFU8-FSSP-1.D"/>
    <s v="H1"/>
    <m/>
    <n v="0"/>
    <n v="0"/>
  </r>
  <r>
    <s v="L232517 "/>
    <x v="6"/>
    <n v="1"/>
    <n v="1"/>
    <n v="1"/>
    <m/>
    <s v=""/>
    <s v="Fusible Ferraz Shawmut L232517 315 A 500V aM"/>
    <s v="H3"/>
    <m/>
    <n v="0"/>
    <n v="0"/>
  </r>
  <r>
    <s v="L300183 "/>
    <x v="6"/>
    <n v="3"/>
    <n v="3"/>
    <n v="1"/>
    <m/>
    <s v=""/>
    <s v="Fusible Mersen L300183  690V 800A"/>
    <s v="H3"/>
    <m/>
    <n v="0"/>
    <n v="0"/>
  </r>
  <r>
    <s v="LA9D65A69"/>
    <x v="32"/>
    <n v="2"/>
    <n v="2"/>
    <n v="1"/>
    <m/>
    <s v=""/>
    <s v="Jeux de barres puissance inverseur Schneider LA9D65A69 D40A a D65A"/>
    <s v="H2"/>
    <s v="TheSys D"/>
    <n v="0"/>
    <n v="0"/>
  </r>
  <r>
    <s v="LADN22"/>
    <x v="10"/>
    <n v="2"/>
    <n v="2"/>
    <n v="1"/>
    <n v="11.46"/>
    <n v="22.92"/>
    <s v="Bloc auxiliaire Schnaider LADN22 - 2F + 2O"/>
    <s v="H2"/>
    <m/>
    <n v="0"/>
    <n v="0"/>
  </r>
  <r>
    <s v="LADN22S"/>
    <x v="10"/>
    <n v="4"/>
    <n v="4"/>
    <n v="1"/>
    <m/>
    <s v=""/>
    <s v="Contact auxiliaire Schneider LADN22S 2O-2F"/>
    <s v="H2"/>
    <s v="Rouge"/>
    <n v="0"/>
    <n v="0"/>
  </r>
  <r>
    <s v="LADN31"/>
    <x v="10"/>
    <n v="2"/>
    <n v="2"/>
    <n v="1"/>
    <m/>
    <s v=""/>
    <s v="Contact auxiliaire LADN31 - 3F+1O"/>
    <s v="H2"/>
    <s v="Bornes vis-étriers"/>
    <n v="0"/>
    <n v="0"/>
  </r>
  <r>
    <s v="LC1D09BD"/>
    <x v="32"/>
    <n v="3"/>
    <n v="3"/>
    <n v="1"/>
    <n v="0"/>
    <n v="0"/>
    <s v="Contacteur Schneider LC1D09BD 3P AC-3 440V 9A"/>
    <s v="I2"/>
    <s v="Bobine 24V CC"/>
    <n v="0"/>
    <n v="0"/>
  </r>
  <r>
    <s v="LC1D25P7"/>
    <x v="32"/>
    <n v="6"/>
    <n v="6"/>
    <n v="5"/>
    <n v="0"/>
    <n v="0"/>
    <s v="Contacteur Schneider LC1D25P7 3P AC-3 440V 25A"/>
    <s v="I2"/>
    <s v="Bobine 230V CA"/>
    <n v="0"/>
    <n v="0"/>
  </r>
  <r>
    <s v="LC1DT40P7"/>
    <x v="32"/>
    <n v="5"/>
    <n v="5"/>
    <n v="3"/>
    <n v="0"/>
    <n v="0"/>
    <s v="Contacteur Schneider LC1DT40P7 - 4P AC-1 440V 40A"/>
    <s v="I2"/>
    <s v="Bobine 230V CA"/>
    <n v="0"/>
    <n v="0"/>
  </r>
  <r>
    <s v="LC2D09BD"/>
    <x v="32"/>
    <n v="1"/>
    <n v="1"/>
    <n v="1"/>
    <n v="0"/>
    <n v="0"/>
    <s v="Contacteur inverseur Schneider LC2D09BD 3P AC-3 440V 9A "/>
    <s v="I2"/>
    <s v="Bobine 24V CC"/>
    <n v="0"/>
    <n v="0"/>
  </r>
  <r>
    <s v="LPV-100-24"/>
    <x v="30"/>
    <n v="1"/>
    <n v="1"/>
    <n v="1"/>
    <n v="34.25"/>
    <n v="34.25"/>
    <s v="Alimentation Integratech LPV-100-24 Led 24VDC 100W"/>
    <s v="J4"/>
    <m/>
    <n v="0"/>
    <n v="0"/>
  </r>
  <r>
    <s v="LV429210"/>
    <x v="38"/>
    <n v="1"/>
    <n v="1"/>
    <n v="1"/>
    <m/>
    <s v=""/>
    <s v="Bloc Vigi Schneider LV429210 MH 3p 200 à 440V sensibilité 0,03 à 10A"/>
    <s v="H4"/>
    <s v="Compact NSX100-250F/N/H/S/L"/>
    <n v="0"/>
    <n v="0"/>
  </r>
  <r>
    <s v="LV429516"/>
    <x v="10"/>
    <n v="9"/>
    <n v="9"/>
    <n v="1"/>
    <m/>
    <s v=""/>
    <s v="Cache-borne Schneider LV429516 court 4p"/>
    <s v="H4"/>
    <s v="Compact NSX100-250F/N/H/S/L-INS/INV"/>
    <n v="0"/>
    <n v="0"/>
  </r>
  <r>
    <s v="LV429518"/>
    <x v="10"/>
    <n v="1"/>
    <n v="1"/>
    <n v="1"/>
    <m/>
    <s v=""/>
    <s v="Cache-borne Schneider LV429518 long 4P"/>
    <s v="H4"/>
    <s v="Compact NSX100-250F/N/H/S/L-INS/INV"/>
    <n v="0"/>
    <n v="0"/>
  </r>
  <r>
    <s v="LV430406"/>
    <x v="19"/>
    <n v="2"/>
    <n v="2"/>
    <n v="1"/>
    <m/>
    <s v=""/>
    <s v="Disjoncteur Schneider LV430406 Compact NSX160N 160A - 3P"/>
    <s v="H4"/>
    <s v="Sans déclencheur"/>
    <n v="0"/>
    <n v="0"/>
  </r>
  <r>
    <s v="LV430431"/>
    <x v="44"/>
    <n v="1"/>
    <n v="1"/>
    <n v="1"/>
    <m/>
    <s v=""/>
    <s v="Déclencheur Schneider LV430431 TM125D 3P3D"/>
    <s v="H4"/>
    <s v="Pour disjoncteur NSX160/250"/>
    <n v="0"/>
    <n v="0"/>
  </r>
  <r>
    <s v="LV432081"/>
    <x v="44"/>
    <n v="1"/>
    <n v="1"/>
    <n v="1"/>
    <m/>
    <s v=""/>
    <s v="Déclencheur Schneider LV432081 400A-3P3D"/>
    <s v="H4"/>
    <s v="Compact NSX400-630 - déclencheur micrologic 2.3"/>
    <n v="0"/>
    <n v="0"/>
  </r>
  <r>
    <s v="LV432404"/>
    <x v="19"/>
    <n v="1"/>
    <n v="1"/>
    <n v="1"/>
    <m/>
    <s v=""/>
    <s v="Disjoncteur Schneider LV432404 Compact NSX400H 400A 3P"/>
    <s v="H4"/>
    <s v="sans déclencheur"/>
    <n v="0"/>
    <n v="0"/>
  </r>
  <r>
    <s v="LV432603"/>
    <x v="45"/>
    <n v="1"/>
    <n v="1"/>
    <n v="1"/>
    <m/>
    <s v=""/>
    <s v="Commande rotative téléscopique Schneider LV432603"/>
    <s v="H4"/>
    <s v="Compact NSX400-630"/>
    <n v="0"/>
    <n v="0"/>
  </r>
  <r>
    <s v="M132A"/>
    <x v="0"/>
    <n v="1"/>
    <n v="1"/>
    <n v="1"/>
    <n v="53.36"/>
    <n v="53.36"/>
    <s v="Prise Mennekes M132A 63A 4P 6H400V"/>
    <s v="I1"/>
    <s v="Rouge IP67"/>
    <n v="0"/>
    <n v="0"/>
  </r>
  <r>
    <s v="M3581"/>
    <x v="0"/>
    <n v="4"/>
    <n v="4"/>
    <n v="1"/>
    <n v="84.88"/>
    <n v="339.52"/>
    <s v="Prise Mennekes M3581 32A 4P 6H 400V Rouge"/>
    <s v="I1"/>
    <m/>
    <n v="0"/>
    <n v="0"/>
  </r>
  <r>
    <s v="MTR2000ER"/>
    <x v="46"/>
    <n v="2"/>
    <n v="2"/>
    <n v="1"/>
    <m/>
    <s v=""/>
    <s v="Télérupteur Radio Yokis MTR2000ER 10A"/>
    <s v="J2"/>
    <m/>
    <n v="0"/>
    <n v="0"/>
  </r>
  <r>
    <s v="MTV500M"/>
    <x v="46"/>
    <n v="2"/>
    <n v="2"/>
    <n v="1"/>
    <m/>
    <s v=""/>
    <s v="Télévariateur temporisable Yokis MTV500M 500W"/>
    <s v="J2"/>
    <m/>
    <n v="0"/>
    <n v="0"/>
  </r>
  <r>
    <s v="MWS625A"/>
    <x v="19"/>
    <n v="1"/>
    <n v="1"/>
    <n v="1"/>
    <m/>
    <s v=""/>
    <s v="Disjoncteur Hager MWS625A"/>
    <s v="J2"/>
    <m/>
    <n v="0"/>
    <n v="0"/>
  </r>
  <r>
    <s v="MY4IN 24VDC(S)"/>
    <x v="34"/>
    <n v="10"/>
    <n v="10"/>
    <n v="1"/>
    <m/>
    <s v=""/>
    <s v="Relais électromagnétique Omron MY4IN 24VDC (S)"/>
    <s v="H1"/>
    <m/>
    <n v="0"/>
    <n v="0"/>
  </r>
  <r>
    <s v="NCN325"/>
    <x v="19"/>
    <n v="1"/>
    <n v="1"/>
    <n v="1"/>
    <m/>
    <s v=""/>
    <s v="Disjoncteur Hager NCN325 3P 25A C"/>
    <s v="H2"/>
    <s v="10kA/15kA"/>
    <n v="0"/>
    <n v="0"/>
  </r>
  <r>
    <s v="NH000GG50V40"/>
    <x v="6"/>
    <n v="27"/>
    <n v="27"/>
    <n v="5"/>
    <m/>
    <s v=""/>
    <s v="Fusible Mersen NH000GG50V40 40A 500V"/>
    <s v="H3"/>
    <m/>
    <n v="0"/>
    <n v="0"/>
  </r>
  <r>
    <s v="NZM3-XKSA"/>
    <x v="10"/>
    <n v="1"/>
    <n v="1"/>
    <n v="1"/>
    <m/>
    <s v=""/>
    <s v="Caches-cornes Eaton NZM3-XKSA"/>
    <s v="H4"/>
    <s v="Utilisation avec : _x000d__x000a_NZM3(-4), PN3(-4), N(S)3(-4)"/>
    <n v="0"/>
    <n v="0"/>
  </r>
  <r>
    <s v="OPT200-006"/>
    <x v="0"/>
    <n v="19"/>
    <n v="19"/>
    <n v="1"/>
    <m/>
    <s v=""/>
    <s v="Prise RJ45 Simple OPT200-006 1Port"/>
    <s v="J1"/>
    <m/>
    <n v="0"/>
    <n v="0"/>
  </r>
  <r>
    <s v="OPT200-007"/>
    <x v="0"/>
    <n v="14"/>
    <n v="14"/>
    <n v="1"/>
    <m/>
    <s v=""/>
    <s v="Prise RJ45 Double OPT200-007 2Port"/>
    <s v="J1"/>
    <m/>
    <n v="0"/>
    <n v="0"/>
  </r>
  <r>
    <s v="OSRPPAR38120ADG9"/>
    <x v="18"/>
    <n v="5"/>
    <n v="5"/>
    <n v="1"/>
    <n v="18.100000000000001"/>
    <n v="90.5"/>
    <s v="Ampoule Osram OSRPPAR38120ADG9 E27 2700K"/>
    <s v="J4"/>
    <m/>
    <n v="0"/>
    <n v="0"/>
  </r>
  <r>
    <s v="PLC-BSC-230UC/21"/>
    <x v="34"/>
    <n v="14"/>
    <n v="14"/>
    <n v="5"/>
    <m/>
    <s v=""/>
    <s v="Socle pour relais Phoenix Contact PLC-BSC-230UC/21 230V"/>
    <s v="H1"/>
    <m/>
    <n v="0"/>
    <n v="0"/>
  </r>
  <r>
    <s v="PLC-RSC- 24UC/21"/>
    <x v="34"/>
    <n v="4"/>
    <n v="4"/>
    <n v="5"/>
    <m/>
    <s v=""/>
    <s v="Socle pour relais Phoenix Contact PLC-RSC- 24UC/21 24V"/>
    <s v="H1"/>
    <m/>
    <n v="0"/>
    <n v="0"/>
  </r>
  <r>
    <s v="PLUGIT10G"/>
    <x v="13"/>
    <n v="15"/>
    <n v="15"/>
    <n v="1"/>
    <n v="10.5"/>
    <n v="157.5"/>
    <s v="Plug RJ45 Gigamedia PLUGIT10G"/>
    <s v="J3"/>
    <m/>
    <n v="0"/>
    <n v="0"/>
  </r>
  <r>
    <s v="PNOZ s4"/>
    <x v="34"/>
    <n v="1"/>
    <n v="1"/>
    <n v="1"/>
    <m/>
    <s v=""/>
    <s v="Relais de sécurité Pilz PNOZ s4"/>
    <s v="H1"/>
    <m/>
    <n v="0"/>
    <n v="0"/>
  </r>
  <r>
    <s v="PNOZ s7.2"/>
    <x v="34"/>
    <n v="1"/>
    <n v="1"/>
    <n v="1"/>
    <n v="0"/>
    <n v="0"/>
    <m/>
    <s v="Relais de sécurité Pilz PNOZ s7.2"/>
    <s v="H1"/>
    <n v="0"/>
    <n v="0"/>
  </r>
  <r>
    <s v="PNOZ s9"/>
    <x v="34"/>
    <n v="1"/>
    <n v="1"/>
    <n v="1"/>
    <m/>
    <s v=""/>
    <s v="Relais temporisé de sécurité Pilz PONZ s9"/>
    <s v="H1"/>
    <m/>
    <n v="0"/>
    <n v="0"/>
  </r>
  <r>
    <s v="PUIWMPFSE"/>
    <x v="13"/>
    <n v="3"/>
    <n v="3"/>
    <n v="1"/>
    <n v="45.11"/>
    <n v="135.32999999999998"/>
    <s v="PatchLink Panduit PUIWMPFSE"/>
    <s v="J3"/>
    <m/>
    <n v="0"/>
    <n v="0"/>
  </r>
  <r>
    <s v="QTD36W5"/>
    <x v="47"/>
    <n v="23"/>
    <n v="23"/>
    <n v="1"/>
    <n v="17.63"/>
    <n v="405.48999999999995"/>
    <s v="Driver Integratech QTD36W5 36W"/>
    <s v="J4"/>
    <m/>
    <n v="0"/>
    <n v="0"/>
  </r>
  <r>
    <s v="QTU60603630"/>
    <x v="18"/>
    <n v="3"/>
    <n v="3"/>
    <n v="1"/>
    <n v="43.62"/>
    <n v="130.85999999999999"/>
    <s v="Panneau led Integratech QTU60603630 36W"/>
    <s v="J4"/>
    <m/>
    <n v="0"/>
    <n v="0"/>
  </r>
  <r>
    <s v="QTU60603640"/>
    <x v="18"/>
    <n v="1"/>
    <n v="1"/>
    <n v="1"/>
    <n v="43.62"/>
    <n v="43.62"/>
    <s v="Panneau led Integratech QTU60603640 4000K"/>
    <s v="J4"/>
    <s v="Ex QT60604000"/>
    <n v="0"/>
    <n v="0"/>
  </r>
  <r>
    <s v="R9F64216"/>
    <x v="19"/>
    <n v="17"/>
    <n v="17"/>
    <n v="1"/>
    <n v="4.4800000000000004"/>
    <n v="76.160000000000011"/>
    <s v="Disjoncteur Schneider R9F64216 2P 16A 400V"/>
    <s v="J2"/>
    <s v="Resi9"/>
    <n v="0"/>
    <n v="0"/>
  </r>
  <r>
    <s v="RACCCP2"/>
    <x v="13"/>
    <n v="49"/>
    <n v="49"/>
    <n v="5"/>
    <n v="1.32"/>
    <n v="64.680000000000007"/>
    <s v="Raccords multimode Gigamedia RACCCP2 SC Duplex corps plastique"/>
    <s v="J3"/>
    <m/>
    <n v="0"/>
    <n v="0"/>
  </r>
  <r>
    <s v="RE17LLBM"/>
    <x v="34"/>
    <n v="1"/>
    <n v="1"/>
    <n v="1"/>
    <m/>
    <s v=""/>
    <s v="Relais tempo 1OF - L Li - 1s à 100H -24 à 240VAC"/>
    <s v="H1"/>
    <m/>
    <n v="0"/>
    <n v="0"/>
  </r>
  <r>
    <s v="RE22R1AMR"/>
    <x v="34"/>
    <n v="1"/>
    <n v="1"/>
    <n v="1"/>
    <m/>
    <s v=""/>
    <s v="Relais temporisateur de travail RE22R1AMR - 1OF - 24 à 240V ca-cc"/>
    <s v="H1"/>
    <m/>
    <n v="0"/>
    <n v="0"/>
  </r>
  <r>
    <s v="RSES-525A"/>
    <x v="14"/>
    <n v="7"/>
    <n v="7"/>
    <n v="1"/>
    <m/>
    <s v=""/>
    <s v="Ensemble de 3 prises équerre 250 A Interface type A Raychem TE RSES-525A"/>
    <s v="G4"/>
    <m/>
    <n v="0"/>
    <n v="0"/>
  </r>
  <r>
    <s v="RT424024"/>
    <x v="34"/>
    <n v="6"/>
    <n v="6"/>
    <n v="5"/>
    <m/>
    <s v=""/>
    <s v="Relais de puissance Schrack RT424024"/>
    <s v="H1"/>
    <m/>
    <n v="0"/>
    <n v="0"/>
  </r>
  <r>
    <s v="RT602 SN SZ"/>
    <x v="48"/>
    <n v="1"/>
    <n v="1"/>
    <n v="1"/>
    <m/>
    <s v=""/>
    <s v="Régulateur de température AEG RT602 SN SZ"/>
    <s v="H1"/>
    <m/>
    <n v="0"/>
    <n v="0"/>
  </r>
  <r>
    <s v="RXM4AB2BD"/>
    <x v="34"/>
    <n v="2"/>
    <n v="2"/>
    <n v="5"/>
    <m/>
    <s v=""/>
    <s v="Relais miniature Schneider RXM4AB2BD 4OF - 12a - 24VDC"/>
    <s v="H1"/>
    <m/>
    <n v="0"/>
    <n v="0"/>
  </r>
  <r>
    <s v="RXM4AB2P7"/>
    <x v="34"/>
    <n v="21"/>
    <n v="21"/>
    <n v="5"/>
    <m/>
    <s v=""/>
    <s v="Relais miniature Schneider RXM4AB2P7 4OF - 12A - 230VAC"/>
    <s v="H1"/>
    <s v="Embrochab test+DEL"/>
    <n v="0"/>
    <n v="0"/>
  </r>
  <r>
    <s v="S232 C25"/>
    <x v="19"/>
    <n v="3"/>
    <n v="3"/>
    <n v="1"/>
    <m/>
    <s v=""/>
    <s v="Disjoncteur 2P ABB S232 C25"/>
    <s v="H2"/>
    <m/>
    <n v="0"/>
    <n v="0"/>
  </r>
  <r>
    <s v="S2MPC2M"/>
    <x v="13"/>
    <n v="1"/>
    <n v="1"/>
    <n v="1"/>
    <n v="1.78"/>
    <n v="1.78"/>
    <s v="Pigtail Gigamedia S2MPC2M SC 62.5/125 OM1 2M"/>
    <s v="J3"/>
    <m/>
    <n v="0"/>
    <n v="0"/>
  </r>
  <r>
    <s v="S3MLC2M"/>
    <x v="13"/>
    <n v="36"/>
    <n v="36"/>
    <n v="5"/>
    <n v="2.0299999999999998"/>
    <n v="73.08"/>
    <s v="Pigtail Gigamedia S3MLC2M LC 9/125 OS2 2M"/>
    <s v="J3"/>
    <m/>
    <n v="0"/>
    <n v="0"/>
  </r>
  <r>
    <s v="S4MLC2ML"/>
    <x v="13"/>
    <n v="7"/>
    <n v="7"/>
    <n v="1"/>
    <n v="31.99"/>
    <n v="223.92999999999998"/>
    <s v="Lot de 12 Pigtails Gigamedia S4MLC2ML LC OM3 2M"/>
    <s v="J3"/>
    <m/>
    <n v="0"/>
    <n v="0"/>
  </r>
  <r>
    <s v="S4MPC2M"/>
    <x v="13"/>
    <n v="12"/>
    <n v="12"/>
    <n v="1"/>
    <n v="2.0299999999999998"/>
    <n v="24.36"/>
    <s v="Pigtail Gigamedia S4MPC2M SC 50/125 OM3 2M"/>
    <s v="J3"/>
    <m/>
    <n v="0"/>
    <n v="0"/>
  </r>
  <r>
    <s v="SMOE-82252 (CES-4)"/>
    <x v="23"/>
    <n v="9"/>
    <n v="9"/>
    <n v="1"/>
    <m/>
    <s v=""/>
    <s v="Passe-parois thermorétractable Raychem TE SMOE-82252 / CES 4"/>
    <s v="G4"/>
    <m/>
    <n v="0"/>
    <n v="0"/>
  </r>
  <r>
    <s v="SN201 M-C16"/>
    <x v="19"/>
    <n v="20"/>
    <n v="20"/>
    <n v="1"/>
    <m/>
    <s v=""/>
    <s v="Disjoncteur 1P ABB SN201 M-C16 230 V"/>
    <s v="H2"/>
    <m/>
    <n v="0"/>
    <n v="0"/>
  </r>
  <r>
    <s v="SPLICEKIT"/>
    <x v="13"/>
    <n v="6"/>
    <n v="6"/>
    <n v="1"/>
    <n v="6.6"/>
    <n v="39.599999999999994"/>
    <s v="Kit cassette Gigamedia SPLICEKIT 2x6 epissures fusion"/>
    <s v="J3"/>
    <m/>
    <n v="0"/>
    <n v="0"/>
  </r>
  <r>
    <s v="SV3078.000"/>
    <x v="49"/>
    <n v="3"/>
    <n v="3"/>
    <n v="1"/>
    <n v="11"/>
    <n v="33"/>
    <s v="Jeu de barre Rittal SV 3078"/>
    <s v="I3"/>
    <m/>
    <n v="0"/>
    <n v="0"/>
  </r>
  <r>
    <s v="SV3079.000"/>
    <x v="49"/>
    <n v="4"/>
    <n v="4"/>
    <n v="1"/>
    <n v="12.14"/>
    <n v="48.56"/>
    <s v="Support pour barre de cuivre Rittal SV3079.000"/>
    <s v="I3"/>
    <m/>
    <n v="0"/>
    <n v="0"/>
  </r>
  <r>
    <s v="SV3439.010"/>
    <x v="49"/>
    <n v="3"/>
    <n v="3"/>
    <n v="1"/>
    <n v="70"/>
    <n v="210"/>
    <s v="Adaptateur de raccordement Rittal SV3439.010 600A 690V"/>
    <s v="I3"/>
    <m/>
    <n v="0"/>
    <n v="0"/>
  </r>
  <r>
    <s v="SV9340.000"/>
    <x v="49"/>
    <n v="4"/>
    <n v="4"/>
    <n v="1"/>
    <n v="5.08"/>
    <n v="20.32"/>
    <s v="Supports pour barres de cuivre Rittal SV9340.000 3P 1000V"/>
    <s v="I3"/>
    <m/>
    <n v="0"/>
    <n v="0"/>
  </r>
  <r>
    <s v="SV9340.074"/>
    <x v="49"/>
    <n v="1"/>
    <n v="1"/>
    <n v="1"/>
    <n v="11.56"/>
    <n v="11.56"/>
    <s v="Couvercles d'extrémités Rittal SV9340.074"/>
    <s v="I3"/>
    <m/>
    <n v="0"/>
    <n v="0"/>
  </r>
  <r>
    <s v="SV9342.140"/>
    <x v="49"/>
    <n v="1"/>
    <n v="1"/>
    <n v="1"/>
    <n v="9.27"/>
    <n v="9.27"/>
    <s v="Intercalaire Rittal SV9342.140"/>
    <s v="I3"/>
    <m/>
    <n v="0"/>
    <n v="0"/>
  </r>
  <r>
    <s v="SV9342.210"/>
    <x v="49"/>
    <n v="4"/>
    <n v="4"/>
    <n v="1"/>
    <n v="16.149999999999999"/>
    <n v="64.599999999999994"/>
    <s v="Adaptateur de raccordement Rittal SV9342.210 63A"/>
    <s v="I3"/>
    <m/>
    <n v="0"/>
    <n v="0"/>
  </r>
  <r>
    <s v="SV9342.220"/>
    <x v="49"/>
    <n v="8"/>
    <n v="8"/>
    <n v="1"/>
    <n v="8.9"/>
    <n v="71.2"/>
    <s v="Adaptateur de raccordement Rittal SV9342.220 3P 125A 690V"/>
    <s v="I3"/>
    <m/>
    <n v="0"/>
    <n v="0"/>
  </r>
  <r>
    <s v="SV9342.250"/>
    <x v="49"/>
    <n v="2"/>
    <n v="2"/>
    <n v="1"/>
    <n v="18.899999999999999"/>
    <n v="37.799999999999997"/>
    <s v="Adaptateur de raccordement Rittal SV9342.250 3P 250A-690V"/>
    <s v="I3"/>
    <m/>
    <n v="0"/>
    <n v="0"/>
  </r>
  <r>
    <s v="SV9342.280"/>
    <x v="49"/>
    <n v="1"/>
    <n v="1"/>
    <n v="1"/>
    <n v="70.040000000000006"/>
    <n v="70.040000000000006"/>
    <s v="Adaptateur de raccordement Rittal SV9342.280 3P 800A-690V"/>
    <s v="I3"/>
    <m/>
    <n v="0"/>
    <n v="0"/>
  </r>
  <r>
    <s v="SV9342.310"/>
    <x v="24"/>
    <n v="2"/>
    <n v="2"/>
    <n v="1"/>
    <n v="96.3"/>
    <n v="192.6"/>
    <s v="Adaptateur de raccordement Rittal SV9342.310 4P 690V"/>
    <s v="I3"/>
    <m/>
    <n v="0"/>
    <n v="0"/>
  </r>
  <r>
    <s v="SV9345.600"/>
    <x v="49"/>
    <n v="1"/>
    <n v="1"/>
    <n v="1"/>
    <n v="105.54"/>
    <n v="105.54"/>
    <s v="Adaptateur de disjoncteurs tripolaire Rittal SV9345.600 250A 690V 3 P"/>
    <s v="I3"/>
    <m/>
    <n v="0"/>
    <n v="0"/>
  </r>
  <r>
    <s v="SZ2366.000"/>
    <x v="1"/>
    <n v="100"/>
    <n v="100"/>
    <n v="10"/>
    <n v="2.2195"/>
    <n v="221.95"/>
    <s v="Etriers de montage Rittal SZ2366.000"/>
    <s v="I3"/>
    <m/>
    <n v="0"/>
    <n v="0"/>
  </r>
  <r>
    <s v="SZ2500600"/>
    <x v="12"/>
    <n v="1"/>
    <n v="1"/>
    <n v="1"/>
    <n v="6.9"/>
    <n v="6.9"/>
    <s v="Accessoires raccordement Rittal SZ2500600 Prise pour lampe à diodes"/>
    <s v="I3"/>
    <m/>
    <n v="0"/>
    <n v="0"/>
  </r>
  <r>
    <s v="SZ2500630"/>
    <x v="12"/>
    <n v="1"/>
    <n v="1"/>
    <n v="1"/>
    <n v="37.51"/>
    <n v="37.51"/>
    <s v="Accessoires raccordement Rittal SZ2500630 Prise pour lampe à diodes"/>
    <s v="I3"/>
    <m/>
    <n v="0"/>
    <n v="0"/>
  </r>
  <r>
    <s v="SZ2508.020"/>
    <x v="49"/>
    <n v="1"/>
    <n v="1"/>
    <n v="1"/>
    <n v="16.18"/>
    <n v="16.18"/>
    <s v="Support mural Rittal SZ2508.020"/>
    <s v="I3"/>
    <m/>
    <n v="0"/>
    <n v="0"/>
  </r>
  <r>
    <s v="TBG40.X7 711025"/>
    <x v="7"/>
    <n v="2"/>
    <n v="2"/>
    <n v="1"/>
    <m/>
    <s v=""/>
    <s v="Compteur horaire Télé TBG40.X7 711025 12-48V DC"/>
    <s v="H1"/>
    <m/>
    <n v="0"/>
    <n v="0"/>
  </r>
  <r>
    <s v="TI250 5A"/>
    <x v="47"/>
    <n v="3"/>
    <n v="3"/>
    <n v="1"/>
    <m/>
    <s v=""/>
    <s v="Transformateur de courant TI250 5 A"/>
    <s v="H1"/>
    <m/>
    <n v="0"/>
    <n v="0"/>
  </r>
  <r>
    <s v="TIRRA24LC09"/>
    <x v="13"/>
    <n v="1"/>
    <n v="1"/>
    <n v="1"/>
    <n v="106.61"/>
    <n v="106.61"/>
    <s v="Tiroir optique Gigamedia TIRRA24LC09 EQUIPE DE 24 RACCORDS LC DUPLEX MONOMODE 9/125MICROM"/>
    <s v="J3"/>
    <m/>
    <n v="0"/>
    <n v="0"/>
  </r>
  <r>
    <s v="TS8612.080"/>
    <x v="50"/>
    <n v="2"/>
    <n v="2"/>
    <n v="1"/>
    <n v="99.19"/>
    <n v="198.38"/>
    <s v="Chassis Rittal TS8612.080 17X73mm"/>
    <s v="I3"/>
    <m/>
    <n v="0"/>
    <n v="0"/>
  </r>
  <r>
    <s v="UC-DAC-SFP+"/>
    <x v="26"/>
    <n v="1"/>
    <n v="1"/>
    <n v="1"/>
    <n v="14.55"/>
    <n v="14.55"/>
    <s v="Cable reseau Ubiquiti UC-DAC-SFP+ 0.5m"/>
    <s v="J3"/>
    <m/>
    <n v="0"/>
    <n v="0"/>
  </r>
  <r>
    <s v="UNIDRIVER36"/>
    <x v="47"/>
    <n v="20"/>
    <n v="20"/>
    <n v="1"/>
    <n v="39.659999999999997"/>
    <n v="793.19999999999993"/>
    <s v="Transformateur Integratech UNIDRIVER36 36W"/>
    <s v="J4"/>
    <m/>
    <n v="0"/>
    <n v="0"/>
  </r>
  <r>
    <s v="UNIDRIVER50"/>
    <x v="47"/>
    <n v="2"/>
    <n v="2"/>
    <n v="1"/>
    <n v="45.83"/>
    <n v="91.66"/>
    <s v="Transformateur Integratech UNIDRIVER50 50W"/>
    <s v="J4"/>
    <m/>
    <n v="0"/>
    <n v="0"/>
  </r>
  <r>
    <s v="VCCD1"/>
    <x v="9"/>
    <n v="1"/>
    <n v="1"/>
    <n v="1"/>
    <m/>
    <m/>
    <s v="Interrupteur-sectionneur - 3P - 690V 32A"/>
    <s v="H1"/>
    <s v="Poignée rouge cadenassable"/>
    <n v="0"/>
    <n v="0"/>
  </r>
  <r>
    <s v="VX5051.045"/>
    <x v="8"/>
    <n v="2"/>
    <n v="2"/>
    <n v="1"/>
    <n v="39.130000000000003"/>
    <n v="78.260000000000005"/>
    <s v="Kit de fixation Rittal VX5051.045"/>
    <s v="I3"/>
    <m/>
    <n v="0"/>
    <n v="0"/>
  </r>
  <r>
    <s v="VX8619.750"/>
    <x v="50"/>
    <n v="1"/>
    <n v="1"/>
    <n v="1"/>
    <n v="68.39"/>
    <n v="68.39"/>
    <s v="Rails de montage Rittal VX8619.750 14x39 mm"/>
    <s v="I3"/>
    <m/>
    <n v="0"/>
    <n v="0"/>
  </r>
  <r>
    <s v="WMPF1E"/>
    <x v="13"/>
    <n v="2"/>
    <n v="2"/>
    <n v="1"/>
    <n v="52.82"/>
    <n v="105.64"/>
    <s v="Panneau de cablage Panduit WMPF1E"/>
    <s v="J3"/>
    <m/>
    <n v="0"/>
    <n v="0"/>
  </r>
  <r>
    <s v="XALD02"/>
    <x v="28"/>
    <n v="2"/>
    <n v="2"/>
    <n v="1"/>
    <m/>
    <s v=""/>
    <s v="Boite 2 trous Schneider XALD02"/>
    <s v="H1"/>
    <m/>
    <n v="0"/>
    <n v="0"/>
  </r>
  <r>
    <s v="XALD102"/>
    <x v="28"/>
    <n v="1"/>
    <n v="1"/>
    <n v="1"/>
    <m/>
    <s v=""/>
    <s v="Boite 1 bouton poussoir VERT Schneider XALD102 marquage 'l'"/>
    <s v="H1"/>
    <m/>
    <n v="0"/>
    <n v="0"/>
  </r>
  <r>
    <s v="XALK178E"/>
    <x v="28"/>
    <n v="1"/>
    <n v="1"/>
    <n v="1"/>
    <m/>
    <s v=""/>
    <s v="Boite jaune arrêt urgence Schneider XALK178E - pousser tourner 1F+1O"/>
    <s v="H1"/>
    <m/>
    <n v="0"/>
    <n v="0"/>
  </r>
  <r>
    <s v="XAPM1201"/>
    <x v="28"/>
    <n v="2"/>
    <n v="2"/>
    <n v="1"/>
    <m/>
    <s v=""/>
    <s v="Boite à boutons vide Schneider XAPM1201 - Métallique - 1 trou"/>
    <s v="H1"/>
    <m/>
    <n v="0"/>
    <n v="0"/>
  </r>
  <r>
    <s v="XAPM1201H29"/>
    <x v="28"/>
    <n v="2"/>
    <n v="2"/>
    <n v="1"/>
    <m/>
    <s v=""/>
    <s v="Boite à boutons vide Schneider XAPM1201H29 - Zinc - 1 Ouverture"/>
    <s v="H1"/>
    <m/>
    <n v="0"/>
    <n v="0"/>
  </r>
  <r>
    <s v="XCSDMP5902"/>
    <x v="40"/>
    <n v="1"/>
    <n v="1"/>
    <n v="1"/>
    <m/>
    <s v=""/>
    <s v="Interrupteur de sécurité Schneider XCSDMP5902 electromagnétique 1O+1F+1O"/>
    <s v="H1"/>
    <m/>
    <n v="0"/>
    <n v="0"/>
  </r>
  <r>
    <s v="XPSAK311144"/>
    <x v="34"/>
    <n v="1"/>
    <n v="1"/>
    <n v="1"/>
    <n v="0"/>
    <n v="0"/>
    <s v="Contrôleur Schneider XPSAK311144 - Arrêt d'urgence - 24V CA CC"/>
    <s v="H1"/>
    <m/>
    <n v="0"/>
    <n v="0"/>
  </r>
  <r>
    <s v="Y1062690"/>
    <x v="6"/>
    <n v="1"/>
    <n v="1"/>
    <n v="1"/>
    <n v="10.48"/>
    <n v="10.48"/>
    <s v="Porte-fusibles Mersen Y1062690 3P+N"/>
    <s v="H3"/>
    <m/>
    <n v="0"/>
    <n v="0"/>
  </r>
  <r>
    <m/>
    <x v="51"/>
    <m/>
    <m/>
    <s v=""/>
    <m/>
    <s v="==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n v="372802"/>
    <s v="E M8"/>
    <x v="0"/>
    <n v="5000"/>
    <n v="1"/>
    <n v="5000"/>
    <m/>
  </r>
  <r>
    <x v="1"/>
    <m/>
    <m/>
    <x v="1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s v="_x0009_B212061"/>
    <x v="0"/>
    <n v="12"/>
    <m/>
  </r>
  <r>
    <x v="0"/>
    <s v="A9F74432"/>
    <x v="1"/>
    <n v="4"/>
    <m/>
  </r>
  <r>
    <x v="0"/>
    <s v="A9F74416"/>
    <x v="1"/>
    <n v="8"/>
    <m/>
  </r>
  <r>
    <x v="1"/>
    <s v="A9F74206"/>
    <x v="2"/>
    <n v="1"/>
    <s v="Préparation commande Shiftech"/>
  </r>
  <r>
    <x v="2"/>
    <n v="134523"/>
    <x v="2"/>
    <n v="1"/>
    <s v="Benjamin entrepôt"/>
  </r>
  <r>
    <x v="2"/>
    <n v="2033011"/>
    <x v="2"/>
    <n v="100"/>
    <s v="Mise en stock pour commandes"/>
  </r>
  <r>
    <x v="3"/>
    <s v="E M8"/>
    <x v="0"/>
    <n v="0"/>
    <m/>
  </r>
  <r>
    <x v="4"/>
    <m/>
    <x v="3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2000000}" name="Tableau croisé dynamique3" cacheId="28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21:L25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12">
        <item m="1" x="7"/>
        <item m="1" x="6"/>
        <item m="1" x="9"/>
        <item m="1" x="4"/>
        <item m="1" x="5"/>
        <item x="1"/>
        <item m="1" x="3"/>
        <item x="0"/>
        <item m="1" x="8"/>
        <item m="1" x="10"/>
        <item m="1" x="2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3">
    <i>
      <x/>
      <x v="3"/>
    </i>
    <i>
      <x v="1"/>
      <x v="12"/>
    </i>
    <i t="grand">
      <x/>
    </i>
  </rowItems>
  <colFields count="1">
    <field x="3"/>
  </colFields>
  <colItems count="3">
    <i>
      <x v="5"/>
    </i>
    <i>
      <x v="7"/>
    </i>
    <i t="grand">
      <x/>
    </i>
  </colItems>
  <dataFields count="1">
    <dataField name="Montants HT" fld="6" baseField="0" baseItem="3" numFmtId="169"/>
  </dataFields>
  <formats count="16">
    <format dxfId="26">
      <pivotArea field="8" type="button" dataOnly="0" labelOnly="1" outline="0" axis="axisRow" fieldPosition="0"/>
    </format>
    <format dxfId="25">
      <pivotArea field="0" type="button" dataOnly="0" labelOnly="1" outline="0" axis="axisRow" fieldPosition="1"/>
    </format>
    <format dxfId="24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3">
      <pivotArea dataOnly="0" labelOnly="1" grandCol="1" outline="0" fieldPosition="0"/>
    </format>
    <format dxfId="22">
      <pivotArea field="8" type="button" dataOnly="0" labelOnly="1" outline="0" axis="axisRow" fieldPosition="0"/>
    </format>
    <format dxfId="21">
      <pivotArea field="0" type="button" dataOnly="0" labelOnly="1" outline="0" axis="axisRow" fieldPosition="1"/>
    </format>
    <format dxfId="20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9">
      <pivotArea dataOnly="0" labelOnly="1" grandCol="1" outline="0" fieldPosition="0"/>
    </format>
    <format dxfId="18">
      <pivotArea field="8" type="button" dataOnly="0" labelOnly="1" outline="0" axis="axisRow" fieldPosition="0"/>
    </format>
    <format dxfId="17">
      <pivotArea field="0" type="button" dataOnly="0" labelOnly="1" outline="0" axis="axisRow" fieldPosition="1"/>
    </format>
    <format dxfId="16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5">
      <pivotArea dataOnly="0" labelOnly="1" grandCol="1" outline="0" fieldPosition="0"/>
    </format>
    <format dxfId="14">
      <pivotArea type="origin" dataOnly="0" labelOnly="1" outline="0" fieldPosition="0"/>
    </format>
    <format dxfId="13">
      <pivotArea field="3" type="button" dataOnly="0" labelOnly="1" outline="0" axis="axisCol" fieldPosition="0"/>
    </format>
    <format dxfId="12">
      <pivotArea type="topRight" dataOnly="0" labelOnly="1" outline="0" fieldPosition="0"/>
    </format>
    <format dxfId="1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Tableau croisé dynamique2" cacheId="28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3:L7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12">
        <item m="1" x="7"/>
        <item m="1" x="6"/>
        <item m="1" x="9"/>
        <item m="1" x="4"/>
        <item m="1" x="5"/>
        <item x="1"/>
        <item m="1" x="3"/>
        <item x="0"/>
        <item m="1" x="8"/>
        <item m="1" x="10"/>
        <item m="1" x="2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3">
    <i>
      <x/>
      <x v="3"/>
    </i>
    <i>
      <x v="1"/>
      <x v="12"/>
    </i>
    <i t="grand">
      <x/>
    </i>
  </rowItems>
  <colFields count="1">
    <field x="3"/>
  </colFields>
  <colItems count="3">
    <i>
      <x v="5"/>
    </i>
    <i>
      <x v="7"/>
    </i>
    <i t="grand">
      <x/>
    </i>
  </colItems>
  <dataFields count="1">
    <dataField name="Quantités" fld="4" baseField="0" baseItem="0"/>
  </dataFields>
  <formats count="15">
    <format dxfId="41">
      <pivotArea field="8" type="button" dataOnly="0" labelOnly="1" outline="0" axis="axisRow" fieldPosition="0"/>
    </format>
    <format dxfId="40">
      <pivotArea field="0" type="button" dataOnly="0" labelOnly="1" outline="0" axis="axisRow" fieldPosition="1"/>
    </format>
    <format dxfId="39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8">
      <pivotArea dataOnly="0" labelOnly="1" grandCol="1" outline="0" fieldPosition="0"/>
    </format>
    <format dxfId="37">
      <pivotArea field="8" type="button" dataOnly="0" labelOnly="1" outline="0" axis="axisRow" fieldPosition="0"/>
    </format>
    <format dxfId="36">
      <pivotArea field="0" type="button" dataOnly="0" labelOnly="1" outline="0" axis="axisRow" fieldPosition="1"/>
    </format>
    <format dxfId="3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4">
      <pivotArea dataOnly="0" labelOnly="1" grandCol="1" outline="0" fieldPosition="0"/>
    </format>
    <format dxfId="33">
      <pivotArea field="8" type="button" dataOnly="0" labelOnly="1" outline="0" axis="axisRow" fieldPosition="0"/>
    </format>
    <format dxfId="32">
      <pivotArea field="0" type="button" dataOnly="0" labelOnly="1" outline="0" axis="axisRow" fieldPosition="1"/>
    </format>
    <format dxfId="31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0">
      <pivotArea dataOnly="0" labelOnly="1" grandCol="1" outline="0" fieldPosition="0"/>
    </format>
    <format dxfId="29">
      <pivotArea type="origin" dataOnly="0" labelOnly="1" outline="0" fieldPosition="0"/>
    </format>
    <format dxfId="28">
      <pivotArea field="3" type="button" dataOnly="0" labelOnly="1" outline="0" axis="axisCol" fieldPosition="0"/>
    </format>
    <format dxfId="27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20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A3:B57" firstHeaderRow="2" firstDataRow="2" firstDataCol="1"/>
  <pivotFields count="12">
    <pivotField compact="0" outline="0" showAll="0"/>
    <pivotField axis="axisRow" compact="0" outline="0" showAll="0">
      <items count="62">
        <item m="1" x="53"/>
        <item m="1" x="55"/>
        <item m="1" x="54"/>
        <item m="1" x="56"/>
        <item m="1" x="57"/>
        <item x="51"/>
        <item m="1" x="58"/>
        <item x="23"/>
        <item m="1" x="60"/>
        <item x="19"/>
        <item x="27"/>
        <item x="43"/>
        <item x="14"/>
        <item x="41"/>
        <item x="38"/>
        <item x="44"/>
        <item x="9"/>
        <item x="32"/>
        <item m="1" x="59"/>
        <item x="7"/>
        <item x="21"/>
        <item x="35"/>
        <item x="36"/>
        <item x="29"/>
        <item x="3"/>
        <item x="45"/>
        <item x="34"/>
        <item x="47"/>
        <item x="2"/>
        <item x="6"/>
        <item x="10"/>
        <item x="24"/>
        <item x="28"/>
        <item x="33"/>
        <item x="40"/>
        <item x="46"/>
        <item x="48"/>
        <item x="31"/>
        <item x="17"/>
        <item x="37"/>
        <item x="20"/>
        <item x="0"/>
        <item x="15"/>
        <item x="30"/>
        <item x="4"/>
        <item x="5"/>
        <item x="12"/>
        <item x="11"/>
        <item m="1" x="52"/>
        <item x="39"/>
        <item x="42"/>
        <item x="1"/>
        <item x="13"/>
        <item x="16"/>
        <item x="22"/>
        <item x="49"/>
        <item x="50"/>
        <item x="8"/>
        <item x="18"/>
        <item x="25"/>
        <item x="26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53">
    <i>
      <x v="5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 t="grand">
      <x/>
    </i>
  </rowItems>
  <colItems count="1">
    <i/>
  </colItems>
  <dataFields count="1">
    <dataField name="Stocks actuels" fld="3" baseField="1" baseItem="0"/>
  </dataFields>
  <formats count="5">
    <format dxfId="46">
      <pivotArea field="1" type="button" dataOnly="0" labelOnly="1" outline="0" axis="axisRow" fieldPosition="0"/>
    </format>
    <format dxfId="45">
      <pivotArea field="1" type="button" dataOnly="0" labelOnly="1" outline="0" axis="axisRow" fieldPosition="0"/>
    </format>
    <format dxfId="44">
      <pivotArea field="1" type="button" dataOnly="0" labelOnly="1" outline="0" axis="axisRow" fieldPosition="0"/>
    </format>
    <format dxfId="43">
      <pivotArea type="origin" dataOnly="0" labelOnly="1" outline="0" fieldPosition="0"/>
    </format>
    <format dxfId="42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3000000}" name="Tableau croisé dynamique5" cacheId="32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40:N44" firstHeaderRow="1" firstDataRow="2" firstDataCol="2"/>
  <pivotFields count="6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compact="0" outline="0" showAll="0"/>
    <pivotField axis="axisCol" compact="0" outline="0" showAll="0" defaultSubtotal="0">
      <items count="11">
        <item m="1" x="9"/>
        <item m="1" x="6"/>
        <item m="1" x="10"/>
        <item m="1" x="4"/>
        <item m="1" x="5"/>
        <item x="3"/>
        <item m="1" x="7"/>
        <item x="0"/>
        <item x="2"/>
        <item m="1" x="8"/>
        <item x="1"/>
      </items>
    </pivotField>
    <pivotField dataField="1"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5"/>
    <field x="0"/>
  </rowFields>
  <rowItems count="3">
    <i>
      <x/>
      <x v="3"/>
    </i>
    <i>
      <x v="1"/>
      <x v="12"/>
    </i>
    <i t="grand">
      <x/>
    </i>
  </rowItems>
  <colFields count="1">
    <field x="2"/>
  </colFields>
  <colItems count="5">
    <i>
      <x v="5"/>
    </i>
    <i>
      <x v="7"/>
    </i>
    <i>
      <x v="8"/>
    </i>
    <i>
      <x v="10"/>
    </i>
    <i t="grand">
      <x/>
    </i>
  </colItems>
  <dataFields count="1">
    <dataField name="Quantités" fld="3" baseField="0" baseItem="0"/>
  </dataFields>
  <formats count="11">
    <format dxfId="57">
      <pivotArea field="5" type="button" dataOnly="0" labelOnly="1" outline="0" axis="axisRow" fieldPosition="0"/>
    </format>
    <format dxfId="56">
      <pivotArea field="0" type="button" dataOnly="0" labelOnly="1" outline="0" axis="axisRow" fieldPosition="1"/>
    </format>
    <format dxfId="55">
      <pivotArea dataOnly="0" labelOnly="1" grandCol="1" outline="0" fieldPosition="0"/>
    </format>
    <format dxfId="54">
      <pivotArea field="5" type="button" dataOnly="0" labelOnly="1" outline="0" axis="axisRow" fieldPosition="0"/>
    </format>
    <format dxfId="53">
      <pivotArea field="0" type="button" dataOnly="0" labelOnly="1" outline="0" axis="axisRow" fieldPosition="1"/>
    </format>
    <format dxfId="52">
      <pivotArea dataOnly="0" labelOnly="1" grandCol="1" outline="0" fieldPosition="0"/>
    </format>
    <format dxfId="51">
      <pivotArea field="5" type="button" dataOnly="0" labelOnly="1" outline="0" axis="axisRow" fieldPosition="0"/>
    </format>
    <format dxfId="50">
      <pivotArea field="0" type="button" dataOnly="0" labelOnly="1" outline="0" axis="axisRow" fieldPosition="1"/>
    </format>
    <format dxfId="49">
      <pivotArea dataOnly="0" labelOnly="1" grandCol="1" outline="0" fieldPosition="0"/>
    </format>
    <format dxfId="48">
      <pivotArea type="origin" dataOnly="0" labelOnly="1" outline="0" fieldPosition="0"/>
    </format>
    <format dxfId="47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C5"/>
  <sheetViews>
    <sheetView workbookViewId="0"/>
  </sheetViews>
  <sheetFormatPr baseColWidth="10" defaultColWidth="11.453125" defaultRowHeight="14.5" x14ac:dyDescent="0.35"/>
  <cols>
    <col min="1" max="1" width="11.453125" style="22"/>
    <col min="2" max="2" width="47.7265625" style="22" customWidth="1"/>
    <col min="3" max="16384" width="11.453125" style="22"/>
  </cols>
  <sheetData>
    <row r="1" spans="3:3" ht="31.5" customHeight="1" x14ac:dyDescent="0.35"/>
    <row r="2" spans="3:3" ht="31.5" customHeight="1" x14ac:dyDescent="0.35"/>
    <row r="3" spans="3:3" ht="31.5" customHeight="1" x14ac:dyDescent="0.55000000000000004">
      <c r="C3" s="23" t="str">
        <f>Raison_Sociale</f>
        <v>Ac-Electricité</v>
      </c>
    </row>
    <row r="4" spans="3:3" ht="31.5" customHeight="1" x14ac:dyDescent="0.55000000000000004">
      <c r="C4" s="23" t="str">
        <f>Titre</f>
        <v>Gestion de stock Entrepôt 342</v>
      </c>
    </row>
    <row r="5" spans="3:3" ht="318.75" customHeight="1" x14ac:dyDescent="0.35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AH458"/>
  <sheetViews>
    <sheetView tabSelected="1" zoomScaleNormal="100" workbookViewId="0">
      <pane ySplit="3" topLeftCell="A79" activePane="bottomLeft" state="frozen"/>
      <selection activeCell="B2" sqref="B2"/>
      <selection pane="bottomLeft" activeCell="A4" sqref="A4"/>
    </sheetView>
  </sheetViews>
  <sheetFormatPr baseColWidth="10" defaultColWidth="11.453125" defaultRowHeight="14.5" x14ac:dyDescent="0.35"/>
  <cols>
    <col min="1" max="1" width="29.1796875" style="47" customWidth="1"/>
    <col min="2" max="2" width="25.81640625" style="1" customWidth="1"/>
    <col min="3" max="3" width="10.7265625" style="2" customWidth="1"/>
    <col min="4" max="4" width="11" style="1" customWidth="1"/>
    <col min="5" max="5" width="11.453125" style="1" customWidth="1"/>
    <col min="6" max="7" width="16" style="1" customWidth="1"/>
    <col min="8" max="8" width="59.81640625" style="6" customWidth="1"/>
    <col min="9" max="9" width="18.1796875" style="6" customWidth="1"/>
    <col min="10" max="10" width="35.453125" style="1" customWidth="1"/>
    <col min="11" max="12" width="12.1796875" style="1" customWidth="1"/>
    <col min="13" max="13" width="21.1796875" style="1" customWidth="1"/>
    <col min="14" max="14" width="21.7265625" style="1" customWidth="1"/>
    <col min="15" max="16" width="0" style="2" hidden="1" customWidth="1"/>
    <col min="17" max="17" width="20.1796875" style="1" customWidth="1"/>
    <col min="18" max="18" width="19.26953125" style="1" customWidth="1"/>
    <col min="19" max="19" width="18.1796875" style="1" customWidth="1"/>
    <col min="20" max="20" width="16.81640625" style="1" customWidth="1"/>
    <col min="21" max="22" width="17.453125" style="1" customWidth="1"/>
    <col min="23" max="23" width="19.1796875" style="1" customWidth="1"/>
    <col min="24" max="24" width="18.54296875" style="1" customWidth="1"/>
    <col min="25" max="25" width="17.54296875" style="1" customWidth="1"/>
    <col min="26" max="26" width="18.1796875" style="1" customWidth="1"/>
    <col min="27" max="16384" width="11.453125" style="1"/>
  </cols>
  <sheetData>
    <row r="1" spans="1:34" s="31" customFormat="1" ht="21" x14ac:dyDescent="0.3">
      <c r="A1" s="101" t="s">
        <v>7</v>
      </c>
      <c r="B1" s="28"/>
      <c r="C1" s="29">
        <f>SUBTOTAL(9,C3:C443)</f>
        <v>6981</v>
      </c>
      <c r="D1" s="29">
        <f>SUBTOTAL(9,D3:D443)</f>
        <v>11855</v>
      </c>
      <c r="E1" s="28"/>
      <c r="F1" s="111" t="s">
        <v>645</v>
      </c>
      <c r="G1" s="112">
        <f>SUBTOTAL(9,G3:G442)</f>
        <v>43139.132999999987</v>
      </c>
      <c r="H1" s="113">
        <f>SUM(G156:G100155)</f>
        <v>37640</v>
      </c>
      <c r="I1" s="30"/>
      <c r="J1" s="28"/>
      <c r="K1" s="29">
        <f>SUBTOTAL(9,K3:K443)</f>
        <v>5000</v>
      </c>
      <c r="L1" s="29">
        <f>SUBTOTAL(9,L3:L443)</f>
        <v>126</v>
      </c>
      <c r="O1" s="32"/>
      <c r="P1" s="32"/>
    </row>
    <row r="2" spans="1:34" s="10" customFormat="1" ht="46.5" customHeight="1" x14ac:dyDescent="0.35">
      <c r="A2" s="102"/>
      <c r="B2" s="14"/>
      <c r="C2" s="15"/>
      <c r="D2" s="14"/>
      <c r="E2" s="14"/>
      <c r="F2" s="14"/>
      <c r="G2" s="110" t="s">
        <v>644</v>
      </c>
      <c r="H2" s="16"/>
      <c r="I2" s="16"/>
      <c r="J2" s="14"/>
      <c r="K2" s="14"/>
      <c r="L2" s="14"/>
      <c r="O2" s="11"/>
      <c r="P2" s="11"/>
    </row>
    <row r="3" spans="1:34" s="33" customFormat="1" ht="36.75" customHeight="1" x14ac:dyDescent="0.35">
      <c r="A3" s="103" t="s">
        <v>2</v>
      </c>
      <c r="B3" s="75" t="s">
        <v>28</v>
      </c>
      <c r="C3" s="52" t="s">
        <v>13</v>
      </c>
      <c r="D3" s="53" t="s">
        <v>12</v>
      </c>
      <c r="E3" s="53" t="s">
        <v>55</v>
      </c>
      <c r="F3" s="53" t="s">
        <v>632</v>
      </c>
      <c r="G3" s="53" t="s">
        <v>635</v>
      </c>
      <c r="H3" s="53" t="s">
        <v>56</v>
      </c>
      <c r="I3" s="53" t="s">
        <v>57</v>
      </c>
      <c r="J3" s="53" t="s">
        <v>9</v>
      </c>
      <c r="K3" s="80" t="s">
        <v>10</v>
      </c>
      <c r="L3" s="80" t="s">
        <v>11</v>
      </c>
      <c r="O3" s="33" t="s">
        <v>3</v>
      </c>
      <c r="P3" s="33" t="s">
        <v>3</v>
      </c>
      <c r="AE3" s="33" t="s">
        <v>1</v>
      </c>
      <c r="AH3" s="33" t="s">
        <v>0</v>
      </c>
    </row>
    <row r="4" spans="1:34" x14ac:dyDescent="0.35">
      <c r="A4" s="106">
        <v>111</v>
      </c>
      <c r="B4" s="6" t="s">
        <v>552</v>
      </c>
      <c r="C4" s="2">
        <v>1</v>
      </c>
      <c r="D4" s="100">
        <f>C4+K4-L4</f>
        <v>1</v>
      </c>
      <c r="E4" s="1">
        <v>1</v>
      </c>
      <c r="F4" s="108">
        <v>5.9</v>
      </c>
      <c r="G4" s="108">
        <f>IF(F4&lt;&gt;"",F4*D4,"")</f>
        <v>5.9</v>
      </c>
      <c r="H4" s="6" t="s">
        <v>703</v>
      </c>
      <c r="I4" s="6" t="s">
        <v>690</v>
      </c>
      <c r="J4" s="107"/>
      <c r="K4" s="5">
        <f>SUMIF(Entrées!C:C,A:A,Entrées!E:E)</f>
        <v>0</v>
      </c>
      <c r="L4" s="5">
        <f>SUMIF(Sorties!B:B,A:A,Sorties!D:D)</f>
        <v>0</v>
      </c>
      <c r="N4" s="3"/>
    </row>
    <row r="5" spans="1:34" x14ac:dyDescent="0.35">
      <c r="A5" s="106">
        <v>161</v>
      </c>
      <c r="B5" s="6" t="s">
        <v>552</v>
      </c>
      <c r="C5" s="2">
        <v>1</v>
      </c>
      <c r="D5" s="100">
        <f>C5+K5-L5</f>
        <v>1</v>
      </c>
      <c r="E5" s="1">
        <v>1</v>
      </c>
      <c r="F5" s="108">
        <v>136.75</v>
      </c>
      <c r="G5" s="108">
        <f>IF(F5&lt;&gt;"",F5*D5,"")</f>
        <v>136.75</v>
      </c>
      <c r="H5" s="6" t="s">
        <v>694</v>
      </c>
      <c r="I5" s="6" t="s">
        <v>690</v>
      </c>
      <c r="J5" s="107"/>
      <c r="K5" s="5">
        <f>SUMIF(Entrées!C:C,A:A,Entrées!E:E)</f>
        <v>0</v>
      </c>
      <c r="L5" s="5">
        <f>SUMIF(Sorties!B:B,A:A,Sorties!D:D)</f>
        <v>0</v>
      </c>
      <c r="N5" s="3"/>
    </row>
    <row r="6" spans="1:34" x14ac:dyDescent="0.35">
      <c r="A6" s="106">
        <v>169</v>
      </c>
      <c r="B6" s="6" t="s">
        <v>552</v>
      </c>
      <c r="C6" s="2">
        <v>3</v>
      </c>
      <c r="D6" s="100">
        <f>C6+K6-L6</f>
        <v>3</v>
      </c>
      <c r="E6" s="1">
        <v>1</v>
      </c>
      <c r="F6" s="108">
        <v>54.76</v>
      </c>
      <c r="G6" s="108">
        <f>IF(F6&lt;&gt;"",F6*D6,"")</f>
        <v>164.28</v>
      </c>
      <c r="H6" s="6" t="s">
        <v>689</v>
      </c>
      <c r="I6" s="6" t="s">
        <v>690</v>
      </c>
      <c r="J6" s="107"/>
      <c r="K6" s="5">
        <f>SUMIF(Entrées!C:C,A:A,Entrées!E:E)</f>
        <v>0</v>
      </c>
      <c r="L6" s="5">
        <f>SUMIF(Sorties!B:B,A:A,Sorties!D:D)</f>
        <v>0</v>
      </c>
      <c r="N6" s="3"/>
    </row>
    <row r="7" spans="1:34" x14ac:dyDescent="0.35">
      <c r="A7" s="106">
        <v>269</v>
      </c>
      <c r="B7" s="6" t="s">
        <v>552</v>
      </c>
      <c r="C7" s="2">
        <v>1</v>
      </c>
      <c r="D7" s="100">
        <f>C7+K7-L7</f>
        <v>1</v>
      </c>
      <c r="E7" s="1">
        <v>1</v>
      </c>
      <c r="F7" s="108">
        <v>64.239999999999995</v>
      </c>
      <c r="G7" s="108">
        <f>IF(F7&lt;&gt;"",F7*D7,"")</f>
        <v>64.239999999999995</v>
      </c>
      <c r="H7" s="6" t="s">
        <v>695</v>
      </c>
      <c r="I7" s="6" t="s">
        <v>690</v>
      </c>
      <c r="J7" s="107" t="s">
        <v>696</v>
      </c>
      <c r="K7" s="5">
        <f>SUMIF(Entrées!C:C,A:A,Entrées!E:E)</f>
        <v>0</v>
      </c>
      <c r="L7" s="5">
        <f>SUMIF(Sorties!B:B,A:A,Sorties!D:D)</f>
        <v>0</v>
      </c>
      <c r="N7" s="3"/>
    </row>
    <row r="8" spans="1:34" x14ac:dyDescent="0.35">
      <c r="A8" s="106">
        <v>1483.01</v>
      </c>
      <c r="B8" s="6" t="s">
        <v>780</v>
      </c>
      <c r="C8" s="2">
        <v>3</v>
      </c>
      <c r="D8" s="100">
        <f>C8+K8-L8</f>
        <v>3</v>
      </c>
      <c r="E8" s="1">
        <v>1</v>
      </c>
      <c r="F8" s="108">
        <v>2.14</v>
      </c>
      <c r="G8" s="108">
        <f>IF(F8&lt;&gt;"",F8*D8,"")</f>
        <v>6.42</v>
      </c>
      <c r="H8" s="6" t="s">
        <v>806</v>
      </c>
      <c r="I8" s="6" t="s">
        <v>746</v>
      </c>
      <c r="J8" s="107"/>
      <c r="K8" s="5">
        <f>SUMIF(Entrées!C:C,A:A,Entrées!E:E)</f>
        <v>0</v>
      </c>
      <c r="L8" s="5">
        <f>SUMIF(Sorties!B:B,A:A,Sorties!D:D)</f>
        <v>0</v>
      </c>
      <c r="N8" s="3"/>
    </row>
    <row r="9" spans="1:34" x14ac:dyDescent="0.35">
      <c r="A9" s="106">
        <v>1580</v>
      </c>
      <c r="B9" s="6" t="s">
        <v>780</v>
      </c>
      <c r="C9" s="2">
        <v>2</v>
      </c>
      <c r="D9" s="100">
        <f>C9+K9-L9</f>
        <v>2</v>
      </c>
      <c r="E9" s="1">
        <v>1</v>
      </c>
      <c r="F9" s="108">
        <v>3.4</v>
      </c>
      <c r="G9" s="108">
        <f>IF(F9&lt;&gt;"",F9*D9,"")</f>
        <v>6.8</v>
      </c>
      <c r="H9" s="6" t="s">
        <v>807</v>
      </c>
      <c r="I9" s="6" t="s">
        <v>746</v>
      </c>
      <c r="J9" s="107"/>
      <c r="K9" s="5">
        <f>SUMIF(Entrées!C:C,A:A,Entrées!E:E)</f>
        <v>0</v>
      </c>
      <c r="L9" s="5">
        <f>SUMIF(Sorties!B:B,A:A,Sorties!D:D)</f>
        <v>0</v>
      </c>
      <c r="N9" s="3"/>
    </row>
    <row r="10" spans="1:34" x14ac:dyDescent="0.35">
      <c r="A10" s="106">
        <v>4000</v>
      </c>
      <c r="B10" s="6" t="s">
        <v>375</v>
      </c>
      <c r="C10" s="2">
        <v>2</v>
      </c>
      <c r="D10" s="100">
        <f>C10+K10-L10</f>
        <v>2</v>
      </c>
      <c r="E10" s="1">
        <v>1</v>
      </c>
      <c r="F10" s="108">
        <v>0</v>
      </c>
      <c r="G10" s="108">
        <f>IF(F10&lt;&gt;"",F10*D10,"")</f>
        <v>0</v>
      </c>
      <c r="H10" s="6" t="s">
        <v>376</v>
      </c>
      <c r="I10" s="6" t="s">
        <v>191</v>
      </c>
      <c r="J10" s="107"/>
      <c r="K10" s="5">
        <f>SUMIF(Entrées!C:C,A:A,Entrées!E:E)</f>
        <v>0</v>
      </c>
      <c r="L10" s="5">
        <f>SUMIF(Sorties!B:B,A:A,Sorties!D:D)</f>
        <v>0</v>
      </c>
      <c r="N10" s="3"/>
    </row>
    <row r="11" spans="1:34" x14ac:dyDescent="0.35">
      <c r="A11" s="106">
        <v>4014</v>
      </c>
      <c r="B11" s="6" t="s">
        <v>375</v>
      </c>
      <c r="C11" s="2">
        <v>1</v>
      </c>
      <c r="D11" s="100">
        <f>C11+K11-L11</f>
        <v>1</v>
      </c>
      <c r="E11" s="1">
        <v>1</v>
      </c>
      <c r="F11" s="108">
        <v>0</v>
      </c>
      <c r="G11" s="108">
        <f>IF(F11&lt;&gt;"",F11*D11,"")</f>
        <v>0</v>
      </c>
      <c r="H11" s="6" t="s">
        <v>377</v>
      </c>
      <c r="I11" s="6" t="s">
        <v>191</v>
      </c>
      <c r="J11" s="107"/>
      <c r="K11" s="5">
        <f>SUMIF(Entrées!C:C,A:A,Entrées!E:E)</f>
        <v>0</v>
      </c>
      <c r="L11" s="5">
        <f>SUMIF(Sorties!B:B,A:A,Sorties!D:D)</f>
        <v>0</v>
      </c>
      <c r="N11" s="3"/>
    </row>
    <row r="12" spans="1:34" x14ac:dyDescent="0.35">
      <c r="A12" s="106">
        <v>4116</v>
      </c>
      <c r="B12" s="6" t="s">
        <v>257</v>
      </c>
      <c r="C12" s="2">
        <v>1</v>
      </c>
      <c r="D12" s="100">
        <f>C12+K12-L12</f>
        <v>1</v>
      </c>
      <c r="E12" s="1">
        <v>1</v>
      </c>
      <c r="F12" s="108">
        <v>0</v>
      </c>
      <c r="G12" s="108">
        <f>IF(F12&lt;&gt;"",F12*D12,"")</f>
        <v>0</v>
      </c>
      <c r="H12" s="6" t="s">
        <v>351</v>
      </c>
      <c r="I12" s="6" t="s">
        <v>256</v>
      </c>
      <c r="J12" s="107"/>
      <c r="K12" s="5">
        <f>SUMIF(Entrées!C:C,A:A,Entrées!E:E)</f>
        <v>0</v>
      </c>
      <c r="L12" s="5">
        <f>SUMIF(Sorties!B:B,A:A,Sorties!D:D)</f>
        <v>0</v>
      </c>
      <c r="N12" s="3"/>
    </row>
    <row r="13" spans="1:34" x14ac:dyDescent="0.35">
      <c r="A13" s="106">
        <v>4152</v>
      </c>
      <c r="B13" s="6" t="s">
        <v>375</v>
      </c>
      <c r="C13" s="2">
        <v>1</v>
      </c>
      <c r="D13" s="100">
        <f>C13+K13-L13</f>
        <v>1</v>
      </c>
      <c r="E13" s="1">
        <v>1</v>
      </c>
      <c r="F13" s="108">
        <v>0</v>
      </c>
      <c r="G13" s="108">
        <f>IF(F13&lt;&gt;"",F13*D13,"")</f>
        <v>0</v>
      </c>
      <c r="H13" s="6" t="s">
        <v>378</v>
      </c>
      <c r="I13" s="6" t="s">
        <v>191</v>
      </c>
      <c r="J13" s="107"/>
      <c r="K13" s="5">
        <f>SUMIF(Entrées!C:C,A:A,Entrées!E:E)</f>
        <v>0</v>
      </c>
      <c r="L13" s="5">
        <f>SUMIF(Sorties!B:B,A:A,Sorties!D:D)</f>
        <v>0</v>
      </c>
      <c r="N13" s="3"/>
    </row>
    <row r="14" spans="1:34" x14ac:dyDescent="0.35">
      <c r="A14" s="106">
        <v>7072.2</v>
      </c>
      <c r="B14" s="6" t="s">
        <v>601</v>
      </c>
      <c r="C14" s="2">
        <v>2</v>
      </c>
      <c r="D14" s="100">
        <f>C14+K14-L14</f>
        <v>2</v>
      </c>
      <c r="E14" s="1">
        <v>1</v>
      </c>
      <c r="F14" s="108">
        <v>45.94</v>
      </c>
      <c r="G14" s="108">
        <f>IF(F14&lt;&gt;"",F14*D14,"")</f>
        <v>91.88</v>
      </c>
      <c r="H14" s="6" t="s">
        <v>811</v>
      </c>
      <c r="I14" s="6" t="s">
        <v>746</v>
      </c>
      <c r="J14" s="107"/>
      <c r="K14" s="5">
        <f>SUMIF(Entrées!C:C,A:A,Entrées!E:E)</f>
        <v>0</v>
      </c>
      <c r="L14" s="5">
        <f>SUMIF(Sorties!B:B,A:A,Sorties!D:D)</f>
        <v>0</v>
      </c>
      <c r="N14" s="3"/>
    </row>
    <row r="15" spans="1:34" x14ac:dyDescent="0.35">
      <c r="A15" s="106">
        <v>9105</v>
      </c>
      <c r="B15" s="6" t="s">
        <v>552</v>
      </c>
      <c r="C15" s="2">
        <v>1</v>
      </c>
      <c r="D15" s="100">
        <f>C15+K15-L15</f>
        <v>1</v>
      </c>
      <c r="E15" s="1">
        <v>1</v>
      </c>
      <c r="F15" s="108">
        <v>29.39</v>
      </c>
      <c r="G15" s="108">
        <f>IF(F15&lt;&gt;"",F15*D15,"")</f>
        <v>29.39</v>
      </c>
      <c r="H15" s="6" t="s">
        <v>704</v>
      </c>
      <c r="I15" s="6" t="s">
        <v>690</v>
      </c>
      <c r="J15" s="107" t="s">
        <v>705</v>
      </c>
      <c r="K15" s="5">
        <f>SUMIF(Entrées!C:C,A:A,Entrées!E:E)</f>
        <v>0</v>
      </c>
      <c r="L15" s="5">
        <f>SUMIF(Sorties!B:B,A:A,Sorties!D:D)</f>
        <v>0</v>
      </c>
      <c r="N15" s="3"/>
    </row>
    <row r="16" spans="1:34" x14ac:dyDescent="0.35">
      <c r="A16" s="106">
        <v>10605</v>
      </c>
      <c r="B16" s="6" t="s">
        <v>593</v>
      </c>
      <c r="C16" s="2">
        <v>2</v>
      </c>
      <c r="D16" s="100">
        <f>C16+K16-L16</f>
        <v>2</v>
      </c>
      <c r="E16" s="1">
        <v>1</v>
      </c>
      <c r="F16" s="108">
        <v>0</v>
      </c>
      <c r="G16" s="108">
        <f>IF(F16&lt;&gt;"",F16*D16,"")</f>
        <v>0</v>
      </c>
      <c r="H16" s="6" t="s">
        <v>596</v>
      </c>
      <c r="I16" s="6" t="s">
        <v>594</v>
      </c>
      <c r="J16" s="107"/>
      <c r="K16" s="5">
        <f>SUMIF(Entrées!C:C,A:A,Entrées!E:E)</f>
        <v>0</v>
      </c>
      <c r="L16" s="5">
        <f>SUMIF(Sorties!B:B,A:A,Sorties!D:D)</f>
        <v>0</v>
      </c>
      <c r="N16" s="3"/>
    </row>
    <row r="17" spans="1:14" x14ac:dyDescent="0.35">
      <c r="A17" s="106">
        <v>10696</v>
      </c>
      <c r="B17" s="6" t="s">
        <v>593</v>
      </c>
      <c r="C17" s="2">
        <v>30</v>
      </c>
      <c r="D17" s="100">
        <f>C17+K17-L17</f>
        <v>30</v>
      </c>
      <c r="E17" s="1">
        <v>5</v>
      </c>
      <c r="F17" s="108">
        <v>0</v>
      </c>
      <c r="G17" s="108">
        <f>IF(F17&lt;&gt;"",F17*D17,"")</f>
        <v>0</v>
      </c>
      <c r="H17" s="6" t="s">
        <v>600</v>
      </c>
      <c r="I17" s="6" t="s">
        <v>594</v>
      </c>
      <c r="J17" s="107"/>
      <c r="K17" s="5">
        <f>SUMIF(Entrées!C:C,A:A,Entrées!E:E)</f>
        <v>0</v>
      </c>
      <c r="L17" s="5">
        <f>SUMIF(Sorties!B:B,A:A,Sorties!D:D)</f>
        <v>0</v>
      </c>
      <c r="N17" s="3"/>
    </row>
    <row r="18" spans="1:14" x14ac:dyDescent="0.35">
      <c r="A18" s="106">
        <v>10700</v>
      </c>
      <c r="B18" s="6" t="s">
        <v>593</v>
      </c>
      <c r="C18" s="2">
        <v>13</v>
      </c>
      <c r="D18" s="100">
        <f>C18+K18-L18</f>
        <v>13</v>
      </c>
      <c r="E18" s="1">
        <v>5</v>
      </c>
      <c r="F18" s="108">
        <v>0</v>
      </c>
      <c r="G18" s="108">
        <f>IF(F18&lt;&gt;"",F18*D18,"")</f>
        <v>0</v>
      </c>
      <c r="H18" s="6" t="s">
        <v>599</v>
      </c>
      <c r="I18" s="6" t="s">
        <v>594</v>
      </c>
      <c r="J18" s="107"/>
      <c r="K18" s="5">
        <f>SUMIF(Entrées!C:C,A:A,Entrées!E:E)</f>
        <v>0</v>
      </c>
      <c r="L18" s="5">
        <f>SUMIF(Sorties!B:B,A:A,Sorties!D:D)</f>
        <v>0</v>
      </c>
      <c r="N18" s="3"/>
    </row>
    <row r="19" spans="1:14" x14ac:dyDescent="0.35">
      <c r="A19" s="106">
        <v>10739</v>
      </c>
      <c r="B19" s="6" t="s">
        <v>593</v>
      </c>
      <c r="C19" s="2">
        <v>4</v>
      </c>
      <c r="D19" s="100">
        <f>C19+K19-L19</f>
        <v>4</v>
      </c>
      <c r="E19" s="1">
        <v>1</v>
      </c>
      <c r="F19" s="108">
        <v>0</v>
      </c>
      <c r="G19" s="108">
        <f>IF(F19&lt;&gt;"",F19*D19,"")</f>
        <v>0</v>
      </c>
      <c r="H19" s="6" t="s">
        <v>595</v>
      </c>
      <c r="I19" s="6" t="s">
        <v>594</v>
      </c>
      <c r="J19" s="107"/>
      <c r="K19" s="5">
        <f>SUMIF(Entrées!C:C,A:A,Entrées!E:E)</f>
        <v>0</v>
      </c>
      <c r="L19" s="5">
        <f>SUMIF(Sorties!B:B,A:A,Sorties!D:D)</f>
        <v>0</v>
      </c>
      <c r="N19" s="3"/>
    </row>
    <row r="20" spans="1:14" x14ac:dyDescent="0.35">
      <c r="A20" s="106">
        <v>10740</v>
      </c>
      <c r="B20" s="6" t="s">
        <v>593</v>
      </c>
      <c r="C20" s="2">
        <v>5</v>
      </c>
      <c r="D20" s="100">
        <f>C20+K20-L20</f>
        <v>5</v>
      </c>
      <c r="E20" s="1">
        <v>1</v>
      </c>
      <c r="F20" s="108">
        <v>0</v>
      </c>
      <c r="G20" s="108">
        <f>IF(F20&lt;&gt;"",F20*D20,"")</f>
        <v>0</v>
      </c>
      <c r="H20" s="6" t="s">
        <v>598</v>
      </c>
      <c r="I20" s="6" t="s">
        <v>594</v>
      </c>
      <c r="J20" s="107"/>
      <c r="K20" s="5">
        <f>SUMIF(Entrées!C:C,A:A,Entrées!E:E)</f>
        <v>0</v>
      </c>
      <c r="L20" s="5">
        <f>SUMIF(Sorties!B:B,A:A,Sorties!D:D)</f>
        <v>0</v>
      </c>
      <c r="N20" s="3"/>
    </row>
    <row r="21" spans="1:14" x14ac:dyDescent="0.35">
      <c r="A21" s="106">
        <v>10786</v>
      </c>
      <c r="B21" s="6" t="s">
        <v>593</v>
      </c>
      <c r="C21" s="2">
        <v>1</v>
      </c>
      <c r="D21" s="100">
        <f>C21+K21-L21</f>
        <v>1</v>
      </c>
      <c r="E21" s="1">
        <v>1</v>
      </c>
      <c r="F21" s="108">
        <v>0</v>
      </c>
      <c r="G21" s="108">
        <f>IF(F21&lt;&gt;"",F21*D21,"")</f>
        <v>0</v>
      </c>
      <c r="H21" s="6" t="s">
        <v>597</v>
      </c>
      <c r="I21" s="6" t="s">
        <v>594</v>
      </c>
      <c r="J21" s="107"/>
      <c r="K21" s="5">
        <f>SUMIF(Entrées!C:C,A:A,Entrées!E:E)</f>
        <v>0</v>
      </c>
      <c r="L21" s="5">
        <f>SUMIF(Sorties!B:B,A:A,Sorties!D:D)</f>
        <v>0</v>
      </c>
      <c r="N21" s="3"/>
    </row>
    <row r="22" spans="1:14" x14ac:dyDescent="0.35">
      <c r="A22" s="106">
        <v>10808</v>
      </c>
      <c r="B22" s="6" t="s">
        <v>552</v>
      </c>
      <c r="C22" s="2">
        <v>6</v>
      </c>
      <c r="D22" s="100">
        <f>C22+K22-L22</f>
        <v>6</v>
      </c>
      <c r="E22" s="1">
        <v>1</v>
      </c>
      <c r="F22" s="108">
        <v>0</v>
      </c>
      <c r="G22" s="108">
        <f>IF(F22&lt;&gt;"",F22*D22,"")</f>
        <v>0</v>
      </c>
      <c r="H22" s="6" t="s">
        <v>706</v>
      </c>
      <c r="I22" s="6" t="s">
        <v>690</v>
      </c>
      <c r="J22" s="107" t="s">
        <v>707</v>
      </c>
      <c r="K22" s="5">
        <f>SUMIF(Entrées!C:C,A:A,Entrées!E:E)</f>
        <v>0</v>
      </c>
      <c r="L22" s="5">
        <f>SUMIF(Sorties!B:B,A:A,Sorties!D:D)</f>
        <v>0</v>
      </c>
      <c r="N22" s="3"/>
    </row>
    <row r="23" spans="1:14" x14ac:dyDescent="0.35">
      <c r="A23" s="106">
        <v>10952</v>
      </c>
      <c r="B23" s="6" t="s">
        <v>593</v>
      </c>
      <c r="C23" s="2">
        <v>5</v>
      </c>
      <c r="D23" s="100">
        <f>C23+K23-L23</f>
        <v>5</v>
      </c>
      <c r="E23" s="1">
        <v>1</v>
      </c>
      <c r="F23" s="108">
        <v>0</v>
      </c>
      <c r="G23" s="108">
        <f>IF(F23&lt;&gt;"",F23*D23,"")</f>
        <v>0</v>
      </c>
      <c r="H23" s="6" t="s">
        <v>616</v>
      </c>
      <c r="I23" s="6" t="s">
        <v>594</v>
      </c>
      <c r="J23" s="107" t="s">
        <v>617</v>
      </c>
      <c r="K23" s="5">
        <f>SUMIF(Entrées!C:C,A:A,Entrées!E:E)</f>
        <v>0</v>
      </c>
      <c r="L23" s="5">
        <f>SUMIF(Sorties!B:B,A:A,Sorties!D:D)</f>
        <v>0</v>
      </c>
      <c r="N23" s="3"/>
    </row>
    <row r="24" spans="1:14" x14ac:dyDescent="0.35">
      <c r="A24" s="106">
        <v>10954</v>
      </c>
      <c r="B24" s="6" t="s">
        <v>593</v>
      </c>
      <c r="C24" s="2">
        <v>15</v>
      </c>
      <c r="D24" s="100">
        <f>C24+K24-L24</f>
        <v>15</v>
      </c>
      <c r="E24" s="1">
        <v>1</v>
      </c>
      <c r="F24" s="108">
        <v>0</v>
      </c>
      <c r="G24" s="108">
        <f>IF(F24&lt;&gt;"",F24*D24,"")</f>
        <v>0</v>
      </c>
      <c r="H24" s="6" t="s">
        <v>615</v>
      </c>
      <c r="I24" s="6" t="s">
        <v>594</v>
      </c>
      <c r="J24" s="107" t="s">
        <v>617</v>
      </c>
      <c r="K24" s="5">
        <f>SUMIF(Entrées!C:C,A:A,Entrées!E:E)</f>
        <v>0</v>
      </c>
      <c r="L24" s="5">
        <f>SUMIF(Sorties!B:B,A:A,Sorties!D:D)</f>
        <v>0</v>
      </c>
      <c r="N24" s="3"/>
    </row>
    <row r="25" spans="1:14" x14ac:dyDescent="0.35">
      <c r="A25" s="106">
        <v>11181</v>
      </c>
      <c r="B25" s="6" t="s">
        <v>552</v>
      </c>
      <c r="C25" s="2">
        <v>10</v>
      </c>
      <c r="D25" s="100">
        <f>C25+K25-L25</f>
        <v>10</v>
      </c>
      <c r="E25" s="1">
        <v>1</v>
      </c>
      <c r="F25" s="108">
        <v>5.25</v>
      </c>
      <c r="G25" s="108">
        <f>IF(F25&lt;&gt;"",F25*D25,"")</f>
        <v>52.5</v>
      </c>
      <c r="H25" s="6" t="s">
        <v>708</v>
      </c>
      <c r="I25" s="6" t="s">
        <v>690</v>
      </c>
      <c r="J25" s="107"/>
      <c r="K25" s="5">
        <f>SUMIF(Entrées!C:C,A:A,Entrées!E:E)</f>
        <v>0</v>
      </c>
      <c r="L25" s="5">
        <f>SUMIF(Sorties!B:B,A:A,Sorties!D:D)</f>
        <v>0</v>
      </c>
      <c r="N25" s="3"/>
    </row>
    <row r="26" spans="1:14" x14ac:dyDescent="0.35">
      <c r="A26" s="106">
        <v>11962</v>
      </c>
      <c r="B26" s="6" t="s">
        <v>552</v>
      </c>
      <c r="C26" s="2">
        <v>1</v>
      </c>
      <c r="D26" s="100">
        <f>C26+K26-L26</f>
        <v>1</v>
      </c>
      <c r="E26" s="1">
        <v>1</v>
      </c>
      <c r="F26" s="108">
        <v>9.9499999999999993</v>
      </c>
      <c r="G26" s="108">
        <f>IF(F26&lt;&gt;"",F26*D26,"")</f>
        <v>9.9499999999999993</v>
      </c>
      <c r="H26" s="6" t="s">
        <v>701</v>
      </c>
      <c r="I26" s="6" t="s">
        <v>690</v>
      </c>
      <c r="J26" s="107"/>
      <c r="K26" s="5">
        <f>SUMIF(Entrées!C:C,A:A,Entrées!E:E)</f>
        <v>0</v>
      </c>
      <c r="L26" s="5">
        <f>SUMIF(Sorties!B:B,A:A,Sorties!D:D)</f>
        <v>0</v>
      </c>
      <c r="N26" s="3"/>
    </row>
    <row r="27" spans="1:14" x14ac:dyDescent="0.35">
      <c r="A27" s="106">
        <v>12302</v>
      </c>
      <c r="B27" s="6" t="s">
        <v>368</v>
      </c>
      <c r="C27" s="2">
        <v>6</v>
      </c>
      <c r="D27" s="100">
        <f>C27+K27-L27</f>
        <v>6</v>
      </c>
      <c r="E27" s="1">
        <v>5</v>
      </c>
      <c r="F27" s="108">
        <v>0</v>
      </c>
      <c r="G27" s="108">
        <f>IF(F27&lt;&gt;"",F27*D27,"")</f>
        <v>0</v>
      </c>
      <c r="H27" s="6" t="s">
        <v>437</v>
      </c>
      <c r="I27" s="6" t="s">
        <v>371</v>
      </c>
      <c r="J27" s="107"/>
      <c r="K27" s="5">
        <f>SUMIF(Entrées!C:C,A:A,Entrées!E:E)</f>
        <v>0</v>
      </c>
      <c r="L27" s="5">
        <f>SUMIF(Sorties!B:B,A:A,Sorties!D:D)</f>
        <v>0</v>
      </c>
      <c r="N27" s="3"/>
    </row>
    <row r="28" spans="1:14" x14ac:dyDescent="0.35">
      <c r="A28" s="106">
        <v>12310</v>
      </c>
      <c r="B28" s="6" t="s">
        <v>368</v>
      </c>
      <c r="C28" s="2">
        <v>4</v>
      </c>
      <c r="D28" s="100">
        <f>C28+K28-L28</f>
        <v>4</v>
      </c>
      <c r="E28" s="1">
        <v>5</v>
      </c>
      <c r="F28" s="108">
        <v>0</v>
      </c>
      <c r="G28" s="108">
        <f>IF(F28&lt;&gt;"",F28*D28,"")</f>
        <v>0</v>
      </c>
      <c r="H28" s="6" t="s">
        <v>442</v>
      </c>
      <c r="I28" s="6" t="s">
        <v>371</v>
      </c>
      <c r="J28" s="107"/>
      <c r="K28" s="5">
        <f>SUMIF(Entrées!C:C,A:A,Entrées!E:E)</f>
        <v>0</v>
      </c>
      <c r="L28" s="5">
        <f>SUMIF(Sorties!B:B,A:A,Sorties!D:D)</f>
        <v>0</v>
      </c>
      <c r="N28" s="3"/>
    </row>
    <row r="29" spans="1:14" x14ac:dyDescent="0.35">
      <c r="A29" s="106">
        <v>12316</v>
      </c>
      <c r="B29" s="6" t="s">
        <v>368</v>
      </c>
      <c r="C29" s="2">
        <v>5</v>
      </c>
      <c r="D29" s="100">
        <f>C29+K29-L29</f>
        <v>5</v>
      </c>
      <c r="E29" s="1">
        <v>5</v>
      </c>
      <c r="F29" s="108">
        <v>0</v>
      </c>
      <c r="G29" s="108">
        <f>IF(F29&lt;&gt;"",F29*D29,"")</f>
        <v>0</v>
      </c>
      <c r="H29" s="6" t="s">
        <v>443</v>
      </c>
      <c r="I29" s="6" t="s">
        <v>371</v>
      </c>
      <c r="J29" s="107"/>
      <c r="K29" s="5">
        <f>SUMIF(Entrées!C:C,A:A,Entrées!E:E)</f>
        <v>0</v>
      </c>
      <c r="L29" s="5">
        <f>SUMIF(Sorties!B:B,A:A,Sorties!D:D)</f>
        <v>0</v>
      </c>
      <c r="N29" s="3"/>
    </row>
    <row r="30" spans="1:14" x14ac:dyDescent="0.35">
      <c r="A30" s="106">
        <v>13206</v>
      </c>
      <c r="B30" s="6" t="s">
        <v>552</v>
      </c>
      <c r="C30" s="2">
        <v>1</v>
      </c>
      <c r="D30" s="100">
        <f>C30+K30-L30</f>
        <v>1</v>
      </c>
      <c r="E30" s="1">
        <v>1</v>
      </c>
      <c r="F30" s="108">
        <v>48.39</v>
      </c>
      <c r="G30" s="108">
        <f>IF(F30&lt;&gt;"",F30*D30,"")</f>
        <v>48.39</v>
      </c>
      <c r="H30" s="6" t="s">
        <v>697</v>
      </c>
      <c r="I30" s="6" t="s">
        <v>690</v>
      </c>
      <c r="J30" s="107"/>
      <c r="K30" s="5">
        <f>SUMIF(Entrées!C:C,A:A,Entrées!E:E)</f>
        <v>0</v>
      </c>
      <c r="L30" s="5">
        <f>SUMIF(Sorties!B:B,A:A,Sorties!D:D)</f>
        <v>0</v>
      </c>
      <c r="N30" s="3"/>
    </row>
    <row r="31" spans="1:14" x14ac:dyDescent="0.35">
      <c r="A31" s="106">
        <v>13225</v>
      </c>
      <c r="B31" s="6" t="s">
        <v>552</v>
      </c>
      <c r="C31" s="2">
        <v>1</v>
      </c>
      <c r="D31" s="100">
        <f>C31+K31-L31</f>
        <v>1</v>
      </c>
      <c r="E31" s="1">
        <v>1</v>
      </c>
      <c r="F31" s="108">
        <v>203.73</v>
      </c>
      <c r="G31" s="108">
        <f>IF(F31&lt;&gt;"",F31*D31,"")</f>
        <v>203.73</v>
      </c>
      <c r="H31" s="6" t="s">
        <v>698</v>
      </c>
      <c r="I31" s="6" t="s">
        <v>690</v>
      </c>
      <c r="J31" s="107"/>
      <c r="K31" s="5">
        <f>SUMIF(Entrées!C:C,A:A,Entrées!E:E)</f>
        <v>0</v>
      </c>
      <c r="L31" s="5">
        <f>SUMIF(Sorties!B:B,A:A,Sorties!D:D)</f>
        <v>0</v>
      </c>
      <c r="N31" s="3"/>
    </row>
    <row r="32" spans="1:14" x14ac:dyDescent="0.35">
      <c r="A32" s="106">
        <v>14306</v>
      </c>
      <c r="B32" s="6" t="s">
        <v>368</v>
      </c>
      <c r="C32" s="2">
        <v>5</v>
      </c>
      <c r="D32" s="100">
        <f>C32+K32-L32</f>
        <v>5</v>
      </c>
      <c r="E32" s="1">
        <v>5</v>
      </c>
      <c r="F32" s="108">
        <v>0</v>
      </c>
      <c r="G32" s="108">
        <f>IF(F32&lt;&gt;"",F32*D32,"")</f>
        <v>0</v>
      </c>
      <c r="H32" s="6" t="s">
        <v>483</v>
      </c>
      <c r="I32" s="6" t="s">
        <v>371</v>
      </c>
      <c r="J32" s="107"/>
      <c r="K32" s="5">
        <f>SUMIF(Entrées!C:C,A:A,Entrées!E:E)</f>
        <v>0</v>
      </c>
      <c r="L32" s="5">
        <f>SUMIF(Sorties!B:B,A:A,Sorties!D:D)</f>
        <v>0</v>
      </c>
      <c r="N32" s="3"/>
    </row>
    <row r="33" spans="1:14" x14ac:dyDescent="0.35">
      <c r="A33" s="106">
        <v>14320</v>
      </c>
      <c r="B33" s="6" t="s">
        <v>368</v>
      </c>
      <c r="C33" s="2">
        <v>1</v>
      </c>
      <c r="D33" s="100">
        <f>C33+K33-L33</f>
        <v>1</v>
      </c>
      <c r="E33" s="1">
        <v>5</v>
      </c>
      <c r="F33" s="108">
        <v>0</v>
      </c>
      <c r="G33" s="108">
        <f>IF(F33&lt;&gt;"",F33*D33,"")</f>
        <v>0</v>
      </c>
      <c r="H33" s="6" t="s">
        <v>488</v>
      </c>
      <c r="I33" s="6" t="s">
        <v>371</v>
      </c>
      <c r="J33" s="107"/>
      <c r="K33" s="5">
        <f>SUMIF(Entrées!C:C,A:A,Entrées!E:E)</f>
        <v>0</v>
      </c>
      <c r="L33" s="5">
        <f>SUMIF(Sorties!B:B,A:A,Sorties!D:D)</f>
        <v>0</v>
      </c>
      <c r="N33" s="3"/>
    </row>
    <row r="34" spans="1:14" x14ac:dyDescent="0.35">
      <c r="A34" s="106">
        <v>14350</v>
      </c>
      <c r="B34" s="6" t="s">
        <v>368</v>
      </c>
      <c r="C34" s="2">
        <v>1</v>
      </c>
      <c r="D34" s="100">
        <f>C34+K34-L34</f>
        <v>1</v>
      </c>
      <c r="E34" s="1">
        <v>1</v>
      </c>
      <c r="F34" s="108">
        <v>0</v>
      </c>
      <c r="G34" s="108">
        <f>IF(F34&lt;&gt;"",F34*D34,"")</f>
        <v>0</v>
      </c>
      <c r="H34" s="6" t="s">
        <v>495</v>
      </c>
      <c r="I34" s="6" t="s">
        <v>371</v>
      </c>
      <c r="J34" s="107"/>
      <c r="K34" s="5">
        <f>SUMIF(Entrées!C:C,A:A,Entrées!E:E)</f>
        <v>0</v>
      </c>
      <c r="L34" s="5">
        <f>SUMIF(Sorties!B:B,A:A,Sorties!D:D)</f>
        <v>0</v>
      </c>
      <c r="N34" s="3"/>
    </row>
    <row r="35" spans="1:14" x14ac:dyDescent="0.35">
      <c r="A35" s="106">
        <v>15350</v>
      </c>
      <c r="B35" s="6" t="s">
        <v>368</v>
      </c>
      <c r="C35" s="2">
        <v>2</v>
      </c>
      <c r="D35" s="100">
        <f>C35+K35-L35</f>
        <v>2</v>
      </c>
      <c r="E35" s="1">
        <v>1</v>
      </c>
      <c r="F35" s="108">
        <v>0</v>
      </c>
      <c r="G35" s="108">
        <f>IF(F35&lt;&gt;"",F35*D35,"")</f>
        <v>0</v>
      </c>
      <c r="H35" s="6" t="s">
        <v>502</v>
      </c>
      <c r="I35" s="6" t="s">
        <v>371</v>
      </c>
      <c r="J35" s="107"/>
      <c r="K35" s="5">
        <f>SUMIF(Entrées!C:C,A:A,Entrées!E:E)</f>
        <v>0</v>
      </c>
      <c r="L35" s="5">
        <f>SUMIF(Sorties!B:B,A:A,Sorties!D:D)</f>
        <v>0</v>
      </c>
      <c r="N35" s="3"/>
    </row>
    <row r="36" spans="1:14" x14ac:dyDescent="0.35">
      <c r="A36" s="106">
        <v>15440</v>
      </c>
      <c r="B36" s="6" t="s">
        <v>271</v>
      </c>
      <c r="C36" s="2">
        <v>2</v>
      </c>
      <c r="D36" s="100">
        <f>C36+K36-L36</f>
        <v>2</v>
      </c>
      <c r="E36" s="1">
        <v>1</v>
      </c>
      <c r="F36" s="108">
        <v>0</v>
      </c>
      <c r="G36" s="108">
        <f>IF(F36&lt;&gt;"",F36*D36,"")</f>
        <v>0</v>
      </c>
      <c r="H36" s="6" t="s">
        <v>273</v>
      </c>
      <c r="I36" s="6" t="s">
        <v>256</v>
      </c>
      <c r="J36" s="107"/>
      <c r="K36" s="5">
        <f>SUMIF(Entrées!C:C,A:A,Entrées!E:E)</f>
        <v>0</v>
      </c>
      <c r="L36" s="5">
        <f>SUMIF(Sorties!B:B,A:A,Sorties!D:D)</f>
        <v>0</v>
      </c>
      <c r="N36" s="3"/>
    </row>
    <row r="37" spans="1:14" x14ac:dyDescent="0.35">
      <c r="A37" s="106">
        <v>16545</v>
      </c>
      <c r="B37" s="6" t="s">
        <v>368</v>
      </c>
      <c r="C37" s="2">
        <v>1</v>
      </c>
      <c r="D37" s="100">
        <f>C37+K37-L37</f>
        <v>1</v>
      </c>
      <c r="E37" s="1">
        <v>1</v>
      </c>
      <c r="F37" s="108">
        <v>0</v>
      </c>
      <c r="G37" s="108">
        <f>IF(F37&lt;&gt;"",F37*D37,"")</f>
        <v>0</v>
      </c>
      <c r="H37" s="6" t="s">
        <v>374</v>
      </c>
      <c r="I37" s="6" t="s">
        <v>371</v>
      </c>
      <c r="J37" s="107"/>
      <c r="K37" s="5">
        <f>SUMIF(Entrées!C:C,A:A,Entrées!E:E)</f>
        <v>0</v>
      </c>
      <c r="L37" s="5">
        <f>SUMIF(Sorties!B:B,A:A,Sorties!D:D)</f>
        <v>0</v>
      </c>
      <c r="N37" s="3"/>
    </row>
    <row r="38" spans="1:14" x14ac:dyDescent="0.35">
      <c r="A38" s="106">
        <v>19948</v>
      </c>
      <c r="B38" s="6" t="s">
        <v>368</v>
      </c>
      <c r="C38" s="2">
        <v>2</v>
      </c>
      <c r="D38" s="100">
        <f>C38+K38-L38</f>
        <v>2</v>
      </c>
      <c r="E38" s="1">
        <v>1</v>
      </c>
      <c r="F38" s="108">
        <v>0</v>
      </c>
      <c r="G38" s="108">
        <f>IF(F38&lt;&gt;"",F38*D38,"")</f>
        <v>0</v>
      </c>
      <c r="H38" s="6" t="s">
        <v>395</v>
      </c>
      <c r="I38" s="6" t="s">
        <v>371</v>
      </c>
      <c r="J38" s="107"/>
      <c r="K38" s="5">
        <f>SUMIF(Entrées!C:C,A:A,Entrées!E:E)</f>
        <v>0</v>
      </c>
      <c r="L38" s="5">
        <f>SUMIF(Sorties!B:B,A:A,Sorties!D:D)</f>
        <v>0</v>
      </c>
      <c r="N38" s="3"/>
    </row>
    <row r="39" spans="1:14" x14ac:dyDescent="0.35">
      <c r="A39" s="106">
        <v>19950</v>
      </c>
      <c r="B39" s="6" t="s">
        <v>368</v>
      </c>
      <c r="C39" s="2">
        <v>2</v>
      </c>
      <c r="D39" s="100">
        <f>C39+K39-L39</f>
        <v>2</v>
      </c>
      <c r="E39" s="1">
        <v>1</v>
      </c>
      <c r="F39" s="108">
        <v>0</v>
      </c>
      <c r="G39" s="108">
        <f>IF(F39&lt;&gt;"",F39*D39,"")</f>
        <v>0</v>
      </c>
      <c r="H39" s="6" t="s">
        <v>396</v>
      </c>
      <c r="I39" s="6" t="s">
        <v>371</v>
      </c>
      <c r="J39" s="107"/>
      <c r="K39" s="5">
        <f>SUMIF(Entrées!C:C,A:A,Entrées!E:E)</f>
        <v>0</v>
      </c>
      <c r="L39" s="5">
        <f>SUMIF(Sorties!B:B,A:A,Sorties!D:D)</f>
        <v>0</v>
      </c>
      <c r="N39" s="3"/>
    </row>
    <row r="40" spans="1:14" x14ac:dyDescent="0.35">
      <c r="A40" s="106">
        <v>20196</v>
      </c>
      <c r="B40" s="6" t="s">
        <v>783</v>
      </c>
      <c r="C40" s="2">
        <v>2</v>
      </c>
      <c r="D40" s="100">
        <f>C40+K40-L40</f>
        <v>2</v>
      </c>
      <c r="E40" s="1">
        <v>1</v>
      </c>
      <c r="F40" s="108">
        <v>28.65</v>
      </c>
      <c r="G40" s="108">
        <f>IF(F40&lt;&gt;"",F40*D40,"")</f>
        <v>57.3</v>
      </c>
      <c r="H40" s="6" t="s">
        <v>870</v>
      </c>
      <c r="I40" s="6" t="s">
        <v>594</v>
      </c>
      <c r="J40" s="107"/>
      <c r="K40" s="5">
        <f>SUMIF(Entrées!C:C,A:A,Entrées!E:E)</f>
        <v>0</v>
      </c>
      <c r="L40" s="5">
        <f>SUMIF(Sorties!B:B,A:A,Sorties!D:D)</f>
        <v>0</v>
      </c>
      <c r="N40" s="3"/>
    </row>
    <row r="41" spans="1:14" x14ac:dyDescent="0.35">
      <c r="A41" s="106">
        <v>20285</v>
      </c>
      <c r="B41" s="6" t="s">
        <v>780</v>
      </c>
      <c r="C41" s="2">
        <v>1</v>
      </c>
      <c r="D41" s="100">
        <f>C41+K41-L41</f>
        <v>1</v>
      </c>
      <c r="E41" s="1">
        <v>1</v>
      </c>
      <c r="F41" s="108">
        <v>143.81</v>
      </c>
      <c r="G41" s="108">
        <f>IF(F41&lt;&gt;"",F41*D41,"")</f>
        <v>143.81</v>
      </c>
      <c r="H41" s="6" t="s">
        <v>873</v>
      </c>
      <c r="I41" s="6" t="s">
        <v>594</v>
      </c>
      <c r="J41" s="107"/>
      <c r="K41" s="5">
        <f>SUMIF(Entrées!C:C,A:A,Entrées!E:E)</f>
        <v>0</v>
      </c>
      <c r="L41" s="5">
        <f>SUMIF(Sorties!B:B,A:A,Sorties!D:D)</f>
        <v>0</v>
      </c>
      <c r="N41" s="3"/>
    </row>
    <row r="42" spans="1:14" x14ac:dyDescent="0.35">
      <c r="A42" s="106">
        <v>28913</v>
      </c>
      <c r="B42" s="6" t="s">
        <v>196</v>
      </c>
      <c r="C42" s="2">
        <v>1</v>
      </c>
      <c r="D42" s="100">
        <f>C42+K42-L42</f>
        <v>1</v>
      </c>
      <c r="E42" s="1">
        <v>1</v>
      </c>
      <c r="F42" s="108">
        <v>0</v>
      </c>
      <c r="G42" s="108">
        <f>IF(F42&lt;&gt;"",F42*D42,"")</f>
        <v>0</v>
      </c>
      <c r="H42" s="6" t="s">
        <v>198</v>
      </c>
      <c r="I42" s="6" t="s">
        <v>191</v>
      </c>
      <c r="J42" s="20"/>
      <c r="K42" s="5">
        <f>SUMIF(Entrées!C:C,A:A,Entrées!E:E)</f>
        <v>0</v>
      </c>
      <c r="L42" s="5">
        <f>SUMIF(Sorties!B:B,A:A,Sorties!D:D)</f>
        <v>0</v>
      </c>
      <c r="N42" s="3"/>
    </row>
    <row r="43" spans="1:14" x14ac:dyDescent="0.35">
      <c r="A43" s="106">
        <v>28956</v>
      </c>
      <c r="B43" s="6" t="s">
        <v>314</v>
      </c>
      <c r="C43" s="2">
        <v>3</v>
      </c>
      <c r="D43" s="100">
        <f>C43+K43-L43</f>
        <v>3</v>
      </c>
      <c r="E43" s="1">
        <v>1</v>
      </c>
      <c r="F43" s="108">
        <v>0</v>
      </c>
      <c r="G43" s="108">
        <f>IF(F43&lt;&gt;"",F43*D43,"")</f>
        <v>0</v>
      </c>
      <c r="H43" s="6" t="s">
        <v>312</v>
      </c>
      <c r="I43" s="6" t="s">
        <v>191</v>
      </c>
      <c r="J43" s="107" t="s">
        <v>313</v>
      </c>
      <c r="K43" s="5">
        <f>SUMIF(Entrées!C:C,A:A,Entrées!E:E)</f>
        <v>0</v>
      </c>
      <c r="L43" s="5">
        <f>SUMIF(Sorties!B:B,A:A,Sorties!D:D)</f>
        <v>0</v>
      </c>
      <c r="N43" s="3"/>
    </row>
    <row r="44" spans="1:14" x14ac:dyDescent="0.35">
      <c r="A44" s="106">
        <v>29450</v>
      </c>
      <c r="B44" s="6" t="s">
        <v>314</v>
      </c>
      <c r="C44" s="2">
        <v>1</v>
      </c>
      <c r="D44" s="100">
        <f>C44+K44-L44</f>
        <v>1</v>
      </c>
      <c r="E44" s="1">
        <v>1</v>
      </c>
      <c r="F44" s="108">
        <v>0</v>
      </c>
      <c r="G44" s="108">
        <f>IF(F44&lt;&gt;"",F44*D44,"")</f>
        <v>0</v>
      </c>
      <c r="H44" s="6" t="s">
        <v>315</v>
      </c>
      <c r="I44" s="6" t="s">
        <v>191</v>
      </c>
      <c r="J44" s="107" t="s">
        <v>316</v>
      </c>
      <c r="K44" s="5">
        <f>SUMIF(Entrées!C:C,A:A,Entrées!E:E)</f>
        <v>0</v>
      </c>
      <c r="L44" s="5">
        <f>SUMIF(Sorties!B:B,A:A,Sorties!D:D)</f>
        <v>0</v>
      </c>
      <c r="N44" s="3"/>
    </row>
    <row r="45" spans="1:14" x14ac:dyDescent="0.35">
      <c r="A45" s="106">
        <v>31106</v>
      </c>
      <c r="B45" s="6" t="s">
        <v>196</v>
      </c>
      <c r="C45" s="2">
        <v>1</v>
      </c>
      <c r="D45" s="100">
        <f>C45+K45-L45</f>
        <v>1</v>
      </c>
      <c r="E45" s="1">
        <v>1</v>
      </c>
      <c r="F45" s="108">
        <v>0</v>
      </c>
      <c r="G45" s="108">
        <f>IF(F45&lt;&gt;"",F45*D45,"")</f>
        <v>0</v>
      </c>
      <c r="H45" s="6" t="s">
        <v>197</v>
      </c>
      <c r="I45" s="6" t="s">
        <v>191</v>
      </c>
      <c r="J45" s="20"/>
      <c r="K45" s="5">
        <f>SUMIF(Entrées!C:C,A:A,Entrées!E:E)</f>
        <v>0</v>
      </c>
      <c r="L45" s="5">
        <f>SUMIF(Sorties!B:B,A:A,Sorties!D:D)</f>
        <v>0</v>
      </c>
      <c r="N45" s="3"/>
    </row>
    <row r="46" spans="1:14" x14ac:dyDescent="0.35">
      <c r="A46" s="106">
        <v>34391</v>
      </c>
      <c r="B46" s="6" t="s">
        <v>628</v>
      </c>
      <c r="C46" s="2">
        <v>9</v>
      </c>
      <c r="D46" s="100">
        <f>C46+K46-L46</f>
        <v>9</v>
      </c>
      <c r="E46" s="1">
        <v>5</v>
      </c>
      <c r="F46" s="108">
        <v>0</v>
      </c>
      <c r="G46" s="108">
        <f>IF(F46&lt;&gt;"",F46*D46,"")</f>
        <v>0</v>
      </c>
      <c r="H46" s="6" t="s">
        <v>629</v>
      </c>
      <c r="I46" s="6" t="s">
        <v>594</v>
      </c>
      <c r="J46" s="107"/>
      <c r="K46" s="5">
        <f>SUMIF(Entrées!C:C,A:A,Entrées!E:E)</f>
        <v>0</v>
      </c>
      <c r="L46" s="5">
        <f>SUMIF(Sorties!B:B,A:A,Sorties!D:D)</f>
        <v>0</v>
      </c>
      <c r="N46" s="3"/>
    </row>
    <row r="47" spans="1:14" x14ac:dyDescent="0.35">
      <c r="A47" s="106">
        <v>37168</v>
      </c>
      <c r="B47" s="6" t="s">
        <v>606</v>
      </c>
      <c r="C47" s="2">
        <v>58</v>
      </c>
      <c r="D47" s="100">
        <f>C47+K47-L47</f>
        <v>58</v>
      </c>
      <c r="E47" s="1">
        <v>5</v>
      </c>
      <c r="F47" s="108"/>
      <c r="G47" s="108" t="str">
        <f>IF(F47&lt;&gt;"",F47*D47,"")</f>
        <v/>
      </c>
      <c r="H47" s="6" t="s">
        <v>607</v>
      </c>
      <c r="I47" s="6" t="s">
        <v>594</v>
      </c>
      <c r="J47" s="107"/>
      <c r="K47" s="5">
        <f>SUMIF(Entrées!C:C,A:A,Entrées!E:E)</f>
        <v>0</v>
      </c>
      <c r="L47" s="5">
        <f>SUMIF(Sorties!B:B,A:A,Sorties!D:D)</f>
        <v>0</v>
      </c>
      <c r="N47" s="3"/>
    </row>
    <row r="48" spans="1:14" x14ac:dyDescent="0.35">
      <c r="A48" s="106">
        <v>67364</v>
      </c>
      <c r="B48" s="6" t="s">
        <v>740</v>
      </c>
      <c r="C48" s="2">
        <v>1</v>
      </c>
      <c r="D48" s="100">
        <f>C48+K48-L48</f>
        <v>1</v>
      </c>
      <c r="E48" s="1">
        <v>1</v>
      </c>
      <c r="F48" s="108"/>
      <c r="G48" s="108" t="str">
        <f>IF(F48&lt;&gt;"",F48*D48,"")</f>
        <v/>
      </c>
      <c r="H48" s="6" t="s">
        <v>631</v>
      </c>
      <c r="I48" s="6" t="s">
        <v>594</v>
      </c>
      <c r="J48" s="107"/>
      <c r="K48" s="5">
        <f>SUMIF(Entrées!C:C,A:A,Entrées!E:E)</f>
        <v>0</v>
      </c>
      <c r="L48" s="5">
        <f>SUMIF(Sorties!B:B,A:A,Sorties!D:D)</f>
        <v>0</v>
      </c>
      <c r="N48" s="3"/>
    </row>
    <row r="49" spans="1:14" x14ac:dyDescent="0.35">
      <c r="A49" s="106">
        <v>76561</v>
      </c>
      <c r="B49" s="6" t="s">
        <v>98</v>
      </c>
      <c r="C49" s="2">
        <v>20</v>
      </c>
      <c r="D49" s="100">
        <f>C49+K49-L49</f>
        <v>20</v>
      </c>
      <c r="E49" s="1">
        <v>5</v>
      </c>
      <c r="F49" s="108"/>
      <c r="G49" s="108" t="str">
        <f>IF(F49&lt;&gt;"",F49*D49,"")</f>
        <v/>
      </c>
      <c r="H49" s="6" t="s">
        <v>618</v>
      </c>
      <c r="I49" s="6" t="s">
        <v>594</v>
      </c>
      <c r="J49" s="107"/>
      <c r="K49" s="5">
        <f>SUMIF(Entrées!C:C,A:A,Entrées!E:E)</f>
        <v>0</v>
      </c>
      <c r="L49" s="5">
        <f>SUMIF(Sorties!B:B,A:A,Sorties!D:D)</f>
        <v>0</v>
      </c>
      <c r="N49" s="3"/>
    </row>
    <row r="50" spans="1:14" x14ac:dyDescent="0.35">
      <c r="A50" s="106">
        <v>77011</v>
      </c>
      <c r="B50" s="6" t="s">
        <v>558</v>
      </c>
      <c r="C50" s="2">
        <v>4</v>
      </c>
      <c r="D50" s="100">
        <f>C50+K50-L50</f>
        <v>4</v>
      </c>
      <c r="E50" s="1">
        <v>1</v>
      </c>
      <c r="F50" s="108"/>
      <c r="G50" s="108" t="str">
        <f>IF(F50&lt;&gt;"",F50*D50,"")</f>
        <v/>
      </c>
      <c r="H50" s="6" t="s">
        <v>610</v>
      </c>
      <c r="I50" s="6" t="s">
        <v>594</v>
      </c>
      <c r="J50" s="107"/>
      <c r="K50" s="5">
        <f>SUMIF(Entrées!C:C,A:A,Entrées!E:E)</f>
        <v>0</v>
      </c>
      <c r="L50" s="5">
        <f>SUMIF(Sorties!B:B,A:A,Sorties!D:D)</f>
        <v>0</v>
      </c>
      <c r="N50" s="3"/>
    </row>
    <row r="51" spans="1:14" x14ac:dyDescent="0.35">
      <c r="A51" s="106">
        <v>77070</v>
      </c>
      <c r="B51" s="6" t="s">
        <v>593</v>
      </c>
      <c r="C51" s="2">
        <v>6</v>
      </c>
      <c r="D51" s="100">
        <f>C51+K51-L51</f>
        <v>6</v>
      </c>
      <c r="E51" s="1">
        <v>1</v>
      </c>
      <c r="F51" s="108"/>
      <c r="G51" s="108" t="str">
        <f>IF(F51&lt;&gt;"",F51*D51,"")</f>
        <v/>
      </c>
      <c r="H51" s="6" t="s">
        <v>614</v>
      </c>
      <c r="I51" s="6" t="s">
        <v>594</v>
      </c>
      <c r="J51" s="107"/>
      <c r="K51" s="5">
        <f>SUMIF(Entrées!C:C,A:A,Entrées!E:E)</f>
        <v>0</v>
      </c>
      <c r="L51" s="5">
        <f>SUMIF(Sorties!B:B,A:A,Sorties!D:D)</f>
        <v>0</v>
      </c>
      <c r="N51" s="3"/>
    </row>
    <row r="52" spans="1:14" x14ac:dyDescent="0.35">
      <c r="A52" s="106">
        <v>77071</v>
      </c>
      <c r="B52" s="6" t="s">
        <v>593</v>
      </c>
      <c r="C52" s="2">
        <v>11</v>
      </c>
      <c r="D52" s="100">
        <f>C52+K52-L52</f>
        <v>11</v>
      </c>
      <c r="E52" s="1">
        <v>1</v>
      </c>
      <c r="F52" s="108"/>
      <c r="G52" s="108" t="str">
        <f>IF(F52&lt;&gt;"",F52*D52,"")</f>
        <v/>
      </c>
      <c r="H52" s="6" t="s">
        <v>613</v>
      </c>
      <c r="I52" s="6" t="s">
        <v>594</v>
      </c>
      <c r="J52" s="107"/>
      <c r="K52" s="5">
        <f>SUMIF(Entrées!C:C,A:A,Entrées!E:E)</f>
        <v>0</v>
      </c>
      <c r="L52" s="5">
        <f>SUMIF(Sorties!B:B,A:A,Sorties!D:D)</f>
        <v>0</v>
      </c>
      <c r="N52" s="3"/>
    </row>
    <row r="53" spans="1:14" x14ac:dyDescent="0.35">
      <c r="A53" s="106">
        <v>77111</v>
      </c>
      <c r="B53" s="6" t="s">
        <v>552</v>
      </c>
      <c r="C53" s="2">
        <v>6</v>
      </c>
      <c r="D53" s="100">
        <f>C53+K53-L53</f>
        <v>6</v>
      </c>
      <c r="E53" s="1">
        <v>1</v>
      </c>
      <c r="F53" s="108"/>
      <c r="G53" s="108" t="str">
        <f>IF(F53&lt;&gt;"",F53*D53,"")</f>
        <v/>
      </c>
      <c r="H53" s="6" t="s">
        <v>608</v>
      </c>
      <c r="I53" s="6" t="s">
        <v>594</v>
      </c>
      <c r="J53" s="107"/>
      <c r="K53" s="5">
        <f>SUMIF(Entrées!C:C,A:A,Entrées!E:E)</f>
        <v>0</v>
      </c>
      <c r="L53" s="5">
        <f>SUMIF(Sorties!B:B,A:A,Sorties!D:D)</f>
        <v>0</v>
      </c>
      <c r="N53" s="3"/>
    </row>
    <row r="54" spans="1:14" x14ac:dyDescent="0.35">
      <c r="A54" s="106">
        <v>77302</v>
      </c>
      <c r="B54" s="6" t="s">
        <v>552</v>
      </c>
      <c r="C54" s="2">
        <v>4</v>
      </c>
      <c r="D54" s="100">
        <f>C54+K54-L54</f>
        <v>4</v>
      </c>
      <c r="E54" s="1">
        <v>1</v>
      </c>
      <c r="F54" s="108"/>
      <c r="G54" s="108" t="str">
        <f>IF(F54&lt;&gt;"",F54*D54,"")</f>
        <v/>
      </c>
      <c r="H54" s="6" t="s">
        <v>609</v>
      </c>
      <c r="I54" s="6" t="s">
        <v>594</v>
      </c>
      <c r="J54" s="107"/>
      <c r="K54" s="5">
        <f>SUMIF(Entrées!C:C,A:A,Entrées!E:E)</f>
        <v>0</v>
      </c>
      <c r="L54" s="5">
        <f>SUMIF(Sorties!B:B,A:A,Sorties!D:D)</f>
        <v>0</v>
      </c>
      <c r="N54" s="3"/>
    </row>
    <row r="55" spans="1:14" x14ac:dyDescent="0.35">
      <c r="A55" s="106">
        <v>78650</v>
      </c>
      <c r="B55" s="6" t="s">
        <v>552</v>
      </c>
      <c r="C55" s="2">
        <v>2</v>
      </c>
      <c r="D55" s="100">
        <f>C55+K55-L55</f>
        <v>2</v>
      </c>
      <c r="E55" s="1">
        <v>1</v>
      </c>
      <c r="F55" s="108"/>
      <c r="G55" s="108" t="str">
        <f>IF(F55&lt;&gt;"",F55*D55,"")</f>
        <v/>
      </c>
      <c r="H55" s="6" t="s">
        <v>623</v>
      </c>
      <c r="I55" s="6" t="s">
        <v>594</v>
      </c>
      <c r="J55" s="107"/>
      <c r="K55" s="5">
        <f>SUMIF(Entrées!C:C,A:A,Entrées!E:E)</f>
        <v>0</v>
      </c>
      <c r="L55" s="5">
        <f>SUMIF(Sorties!B:B,A:A,Sorties!D:D)</f>
        <v>0</v>
      </c>
      <c r="N55" s="3"/>
    </row>
    <row r="56" spans="1:14" x14ac:dyDescent="0.35">
      <c r="A56" s="106">
        <v>78730</v>
      </c>
      <c r="B56" s="6" t="s">
        <v>552</v>
      </c>
      <c r="C56" s="2">
        <v>13</v>
      </c>
      <c r="D56" s="100">
        <f>C56+K56-L56</f>
        <v>13</v>
      </c>
      <c r="E56" s="1">
        <v>1</v>
      </c>
      <c r="F56" s="108"/>
      <c r="G56" s="108" t="str">
        <f>IF(F56&lt;&gt;"",F56*D56,"")</f>
        <v/>
      </c>
      <c r="H56" s="6" t="s">
        <v>622</v>
      </c>
      <c r="I56" s="6" t="s">
        <v>594</v>
      </c>
      <c r="J56" s="107"/>
      <c r="K56" s="5">
        <f>SUMIF(Entrées!C:C,A:A,Entrées!E:E)</f>
        <v>0</v>
      </c>
      <c r="L56" s="5">
        <f>SUMIF(Sorties!B:B,A:A,Sorties!D:D)</f>
        <v>0</v>
      </c>
      <c r="N56" s="3"/>
    </row>
    <row r="57" spans="1:14" x14ac:dyDescent="0.35">
      <c r="A57" s="106">
        <v>78731</v>
      </c>
      <c r="B57" s="6" t="s">
        <v>552</v>
      </c>
      <c r="C57" s="2">
        <v>4</v>
      </c>
      <c r="D57" s="100">
        <f>C57+K57-L57</f>
        <v>4</v>
      </c>
      <c r="E57" s="1">
        <v>1</v>
      </c>
      <c r="F57" s="108"/>
      <c r="G57" s="108" t="str">
        <f>IF(F57&lt;&gt;"",F57*D57,"")</f>
        <v/>
      </c>
      <c r="H57" s="6" t="s">
        <v>621</v>
      </c>
      <c r="I57" s="6" t="s">
        <v>594</v>
      </c>
      <c r="J57" s="107"/>
      <c r="K57" s="5">
        <f>SUMIF(Entrées!C:C,A:A,Entrées!E:E)</f>
        <v>0</v>
      </c>
      <c r="L57" s="5">
        <f>SUMIF(Sorties!B:B,A:A,Sorties!D:D)</f>
        <v>0</v>
      </c>
      <c r="N57" s="3"/>
    </row>
    <row r="58" spans="1:14" x14ac:dyDescent="0.35">
      <c r="A58" s="106">
        <v>78739</v>
      </c>
      <c r="B58" s="6" t="s">
        <v>552</v>
      </c>
      <c r="C58" s="2">
        <v>10</v>
      </c>
      <c r="D58" s="100">
        <f>C58+K58-L58</f>
        <v>10</v>
      </c>
      <c r="E58" s="1">
        <v>1</v>
      </c>
      <c r="F58" s="108"/>
      <c r="G58" s="108" t="str">
        <f>IF(F58&lt;&gt;"",F58*D58,"")</f>
        <v/>
      </c>
      <c r="H58" s="6" t="s">
        <v>620</v>
      </c>
      <c r="I58" s="6" t="s">
        <v>594</v>
      </c>
      <c r="J58" s="107"/>
      <c r="K58" s="5">
        <f>SUMIF(Entrées!C:C,A:A,Entrées!E:E)</f>
        <v>0</v>
      </c>
      <c r="L58" s="5">
        <f>SUMIF(Sorties!B:B,A:A,Sorties!D:D)</f>
        <v>0</v>
      </c>
      <c r="N58" s="3"/>
    </row>
    <row r="59" spans="1:14" x14ac:dyDescent="0.35">
      <c r="A59" s="106">
        <v>78752</v>
      </c>
      <c r="B59" s="6" t="s">
        <v>552</v>
      </c>
      <c r="C59" s="2">
        <v>1</v>
      </c>
      <c r="D59" s="100">
        <f>C59+K59-L59</f>
        <v>1</v>
      </c>
      <c r="E59" s="1">
        <v>1</v>
      </c>
      <c r="F59" s="108"/>
      <c r="G59" s="108" t="str">
        <f>IF(F59&lt;&gt;"",F59*D59,"")</f>
        <v/>
      </c>
      <c r="H59" s="6" t="s">
        <v>619</v>
      </c>
      <c r="I59" s="6" t="s">
        <v>594</v>
      </c>
      <c r="J59" s="107"/>
      <c r="K59" s="5">
        <f>SUMIF(Entrées!C:C,A:A,Entrées!E:E)</f>
        <v>0</v>
      </c>
      <c r="L59" s="5">
        <f>SUMIF(Sorties!B:B,A:A,Sorties!D:D)</f>
        <v>0</v>
      </c>
      <c r="N59" s="3"/>
    </row>
    <row r="60" spans="1:14" x14ac:dyDescent="0.35">
      <c r="A60" s="106">
        <v>88104</v>
      </c>
      <c r="B60" s="6" t="s">
        <v>601</v>
      </c>
      <c r="C60" s="2">
        <v>1</v>
      </c>
      <c r="D60" s="100">
        <f>C60+K60-L60</f>
        <v>1</v>
      </c>
      <c r="E60" s="1">
        <v>1</v>
      </c>
      <c r="F60" s="108"/>
      <c r="G60" s="108" t="str">
        <f>IF(F60&lt;&gt;"",F60*D60,"")</f>
        <v/>
      </c>
      <c r="H60" s="6" t="s">
        <v>604</v>
      </c>
      <c r="I60" s="6" t="s">
        <v>594</v>
      </c>
      <c r="J60" s="107" t="s">
        <v>605</v>
      </c>
      <c r="K60" s="5">
        <f>SUMIF(Entrées!C:C,A:A,Entrées!E:E)</f>
        <v>0</v>
      </c>
      <c r="L60" s="5">
        <f>SUMIF(Sorties!B:B,A:A,Sorties!D:D)</f>
        <v>0</v>
      </c>
      <c r="N60" s="3"/>
    </row>
    <row r="61" spans="1:14" x14ac:dyDescent="0.35">
      <c r="A61" s="106">
        <v>88124</v>
      </c>
      <c r="B61" s="6" t="s">
        <v>601</v>
      </c>
      <c r="C61" s="2">
        <v>2</v>
      </c>
      <c r="D61" s="100">
        <f>C61+K61-L61</f>
        <v>2</v>
      </c>
      <c r="E61" s="1">
        <v>1</v>
      </c>
      <c r="F61" s="108"/>
      <c r="G61" s="108" t="str">
        <f>IF(F61&lt;&gt;"",F61*D61,"")</f>
        <v/>
      </c>
      <c r="H61" s="6" t="s">
        <v>602</v>
      </c>
      <c r="I61" s="6" t="s">
        <v>594</v>
      </c>
      <c r="J61" s="107" t="s">
        <v>603</v>
      </c>
      <c r="K61" s="5">
        <f>SUMIF(Entrées!C:C,A:A,Entrées!E:E)</f>
        <v>0</v>
      </c>
      <c r="L61" s="5">
        <f>SUMIF(Sorties!B:B,A:A,Sorties!D:D)</f>
        <v>0</v>
      </c>
      <c r="N61" s="3"/>
    </row>
    <row r="62" spans="1:14" x14ac:dyDescent="0.35">
      <c r="A62" s="106">
        <v>102028</v>
      </c>
      <c r="B62" s="6" t="s">
        <v>759</v>
      </c>
      <c r="C62" s="2">
        <v>1</v>
      </c>
      <c r="D62" s="100">
        <f>C62+K62-L62</f>
        <v>1</v>
      </c>
      <c r="E62" s="1">
        <v>1</v>
      </c>
      <c r="F62" s="108">
        <v>171.05</v>
      </c>
      <c r="G62" s="108">
        <f>IF(F62&lt;&gt;"",F62*D62,"")</f>
        <v>171.05</v>
      </c>
      <c r="H62" s="6" t="s">
        <v>760</v>
      </c>
      <c r="I62" s="6" t="s">
        <v>638</v>
      </c>
      <c r="J62" s="107" t="s">
        <v>761</v>
      </c>
      <c r="K62" s="5">
        <f>SUMIF(Entrées!C:C,A:A,Entrées!E:E)</f>
        <v>0</v>
      </c>
      <c r="L62" s="5">
        <f>SUMIF(Sorties!B:B,A:A,Sorties!D:D)</f>
        <v>0</v>
      </c>
      <c r="N62" s="3"/>
    </row>
    <row r="63" spans="1:14" x14ac:dyDescent="0.35">
      <c r="A63" s="106">
        <v>130406</v>
      </c>
      <c r="B63" s="6" t="s">
        <v>552</v>
      </c>
      <c r="C63" s="2">
        <v>1</v>
      </c>
      <c r="D63" s="100">
        <f>C63+K63-L63</f>
        <v>1</v>
      </c>
      <c r="E63" s="1">
        <v>1</v>
      </c>
      <c r="F63" s="108">
        <v>12.31</v>
      </c>
      <c r="G63" s="108">
        <f>IF(F63&lt;&gt;"",F63*D63,"")</f>
        <v>12.31</v>
      </c>
      <c r="H63" s="6" t="s">
        <v>702</v>
      </c>
      <c r="I63" s="6" t="s">
        <v>690</v>
      </c>
      <c r="J63" s="107"/>
      <c r="K63" s="5">
        <f>SUMIF(Entrées!C:C,A:A,Entrées!E:E)</f>
        <v>0</v>
      </c>
      <c r="L63" s="5">
        <f>SUMIF(Sorties!B:B,A:A,Sorties!D:D)</f>
        <v>0</v>
      </c>
      <c r="N63" s="3"/>
    </row>
    <row r="64" spans="1:14" x14ac:dyDescent="0.35">
      <c r="A64" s="106">
        <v>134523</v>
      </c>
      <c r="B64" s="6" t="s">
        <v>511</v>
      </c>
      <c r="C64" s="2">
        <v>100</v>
      </c>
      <c r="D64" s="100">
        <f>C64+K64-L64</f>
        <v>99</v>
      </c>
      <c r="E64" s="1">
        <v>10</v>
      </c>
      <c r="F64" s="108"/>
      <c r="G64" s="108" t="str">
        <f>IF(F64&lt;&gt;"",F64*D64,"")</f>
        <v/>
      </c>
      <c r="H64" s="6" t="s">
        <v>512</v>
      </c>
      <c r="I64" s="6" t="s">
        <v>513</v>
      </c>
      <c r="J64" s="107"/>
      <c r="K64" s="5">
        <f>SUMIF(Entrées!C:C,A:A,Entrées!E:E)</f>
        <v>0</v>
      </c>
      <c r="L64" s="5">
        <f>SUMIF(Sorties!B:B,A:A,Sorties!D:D)</f>
        <v>1</v>
      </c>
      <c r="N64" s="3"/>
    </row>
    <row r="65" spans="1:14" x14ac:dyDescent="0.35">
      <c r="A65" s="106">
        <v>134623</v>
      </c>
      <c r="B65" s="6" t="s">
        <v>511</v>
      </c>
      <c r="C65" s="2">
        <v>100</v>
      </c>
      <c r="D65" s="100">
        <f>C65+K65-L65</f>
        <v>100</v>
      </c>
      <c r="E65" s="1">
        <v>10</v>
      </c>
      <c r="F65" s="108"/>
      <c r="G65" s="108" t="str">
        <f>IF(F65&lt;&gt;"",F65*D65,"")</f>
        <v/>
      </c>
      <c r="H65" s="6" t="s">
        <v>514</v>
      </c>
      <c r="I65" s="6" t="s">
        <v>513</v>
      </c>
      <c r="J65" s="107"/>
      <c r="K65" s="5">
        <f>SUMIF(Entrées!C:C,A:A,Entrées!E:E)</f>
        <v>0</v>
      </c>
      <c r="L65" s="5">
        <f>SUMIF(Sorties!B:B,A:A,Sorties!D:D)</f>
        <v>0</v>
      </c>
      <c r="N65" s="3"/>
    </row>
    <row r="66" spans="1:14" x14ac:dyDescent="0.35">
      <c r="A66" s="106">
        <v>203250</v>
      </c>
      <c r="B66" s="6" t="s">
        <v>628</v>
      </c>
      <c r="C66" s="2">
        <v>10</v>
      </c>
      <c r="D66" s="100">
        <f>C66+K66-L66</f>
        <v>10</v>
      </c>
      <c r="E66" s="1">
        <v>1</v>
      </c>
      <c r="F66" s="108">
        <v>4.12</v>
      </c>
      <c r="G66" s="108">
        <f>IF(F66&lt;&gt;"",F66*D66,"")</f>
        <v>41.2</v>
      </c>
      <c r="H66" s="6" t="s">
        <v>757</v>
      </c>
      <c r="I66" s="6" t="s">
        <v>638</v>
      </c>
      <c r="J66" s="107" t="s">
        <v>758</v>
      </c>
      <c r="K66" s="5">
        <f>SUMIF(Entrées!C:C,A:A,Entrées!E:E)</f>
        <v>0</v>
      </c>
      <c r="L66" s="5">
        <f>SUMIF(Sorties!B:B,A:A,Sorties!D:D)</f>
        <v>0</v>
      </c>
      <c r="N66" s="3"/>
    </row>
    <row r="67" spans="1:14" x14ac:dyDescent="0.35">
      <c r="A67" s="106">
        <v>203263</v>
      </c>
      <c r="B67" s="6" t="s">
        <v>628</v>
      </c>
      <c r="C67" s="2">
        <v>60</v>
      </c>
      <c r="D67" s="100">
        <f>C67+K67-L67</f>
        <v>60</v>
      </c>
      <c r="E67" s="1">
        <v>10</v>
      </c>
      <c r="F67" s="108">
        <v>4.3499999999999996</v>
      </c>
      <c r="G67" s="108">
        <f>IF(F67&lt;&gt;"",F67*D67,"")</f>
        <v>261</v>
      </c>
      <c r="H67" s="6" t="s">
        <v>755</v>
      </c>
      <c r="I67" s="6" t="s">
        <v>638</v>
      </c>
      <c r="J67" s="107" t="s">
        <v>756</v>
      </c>
      <c r="K67" s="5">
        <f>SUMIF(Entrées!C:C,A:A,Entrées!E:E)</f>
        <v>0</v>
      </c>
      <c r="L67" s="5">
        <f>SUMIF(Sorties!B:B,A:A,Sorties!D:D)</f>
        <v>0</v>
      </c>
      <c r="N67" s="3"/>
    </row>
    <row r="68" spans="1:14" x14ac:dyDescent="0.35">
      <c r="A68" s="106">
        <v>263878</v>
      </c>
      <c r="B68" s="6" t="s">
        <v>368</v>
      </c>
      <c r="C68" s="2">
        <v>2</v>
      </c>
      <c r="D68" s="100">
        <f>C68+K68-L68</f>
        <v>2</v>
      </c>
      <c r="E68" s="1">
        <v>1</v>
      </c>
      <c r="F68" s="108">
        <v>40.18</v>
      </c>
      <c r="G68" s="108">
        <f>IF(F68&lt;&gt;"",F68*D68,"")</f>
        <v>80.36</v>
      </c>
      <c r="H68" s="6" t="s">
        <v>677</v>
      </c>
      <c r="I68" s="6" t="s">
        <v>371</v>
      </c>
      <c r="J68" s="107"/>
      <c r="K68" s="5">
        <f>SUMIF(Entrées!C:C,A:A,Entrées!E:E)</f>
        <v>0</v>
      </c>
      <c r="L68" s="5">
        <f>SUMIF(Sorties!B:B,A:A,Sorties!D:D)</f>
        <v>0</v>
      </c>
      <c r="N68" s="3"/>
    </row>
    <row r="69" spans="1:14" x14ac:dyDescent="0.35">
      <c r="A69" s="106">
        <v>305944</v>
      </c>
      <c r="B69" s="6" t="s">
        <v>858</v>
      </c>
      <c r="C69" s="2">
        <v>2</v>
      </c>
      <c r="D69" s="100">
        <f>C69+K69-L69</f>
        <v>2</v>
      </c>
      <c r="E69" s="1">
        <v>1</v>
      </c>
      <c r="F69" s="108">
        <v>67.83</v>
      </c>
      <c r="G69" s="108">
        <f>IF(F69&lt;&gt;"",F69*D69,"")</f>
        <v>135.66</v>
      </c>
      <c r="H69" s="6" t="s">
        <v>864</v>
      </c>
      <c r="I69" s="6" t="s">
        <v>850</v>
      </c>
      <c r="J69" s="107"/>
      <c r="K69" s="5">
        <f>SUMIF(Entrées!C:C,A:A,Entrées!E:E)</f>
        <v>0</v>
      </c>
      <c r="L69" s="5">
        <f>SUMIF(Sorties!B:B,A:A,Sorties!D:D)</f>
        <v>0</v>
      </c>
      <c r="N69" s="3"/>
    </row>
    <row r="70" spans="1:14" x14ac:dyDescent="0.35">
      <c r="A70" s="106">
        <v>403731</v>
      </c>
      <c r="B70" s="6" t="s">
        <v>99</v>
      </c>
      <c r="C70" s="2">
        <v>3</v>
      </c>
      <c r="D70" s="100">
        <f>C70+K70-L70</f>
        <v>3</v>
      </c>
      <c r="E70" s="1">
        <v>1</v>
      </c>
      <c r="F70" s="108">
        <v>25.21</v>
      </c>
      <c r="G70" s="108">
        <f>IF(F70&lt;&gt;"",F70*D70,"")</f>
        <v>75.63</v>
      </c>
      <c r="H70" s="6" t="s">
        <v>648</v>
      </c>
      <c r="I70" s="6" t="s">
        <v>113</v>
      </c>
      <c r="J70" s="107"/>
      <c r="K70" s="5">
        <f>SUMIF(Entrées!C:C,A:A,Entrées!E:E)</f>
        <v>0</v>
      </c>
      <c r="L70" s="5">
        <f>SUMIF(Sorties!B:B,A:A,Sorties!D:D)</f>
        <v>0</v>
      </c>
      <c r="N70" s="3"/>
    </row>
    <row r="71" spans="1:14" x14ac:dyDescent="0.35">
      <c r="A71" s="106">
        <v>407662</v>
      </c>
      <c r="B71" s="6" t="s">
        <v>99</v>
      </c>
      <c r="C71" s="2">
        <v>1</v>
      </c>
      <c r="D71" s="100">
        <f>C71+K71-L71</f>
        <v>1</v>
      </c>
      <c r="E71" s="1">
        <v>1</v>
      </c>
      <c r="F71" s="108">
        <v>13.67</v>
      </c>
      <c r="G71" s="108">
        <f>IF(F71&lt;&gt;"",F71*D71,"")</f>
        <v>13.67</v>
      </c>
      <c r="H71" s="6" t="s">
        <v>649</v>
      </c>
      <c r="I71" s="6" t="s">
        <v>256</v>
      </c>
      <c r="J71" s="107"/>
      <c r="K71" s="5">
        <f>SUMIF(Entrées!C:C,A:A,Entrées!E:E)</f>
        <v>0</v>
      </c>
      <c r="L71" s="5">
        <f>SUMIF(Sorties!B:B,A:A,Sorties!D:D)</f>
        <v>0</v>
      </c>
      <c r="N71" s="3"/>
    </row>
    <row r="72" spans="1:14" x14ac:dyDescent="0.35">
      <c r="A72" s="106">
        <v>407924</v>
      </c>
      <c r="B72" s="6" t="s">
        <v>99</v>
      </c>
      <c r="C72" s="2">
        <v>2</v>
      </c>
      <c r="D72" s="100">
        <f>C72+K72-L72</f>
        <v>2</v>
      </c>
      <c r="E72" s="1">
        <v>1</v>
      </c>
      <c r="F72" s="108">
        <v>43.91</v>
      </c>
      <c r="G72" s="108">
        <f>IF(F72&lt;&gt;"",F72*D72,"")</f>
        <v>87.82</v>
      </c>
      <c r="H72" s="6" t="s">
        <v>652</v>
      </c>
      <c r="I72" s="6" t="s">
        <v>113</v>
      </c>
      <c r="J72" s="107" t="s">
        <v>653</v>
      </c>
      <c r="K72" s="5">
        <f>SUMIF(Entrées!C:C,A:A,Entrées!E:E)</f>
        <v>0</v>
      </c>
      <c r="L72" s="5">
        <f>SUMIF(Sorties!B:B,A:A,Sorties!D:D)</f>
        <v>0</v>
      </c>
      <c r="N72" s="3"/>
    </row>
    <row r="73" spans="1:14" x14ac:dyDescent="0.35">
      <c r="A73" s="106">
        <v>420013</v>
      </c>
      <c r="B73" s="6" t="s">
        <v>99</v>
      </c>
      <c r="C73" s="2">
        <v>1</v>
      </c>
      <c r="D73" s="100">
        <f>C73+K73-L73</f>
        <v>1</v>
      </c>
      <c r="E73" s="1">
        <v>1</v>
      </c>
      <c r="F73" s="108"/>
      <c r="G73" s="108" t="str">
        <f>IF(F73&lt;&gt;"",F73*D73,"")</f>
        <v/>
      </c>
      <c r="H73" s="6" t="s">
        <v>217</v>
      </c>
      <c r="I73" s="6" t="s">
        <v>191</v>
      </c>
      <c r="J73" s="20"/>
      <c r="K73" s="5">
        <f>SUMIF(Entrées!C:C,A:A,Entrées!E:E)</f>
        <v>0</v>
      </c>
      <c r="L73" s="5">
        <f>SUMIF(Sorties!B:B,A:A,Sorties!D:D)</f>
        <v>0</v>
      </c>
      <c r="N73" s="3"/>
    </row>
    <row r="74" spans="1:14" x14ac:dyDescent="0.35">
      <c r="A74" s="106">
        <v>520610</v>
      </c>
      <c r="B74" s="6" t="s">
        <v>368</v>
      </c>
      <c r="C74" s="2">
        <v>2</v>
      </c>
      <c r="D74" s="100">
        <f>C74+K74-L74</f>
        <v>2</v>
      </c>
      <c r="E74" s="1">
        <v>5</v>
      </c>
      <c r="F74" s="108"/>
      <c r="G74" s="108" t="str">
        <f>IF(F74&lt;&gt;"",F74*D74,"")</f>
        <v/>
      </c>
      <c r="H74" s="6" t="s">
        <v>406</v>
      </c>
      <c r="I74" s="6" t="s">
        <v>371</v>
      </c>
      <c r="J74" s="107"/>
      <c r="K74" s="5">
        <f>SUMIF(Entrées!C:C,A:A,Entrées!E:E)</f>
        <v>0</v>
      </c>
      <c r="L74" s="5">
        <f>SUMIF(Sorties!B:B,A:A,Sorties!D:D)</f>
        <v>0</v>
      </c>
      <c r="N74" s="3"/>
    </row>
    <row r="75" spans="1:14" x14ac:dyDescent="0.35">
      <c r="A75" s="106">
        <v>520612</v>
      </c>
      <c r="B75" s="6" t="s">
        <v>368</v>
      </c>
      <c r="C75" s="2">
        <v>10</v>
      </c>
      <c r="D75" s="100">
        <f>C75+K75-L75</f>
        <v>10</v>
      </c>
      <c r="E75" s="1">
        <v>5</v>
      </c>
      <c r="F75" s="108"/>
      <c r="G75" s="108" t="str">
        <f>IF(F75&lt;&gt;"",F75*D75,"")</f>
        <v/>
      </c>
      <c r="H75" s="6" t="s">
        <v>408</v>
      </c>
      <c r="I75" s="6" t="s">
        <v>371</v>
      </c>
      <c r="J75" s="107"/>
      <c r="K75" s="5">
        <f>SUMIF(Entrées!C:C,A:A,Entrées!E:E)</f>
        <v>0</v>
      </c>
      <c r="L75" s="5">
        <f>SUMIF(Sorties!B:B,A:A,Sorties!D:D)</f>
        <v>0</v>
      </c>
      <c r="N75" s="3"/>
    </row>
    <row r="76" spans="1:14" x14ac:dyDescent="0.35">
      <c r="A76" s="106">
        <v>520617</v>
      </c>
      <c r="B76" s="6" t="s">
        <v>368</v>
      </c>
      <c r="C76" s="2">
        <v>22</v>
      </c>
      <c r="D76" s="100">
        <f>C76+K76-L76</f>
        <v>22</v>
      </c>
      <c r="E76" s="1">
        <v>5</v>
      </c>
      <c r="F76" s="108">
        <v>0.184</v>
      </c>
      <c r="G76" s="108">
        <f>IF(F76&lt;&gt;"",F76*D76,"")</f>
        <v>4.048</v>
      </c>
      <c r="H76" s="6" t="s">
        <v>415</v>
      </c>
      <c r="I76" s="6" t="s">
        <v>371</v>
      </c>
      <c r="J76" s="107"/>
      <c r="K76" s="5">
        <f>SUMIF(Entrées!C:C,A:A,Entrées!E:E)</f>
        <v>0</v>
      </c>
      <c r="L76" s="5">
        <f>SUMIF(Sorties!B:B,A:A,Sorties!D:D)</f>
        <v>0</v>
      </c>
      <c r="N76" s="3"/>
    </row>
    <row r="77" spans="1:14" x14ac:dyDescent="0.35">
      <c r="A77" s="106">
        <v>520619</v>
      </c>
      <c r="B77" s="6" t="s">
        <v>368</v>
      </c>
      <c r="C77" s="2">
        <v>2</v>
      </c>
      <c r="D77" s="100">
        <f>C77+K77-L77</f>
        <v>2</v>
      </c>
      <c r="E77" s="1">
        <v>5</v>
      </c>
      <c r="F77" s="108"/>
      <c r="G77" s="108" t="str">
        <f>IF(F77&lt;&gt;"",F77*D77,"")</f>
        <v/>
      </c>
      <c r="H77" s="6" t="s">
        <v>418</v>
      </c>
      <c r="I77" s="6" t="s">
        <v>371</v>
      </c>
      <c r="J77" s="107"/>
      <c r="K77" s="5">
        <f>SUMIF(Entrées!C:C,A:A,Entrées!E:E)</f>
        <v>0</v>
      </c>
      <c r="L77" s="5">
        <f>SUMIF(Sorties!B:B,A:A,Sorties!D:D)</f>
        <v>0</v>
      </c>
      <c r="N77" s="3"/>
    </row>
    <row r="78" spans="1:14" x14ac:dyDescent="0.35">
      <c r="A78" s="106">
        <v>520621</v>
      </c>
      <c r="B78" s="6" t="s">
        <v>368</v>
      </c>
      <c r="C78" s="2">
        <v>1</v>
      </c>
      <c r="D78" s="100">
        <f>C78+K78-L78</f>
        <v>1</v>
      </c>
      <c r="E78" s="1">
        <v>5</v>
      </c>
      <c r="F78" s="108"/>
      <c r="G78" s="108" t="str">
        <f>IF(F78&lt;&gt;"",F78*D78,"")</f>
        <v/>
      </c>
      <c r="H78" s="6" t="s">
        <v>421</v>
      </c>
      <c r="I78" s="6" t="s">
        <v>371</v>
      </c>
      <c r="J78" s="107"/>
      <c r="K78" s="5">
        <f>SUMIF(Entrées!C:C,A:A,Entrées!E:E)</f>
        <v>0</v>
      </c>
      <c r="L78" s="5">
        <f>SUMIF(Sorties!B:B,A:A,Sorties!D:D)</f>
        <v>0</v>
      </c>
      <c r="N78" s="3"/>
    </row>
    <row r="79" spans="1:14" x14ac:dyDescent="0.35">
      <c r="A79" s="106">
        <v>520624</v>
      </c>
      <c r="B79" s="6" t="s">
        <v>368</v>
      </c>
      <c r="C79" s="2">
        <v>2</v>
      </c>
      <c r="D79" s="100">
        <f>C79+K79-L79</f>
        <v>2</v>
      </c>
      <c r="E79" s="1">
        <v>5</v>
      </c>
      <c r="F79" s="108"/>
      <c r="G79" s="108" t="str">
        <f>IF(F79&lt;&gt;"",F79*D79,"")</f>
        <v/>
      </c>
      <c r="H79" s="6" t="s">
        <v>426</v>
      </c>
      <c r="I79" s="6" t="s">
        <v>371</v>
      </c>
      <c r="J79" s="107"/>
      <c r="K79" s="5">
        <f>SUMIF(Entrées!C:C,A:A,Entrées!E:E)</f>
        <v>0</v>
      </c>
      <c r="L79" s="5">
        <f>SUMIF(Sorties!B:B,A:A,Sorties!D:D)</f>
        <v>0</v>
      </c>
      <c r="N79" s="3"/>
    </row>
    <row r="80" spans="1:14" x14ac:dyDescent="0.35">
      <c r="A80" s="106">
        <v>520625</v>
      </c>
      <c r="B80" s="6" t="s">
        <v>368</v>
      </c>
      <c r="C80" s="2">
        <v>5</v>
      </c>
      <c r="D80" s="100">
        <f>C80+K80-L80</f>
        <v>5</v>
      </c>
      <c r="E80" s="1">
        <v>5</v>
      </c>
      <c r="F80" s="108"/>
      <c r="G80" s="108" t="str">
        <f>IF(F80&lt;&gt;"",F80*D80,"")</f>
        <v/>
      </c>
      <c r="H80" s="6" t="s">
        <v>427</v>
      </c>
      <c r="I80" s="6" t="s">
        <v>371</v>
      </c>
      <c r="J80" s="107"/>
      <c r="K80" s="5">
        <f>SUMIF(Entrées!C:C,A:A,Entrées!E:E)</f>
        <v>0</v>
      </c>
      <c r="L80" s="5">
        <f>SUMIF(Sorties!B:B,A:A,Sorties!D:D)</f>
        <v>0</v>
      </c>
      <c r="N80" s="3"/>
    </row>
    <row r="81" spans="1:14" x14ac:dyDescent="0.35">
      <c r="A81" s="106">
        <v>520626</v>
      </c>
      <c r="B81" s="6" t="s">
        <v>368</v>
      </c>
      <c r="C81" s="2">
        <v>2</v>
      </c>
      <c r="D81" s="100">
        <f>C81+K81-L81</f>
        <v>2</v>
      </c>
      <c r="E81" s="1">
        <v>5</v>
      </c>
      <c r="F81" s="108"/>
      <c r="G81" s="108" t="str">
        <f>IF(F81&lt;&gt;"",F81*D81,"")</f>
        <v/>
      </c>
      <c r="H81" s="6" t="s">
        <v>428</v>
      </c>
      <c r="I81" s="6" t="s">
        <v>371</v>
      </c>
      <c r="J81" s="107"/>
      <c r="K81" s="5">
        <f>SUMIF(Entrées!C:C,A:A,Entrées!E:E)</f>
        <v>0</v>
      </c>
      <c r="L81" s="5">
        <f>SUMIF(Sorties!B:B,A:A,Sorties!D:D)</f>
        <v>0</v>
      </c>
      <c r="N81" s="3"/>
    </row>
    <row r="82" spans="1:14" x14ac:dyDescent="0.35">
      <c r="A82" s="106">
        <v>522507</v>
      </c>
      <c r="B82" s="6" t="s">
        <v>368</v>
      </c>
      <c r="C82" s="2">
        <v>10</v>
      </c>
      <c r="D82" s="100">
        <f>C82+K82-L82</f>
        <v>10</v>
      </c>
      <c r="E82" s="1">
        <v>5</v>
      </c>
      <c r="F82" s="108"/>
      <c r="G82" s="108" t="str">
        <f>IF(F82&lt;&gt;"",F82*D82,"")</f>
        <v/>
      </c>
      <c r="H82" s="6" t="s">
        <v>405</v>
      </c>
      <c r="I82" s="6" t="s">
        <v>371</v>
      </c>
      <c r="J82" s="107"/>
      <c r="K82" s="5">
        <f>SUMIF(Entrées!C:C,A:A,Entrées!E:E)</f>
        <v>0</v>
      </c>
      <c r="L82" s="5">
        <f>SUMIF(Sorties!B:B,A:A,Sorties!D:D)</f>
        <v>0</v>
      </c>
      <c r="N82" s="3"/>
    </row>
    <row r="83" spans="1:14" x14ac:dyDescent="0.35">
      <c r="A83" s="106">
        <v>522510</v>
      </c>
      <c r="B83" s="6" t="s">
        <v>368</v>
      </c>
      <c r="C83" s="2">
        <v>20</v>
      </c>
      <c r="D83" s="100">
        <f>C83+K83-L83</f>
        <v>20</v>
      </c>
      <c r="E83" s="1">
        <v>5</v>
      </c>
      <c r="F83" s="108"/>
      <c r="G83" s="108" t="str">
        <f>IF(F83&lt;&gt;"",F83*D83,"")</f>
        <v/>
      </c>
      <c r="H83" s="6" t="s">
        <v>407</v>
      </c>
      <c r="I83" s="6" t="s">
        <v>371</v>
      </c>
      <c r="J83" s="107"/>
      <c r="K83" s="5">
        <f>SUMIF(Entrées!C:C,A:A,Entrées!E:E)</f>
        <v>0</v>
      </c>
      <c r="L83" s="5">
        <f>SUMIF(Sorties!B:B,A:A,Sorties!D:D)</f>
        <v>0</v>
      </c>
      <c r="N83" s="3"/>
    </row>
    <row r="84" spans="1:14" x14ac:dyDescent="0.35">
      <c r="A84" s="106">
        <v>522512</v>
      </c>
      <c r="B84" s="6" t="s">
        <v>368</v>
      </c>
      <c r="C84" s="2">
        <v>10</v>
      </c>
      <c r="D84" s="100">
        <f>C84+K84-L84</f>
        <v>10</v>
      </c>
      <c r="E84" s="1">
        <v>5</v>
      </c>
      <c r="F84" s="108"/>
      <c r="G84" s="108" t="str">
        <f>IF(F84&lt;&gt;"",F84*D84,"")</f>
        <v/>
      </c>
      <c r="H84" s="6" t="s">
        <v>409</v>
      </c>
      <c r="I84" s="6" t="s">
        <v>371</v>
      </c>
      <c r="J84" s="107"/>
      <c r="K84" s="5">
        <f>SUMIF(Entrées!C:C,A:A,Entrées!E:E)</f>
        <v>0</v>
      </c>
      <c r="L84" s="5">
        <f>SUMIF(Sorties!B:B,A:A,Sorties!D:D)</f>
        <v>0</v>
      </c>
      <c r="N84" s="3"/>
    </row>
    <row r="85" spans="1:14" x14ac:dyDescent="0.35">
      <c r="A85" s="106">
        <v>522513</v>
      </c>
      <c r="B85" s="6" t="s">
        <v>368</v>
      </c>
      <c r="C85" s="2">
        <v>10</v>
      </c>
      <c r="D85" s="100">
        <f>C85+K85-L85</f>
        <v>10</v>
      </c>
      <c r="E85" s="1">
        <v>5</v>
      </c>
      <c r="F85" s="108"/>
      <c r="G85" s="108" t="str">
        <f>IF(F85&lt;&gt;"",F85*D85,"")</f>
        <v/>
      </c>
      <c r="H85" s="6" t="s">
        <v>410</v>
      </c>
      <c r="I85" s="6" t="s">
        <v>371</v>
      </c>
      <c r="J85" s="107"/>
      <c r="K85" s="5">
        <f>SUMIF(Entrées!C:C,A:A,Entrées!E:E)</f>
        <v>0</v>
      </c>
      <c r="L85" s="5">
        <f>SUMIF(Sorties!B:B,A:A,Sorties!D:D)</f>
        <v>0</v>
      </c>
      <c r="N85" s="3"/>
    </row>
    <row r="86" spans="1:14" x14ac:dyDescent="0.35">
      <c r="A86" s="106">
        <v>522514</v>
      </c>
      <c r="B86" s="6" t="s">
        <v>368</v>
      </c>
      <c r="C86" s="2">
        <v>30</v>
      </c>
      <c r="D86" s="100">
        <f>C86+K86-L86</f>
        <v>30</v>
      </c>
      <c r="E86" s="1">
        <v>5</v>
      </c>
      <c r="F86" s="108"/>
      <c r="G86" s="108" t="str">
        <f>IF(F86&lt;&gt;"",F86*D86,"")</f>
        <v/>
      </c>
      <c r="H86" s="6" t="s">
        <v>411</v>
      </c>
      <c r="I86" s="6" t="s">
        <v>371</v>
      </c>
      <c r="J86" s="107"/>
      <c r="K86" s="5">
        <f>SUMIF(Entrées!C:C,A:A,Entrées!E:E)</f>
        <v>0</v>
      </c>
      <c r="L86" s="5">
        <f>SUMIF(Sorties!B:B,A:A,Sorties!D:D)</f>
        <v>0</v>
      </c>
      <c r="N86" s="3"/>
    </row>
    <row r="87" spans="1:14" x14ac:dyDescent="0.35">
      <c r="A87" s="106">
        <v>522515</v>
      </c>
      <c r="B87" s="6" t="s">
        <v>368</v>
      </c>
      <c r="C87" s="2">
        <v>25</v>
      </c>
      <c r="D87" s="100">
        <f>C87+K87-L87</f>
        <v>25</v>
      </c>
      <c r="E87" s="1">
        <v>5</v>
      </c>
      <c r="F87" s="108"/>
      <c r="G87" s="108" t="str">
        <f>IF(F87&lt;&gt;"",F87*D87,"")</f>
        <v/>
      </c>
      <c r="H87" s="6" t="s">
        <v>412</v>
      </c>
      <c r="I87" s="6" t="s">
        <v>371</v>
      </c>
      <c r="J87" s="107"/>
      <c r="K87" s="5">
        <f>SUMIF(Entrées!C:C,A:A,Entrées!E:E)</f>
        <v>0</v>
      </c>
      <c r="L87" s="5">
        <f>SUMIF(Sorties!B:B,A:A,Sorties!D:D)</f>
        <v>0</v>
      </c>
      <c r="N87" s="3"/>
    </row>
    <row r="88" spans="1:14" x14ac:dyDescent="0.35">
      <c r="A88" s="106">
        <v>522516</v>
      </c>
      <c r="B88" s="6" t="s">
        <v>368</v>
      </c>
      <c r="C88" s="2">
        <v>20</v>
      </c>
      <c r="D88" s="100">
        <f>C88+K88-L88</f>
        <v>20</v>
      </c>
      <c r="E88" s="1">
        <v>5</v>
      </c>
      <c r="F88" s="108"/>
      <c r="G88" s="108" t="str">
        <f>IF(F88&lt;&gt;"",F88*D88,"")</f>
        <v/>
      </c>
      <c r="H88" s="6" t="s">
        <v>413</v>
      </c>
      <c r="I88" s="6" t="s">
        <v>371</v>
      </c>
      <c r="J88" s="107"/>
      <c r="K88" s="5">
        <f>SUMIF(Entrées!C:C,A:A,Entrées!E:E)</f>
        <v>0</v>
      </c>
      <c r="L88" s="5">
        <f>SUMIF(Sorties!B:B,A:A,Sorties!D:D)</f>
        <v>0</v>
      </c>
      <c r="N88" s="3"/>
    </row>
    <row r="89" spans="1:14" x14ac:dyDescent="0.35">
      <c r="A89" s="106">
        <v>522517</v>
      </c>
      <c r="B89" s="6" t="s">
        <v>368</v>
      </c>
      <c r="C89" s="2">
        <v>73</v>
      </c>
      <c r="D89" s="100">
        <f>C89+K89-L89</f>
        <v>73</v>
      </c>
      <c r="E89" s="1">
        <v>5</v>
      </c>
      <c r="F89" s="108"/>
      <c r="G89" s="108" t="str">
        <f>IF(F89&lt;&gt;"",F89*D89,"")</f>
        <v/>
      </c>
      <c r="H89" s="6" t="s">
        <v>414</v>
      </c>
      <c r="I89" s="6" t="s">
        <v>371</v>
      </c>
      <c r="J89" s="107"/>
      <c r="K89" s="5">
        <f>SUMIF(Entrées!C:C,A:A,Entrées!E:E)</f>
        <v>0</v>
      </c>
      <c r="L89" s="5">
        <f>SUMIF(Sorties!B:B,A:A,Sorties!D:D)</f>
        <v>0</v>
      </c>
      <c r="N89" s="3"/>
    </row>
    <row r="90" spans="1:14" x14ac:dyDescent="0.35">
      <c r="A90" s="106">
        <v>522518</v>
      </c>
      <c r="B90" s="6" t="s">
        <v>368</v>
      </c>
      <c r="C90" s="2">
        <v>12</v>
      </c>
      <c r="D90" s="100">
        <f>C90+K90-L90</f>
        <v>12</v>
      </c>
      <c r="E90" s="1">
        <v>5</v>
      </c>
      <c r="F90" s="108"/>
      <c r="G90" s="108" t="str">
        <f>IF(F90&lt;&gt;"",F90*D90,"")</f>
        <v/>
      </c>
      <c r="H90" s="6" t="s">
        <v>416</v>
      </c>
      <c r="I90" s="6" t="s">
        <v>371</v>
      </c>
      <c r="J90" s="107"/>
      <c r="K90" s="5">
        <f>SUMIF(Entrées!C:C,A:A,Entrées!E:E)</f>
        <v>0</v>
      </c>
      <c r="L90" s="5">
        <f>SUMIF(Sorties!B:B,A:A,Sorties!D:D)</f>
        <v>0</v>
      </c>
      <c r="N90" s="3"/>
    </row>
    <row r="91" spans="1:14" x14ac:dyDescent="0.35">
      <c r="A91" s="106">
        <v>522519</v>
      </c>
      <c r="B91" s="6" t="s">
        <v>368</v>
      </c>
      <c r="C91" s="2">
        <v>2</v>
      </c>
      <c r="D91" s="100">
        <f>C91+K91-L91</f>
        <v>2</v>
      </c>
      <c r="E91" s="1">
        <v>5</v>
      </c>
      <c r="F91" s="108"/>
      <c r="G91" s="108" t="str">
        <f>IF(F91&lt;&gt;"",F91*D91,"")</f>
        <v/>
      </c>
      <c r="H91" s="6" t="s">
        <v>417</v>
      </c>
      <c r="I91" s="6" t="s">
        <v>371</v>
      </c>
      <c r="J91" s="107"/>
      <c r="K91" s="5">
        <f>SUMIF(Entrées!C:C,A:A,Entrées!E:E)</f>
        <v>0</v>
      </c>
      <c r="L91" s="5">
        <f>SUMIF(Sorties!B:B,A:A,Sorties!D:D)</f>
        <v>0</v>
      </c>
      <c r="N91" s="3"/>
    </row>
    <row r="92" spans="1:14" x14ac:dyDescent="0.35">
      <c r="A92" s="106">
        <v>522520</v>
      </c>
      <c r="B92" s="6" t="s">
        <v>368</v>
      </c>
      <c r="C92" s="2">
        <v>2</v>
      </c>
      <c r="D92" s="100">
        <f>C92+K92-L92</f>
        <v>2</v>
      </c>
      <c r="E92" s="1">
        <v>5</v>
      </c>
      <c r="F92" s="108"/>
      <c r="G92" s="108" t="str">
        <f>IF(F92&lt;&gt;"",F92*D92,"")</f>
        <v/>
      </c>
      <c r="H92" s="6" t="s">
        <v>419</v>
      </c>
      <c r="I92" s="6" t="s">
        <v>371</v>
      </c>
      <c r="J92" s="107"/>
      <c r="K92" s="5">
        <f>SUMIF(Entrées!C:C,A:A,Entrées!E:E)</f>
        <v>0</v>
      </c>
      <c r="L92" s="5">
        <f>SUMIF(Sorties!B:B,A:A,Sorties!D:D)</f>
        <v>0</v>
      </c>
      <c r="N92" s="3"/>
    </row>
    <row r="93" spans="1:14" x14ac:dyDescent="0.35">
      <c r="A93" s="106">
        <v>522521</v>
      </c>
      <c r="B93" s="6" t="s">
        <v>368</v>
      </c>
      <c r="C93" s="2">
        <v>11</v>
      </c>
      <c r="D93" s="100">
        <f>C93+K93-L93</f>
        <v>11</v>
      </c>
      <c r="E93" s="1">
        <v>5</v>
      </c>
      <c r="F93" s="108"/>
      <c r="G93" s="108" t="str">
        <f>IF(F93&lt;&gt;"",F93*D93,"")</f>
        <v/>
      </c>
      <c r="H93" s="6" t="s">
        <v>420</v>
      </c>
      <c r="I93" s="6" t="s">
        <v>371</v>
      </c>
      <c r="J93" s="107"/>
      <c r="K93" s="5">
        <f>SUMIF(Entrées!C:C,A:A,Entrées!E:E)</f>
        <v>0</v>
      </c>
      <c r="L93" s="5">
        <f>SUMIF(Sorties!B:B,A:A,Sorties!D:D)</f>
        <v>0</v>
      </c>
      <c r="N93" s="3"/>
    </row>
    <row r="94" spans="1:14" x14ac:dyDescent="0.35">
      <c r="A94" s="106">
        <v>522522</v>
      </c>
      <c r="B94" s="6" t="s">
        <v>368</v>
      </c>
      <c r="C94" s="2">
        <v>7</v>
      </c>
      <c r="D94" s="100">
        <f>C94+K94-L94</f>
        <v>7</v>
      </c>
      <c r="E94" s="1">
        <v>5</v>
      </c>
      <c r="F94" s="108"/>
      <c r="G94" s="108" t="str">
        <f>IF(F94&lt;&gt;"",F94*D94,"")</f>
        <v/>
      </c>
      <c r="H94" s="6" t="s">
        <v>422</v>
      </c>
      <c r="I94" s="6" t="s">
        <v>371</v>
      </c>
      <c r="J94" s="107"/>
      <c r="K94" s="5">
        <f>SUMIF(Entrées!C:C,A:A,Entrées!E:E)</f>
        <v>0</v>
      </c>
      <c r="L94" s="5">
        <f>SUMIF(Sorties!B:B,A:A,Sorties!D:D)</f>
        <v>0</v>
      </c>
      <c r="N94" s="3"/>
    </row>
    <row r="95" spans="1:14" x14ac:dyDescent="0.35">
      <c r="A95" s="106">
        <v>522523</v>
      </c>
      <c r="B95" s="6" t="s">
        <v>368</v>
      </c>
      <c r="C95" s="2">
        <v>3</v>
      </c>
      <c r="D95" s="100">
        <f>C95+K95-L95</f>
        <v>3</v>
      </c>
      <c r="E95" s="1">
        <v>5</v>
      </c>
      <c r="F95" s="108"/>
      <c r="G95" s="108" t="str">
        <f>IF(F95&lt;&gt;"",F95*D95,"")</f>
        <v/>
      </c>
      <c r="H95" s="6" t="s">
        <v>423</v>
      </c>
      <c r="I95" s="6" t="s">
        <v>371</v>
      </c>
      <c r="J95" s="107"/>
      <c r="K95" s="5">
        <f>SUMIF(Entrées!C:C,A:A,Entrées!E:E)</f>
        <v>0</v>
      </c>
      <c r="L95" s="5">
        <f>SUMIF(Sorties!B:B,A:A,Sorties!D:D)</f>
        <v>0</v>
      </c>
      <c r="N95" s="3"/>
    </row>
    <row r="96" spans="1:14" x14ac:dyDescent="0.35">
      <c r="A96" s="106">
        <v>522524</v>
      </c>
      <c r="B96" s="6" t="s">
        <v>368</v>
      </c>
      <c r="C96" s="2">
        <v>3</v>
      </c>
      <c r="D96" s="100">
        <f>C96+K96-L96</f>
        <v>3</v>
      </c>
      <c r="E96" s="1">
        <v>5</v>
      </c>
      <c r="F96" s="108"/>
      <c r="G96" s="108" t="str">
        <f>IF(F96&lt;&gt;"",F96*D96,"")</f>
        <v/>
      </c>
      <c r="H96" s="6" t="s">
        <v>424</v>
      </c>
      <c r="I96" s="6" t="s">
        <v>371</v>
      </c>
      <c r="J96" s="107"/>
      <c r="K96" s="5">
        <f>SUMIF(Entrées!C:C,A:A,Entrées!E:E)</f>
        <v>0</v>
      </c>
      <c r="L96" s="5">
        <f>SUMIF(Sorties!B:B,A:A,Sorties!D:D)</f>
        <v>0</v>
      </c>
      <c r="N96" s="3"/>
    </row>
    <row r="97" spans="1:14" x14ac:dyDescent="0.35">
      <c r="A97" s="106">
        <v>522525</v>
      </c>
      <c r="B97" s="6" t="s">
        <v>368</v>
      </c>
      <c r="C97" s="2">
        <v>5</v>
      </c>
      <c r="D97" s="100">
        <f>C97+K97-L97</f>
        <v>5</v>
      </c>
      <c r="E97" s="1">
        <v>5</v>
      </c>
      <c r="F97" s="108"/>
      <c r="G97" s="108" t="str">
        <f>IF(F97&lt;&gt;"",F97*D97,"")</f>
        <v/>
      </c>
      <c r="H97" s="6" t="s">
        <v>425</v>
      </c>
      <c r="I97" s="6" t="s">
        <v>371</v>
      </c>
      <c r="J97" s="107"/>
      <c r="K97" s="5">
        <f>SUMIF(Entrées!C:C,A:A,Entrées!E:E)</f>
        <v>0</v>
      </c>
      <c r="L97" s="5">
        <f>SUMIF(Sorties!B:B,A:A,Sorties!D:D)</f>
        <v>0</v>
      </c>
      <c r="N97" s="3"/>
    </row>
    <row r="98" spans="1:14" x14ac:dyDescent="0.35">
      <c r="A98" s="106">
        <v>522527</v>
      </c>
      <c r="B98" s="6" t="s">
        <v>368</v>
      </c>
      <c r="C98" s="2">
        <v>10</v>
      </c>
      <c r="D98" s="100">
        <f>C98+K98-L98</f>
        <v>10</v>
      </c>
      <c r="E98" s="1">
        <v>5</v>
      </c>
      <c r="F98" s="108"/>
      <c r="G98" s="108" t="str">
        <f>IF(F98&lt;&gt;"",F98*D98,"")</f>
        <v/>
      </c>
      <c r="H98" s="6" t="s">
        <v>429</v>
      </c>
      <c r="I98" s="6" t="s">
        <v>371</v>
      </c>
      <c r="J98" s="107"/>
      <c r="K98" s="5">
        <f>SUMIF(Entrées!C:C,A:A,Entrées!E:E)</f>
        <v>0</v>
      </c>
      <c r="L98" s="5">
        <f>SUMIF(Sorties!B:B,A:A,Sorties!D:D)</f>
        <v>0</v>
      </c>
      <c r="N98" s="3"/>
    </row>
    <row r="99" spans="1:14" x14ac:dyDescent="0.35">
      <c r="A99" s="106">
        <v>632310</v>
      </c>
      <c r="B99" s="6" t="s">
        <v>368</v>
      </c>
      <c r="C99" s="2">
        <v>3</v>
      </c>
      <c r="D99" s="100">
        <f>C99+K99-L99</f>
        <v>3</v>
      </c>
      <c r="E99" s="1">
        <v>5</v>
      </c>
      <c r="F99" s="108"/>
      <c r="G99" s="108" t="str">
        <f>IF(F99&lt;&gt;"",F99*D99,"")</f>
        <v/>
      </c>
      <c r="H99" s="6" t="s">
        <v>430</v>
      </c>
      <c r="I99" s="6" t="s">
        <v>371</v>
      </c>
      <c r="J99" s="107"/>
      <c r="K99" s="5">
        <f>SUMIF(Entrées!C:C,A:A,Entrées!E:E)</f>
        <v>0</v>
      </c>
      <c r="L99" s="5">
        <f>SUMIF(Sorties!B:B,A:A,Sorties!D:D)</f>
        <v>0</v>
      </c>
      <c r="N99" s="3"/>
    </row>
    <row r="100" spans="1:14" x14ac:dyDescent="0.35">
      <c r="A100" s="106">
        <v>632311</v>
      </c>
      <c r="B100" s="6" t="s">
        <v>368</v>
      </c>
      <c r="C100" s="2">
        <v>15</v>
      </c>
      <c r="D100" s="100">
        <f>C100+K100-L100</f>
        <v>15</v>
      </c>
      <c r="E100" s="1">
        <v>5</v>
      </c>
      <c r="F100" s="108"/>
      <c r="G100" s="108" t="str">
        <f>IF(F100&lt;&gt;"",F100*D100,"")</f>
        <v/>
      </c>
      <c r="H100" s="6" t="s">
        <v>431</v>
      </c>
      <c r="I100" s="6" t="s">
        <v>371</v>
      </c>
      <c r="J100" s="107"/>
      <c r="K100" s="5">
        <f>SUMIF(Entrées!C:C,A:A,Entrées!E:E)</f>
        <v>0</v>
      </c>
      <c r="L100" s="5">
        <f>SUMIF(Sorties!B:B,A:A,Sorties!D:D)</f>
        <v>0</v>
      </c>
      <c r="N100" s="3"/>
    </row>
    <row r="101" spans="1:14" x14ac:dyDescent="0.35">
      <c r="A101" s="106">
        <v>632317</v>
      </c>
      <c r="B101" s="6" t="s">
        <v>368</v>
      </c>
      <c r="C101" s="2">
        <v>5</v>
      </c>
      <c r="D101" s="100">
        <f>C101+K101-L101</f>
        <v>5</v>
      </c>
      <c r="E101" s="1">
        <v>5</v>
      </c>
      <c r="F101" s="108"/>
      <c r="G101" s="108" t="str">
        <f>IF(F101&lt;&gt;"",F101*D101,"")</f>
        <v/>
      </c>
      <c r="H101" s="6" t="s">
        <v>433</v>
      </c>
      <c r="I101" s="6" t="s">
        <v>371</v>
      </c>
      <c r="J101" s="107"/>
      <c r="K101" s="5">
        <f>SUMIF(Entrées!C:C,A:A,Entrées!E:E)</f>
        <v>0</v>
      </c>
      <c r="L101" s="5">
        <f>SUMIF(Sorties!B:B,A:A,Sorties!D:D)</f>
        <v>0</v>
      </c>
      <c r="N101" s="3"/>
    </row>
    <row r="102" spans="1:14" x14ac:dyDescent="0.35">
      <c r="A102" s="106">
        <v>632320</v>
      </c>
      <c r="B102" s="6" t="s">
        <v>368</v>
      </c>
      <c r="C102" s="2">
        <v>4</v>
      </c>
      <c r="D102" s="100">
        <f>C102+K102-L102</f>
        <v>4</v>
      </c>
      <c r="E102" s="1">
        <v>5</v>
      </c>
      <c r="F102" s="108"/>
      <c r="G102" s="108" t="str">
        <f>IF(F102&lt;&gt;"",F102*D102,"")</f>
        <v/>
      </c>
      <c r="H102" s="6" t="s">
        <v>432</v>
      </c>
      <c r="I102" s="6" t="s">
        <v>371</v>
      </c>
      <c r="J102" s="107"/>
      <c r="K102" s="5">
        <f>SUMIF(Entrées!C:C,A:A,Entrées!E:E)</f>
        <v>0</v>
      </c>
      <c r="L102" s="5">
        <f>SUMIF(Sorties!B:B,A:A,Sorties!D:D)</f>
        <v>0</v>
      </c>
      <c r="N102" s="3"/>
    </row>
    <row r="103" spans="1:14" x14ac:dyDescent="0.35">
      <c r="A103" s="106">
        <v>632324</v>
      </c>
      <c r="B103" s="6" t="s">
        <v>368</v>
      </c>
      <c r="C103" s="2">
        <v>3</v>
      </c>
      <c r="D103" s="100">
        <f>C103+K103-L103</f>
        <v>3</v>
      </c>
      <c r="E103" s="1">
        <v>5</v>
      </c>
      <c r="F103" s="108"/>
      <c r="G103" s="108" t="str">
        <f>IF(F103&lt;&gt;"",F103*D103,"")</f>
        <v/>
      </c>
      <c r="H103" s="6" t="s">
        <v>434</v>
      </c>
      <c r="I103" s="6" t="s">
        <v>371</v>
      </c>
      <c r="J103" s="107"/>
      <c r="K103" s="5">
        <f>SUMIF(Entrées!C:C,A:A,Entrées!E:E)</f>
        <v>0</v>
      </c>
      <c r="L103" s="5">
        <f>SUMIF(Sorties!B:B,A:A,Sorties!D:D)</f>
        <v>0</v>
      </c>
      <c r="N103" s="3"/>
    </row>
    <row r="104" spans="1:14" x14ac:dyDescent="0.35">
      <c r="A104" s="106">
        <v>632325</v>
      </c>
      <c r="B104" s="6" t="s">
        <v>368</v>
      </c>
      <c r="C104" s="2">
        <v>11</v>
      </c>
      <c r="D104" s="100">
        <f>C104+K104-L104</f>
        <v>11</v>
      </c>
      <c r="E104" s="1">
        <v>5</v>
      </c>
      <c r="F104" s="108"/>
      <c r="G104" s="108" t="str">
        <f>IF(F104&lt;&gt;"",F104*D104,"")</f>
        <v/>
      </c>
      <c r="H104" s="6" t="s">
        <v>435</v>
      </c>
      <c r="I104" s="6" t="s">
        <v>371</v>
      </c>
      <c r="J104" s="107"/>
      <c r="K104" s="5">
        <f>SUMIF(Entrées!C:C,A:A,Entrées!E:E)</f>
        <v>0</v>
      </c>
      <c r="L104" s="5">
        <f>SUMIF(Sorties!B:B,A:A,Sorties!D:D)</f>
        <v>0</v>
      </c>
      <c r="N104" s="3"/>
    </row>
    <row r="105" spans="1:14" x14ac:dyDescent="0.35">
      <c r="A105" s="106">
        <v>632329</v>
      </c>
      <c r="B105" s="6" t="s">
        <v>368</v>
      </c>
      <c r="C105" s="2">
        <v>10</v>
      </c>
      <c r="D105" s="100">
        <f>C105+K105-L105</f>
        <v>10</v>
      </c>
      <c r="E105" s="1">
        <v>5</v>
      </c>
      <c r="F105" s="108"/>
      <c r="G105" s="108" t="str">
        <f>IF(F105&lt;&gt;"",F105*D105,"")</f>
        <v/>
      </c>
      <c r="H105" s="6" t="s">
        <v>436</v>
      </c>
      <c r="I105" s="6" t="s">
        <v>371</v>
      </c>
      <c r="J105" s="107"/>
      <c r="K105" s="5">
        <f>SUMIF(Entrées!C:C,A:A,Entrées!E:E)</f>
        <v>0</v>
      </c>
      <c r="L105" s="5">
        <f>SUMIF(Sorties!B:B,A:A,Sorties!D:D)</f>
        <v>0</v>
      </c>
      <c r="N105" s="3"/>
    </row>
    <row r="106" spans="1:14" x14ac:dyDescent="0.35">
      <c r="A106" s="106">
        <v>654799</v>
      </c>
      <c r="B106" s="6" t="s">
        <v>601</v>
      </c>
      <c r="C106" s="2">
        <v>10</v>
      </c>
      <c r="D106" s="100">
        <f>C106+K106-L106</f>
        <v>10</v>
      </c>
      <c r="E106" s="1">
        <v>1</v>
      </c>
      <c r="F106" s="108"/>
      <c r="G106" s="108" t="str">
        <f>IF(F106&lt;&gt;"",F106*D106,"")</f>
        <v/>
      </c>
      <c r="H106" s="6" t="s">
        <v>630</v>
      </c>
      <c r="I106" s="6" t="s">
        <v>594</v>
      </c>
      <c r="J106" s="107"/>
      <c r="K106" s="5">
        <f>SUMIF(Entrées!C:C,A:A,Entrées!E:E)</f>
        <v>0</v>
      </c>
      <c r="L106" s="5">
        <f>SUMIF(Sorties!B:B,A:A,Sorties!D:D)</f>
        <v>0</v>
      </c>
      <c r="N106" s="3"/>
    </row>
    <row r="107" spans="1:14" x14ac:dyDescent="0.35">
      <c r="A107" s="106">
        <v>654980</v>
      </c>
      <c r="B107" s="6" t="s">
        <v>582</v>
      </c>
      <c r="C107" s="2">
        <v>4</v>
      </c>
      <c r="D107" s="100">
        <f>C107+K107-L107</f>
        <v>4</v>
      </c>
      <c r="E107" s="1">
        <v>1</v>
      </c>
      <c r="F107" s="108">
        <v>115</v>
      </c>
      <c r="G107" s="108">
        <f>IF(F107&lt;&gt;"",F107*D107,"")</f>
        <v>460</v>
      </c>
      <c r="H107" s="6" t="s">
        <v>639</v>
      </c>
      <c r="I107" s="6" t="s">
        <v>594</v>
      </c>
      <c r="J107" s="107"/>
      <c r="K107" s="5">
        <f>SUMIF(Entrées!C:C,A:A,Entrées!E:E)</f>
        <v>0</v>
      </c>
      <c r="L107" s="5">
        <f>SUMIF(Sorties!B:B,A:A,Sorties!D:D)</f>
        <v>0</v>
      </c>
      <c r="N107" s="3"/>
    </row>
    <row r="108" spans="1:14" x14ac:dyDescent="0.35">
      <c r="A108" s="106">
        <v>777022</v>
      </c>
      <c r="B108" s="6" t="s">
        <v>368</v>
      </c>
      <c r="C108" s="2">
        <v>3</v>
      </c>
      <c r="D108" s="100">
        <f>C108+K108-L108</f>
        <v>3</v>
      </c>
      <c r="E108" s="1">
        <v>1</v>
      </c>
      <c r="F108" s="108"/>
      <c r="G108" s="108" t="str">
        <f>IF(F108&lt;&gt;"",F108*D108,"")</f>
        <v/>
      </c>
      <c r="H108" s="6" t="s">
        <v>384</v>
      </c>
      <c r="I108" s="6" t="s">
        <v>371</v>
      </c>
      <c r="J108" s="107"/>
      <c r="K108" s="5">
        <f>SUMIF(Entrées!C:C,A:A,Entrées!E:E)</f>
        <v>0</v>
      </c>
      <c r="L108" s="5">
        <f>SUMIF(Sorties!B:B,A:A,Sorties!D:D)</f>
        <v>0</v>
      </c>
      <c r="N108" s="3"/>
    </row>
    <row r="109" spans="1:14" x14ac:dyDescent="0.35">
      <c r="A109" s="106">
        <v>777055</v>
      </c>
      <c r="B109" s="6" t="s">
        <v>368</v>
      </c>
      <c r="C109" s="2">
        <v>1</v>
      </c>
      <c r="D109" s="100">
        <f>C109+K109-L109</f>
        <v>1</v>
      </c>
      <c r="E109" s="1">
        <v>1</v>
      </c>
      <c r="F109" s="108"/>
      <c r="G109" s="108" t="str">
        <f>IF(F109&lt;&gt;"",F109*D109,"")</f>
        <v/>
      </c>
      <c r="H109" s="6" t="s">
        <v>383</v>
      </c>
      <c r="I109" s="6" t="s">
        <v>371</v>
      </c>
      <c r="J109" s="107"/>
      <c r="K109" s="5">
        <f>SUMIF(Entrées!C:C,A:A,Entrées!E:E)</f>
        <v>0</v>
      </c>
      <c r="L109" s="5">
        <f>SUMIF(Sorties!B:B,A:A,Sorties!D:D)</f>
        <v>0</v>
      </c>
      <c r="N109" s="3"/>
    </row>
    <row r="110" spans="1:14" x14ac:dyDescent="0.35">
      <c r="A110" s="106">
        <v>777959</v>
      </c>
      <c r="B110" s="6" t="s">
        <v>368</v>
      </c>
      <c r="C110" s="2">
        <v>1</v>
      </c>
      <c r="D110" s="100">
        <f>C110+K110-L110</f>
        <v>1</v>
      </c>
      <c r="E110" s="1">
        <v>1</v>
      </c>
      <c r="F110" s="108"/>
      <c r="G110" s="108" t="str">
        <f>IF(F110&lt;&gt;"",F110*D110,"")</f>
        <v/>
      </c>
      <c r="H110" s="6" t="s">
        <v>379</v>
      </c>
      <c r="I110" s="6" t="s">
        <v>371</v>
      </c>
      <c r="J110" s="107"/>
      <c r="K110" s="5">
        <f>SUMIF(Entrées!C:C,A:A,Entrées!E:E)</f>
        <v>0</v>
      </c>
      <c r="L110" s="5">
        <f>SUMIF(Sorties!B:B,A:A,Sorties!D:D)</f>
        <v>0</v>
      </c>
      <c r="N110" s="3"/>
    </row>
    <row r="111" spans="1:14" x14ac:dyDescent="0.35">
      <c r="A111" s="106">
        <v>1641772</v>
      </c>
      <c r="B111" s="6" t="s">
        <v>740</v>
      </c>
      <c r="C111" s="2">
        <v>6</v>
      </c>
      <c r="D111" s="100">
        <f>C111+K111-L111</f>
        <v>6</v>
      </c>
      <c r="E111" s="1">
        <v>1</v>
      </c>
      <c r="F111" s="108">
        <v>7.21</v>
      </c>
      <c r="G111" s="108">
        <f>IF(F111&lt;&gt;"",F111*D111,"")</f>
        <v>43.26</v>
      </c>
      <c r="H111" s="6" t="s">
        <v>828</v>
      </c>
      <c r="I111" s="6" t="s">
        <v>711</v>
      </c>
      <c r="J111" s="107"/>
      <c r="K111" s="5">
        <f>SUMIF(Entrées!C:C,A:A,Entrées!E:E)</f>
        <v>0</v>
      </c>
      <c r="L111" s="5">
        <f>SUMIF(Sorties!B:B,A:A,Sorties!D:D)</f>
        <v>0</v>
      </c>
      <c r="N111" s="3"/>
    </row>
    <row r="112" spans="1:14" x14ac:dyDescent="0.35">
      <c r="A112" s="106">
        <v>1704100</v>
      </c>
      <c r="B112" s="6" t="s">
        <v>272</v>
      </c>
      <c r="C112" s="2">
        <v>1</v>
      </c>
      <c r="D112" s="100">
        <f>C112+K112-L112</f>
        <v>1</v>
      </c>
      <c r="E112" s="1">
        <v>1</v>
      </c>
      <c r="F112" s="108"/>
      <c r="G112" s="108" t="str">
        <f>IF(F112&lt;&gt;"",F112*D112,"")</f>
        <v/>
      </c>
      <c r="H112" s="6" t="s">
        <v>403</v>
      </c>
      <c r="I112" s="6" t="s">
        <v>256</v>
      </c>
      <c r="J112" s="107"/>
      <c r="K112" s="5">
        <f>SUMIF(Entrées!C:C,A:A,Entrées!E:E)</f>
        <v>0</v>
      </c>
      <c r="L112" s="5">
        <f>SUMIF(Sorties!B:B,A:A,Sorties!D:D)</f>
        <v>0</v>
      </c>
      <c r="N112" s="3"/>
    </row>
    <row r="113" spans="1:14" x14ac:dyDescent="0.35">
      <c r="A113" s="106">
        <v>1750100</v>
      </c>
      <c r="B113" s="6" t="s">
        <v>272</v>
      </c>
      <c r="C113" s="2">
        <v>1</v>
      </c>
      <c r="D113" s="100">
        <f>C113+K113-L113</f>
        <v>1</v>
      </c>
      <c r="E113" s="1">
        <v>1</v>
      </c>
      <c r="F113" s="108"/>
      <c r="G113" s="108" t="str">
        <f>IF(F113&lt;&gt;"",F113*D113,"")</f>
        <v/>
      </c>
      <c r="H113" s="6" t="s">
        <v>404</v>
      </c>
      <c r="I113" s="6" t="s">
        <v>256</v>
      </c>
      <c r="J113" s="107"/>
      <c r="K113" s="5">
        <f>SUMIF(Entrées!C:C,A:A,Entrées!E:E)</f>
        <v>0</v>
      </c>
      <c r="L113" s="5">
        <f>SUMIF(Sorties!B:B,A:A,Sorties!D:D)</f>
        <v>0</v>
      </c>
      <c r="N113" s="3"/>
    </row>
    <row r="114" spans="1:14" x14ac:dyDescent="0.35">
      <c r="A114" s="106">
        <v>2007444</v>
      </c>
      <c r="B114" s="6" t="s">
        <v>738</v>
      </c>
      <c r="C114" s="2">
        <v>1</v>
      </c>
      <c r="D114" s="100">
        <f>C114+K114-L114</f>
        <v>1</v>
      </c>
      <c r="E114" s="1">
        <v>1</v>
      </c>
      <c r="F114" s="108">
        <v>53.66</v>
      </c>
      <c r="G114" s="108">
        <f>IF(F114&lt;&gt;"",F114*D114,"")</f>
        <v>53.66</v>
      </c>
      <c r="H114" s="6" t="s">
        <v>739</v>
      </c>
      <c r="I114" s="6" t="s">
        <v>638</v>
      </c>
      <c r="J114" s="107"/>
      <c r="K114" s="5">
        <f>SUMIF(Entrées!C:C,A:A,Entrées!E:E)</f>
        <v>0</v>
      </c>
      <c r="L114" s="5">
        <f>SUMIF(Sorties!B:B,A:A,Sorties!D:D)</f>
        <v>0</v>
      </c>
      <c r="N114" s="3"/>
    </row>
    <row r="115" spans="1:14" x14ac:dyDescent="0.35">
      <c r="A115" s="47">
        <v>2022870</v>
      </c>
      <c r="B115" s="6" t="s">
        <v>63</v>
      </c>
      <c r="C115" s="2">
        <v>140</v>
      </c>
      <c r="D115" s="100">
        <f>C115+K115-L115</f>
        <v>140</v>
      </c>
      <c r="E115" s="1">
        <v>10</v>
      </c>
      <c r="F115" s="108"/>
      <c r="G115" s="108" t="str">
        <f>IF(F115&lt;&gt;"",F115*D115,"")</f>
        <v/>
      </c>
      <c r="H115" s="6" t="s">
        <v>87</v>
      </c>
      <c r="I115" s="6" t="s">
        <v>93</v>
      </c>
      <c r="J115" s="20"/>
      <c r="K115" s="5">
        <f>SUMIF(Entrées!C:C,A:A,Entrées!E:E)</f>
        <v>0</v>
      </c>
      <c r="L115" s="5">
        <f>SUMIF(Sorties!B:B,A:A,Sorties!D:D)</f>
        <v>0</v>
      </c>
      <c r="N115" s="3"/>
    </row>
    <row r="116" spans="1:14" x14ac:dyDescent="0.35">
      <c r="A116" s="106">
        <v>2022872</v>
      </c>
      <c r="B116" s="6" t="s">
        <v>63</v>
      </c>
      <c r="C116" s="2">
        <v>19</v>
      </c>
      <c r="D116" s="100">
        <f>C116+K116-L116</f>
        <v>19</v>
      </c>
      <c r="E116" s="1">
        <v>5</v>
      </c>
      <c r="F116" s="108"/>
      <c r="G116" s="108" t="str">
        <f>IF(F116&lt;&gt;"",F116*D116,"")</f>
        <v/>
      </c>
      <c r="H116" s="6" t="s">
        <v>285</v>
      </c>
      <c r="I116" s="6" t="s">
        <v>93</v>
      </c>
      <c r="J116" s="107"/>
      <c r="K116" s="5">
        <f>SUMIF(Entrées!C:C,A:A,Entrées!E:E)</f>
        <v>0</v>
      </c>
      <c r="L116" s="5">
        <f>SUMIF(Sorties!B:B,A:A,Sorties!D:D)</f>
        <v>0</v>
      </c>
      <c r="N116" s="3"/>
    </row>
    <row r="117" spans="1:14" x14ac:dyDescent="0.35">
      <c r="A117" s="106">
        <v>2029675</v>
      </c>
      <c r="B117" s="6" t="s">
        <v>63</v>
      </c>
      <c r="C117" s="2">
        <v>41</v>
      </c>
      <c r="D117" s="100">
        <f>C117+K117-L117</f>
        <v>41</v>
      </c>
      <c r="E117" s="1">
        <v>10</v>
      </c>
      <c r="F117" s="108"/>
      <c r="G117" s="108" t="str">
        <f>IF(F117&lt;&gt;"",F117*D117,"")</f>
        <v/>
      </c>
      <c r="H117" s="6" t="s">
        <v>546</v>
      </c>
      <c r="I117" s="6" t="s">
        <v>93</v>
      </c>
      <c r="J117" s="107"/>
      <c r="K117" s="5">
        <f>SUMIF(Entrées!C:C,A:A,Entrées!E:E)</f>
        <v>0</v>
      </c>
      <c r="L117" s="5">
        <f>SUMIF(Sorties!B:B,A:A,Sorties!D:D)</f>
        <v>0</v>
      </c>
      <c r="N117" s="3"/>
    </row>
    <row r="118" spans="1:14" x14ac:dyDescent="0.35">
      <c r="A118" s="106">
        <v>2029690</v>
      </c>
      <c r="B118" s="6" t="s">
        <v>63</v>
      </c>
      <c r="C118" s="2">
        <v>61</v>
      </c>
      <c r="D118" s="100">
        <f>C118+K118-L118</f>
        <v>61</v>
      </c>
      <c r="E118" s="1">
        <v>10</v>
      </c>
      <c r="F118" s="108"/>
      <c r="G118" s="108" t="str">
        <f>IF(F118&lt;&gt;"",F118*D118,"")</f>
        <v/>
      </c>
      <c r="H118" s="6" t="s">
        <v>547</v>
      </c>
      <c r="I118" s="6" t="s">
        <v>93</v>
      </c>
      <c r="J118" s="107"/>
      <c r="K118" s="5">
        <f>SUMIF(Entrées!C:C,A:A,Entrées!E:E)</f>
        <v>0</v>
      </c>
      <c r="L118" s="5">
        <f>SUMIF(Sorties!B:B,A:A,Sorties!D:D)</f>
        <v>0</v>
      </c>
      <c r="N118" s="3"/>
    </row>
    <row r="119" spans="1:14" x14ac:dyDescent="0.35">
      <c r="A119" s="106">
        <v>2033011</v>
      </c>
      <c r="B119" s="6" t="s">
        <v>63</v>
      </c>
      <c r="C119" s="2">
        <v>500</v>
      </c>
      <c r="D119" s="100">
        <f>C119+K119-L119</f>
        <v>400</v>
      </c>
      <c r="E119" s="1">
        <v>50</v>
      </c>
      <c r="F119" s="108"/>
      <c r="G119" s="108" t="str">
        <f>IF(F119&lt;&gt;"",F119*D119,"")</f>
        <v/>
      </c>
      <c r="H119" s="6" t="s">
        <v>510</v>
      </c>
      <c r="I119" s="6" t="s">
        <v>93</v>
      </c>
      <c r="J119" s="107"/>
      <c r="K119" s="5">
        <f>SUMIF(Entrées!C:C,A:A,Entrées!E:E)</f>
        <v>0</v>
      </c>
      <c r="L119" s="5">
        <f>SUMIF(Sorties!B:B,A:A,Sorties!D:D)</f>
        <v>100</v>
      </c>
      <c r="N119" s="3"/>
    </row>
    <row r="120" spans="1:14" x14ac:dyDescent="0.35">
      <c r="A120" s="106">
        <v>2049562</v>
      </c>
      <c r="B120" s="6" t="s">
        <v>63</v>
      </c>
      <c r="C120" s="2">
        <v>24</v>
      </c>
      <c r="D120" s="100">
        <f>C120+K120-L120</f>
        <v>24</v>
      </c>
      <c r="E120" s="1">
        <v>5</v>
      </c>
      <c r="F120" s="108"/>
      <c r="G120" s="108" t="str">
        <f>IF(F120&lt;&gt;"",F120*D120,"")</f>
        <v/>
      </c>
      <c r="H120" s="6" t="s">
        <v>286</v>
      </c>
      <c r="I120" s="6" t="s">
        <v>93</v>
      </c>
      <c r="J120" s="107"/>
      <c r="K120" s="5">
        <f>SUMIF(Entrées!C:C,A:A,Entrées!E:E)</f>
        <v>0</v>
      </c>
      <c r="L120" s="5">
        <f>SUMIF(Sorties!B:B,A:A,Sorties!D:D)</f>
        <v>0</v>
      </c>
      <c r="N120" s="3"/>
    </row>
    <row r="121" spans="1:14" x14ac:dyDescent="0.35">
      <c r="A121" s="106">
        <v>3022113.2</v>
      </c>
      <c r="B121" s="6" t="s">
        <v>368</v>
      </c>
      <c r="C121" s="2">
        <v>3</v>
      </c>
      <c r="D121" s="100">
        <f>C121+K121-L121</f>
        <v>3</v>
      </c>
      <c r="E121" s="1">
        <v>1</v>
      </c>
      <c r="F121" s="108"/>
      <c r="G121" s="108" t="str">
        <f>IF(F121&lt;&gt;"",F121*D121,"")</f>
        <v/>
      </c>
      <c r="H121" s="6" t="s">
        <v>380</v>
      </c>
      <c r="I121" s="6" t="s">
        <v>371</v>
      </c>
      <c r="J121" s="107"/>
      <c r="K121" s="5">
        <f>SUMIF(Entrées!C:C,A:A,Entrées!E:E)</f>
        <v>0</v>
      </c>
      <c r="L121" s="5">
        <f>SUMIF(Sorties!B:B,A:A,Sorties!D:D)</f>
        <v>0</v>
      </c>
      <c r="N121" s="3"/>
    </row>
    <row r="122" spans="1:14" x14ac:dyDescent="0.35">
      <c r="A122" s="106">
        <v>3103919</v>
      </c>
      <c r="B122" s="6" t="s">
        <v>858</v>
      </c>
      <c r="C122" s="2">
        <v>1</v>
      </c>
      <c r="D122" s="100">
        <f>C122+K122-L122</f>
        <v>1</v>
      </c>
      <c r="E122" s="1">
        <v>1</v>
      </c>
      <c r="F122" s="108">
        <v>60.45</v>
      </c>
      <c r="G122" s="108">
        <f>IF(F122&lt;&gt;"",F122*D122,"")</f>
        <v>60.45</v>
      </c>
      <c r="H122" s="6" t="s">
        <v>865</v>
      </c>
      <c r="I122" s="6" t="s">
        <v>850</v>
      </c>
      <c r="J122" s="107"/>
      <c r="K122" s="5">
        <f>SUMIF(Entrées!C:C,A:A,Entrées!E:E)</f>
        <v>0</v>
      </c>
      <c r="L122" s="5">
        <f>SUMIF(Sorties!B:B,A:A,Sorties!D:D)</f>
        <v>0</v>
      </c>
      <c r="N122" s="3"/>
    </row>
    <row r="123" spans="1:14" x14ac:dyDescent="0.35">
      <c r="A123" s="106">
        <v>4116110</v>
      </c>
      <c r="B123" s="6" t="s">
        <v>368</v>
      </c>
      <c r="C123" s="2">
        <v>3</v>
      </c>
      <c r="D123" s="100">
        <f>C123+K123-L123</f>
        <v>3</v>
      </c>
      <c r="E123" s="1">
        <v>1</v>
      </c>
      <c r="F123" s="108"/>
      <c r="G123" s="108" t="str">
        <f>IF(F123&lt;&gt;"",F123*D123,"")</f>
        <v/>
      </c>
      <c r="H123" s="6" t="s">
        <v>392</v>
      </c>
      <c r="I123" s="6" t="s">
        <v>371</v>
      </c>
      <c r="J123" s="107"/>
      <c r="K123" s="5">
        <f>SUMIF(Entrées!C:C,A:A,Entrées!E:E)</f>
        <v>0</v>
      </c>
      <c r="L123" s="5">
        <f>SUMIF(Sorties!B:B,A:A,Sorties!D:D)</f>
        <v>0</v>
      </c>
      <c r="N123" s="3"/>
    </row>
    <row r="124" spans="1:14" x14ac:dyDescent="0.35">
      <c r="A124" s="106">
        <v>6117349</v>
      </c>
      <c r="B124" s="6" t="s">
        <v>740</v>
      </c>
      <c r="C124" s="2">
        <v>40</v>
      </c>
      <c r="D124" s="100">
        <f>C124+K124-L124</f>
        <v>40</v>
      </c>
      <c r="E124" s="1">
        <v>5</v>
      </c>
      <c r="F124" s="108">
        <v>11.71</v>
      </c>
      <c r="G124" s="108">
        <f>IF(F124&lt;&gt;"",F124*D124,"")</f>
        <v>468.40000000000003</v>
      </c>
      <c r="H124" s="6" t="s">
        <v>829</v>
      </c>
      <c r="I124" s="6" t="s">
        <v>711</v>
      </c>
      <c r="J124" s="107"/>
      <c r="K124" s="5">
        <f>SUMIF(Entrées!C:C,A:A,Entrées!E:E)</f>
        <v>0</v>
      </c>
      <c r="L124" s="5">
        <f>SUMIF(Sorties!B:B,A:A,Sorties!D:D)</f>
        <v>0</v>
      </c>
      <c r="N124" s="3"/>
    </row>
    <row r="125" spans="1:14" x14ac:dyDescent="0.35">
      <c r="A125" s="106">
        <v>6143780</v>
      </c>
      <c r="B125" s="6" t="s">
        <v>858</v>
      </c>
      <c r="C125" s="2">
        <v>2</v>
      </c>
      <c r="D125" s="100">
        <f>C125+K125-L125</f>
        <v>2</v>
      </c>
      <c r="E125" s="1">
        <v>1</v>
      </c>
      <c r="F125" s="108">
        <v>255.36</v>
      </c>
      <c r="G125" s="108">
        <f>IF(F125&lt;&gt;"",F125*D125,"")</f>
        <v>510.72</v>
      </c>
      <c r="H125" s="6" t="s">
        <v>866</v>
      </c>
      <c r="I125" s="6" t="s">
        <v>850</v>
      </c>
      <c r="J125" s="107"/>
      <c r="K125" s="5">
        <f>SUMIF(Entrées!C:C,A:A,Entrées!E:E)</f>
        <v>0</v>
      </c>
      <c r="L125" s="5">
        <f>SUMIF(Sorties!B:B,A:A,Sorties!D:D)</f>
        <v>0</v>
      </c>
      <c r="N125" s="3"/>
    </row>
    <row r="126" spans="1:14" x14ac:dyDescent="0.35">
      <c r="A126" s="106">
        <v>14242111</v>
      </c>
      <c r="B126" s="6" t="s">
        <v>196</v>
      </c>
      <c r="C126" s="2">
        <v>2</v>
      </c>
      <c r="D126" s="100">
        <f>C126+K126-L126</f>
        <v>2</v>
      </c>
      <c r="E126" s="1">
        <v>1</v>
      </c>
      <c r="F126" s="108"/>
      <c r="G126" s="108" t="str">
        <f>IF(F126&lt;&gt;"",F126*D126,"")</f>
        <v/>
      </c>
      <c r="H126" s="6" t="s">
        <v>541</v>
      </c>
      <c r="I126" s="6" t="s">
        <v>191</v>
      </c>
      <c r="J126" s="107"/>
      <c r="K126" s="5">
        <f>SUMIF(Entrées!C:C,A:A,Entrées!E:E)</f>
        <v>0</v>
      </c>
      <c r="L126" s="5">
        <f>SUMIF(Sorties!B:B,A:A,Sorties!D:D)</f>
        <v>0</v>
      </c>
      <c r="N126" s="3"/>
    </row>
    <row r="127" spans="1:14" x14ac:dyDescent="0.35">
      <c r="A127" s="106">
        <v>29990012</v>
      </c>
      <c r="B127" s="6" t="s">
        <v>324</v>
      </c>
      <c r="C127" s="2">
        <v>1</v>
      </c>
      <c r="D127" s="100">
        <f>C127+K127-L127</f>
        <v>1</v>
      </c>
      <c r="E127" s="1">
        <v>1</v>
      </c>
      <c r="F127" s="108"/>
      <c r="G127" s="108" t="str">
        <f>IF(F127&lt;&gt;"",F127*D127,"")</f>
        <v/>
      </c>
      <c r="H127" s="6" t="s">
        <v>325</v>
      </c>
      <c r="I127" s="6" t="s">
        <v>256</v>
      </c>
      <c r="J127" s="107"/>
      <c r="K127" s="5">
        <f>SUMIF(Entrées!C:C,A:A,Entrées!E:E)</f>
        <v>0</v>
      </c>
      <c r="L127" s="5">
        <f>SUMIF(Sorties!B:B,A:A,Sorties!D:D)</f>
        <v>0</v>
      </c>
      <c r="N127" s="3"/>
    </row>
    <row r="128" spans="1:14" x14ac:dyDescent="0.35">
      <c r="A128" s="106">
        <v>32653005</v>
      </c>
      <c r="B128" s="6" t="s">
        <v>611</v>
      </c>
      <c r="C128" s="2">
        <v>2</v>
      </c>
      <c r="D128" s="100">
        <f>C128+K128-L128</f>
        <v>2</v>
      </c>
      <c r="E128" s="1">
        <v>1</v>
      </c>
      <c r="F128" s="108">
        <v>266.93</v>
      </c>
      <c r="G128" s="108">
        <f>IF(F128&lt;&gt;"",F128*D128,"")</f>
        <v>533.86</v>
      </c>
      <c r="H128" s="6" t="s">
        <v>820</v>
      </c>
      <c r="J128" s="107"/>
      <c r="K128" s="5">
        <f>SUMIF(Entrées!C:C,A:A,Entrées!E:E)</f>
        <v>0</v>
      </c>
      <c r="L128" s="5">
        <f>SUMIF(Sorties!B:B,A:A,Sorties!D:D)</f>
        <v>0</v>
      </c>
      <c r="N128" s="3"/>
    </row>
    <row r="129" spans="1:14" x14ac:dyDescent="0.35">
      <c r="A129" s="106">
        <v>32906002</v>
      </c>
      <c r="B129" s="6" t="s">
        <v>196</v>
      </c>
      <c r="C129" s="2">
        <v>2</v>
      </c>
      <c r="D129" s="100">
        <f>C129+K129-L129</f>
        <v>2</v>
      </c>
      <c r="E129" s="1">
        <v>1</v>
      </c>
      <c r="F129" s="108"/>
      <c r="G129" s="108" t="str">
        <f>IF(F129&lt;&gt;"",F129*D129,"")</f>
        <v/>
      </c>
      <c r="H129" s="6" t="s">
        <v>542</v>
      </c>
      <c r="I129" s="6" t="s">
        <v>191</v>
      </c>
      <c r="J129" s="107"/>
      <c r="K129" s="5">
        <f>SUMIF(Entrées!C:C,A:A,Entrées!E:E)</f>
        <v>0</v>
      </c>
      <c r="L129" s="5">
        <f>SUMIF(Sorties!B:B,A:A,Sorties!D:D)</f>
        <v>0</v>
      </c>
      <c r="N129" s="3"/>
    </row>
    <row r="130" spans="1:14" x14ac:dyDescent="0.35">
      <c r="A130" s="106">
        <v>39983016</v>
      </c>
      <c r="B130" s="6" t="s">
        <v>368</v>
      </c>
      <c r="C130" s="2">
        <v>6</v>
      </c>
      <c r="D130" s="100">
        <f>C130+K130-L130</f>
        <v>6</v>
      </c>
      <c r="E130" s="1">
        <v>1</v>
      </c>
      <c r="F130" s="108">
        <v>13.56</v>
      </c>
      <c r="G130" s="108">
        <f>IF(F130&lt;&gt;"",F130*D130,"")</f>
        <v>81.36</v>
      </c>
      <c r="H130" s="6" t="s">
        <v>741</v>
      </c>
      <c r="I130" s="6" t="s">
        <v>191</v>
      </c>
      <c r="J130" s="107"/>
      <c r="K130" s="5">
        <f>SUMIF(Entrées!C:C,A:A,Entrées!E:E)</f>
        <v>0</v>
      </c>
      <c r="L130" s="5">
        <f>SUMIF(Sorties!B:B,A:A,Sorties!D:D)</f>
        <v>0</v>
      </c>
      <c r="N130" s="3"/>
    </row>
    <row r="131" spans="1:14" x14ac:dyDescent="0.35">
      <c r="A131" s="106">
        <v>48250403</v>
      </c>
      <c r="B131" s="6" t="s">
        <v>271</v>
      </c>
      <c r="C131" s="2">
        <v>1</v>
      </c>
      <c r="D131" s="100">
        <f>C131+K131-L131</f>
        <v>1</v>
      </c>
      <c r="E131" s="1">
        <v>1</v>
      </c>
      <c r="F131" s="108"/>
      <c r="G131" s="108" t="str">
        <f>IF(F131&lt;&gt;"",F131*D131,"")</f>
        <v/>
      </c>
      <c r="H131" s="6" t="s">
        <v>341</v>
      </c>
      <c r="I131" s="6" t="s">
        <v>256</v>
      </c>
      <c r="J131" s="107"/>
      <c r="K131" s="5">
        <f>SUMIF(Entrées!C:C,A:A,Entrées!E:E)</f>
        <v>0</v>
      </c>
      <c r="L131" s="5">
        <f>SUMIF(Sorties!B:B,A:A,Sorties!D:D)</f>
        <v>0</v>
      </c>
      <c r="N131" s="3"/>
    </row>
    <row r="132" spans="1:14" x14ac:dyDescent="0.35">
      <c r="A132" s="106">
        <v>48290110</v>
      </c>
      <c r="B132" s="6" t="s">
        <v>271</v>
      </c>
      <c r="C132" s="2">
        <v>1</v>
      </c>
      <c r="D132" s="100">
        <f>C132+K132-L132</f>
        <v>1</v>
      </c>
      <c r="E132" s="1">
        <v>1</v>
      </c>
      <c r="F132" s="108">
        <v>133.47</v>
      </c>
      <c r="G132" s="108">
        <f>IF(F132&lt;&gt;"",F132*D132,"")</f>
        <v>133.47</v>
      </c>
      <c r="H132" s="6" t="s">
        <v>688</v>
      </c>
      <c r="I132" s="6" t="s">
        <v>256</v>
      </c>
      <c r="J132" s="107"/>
      <c r="K132" s="5">
        <f>SUMIF(Entrées!C:C,A:A,Entrées!E:E)</f>
        <v>0</v>
      </c>
      <c r="L132" s="5">
        <f>SUMIF(Sorties!B:B,A:A,Sorties!D:D)</f>
        <v>0</v>
      </c>
      <c r="N132" s="3"/>
    </row>
    <row r="133" spans="1:14" x14ac:dyDescent="0.35">
      <c r="A133" s="106">
        <v>48290181</v>
      </c>
      <c r="B133" s="6" t="s">
        <v>830</v>
      </c>
      <c r="C133" s="2">
        <v>10</v>
      </c>
      <c r="D133" s="100">
        <f>C133+K133-L133</f>
        <v>10</v>
      </c>
      <c r="E133" s="1">
        <v>1</v>
      </c>
      <c r="F133" s="108">
        <v>2.14</v>
      </c>
      <c r="G133" s="108">
        <f>IF(F133&lt;&gt;"",F133*D133,"")</f>
        <v>21.400000000000002</v>
      </c>
      <c r="H133" s="6" t="s">
        <v>835</v>
      </c>
      <c r="I133" s="6" t="s">
        <v>711</v>
      </c>
      <c r="J133" s="107"/>
      <c r="K133" s="5">
        <f>SUMIF(Entrées!C:C,A:A,Entrées!E:E)</f>
        <v>0</v>
      </c>
      <c r="L133" s="5">
        <f>SUMIF(Sorties!B:B,A:A,Sorties!D:D)</f>
        <v>0</v>
      </c>
      <c r="N133" s="3"/>
    </row>
    <row r="134" spans="1:14" x14ac:dyDescent="0.35">
      <c r="A134" s="106">
        <v>48290583</v>
      </c>
      <c r="B134" s="6" t="s">
        <v>830</v>
      </c>
      <c r="C134" s="2">
        <v>14</v>
      </c>
      <c r="D134" s="100">
        <f>C134+K134-L134</f>
        <v>14</v>
      </c>
      <c r="E134" s="1">
        <v>5</v>
      </c>
      <c r="F134" s="108">
        <v>2.85</v>
      </c>
      <c r="G134" s="108">
        <f>IF(F134&lt;&gt;"",F134*D134,"")</f>
        <v>39.9</v>
      </c>
      <c r="H134" s="6" t="s">
        <v>836</v>
      </c>
      <c r="I134" s="6" t="s">
        <v>711</v>
      </c>
      <c r="J134" s="107"/>
      <c r="K134" s="5">
        <f>SUMIF(Entrées!C:C,A:A,Entrées!E:E)</f>
        <v>0</v>
      </c>
      <c r="L134" s="5">
        <f>SUMIF(Sorties!B:B,A:A,Sorties!D:D)</f>
        <v>0</v>
      </c>
      <c r="N134" s="3"/>
    </row>
    <row r="135" spans="1:14" x14ac:dyDescent="0.35">
      <c r="A135" s="106">
        <v>49190401</v>
      </c>
      <c r="B135" s="6" t="s">
        <v>738</v>
      </c>
      <c r="C135" s="2">
        <v>68</v>
      </c>
      <c r="D135" s="100">
        <f>C135+K135-L135</f>
        <v>68</v>
      </c>
      <c r="E135" s="1">
        <v>5</v>
      </c>
      <c r="F135" s="108">
        <v>9.94</v>
      </c>
      <c r="G135" s="108">
        <f>IF(F135&lt;&gt;"",F135*D135,"")</f>
        <v>675.92</v>
      </c>
      <c r="H135" s="6" t="s">
        <v>762</v>
      </c>
      <c r="I135" s="6" t="s">
        <v>638</v>
      </c>
      <c r="J135" s="107"/>
      <c r="K135" s="5">
        <f>SUMIF(Entrées!C:C,A:A,Entrées!E:E)</f>
        <v>0</v>
      </c>
      <c r="L135" s="5">
        <f>SUMIF(Sorties!B:B,A:A,Sorties!D:D)</f>
        <v>0</v>
      </c>
      <c r="N135" s="3"/>
    </row>
    <row r="136" spans="1:14" x14ac:dyDescent="0.35">
      <c r="A136" s="106">
        <v>67220400</v>
      </c>
      <c r="B136" s="6" t="s">
        <v>368</v>
      </c>
      <c r="C136" s="2">
        <v>3</v>
      </c>
      <c r="D136" s="100">
        <f>C136+K136-L136</f>
        <v>3</v>
      </c>
      <c r="E136" s="1">
        <v>1</v>
      </c>
      <c r="F136" s="108"/>
      <c r="G136" s="108" t="str">
        <f>IF(F136&lt;&gt;"",F136*D136,"")</f>
        <v/>
      </c>
      <c r="H136" s="6" t="s">
        <v>389</v>
      </c>
      <c r="I136" s="6" t="s">
        <v>371</v>
      </c>
      <c r="J136" s="107"/>
      <c r="K136" s="5">
        <f>SUMIF(Entrées!C:C,A:A,Entrées!E:E)</f>
        <v>0</v>
      </c>
      <c r="L136" s="5">
        <f>SUMIF(Sorties!B:B,A:A,Sorties!D:D)</f>
        <v>0</v>
      </c>
      <c r="N136" s="3"/>
    </row>
    <row r="137" spans="1:14" x14ac:dyDescent="0.35">
      <c r="A137" s="106">
        <v>7100195504</v>
      </c>
      <c r="B137" s="6" t="s">
        <v>94</v>
      </c>
      <c r="C137" s="2">
        <v>3</v>
      </c>
      <c r="D137" s="100">
        <f>C137+K137-L137</f>
        <v>3</v>
      </c>
      <c r="E137" s="1">
        <v>1</v>
      </c>
      <c r="F137" s="108"/>
      <c r="G137" s="108" t="str">
        <f>IF(F137&lt;&gt;"",F137*D137,"")</f>
        <v/>
      </c>
      <c r="H137" s="6" t="s">
        <v>106</v>
      </c>
      <c r="I137" s="6" t="s">
        <v>97</v>
      </c>
      <c r="J137" s="20"/>
      <c r="K137" s="5">
        <f>SUMIF(Entrées!C:C,A:A,Entrées!E:E)</f>
        <v>0</v>
      </c>
      <c r="L137" s="5">
        <f>SUMIF(Sorties!B:B,A:A,Sorties!D:D)</f>
        <v>0</v>
      </c>
      <c r="N137" s="3"/>
    </row>
    <row r="138" spans="1:14" x14ac:dyDescent="0.35">
      <c r="A138" s="106">
        <v>7498303637</v>
      </c>
      <c r="B138" s="6" t="s">
        <v>740</v>
      </c>
      <c r="C138" s="2">
        <v>3</v>
      </c>
      <c r="D138" s="100">
        <f>C138+K138-L138</f>
        <v>3</v>
      </c>
      <c r="E138" s="1">
        <v>1</v>
      </c>
      <c r="F138" s="108">
        <v>61.73</v>
      </c>
      <c r="G138" s="108">
        <f>IF(F138&lt;&gt;"",F138*D138,"")</f>
        <v>185.19</v>
      </c>
      <c r="H138" s="6" t="s">
        <v>825</v>
      </c>
      <c r="I138" s="6" t="s">
        <v>711</v>
      </c>
      <c r="J138" s="107"/>
      <c r="K138" s="5">
        <f>SUMIF(Entrées!C:C,A:A,Entrées!E:E)</f>
        <v>0</v>
      </c>
      <c r="L138" s="5">
        <f>SUMIF(Sorties!B:B,A:A,Sorties!D:D)</f>
        <v>0</v>
      </c>
      <c r="N138" s="3"/>
    </row>
    <row r="139" spans="1:14" x14ac:dyDescent="0.35">
      <c r="A139" s="106">
        <v>80100035278</v>
      </c>
      <c r="B139" s="6" t="s">
        <v>858</v>
      </c>
      <c r="C139" s="2">
        <v>29</v>
      </c>
      <c r="D139" s="100">
        <f>C139+K139-L139</f>
        <v>29</v>
      </c>
      <c r="E139" s="1">
        <v>1</v>
      </c>
      <c r="F139" s="108">
        <v>2.15</v>
      </c>
      <c r="G139" s="108">
        <f>IF(F139&lt;&gt;"",F139*D139,"")</f>
        <v>62.349999999999994</v>
      </c>
      <c r="H139" s="6" t="s">
        <v>869</v>
      </c>
      <c r="I139" s="6" t="s">
        <v>850</v>
      </c>
      <c r="J139" s="107"/>
      <c r="K139" s="5">
        <f>SUMIF(Entrées!C:C,A:A,Entrées!E:E)</f>
        <v>0</v>
      </c>
      <c r="L139" s="5">
        <f>SUMIF(Sorties!B:B,A:A,Sorties!D:D)</f>
        <v>0</v>
      </c>
      <c r="N139" s="3"/>
    </row>
    <row r="140" spans="1:14" x14ac:dyDescent="0.35">
      <c r="A140" s="106" t="s">
        <v>669</v>
      </c>
      <c r="B140" s="6" t="s">
        <v>368</v>
      </c>
      <c r="C140" s="2">
        <v>37</v>
      </c>
      <c r="D140" s="100">
        <f>C140+K140-L140</f>
        <v>25</v>
      </c>
      <c r="E140" s="1">
        <v>5</v>
      </c>
      <c r="F140" s="108">
        <v>0.46300000000000002</v>
      </c>
      <c r="G140" s="108">
        <f>IF(F140&lt;&gt;"",F140*D140,"")</f>
        <v>11.575000000000001</v>
      </c>
      <c r="H140" s="6" t="s">
        <v>450</v>
      </c>
      <c r="I140" s="6" t="s">
        <v>371</v>
      </c>
      <c r="J140" s="107"/>
      <c r="K140" s="5">
        <f>SUMIF(Entrées!C:C,A:A,Entrées!E:E)</f>
        <v>0</v>
      </c>
      <c r="L140" s="5">
        <f>SUMIF(Sorties!B:B,A:A,Sorties!D:D)</f>
        <v>12</v>
      </c>
      <c r="N140" s="3"/>
    </row>
    <row r="141" spans="1:14" x14ac:dyDescent="0.35">
      <c r="A141" s="106" t="s">
        <v>353</v>
      </c>
      <c r="B141" s="6" t="s">
        <v>352</v>
      </c>
      <c r="C141" s="2">
        <v>1</v>
      </c>
      <c r="D141" s="100">
        <f>C141+K141-L141</f>
        <v>1</v>
      </c>
      <c r="E141" s="1">
        <v>1</v>
      </c>
      <c r="F141" s="108"/>
      <c r="G141" s="108" t="str">
        <f>IF(F141&lt;&gt;"",F141*D141,"")</f>
        <v/>
      </c>
      <c r="H141" s="6" t="s">
        <v>354</v>
      </c>
      <c r="I141" s="6" t="s">
        <v>256</v>
      </c>
      <c r="J141" s="107"/>
      <c r="K141" s="5">
        <f>SUMIF(Entrées!C:C,A:A,Entrées!E:E)</f>
        <v>0</v>
      </c>
      <c r="L141" s="5">
        <f>SUMIF(Sorties!B:B,A:A,Sorties!D:D)</f>
        <v>0</v>
      </c>
      <c r="N141" s="3"/>
    </row>
    <row r="142" spans="1:14" x14ac:dyDescent="0.35">
      <c r="A142" s="106" t="s">
        <v>577</v>
      </c>
      <c r="B142" s="6" t="s">
        <v>582</v>
      </c>
      <c r="C142" s="2">
        <v>13</v>
      </c>
      <c r="D142" s="100">
        <f>C142+K142-L142</f>
        <v>13</v>
      </c>
      <c r="E142" s="1">
        <v>5</v>
      </c>
      <c r="F142" s="108"/>
      <c r="G142" s="108" t="str">
        <f>IF(F142&lt;&gt;"",F142*D142,"")</f>
        <v/>
      </c>
      <c r="H142" s="6" t="s">
        <v>578</v>
      </c>
      <c r="I142" s="6" t="s">
        <v>513</v>
      </c>
      <c r="J142" s="107"/>
      <c r="K142" s="5">
        <f>SUMIF(Entrées!C:C,A:A,Entrées!E:E)</f>
        <v>0</v>
      </c>
      <c r="L142" s="5">
        <f>SUMIF(Sorties!B:B,A:A,Sorties!D:D)</f>
        <v>0</v>
      </c>
      <c r="N142" s="3"/>
    </row>
    <row r="143" spans="1:14" x14ac:dyDescent="0.35">
      <c r="A143" s="106" t="s">
        <v>569</v>
      </c>
      <c r="B143" s="6" t="s">
        <v>218</v>
      </c>
      <c r="C143" s="2">
        <v>2</v>
      </c>
      <c r="D143" s="100">
        <f>C143+K143-L143</f>
        <v>2</v>
      </c>
      <c r="E143" s="1">
        <v>1</v>
      </c>
      <c r="F143" s="108"/>
      <c r="G143" s="108" t="str">
        <f>IF(F143&lt;&gt;"",F143*D143,"")</f>
        <v/>
      </c>
      <c r="H143" s="6" t="s">
        <v>570</v>
      </c>
      <c r="I143" s="6" t="s">
        <v>513</v>
      </c>
      <c r="J143" s="107"/>
      <c r="K143" s="5">
        <f>SUMIF(Entrées!C:C,A:A,Entrées!E:E)</f>
        <v>0</v>
      </c>
      <c r="L143" s="5">
        <f>SUMIF(Sorties!B:B,A:A,Sorties!D:D)</f>
        <v>0</v>
      </c>
      <c r="N143" s="3"/>
    </row>
    <row r="144" spans="1:14" x14ac:dyDescent="0.35">
      <c r="A144" s="106" t="s">
        <v>573</v>
      </c>
      <c r="B144" s="6" t="s">
        <v>582</v>
      </c>
      <c r="C144" s="2">
        <v>12</v>
      </c>
      <c r="D144" s="100">
        <f>C144+K144-L144</f>
        <v>12</v>
      </c>
      <c r="E144" s="1">
        <v>1</v>
      </c>
      <c r="F144" s="108"/>
      <c r="G144" s="108" t="str">
        <f>IF(F144&lt;&gt;"",F144*D144,"")</f>
        <v/>
      </c>
      <c r="H144" s="6" t="s">
        <v>574</v>
      </c>
      <c r="I144" s="6" t="s">
        <v>513</v>
      </c>
      <c r="J144" s="107"/>
      <c r="K144" s="5">
        <f>SUMIF(Entrées!C:C,A:A,Entrées!E:E)</f>
        <v>0</v>
      </c>
      <c r="L144" s="5">
        <f>SUMIF(Sorties!B:B,A:A,Sorties!D:D)</f>
        <v>0</v>
      </c>
      <c r="N144" s="3"/>
    </row>
    <row r="145" spans="1:14" x14ac:dyDescent="0.35">
      <c r="A145" s="106" t="s">
        <v>563</v>
      </c>
      <c r="B145" s="6" t="s">
        <v>552</v>
      </c>
      <c r="C145" s="2">
        <v>5</v>
      </c>
      <c r="D145" s="100">
        <f>C145+K145-L145</f>
        <v>5</v>
      </c>
      <c r="E145" s="1">
        <v>5</v>
      </c>
      <c r="F145" s="108"/>
      <c r="G145" s="108" t="str">
        <f>IF(F145&lt;&gt;"",F145*D145,"")</f>
        <v/>
      </c>
      <c r="H145" s="6" t="s">
        <v>564</v>
      </c>
      <c r="I145" s="6" t="s">
        <v>513</v>
      </c>
      <c r="J145" s="107"/>
      <c r="K145" s="5">
        <f>SUMIF(Entrées!C:C,A:A,Entrées!E:E)</f>
        <v>0</v>
      </c>
      <c r="L145" s="5">
        <f>SUMIF(Sorties!B:B,A:A,Sorties!D:D)</f>
        <v>0</v>
      </c>
      <c r="N145" s="3"/>
    </row>
    <row r="146" spans="1:14" x14ac:dyDescent="0.35">
      <c r="A146" s="106" t="s">
        <v>565</v>
      </c>
      <c r="B146" s="6" t="s">
        <v>558</v>
      </c>
      <c r="C146" s="2">
        <v>1</v>
      </c>
      <c r="D146" s="100">
        <f>C146+K146-L146</f>
        <v>1</v>
      </c>
      <c r="E146" s="1">
        <v>1</v>
      </c>
      <c r="F146" s="108"/>
      <c r="G146" s="108" t="str">
        <f>IF(F146&lt;&gt;"",F146*D146,"")</f>
        <v/>
      </c>
      <c r="H146" s="6" t="s">
        <v>566</v>
      </c>
      <c r="I146" s="6" t="s">
        <v>513</v>
      </c>
      <c r="J146" s="107"/>
      <c r="K146" s="5">
        <f>SUMIF(Entrées!C:C,A:A,Entrées!E:E)</f>
        <v>0</v>
      </c>
      <c r="L146" s="5">
        <f>SUMIF(Sorties!B:B,A:A,Sorties!D:D)</f>
        <v>0</v>
      </c>
      <c r="N146" s="3"/>
    </row>
    <row r="147" spans="1:14" x14ac:dyDescent="0.35">
      <c r="A147" s="106" t="s">
        <v>571</v>
      </c>
      <c r="B147" s="6" t="s">
        <v>582</v>
      </c>
      <c r="C147" s="2">
        <v>7</v>
      </c>
      <c r="D147" s="100">
        <f>C147+K147-L147</f>
        <v>7</v>
      </c>
      <c r="E147" s="1">
        <v>1</v>
      </c>
      <c r="F147" s="108"/>
      <c r="G147" s="108" t="str">
        <f>IF(F147&lt;&gt;"",F147*D147,"")</f>
        <v/>
      </c>
      <c r="H147" s="6" t="s">
        <v>572</v>
      </c>
      <c r="I147" s="6" t="s">
        <v>513</v>
      </c>
      <c r="J147" s="107"/>
      <c r="K147" s="5">
        <f>SUMIF(Entrées!C:C,A:A,Entrées!E:E)</f>
        <v>0</v>
      </c>
      <c r="L147" s="5">
        <f>SUMIF(Sorties!B:B,A:A,Sorties!D:D)</f>
        <v>0</v>
      </c>
      <c r="N147" s="3"/>
    </row>
    <row r="148" spans="1:14" x14ac:dyDescent="0.35">
      <c r="A148" s="106" t="s">
        <v>579</v>
      </c>
      <c r="B148" s="6" t="s">
        <v>582</v>
      </c>
      <c r="C148" s="2">
        <v>2</v>
      </c>
      <c r="D148" s="100">
        <f>C148+K148-L148</f>
        <v>2</v>
      </c>
      <c r="E148" s="1">
        <v>1</v>
      </c>
      <c r="F148" s="108"/>
      <c r="G148" s="108" t="str">
        <f>IF(F148&lt;&gt;"",F148*D148,"")</f>
        <v/>
      </c>
      <c r="H148" s="6" t="s">
        <v>580</v>
      </c>
      <c r="I148" s="6" t="s">
        <v>513</v>
      </c>
      <c r="J148" s="107"/>
      <c r="K148" s="5">
        <f>SUMIF(Entrées!C:C,A:A,Entrées!E:E)</f>
        <v>0</v>
      </c>
      <c r="L148" s="5">
        <f>SUMIF(Sorties!B:B,A:A,Sorties!D:D)</f>
        <v>0</v>
      </c>
      <c r="N148" s="3"/>
    </row>
    <row r="149" spans="1:14" x14ac:dyDescent="0.35">
      <c r="A149" s="106" t="s">
        <v>575</v>
      </c>
      <c r="B149" s="6" t="s">
        <v>582</v>
      </c>
      <c r="C149" s="2">
        <v>41</v>
      </c>
      <c r="D149" s="100">
        <f>C149+K149-L149</f>
        <v>41</v>
      </c>
      <c r="E149" s="1">
        <v>5</v>
      </c>
      <c r="F149" s="108"/>
      <c r="G149" s="108" t="str">
        <f>IF(F149&lt;&gt;"",F149*D149,"")</f>
        <v/>
      </c>
      <c r="H149" s="6" t="s">
        <v>576</v>
      </c>
      <c r="I149" s="6" t="s">
        <v>513</v>
      </c>
      <c r="J149" s="107"/>
      <c r="K149" s="5">
        <f>SUMIF(Entrées!C:C,A:A,Entrées!E:E)</f>
        <v>0</v>
      </c>
      <c r="L149" s="5">
        <f>SUMIF(Sorties!B:B,A:A,Sorties!D:D)</f>
        <v>0</v>
      </c>
      <c r="N149" s="3"/>
    </row>
    <row r="150" spans="1:14" x14ac:dyDescent="0.35">
      <c r="A150" s="106" t="s">
        <v>714</v>
      </c>
      <c r="B150" s="6" t="s">
        <v>740</v>
      </c>
      <c r="C150" s="2">
        <v>2</v>
      </c>
      <c r="D150" s="100">
        <f>C150+K150-L150</f>
        <v>2</v>
      </c>
      <c r="E150" s="1">
        <v>1</v>
      </c>
      <c r="F150" s="108">
        <v>23.99</v>
      </c>
      <c r="G150" s="108">
        <f>IF(F150&lt;&gt;"",F150*D150,"")</f>
        <v>47.98</v>
      </c>
      <c r="H150" s="6" t="s">
        <v>715</v>
      </c>
      <c r="I150" s="6" t="s">
        <v>711</v>
      </c>
      <c r="J150" s="107"/>
      <c r="K150" s="5">
        <f>SUMIF(Entrées!C:C,A:A,Entrées!E:E)</f>
        <v>0</v>
      </c>
      <c r="L150" s="5">
        <f>SUMIF(Sorties!B:B,A:A,Sorties!D:D)</f>
        <v>0</v>
      </c>
      <c r="N150" s="3"/>
    </row>
    <row r="151" spans="1:14" x14ac:dyDescent="0.35">
      <c r="A151" s="106" t="s">
        <v>871</v>
      </c>
      <c r="B151" s="6" t="s">
        <v>858</v>
      </c>
      <c r="C151" s="2">
        <v>1</v>
      </c>
      <c r="D151" s="100">
        <f>C151+K151-L151</f>
        <v>1</v>
      </c>
      <c r="E151" s="1">
        <v>1</v>
      </c>
      <c r="F151" s="108">
        <v>116.26</v>
      </c>
      <c r="G151" s="108">
        <f>IF(F151&lt;&gt;"",F151*D151,"")</f>
        <v>116.26</v>
      </c>
      <c r="H151" s="6" t="s">
        <v>872</v>
      </c>
      <c r="I151" s="6" t="s">
        <v>850</v>
      </c>
      <c r="J151" s="107"/>
      <c r="K151" s="5">
        <f>SUMIF(Entrées!C:C,A:A,Entrées!E:E)</f>
        <v>0</v>
      </c>
      <c r="L151" s="5">
        <f>SUMIF(Sorties!B:B,A:A,Sorties!D:D)</f>
        <v>0</v>
      </c>
      <c r="N151" s="3"/>
    </row>
    <row r="152" spans="1:14" x14ac:dyDescent="0.35">
      <c r="A152" s="106" t="s">
        <v>765</v>
      </c>
      <c r="B152" s="6" t="s">
        <v>606</v>
      </c>
      <c r="C152" s="2">
        <v>50</v>
      </c>
      <c r="D152" s="100">
        <f>C152+K152-L152</f>
        <v>50</v>
      </c>
      <c r="E152" s="1">
        <v>10</v>
      </c>
      <c r="F152" s="108">
        <v>0.30080000000000001</v>
      </c>
      <c r="G152" s="108">
        <f>IF(F152&lt;&gt;"",F152*D152,"")</f>
        <v>15.040000000000001</v>
      </c>
      <c r="H152" s="6" t="s">
        <v>766</v>
      </c>
      <c r="I152" s="6" t="s">
        <v>638</v>
      </c>
      <c r="J152" s="107"/>
      <c r="K152" s="5">
        <f>SUMIF(Entrées!C:C,A:A,Entrées!E:E)</f>
        <v>0</v>
      </c>
      <c r="L152" s="5">
        <f>SUMIF(Sorties!B:B,A:A,Sorties!D:D)</f>
        <v>0</v>
      </c>
      <c r="N152" s="3"/>
    </row>
    <row r="153" spans="1:14" x14ac:dyDescent="0.35">
      <c r="A153" s="106" t="s">
        <v>767</v>
      </c>
      <c r="B153" s="6" t="s">
        <v>606</v>
      </c>
      <c r="C153" s="2">
        <v>50</v>
      </c>
      <c r="D153" s="100">
        <f>C153+K153-L153</f>
        <v>50</v>
      </c>
      <c r="E153" s="1">
        <v>10</v>
      </c>
      <c r="F153" s="108">
        <v>0.1512</v>
      </c>
      <c r="G153" s="108">
        <f>IF(F153&lt;&gt;"",F153*D153,"")</f>
        <v>7.5600000000000005</v>
      </c>
      <c r="H153" s="6" t="s">
        <v>768</v>
      </c>
      <c r="I153" s="6" t="s">
        <v>638</v>
      </c>
      <c r="J153" s="107"/>
      <c r="K153" s="5">
        <f>SUMIF(Entrées!C:C,A:A,Entrées!E:E)</f>
        <v>0</v>
      </c>
      <c r="L153" s="5">
        <f>SUMIF(Sorties!B:B,A:A,Sorties!D:D)</f>
        <v>0</v>
      </c>
      <c r="N153" s="3"/>
    </row>
    <row r="154" spans="1:14" x14ac:dyDescent="0.35">
      <c r="A154" s="106" t="s">
        <v>763</v>
      </c>
      <c r="B154" s="6" t="s">
        <v>606</v>
      </c>
      <c r="C154" s="2">
        <v>650</v>
      </c>
      <c r="D154" s="100">
        <f>C154+K154-L154</f>
        <v>650</v>
      </c>
      <c r="E154" s="1">
        <v>50</v>
      </c>
      <c r="F154" s="108">
        <v>0.1026</v>
      </c>
      <c r="G154" s="108">
        <f>IF(F154&lt;&gt;"",F154*D154,"")</f>
        <v>66.69</v>
      </c>
      <c r="H154" s="6" t="s">
        <v>764</v>
      </c>
      <c r="I154" s="6" t="s">
        <v>638</v>
      </c>
      <c r="J154" s="107"/>
      <c r="K154" s="5">
        <f>SUMIF(Entrées!C:C,A:A,Entrées!E:E)</f>
        <v>0</v>
      </c>
      <c r="L154" s="5">
        <f>SUMIF(Sorties!B:B,A:A,Sorties!D:D)</f>
        <v>0</v>
      </c>
      <c r="N154" s="3"/>
    </row>
    <row r="155" spans="1:14" x14ac:dyDescent="0.35">
      <c r="A155" s="106" t="s">
        <v>441</v>
      </c>
      <c r="B155" s="6" t="s">
        <v>368</v>
      </c>
      <c r="C155" s="2">
        <v>2</v>
      </c>
      <c r="D155" s="100">
        <f>C155+K155-L155</f>
        <v>2</v>
      </c>
      <c r="E155" s="1">
        <v>5</v>
      </c>
      <c r="F155" s="108"/>
      <c r="G155" s="108" t="str">
        <f>IF(F155&lt;&gt;"",F155*D155,"")</f>
        <v/>
      </c>
      <c r="H155" s="6" t="s">
        <v>444</v>
      </c>
      <c r="I155" s="6" t="s">
        <v>371</v>
      </c>
      <c r="J155" s="107"/>
      <c r="K155" s="5">
        <f>SUMIF(Entrées!C:C,A:A,Entrées!E:E)</f>
        <v>0</v>
      </c>
      <c r="L155" s="5">
        <f>SUMIF(Sorties!B:B,A:A,Sorties!D:D)</f>
        <v>0</v>
      </c>
      <c r="N155" s="3"/>
    </row>
    <row r="156" spans="1:14" x14ac:dyDescent="0.35">
      <c r="A156" s="106" t="s">
        <v>440</v>
      </c>
      <c r="B156" s="6" t="s">
        <v>368</v>
      </c>
      <c r="C156" s="2">
        <v>8</v>
      </c>
      <c r="D156" s="100">
        <f>C156+K156-L156</f>
        <v>8</v>
      </c>
      <c r="E156" s="1">
        <v>5</v>
      </c>
      <c r="F156" s="108"/>
      <c r="G156" s="108" t="str">
        <f>IF(F156&lt;&gt;"",F156*D156,"")</f>
        <v/>
      </c>
      <c r="H156" s="6" t="s">
        <v>445</v>
      </c>
      <c r="I156" s="6" t="s">
        <v>371</v>
      </c>
      <c r="J156" s="107"/>
      <c r="K156" s="5">
        <f>SUMIF(Entrées!C:C,A:A,Entrées!E:E)</f>
        <v>0</v>
      </c>
      <c r="L156" s="5">
        <f>SUMIF(Sorties!B:B,A:A,Sorties!D:D)</f>
        <v>0</v>
      </c>
      <c r="N156" s="3"/>
    </row>
    <row r="157" spans="1:14" x14ac:dyDescent="0.35">
      <c r="A157" s="106" t="s">
        <v>438</v>
      </c>
      <c r="B157" s="6" t="s">
        <v>368</v>
      </c>
      <c r="C157" s="2">
        <v>1</v>
      </c>
      <c r="D157" s="100">
        <f>C157+K157-L157</f>
        <v>1</v>
      </c>
      <c r="E157" s="1">
        <v>5</v>
      </c>
      <c r="F157" s="108"/>
      <c r="G157" s="108" t="str">
        <f>IF(F157&lt;&gt;"",F157*D157,"")</f>
        <v/>
      </c>
      <c r="H157" s="6" t="s">
        <v>439</v>
      </c>
      <c r="I157" s="6" t="s">
        <v>371</v>
      </c>
      <c r="J157" s="107"/>
      <c r="K157" s="5">
        <f>SUMIF(Entrées!C:C,A:A,Entrées!E:E)</f>
        <v>0</v>
      </c>
      <c r="L157" s="5">
        <f>SUMIF(Sorties!B:B,A:A,Sorties!D:D)</f>
        <v>0</v>
      </c>
      <c r="N157" s="3"/>
    </row>
    <row r="158" spans="1:14" x14ac:dyDescent="0.35">
      <c r="A158" s="106" t="s">
        <v>567</v>
      </c>
      <c r="B158" s="6" t="s">
        <v>218</v>
      </c>
      <c r="C158" s="2">
        <v>2</v>
      </c>
      <c r="D158" s="100">
        <f>C158+K158-L158</f>
        <v>2</v>
      </c>
      <c r="E158" s="1">
        <v>1</v>
      </c>
      <c r="F158" s="108"/>
      <c r="G158" s="108" t="str">
        <f>IF(F158&lt;&gt;"",F158*D158,"")</f>
        <v/>
      </c>
      <c r="H158" s="6" t="s">
        <v>568</v>
      </c>
      <c r="I158" s="6" t="s">
        <v>513</v>
      </c>
      <c r="J158" s="107"/>
      <c r="K158" s="5">
        <f>SUMIF(Entrées!C:C,A:A,Entrées!E:E)</f>
        <v>0</v>
      </c>
      <c r="L158" s="5">
        <f>SUMIF(Sorties!B:B,A:A,Sorties!D:D)</f>
        <v>0</v>
      </c>
      <c r="N158" s="3"/>
    </row>
    <row r="159" spans="1:14" x14ac:dyDescent="0.35">
      <c r="A159" s="106" t="s">
        <v>583</v>
      </c>
      <c r="B159" s="6" t="s">
        <v>581</v>
      </c>
      <c r="C159" s="2">
        <v>2</v>
      </c>
      <c r="D159" s="100">
        <f>C159+K159-L159</f>
        <v>2</v>
      </c>
      <c r="E159" s="1">
        <v>1</v>
      </c>
      <c r="F159" s="108"/>
      <c r="G159" s="108" t="str">
        <f>IF(F159&lt;&gt;"",F159*D159,"")</f>
        <v/>
      </c>
      <c r="H159" s="6" t="s">
        <v>584</v>
      </c>
      <c r="I159" s="6" t="s">
        <v>513</v>
      </c>
      <c r="J159" s="107"/>
      <c r="K159" s="5">
        <f>SUMIF(Entrées!C:C,A:A,Entrées!E:E)</f>
        <v>0</v>
      </c>
      <c r="L159" s="5">
        <f>SUMIF(Sorties!B:B,A:A,Sorties!D:D)</f>
        <v>0</v>
      </c>
      <c r="N159" s="3"/>
    </row>
    <row r="160" spans="1:14" x14ac:dyDescent="0.35">
      <c r="A160" s="106" t="s">
        <v>369</v>
      </c>
      <c r="B160" s="6" t="s">
        <v>368</v>
      </c>
      <c r="C160" s="2">
        <v>1</v>
      </c>
      <c r="D160" s="100">
        <f>C160+K160-L160</f>
        <v>1</v>
      </c>
      <c r="E160" s="1">
        <v>1</v>
      </c>
      <c r="F160" s="108"/>
      <c r="G160" s="108" t="str">
        <f>IF(F160&lt;&gt;"",F160*D160,"")</f>
        <v/>
      </c>
      <c r="H160" s="6" t="s">
        <v>370</v>
      </c>
      <c r="I160" s="6" t="s">
        <v>371</v>
      </c>
      <c r="J160" s="107"/>
      <c r="K160" s="5">
        <f>SUMIF(Entrées!C:C,A:A,Entrées!E:E)</f>
        <v>0</v>
      </c>
      <c r="L160" s="5">
        <f>SUMIF(Sorties!B:B,A:A,Sorties!D:D)</f>
        <v>0</v>
      </c>
      <c r="N160" s="3"/>
    </row>
    <row r="161" spans="1:14" x14ac:dyDescent="0.35">
      <c r="A161" s="106" t="s">
        <v>387</v>
      </c>
      <c r="B161" s="6" t="s">
        <v>368</v>
      </c>
      <c r="C161" s="2">
        <v>3</v>
      </c>
      <c r="D161" s="100">
        <f>C161+K161-L161</f>
        <v>3</v>
      </c>
      <c r="E161" s="1">
        <v>1</v>
      </c>
      <c r="F161" s="108"/>
      <c r="G161" s="108" t="str">
        <f>IF(F161&lt;&gt;"",F161*D161,"")</f>
        <v/>
      </c>
      <c r="H161" s="6" t="s">
        <v>388</v>
      </c>
      <c r="I161" s="6" t="s">
        <v>371</v>
      </c>
      <c r="J161" s="107"/>
      <c r="K161" s="5">
        <f>SUMIF(Entrées!C:C,A:A,Entrées!E:E)</f>
        <v>0</v>
      </c>
      <c r="L161" s="5">
        <f>SUMIF(Sorties!B:B,A:A,Sorties!D:D)</f>
        <v>0</v>
      </c>
      <c r="N161" s="3"/>
    </row>
    <row r="162" spans="1:14" x14ac:dyDescent="0.35">
      <c r="A162" s="106" t="s">
        <v>537</v>
      </c>
      <c r="B162" s="6" t="s">
        <v>368</v>
      </c>
      <c r="C162" s="2">
        <v>6</v>
      </c>
      <c r="D162" s="100">
        <f>C162+K162-L162</f>
        <v>6</v>
      </c>
      <c r="E162" s="1">
        <v>3</v>
      </c>
      <c r="F162" s="108"/>
      <c r="G162" s="108" t="str">
        <f>IF(F162&lt;&gt;"",F162*D162,"")</f>
        <v/>
      </c>
      <c r="H162" s="6" t="s">
        <v>538</v>
      </c>
      <c r="I162" s="6" t="s">
        <v>371</v>
      </c>
      <c r="J162" s="107"/>
      <c r="K162" s="5">
        <f>SUMIF(Entrées!C:C,A:A,Entrées!E:E)</f>
        <v>0</v>
      </c>
      <c r="L162" s="5">
        <f>SUMIF(Sorties!B:B,A:A,Sorties!D:D)</f>
        <v>0</v>
      </c>
      <c r="N162" s="3"/>
    </row>
    <row r="163" spans="1:14" x14ac:dyDescent="0.35">
      <c r="A163" s="106" t="s">
        <v>744</v>
      </c>
      <c r="B163" s="6" t="s">
        <v>558</v>
      </c>
      <c r="C163" s="2">
        <v>5</v>
      </c>
      <c r="D163" s="100">
        <f>C163+K163-L163</f>
        <v>5</v>
      </c>
      <c r="E163" s="1">
        <v>1</v>
      </c>
      <c r="F163" s="108">
        <v>211.45</v>
      </c>
      <c r="G163" s="108">
        <f>IF(F163&lt;&gt;"",F163*D163,"")</f>
        <v>1057.25</v>
      </c>
      <c r="H163" s="6" t="s">
        <v>745</v>
      </c>
      <c r="I163" s="6" t="s">
        <v>746</v>
      </c>
      <c r="J163" s="107"/>
      <c r="K163" s="5">
        <f>SUMIF(Entrées!C:C,A:A,Entrées!E:E)</f>
        <v>0</v>
      </c>
      <c r="L163" s="5">
        <f>SUMIF(Sorties!B:B,A:A,Sorties!D:D)</f>
        <v>0</v>
      </c>
      <c r="N163" s="3"/>
    </row>
    <row r="164" spans="1:14" x14ac:dyDescent="0.35">
      <c r="A164" s="106" t="s">
        <v>398</v>
      </c>
      <c r="B164" s="6" t="s">
        <v>397</v>
      </c>
      <c r="C164" s="2">
        <v>2</v>
      </c>
      <c r="D164" s="100">
        <f>C164+K164-L164</f>
        <v>2</v>
      </c>
      <c r="E164" s="1">
        <v>1</v>
      </c>
      <c r="F164" s="108">
        <v>344.02</v>
      </c>
      <c r="G164" s="108">
        <f>IF(F164&lt;&gt;"",F164*D164,"")</f>
        <v>688.04</v>
      </c>
      <c r="H164" s="6" t="s">
        <v>399</v>
      </c>
      <c r="I164" s="6" t="s">
        <v>371</v>
      </c>
      <c r="J164" s="107"/>
      <c r="K164" s="5">
        <f>SUMIF(Entrées!C:C,A:A,Entrées!E:E)</f>
        <v>0</v>
      </c>
      <c r="L164" s="5">
        <f>SUMIF(Sorties!B:B,A:A,Sorties!D:D)</f>
        <v>0</v>
      </c>
      <c r="N164" s="3"/>
    </row>
    <row r="165" spans="1:14" x14ac:dyDescent="0.35">
      <c r="A165" s="106" t="s">
        <v>675</v>
      </c>
      <c r="B165" s="6" t="s">
        <v>368</v>
      </c>
      <c r="C165" s="2">
        <v>2</v>
      </c>
      <c r="D165" s="100">
        <f>C165+K165-L165</f>
        <v>2</v>
      </c>
      <c r="E165" s="1">
        <v>1</v>
      </c>
      <c r="F165" s="108">
        <v>9.08</v>
      </c>
      <c r="G165" s="108">
        <f>IF(F165&lt;&gt;"",F165*D165,"")</f>
        <v>18.16</v>
      </c>
      <c r="H165" s="6" t="s">
        <v>676</v>
      </c>
      <c r="I165" s="6" t="s">
        <v>371</v>
      </c>
      <c r="J165" s="107"/>
      <c r="K165" s="5">
        <f>SUMIF(Entrées!C:C,A:A,Entrées!E:E)</f>
        <v>0</v>
      </c>
      <c r="L165" s="5">
        <f>SUMIF(Sorties!B:B,A:A,Sorties!D:D)</f>
        <v>0</v>
      </c>
      <c r="N165" s="3"/>
    </row>
    <row r="166" spans="1:14" x14ac:dyDescent="0.35">
      <c r="A166" s="106" t="s">
        <v>682</v>
      </c>
      <c r="B166" s="6" t="s">
        <v>368</v>
      </c>
      <c r="C166" s="2">
        <v>1</v>
      </c>
      <c r="D166" s="100">
        <f>C166+K166-L166</f>
        <v>1</v>
      </c>
      <c r="E166" s="1">
        <v>1</v>
      </c>
      <c r="F166" s="108">
        <v>18.440000000000001</v>
      </c>
      <c r="G166" s="108">
        <f>IF(F166&lt;&gt;"",F166*D166,"")</f>
        <v>18.440000000000001</v>
      </c>
      <c r="H166" s="6" t="s">
        <v>683</v>
      </c>
      <c r="I166" s="6" t="s">
        <v>371</v>
      </c>
      <c r="J166" s="107"/>
      <c r="K166" s="5">
        <f>SUMIF(Entrées!C:C,A:A,Entrées!E:E)</f>
        <v>0</v>
      </c>
      <c r="L166" s="5">
        <f>SUMIF(Sorties!B:B,A:A,Sorties!D:D)</f>
        <v>0</v>
      </c>
      <c r="N166" s="3"/>
    </row>
    <row r="167" spans="1:14" x14ac:dyDescent="0.35">
      <c r="A167" s="106" t="s">
        <v>817</v>
      </c>
      <c r="B167" s="6" t="s">
        <v>368</v>
      </c>
      <c r="C167" s="2">
        <v>7</v>
      </c>
      <c r="D167" s="100">
        <f>C167+K167-L167</f>
        <v>7</v>
      </c>
      <c r="E167" s="1">
        <v>1</v>
      </c>
      <c r="F167" s="108">
        <v>5.04</v>
      </c>
      <c r="G167" s="108">
        <f>IF(F167&lt;&gt;"",F167*D167,"")</f>
        <v>35.28</v>
      </c>
      <c r="H167" s="6" t="s">
        <v>818</v>
      </c>
      <c r="I167" s="6" t="s">
        <v>371</v>
      </c>
      <c r="J167" s="107"/>
      <c r="K167" s="5">
        <f>SUMIF(Entrées!C:C,A:A,Entrées!E:E)</f>
        <v>0</v>
      </c>
      <c r="L167" s="5">
        <f>SUMIF(Sorties!B:B,A:A,Sorties!D:D)</f>
        <v>0</v>
      </c>
      <c r="N167" s="3"/>
    </row>
    <row r="168" spans="1:14" x14ac:dyDescent="0.35">
      <c r="A168" s="106" t="s">
        <v>288</v>
      </c>
      <c r="B168" s="6" t="s">
        <v>163</v>
      </c>
      <c r="C168" s="2">
        <v>1</v>
      </c>
      <c r="D168" s="100">
        <f>C168+K168-L168</f>
        <v>1</v>
      </c>
      <c r="E168" s="1">
        <v>1</v>
      </c>
      <c r="F168" s="108">
        <v>0</v>
      </c>
      <c r="G168" s="108">
        <f>IF(F168&lt;&gt;"",F168*D168,"")</f>
        <v>0</v>
      </c>
      <c r="H168" s="6" t="s">
        <v>289</v>
      </c>
      <c r="I168" s="6" t="s">
        <v>638</v>
      </c>
      <c r="J168" s="107"/>
      <c r="K168" s="5">
        <f>SUMIF(Entrées!C:C,A:A,Entrées!E:E)</f>
        <v>0</v>
      </c>
      <c r="L168" s="5">
        <f>SUMIF(Sorties!B:B,A:A,Sorties!D:D)</f>
        <v>0</v>
      </c>
      <c r="N168" s="3"/>
    </row>
    <row r="169" spans="1:14" x14ac:dyDescent="0.35">
      <c r="A169" s="106" t="s">
        <v>292</v>
      </c>
      <c r="B169" s="6" t="s">
        <v>163</v>
      </c>
      <c r="C169" s="2">
        <v>3</v>
      </c>
      <c r="D169" s="100">
        <f>C169+K169-L169</f>
        <v>3</v>
      </c>
      <c r="E169" s="1">
        <v>1</v>
      </c>
      <c r="F169" s="108">
        <v>0</v>
      </c>
      <c r="G169" s="108">
        <f>IF(F169&lt;&gt;"",F169*D169,"")</f>
        <v>0</v>
      </c>
      <c r="H169" s="6" t="s">
        <v>293</v>
      </c>
      <c r="I169" s="6" t="s">
        <v>638</v>
      </c>
      <c r="J169" s="107"/>
      <c r="K169" s="5">
        <f>SUMIF(Entrées!C:C,A:A,Entrées!E:E)</f>
        <v>0</v>
      </c>
      <c r="L169" s="5">
        <f>SUMIF(Sorties!B:B,A:A,Sorties!D:D)</f>
        <v>0</v>
      </c>
      <c r="N169" s="3"/>
    </row>
    <row r="170" spans="1:14" x14ac:dyDescent="0.35">
      <c r="A170" s="106" t="s">
        <v>296</v>
      </c>
      <c r="B170" s="6" t="s">
        <v>163</v>
      </c>
      <c r="C170" s="2">
        <v>1</v>
      </c>
      <c r="D170" s="100">
        <f>C170+K170-L170</f>
        <v>1</v>
      </c>
      <c r="E170" s="1">
        <v>1</v>
      </c>
      <c r="F170" s="108">
        <v>0</v>
      </c>
      <c r="G170" s="108">
        <f>IF(F170&lt;&gt;"",F170*D170,"")</f>
        <v>0</v>
      </c>
      <c r="H170" s="6" t="s">
        <v>297</v>
      </c>
      <c r="I170" s="6" t="s">
        <v>638</v>
      </c>
      <c r="J170" s="107"/>
      <c r="K170" s="5">
        <f>SUMIF(Entrées!C:C,A:A,Entrées!E:E)</f>
        <v>0</v>
      </c>
      <c r="L170" s="5">
        <f>SUMIF(Sorties!B:B,A:A,Sorties!D:D)</f>
        <v>0</v>
      </c>
      <c r="N170" s="3"/>
    </row>
    <row r="171" spans="1:14" x14ac:dyDescent="0.35">
      <c r="A171" s="106" t="s">
        <v>654</v>
      </c>
      <c r="B171" s="6" t="s">
        <v>99</v>
      </c>
      <c r="C171" s="2">
        <v>2</v>
      </c>
      <c r="D171" s="100">
        <f>C171+K171-L171</f>
        <v>2</v>
      </c>
      <c r="E171" s="1">
        <v>1</v>
      </c>
      <c r="F171" s="108">
        <v>80.599999999999994</v>
      </c>
      <c r="G171" s="108">
        <f>IF(F171&lt;&gt;"",F171*D171,"")</f>
        <v>161.19999999999999</v>
      </c>
      <c r="H171" s="6" t="s">
        <v>655</v>
      </c>
      <c r="I171" s="6" t="s">
        <v>113</v>
      </c>
      <c r="J171" s="107"/>
      <c r="K171" s="5">
        <f>SUMIF(Entrées!C:C,A:A,Entrées!E:E)</f>
        <v>0</v>
      </c>
      <c r="L171" s="5">
        <f>SUMIF(Sorties!B:B,A:A,Sorties!D:D)</f>
        <v>0</v>
      </c>
      <c r="N171" s="3"/>
    </row>
    <row r="172" spans="1:14" x14ac:dyDescent="0.35">
      <c r="A172" s="106" t="s">
        <v>298</v>
      </c>
      <c r="B172" s="6" t="s">
        <v>314</v>
      </c>
      <c r="C172" s="2">
        <v>1</v>
      </c>
      <c r="D172" s="100">
        <f>C172+K172-L172</f>
        <v>1</v>
      </c>
      <c r="E172" s="1">
        <v>1</v>
      </c>
      <c r="F172" s="108"/>
      <c r="G172" s="108" t="str">
        <f>IF(F172&lt;&gt;"",F172*D172,"")</f>
        <v/>
      </c>
      <c r="H172" s="6" t="s">
        <v>299</v>
      </c>
      <c r="I172" s="6" t="s">
        <v>191</v>
      </c>
      <c r="J172" s="107" t="s">
        <v>300</v>
      </c>
      <c r="K172" s="5">
        <f>SUMIF(Entrées!C:C,A:A,Entrées!E:E)</f>
        <v>0</v>
      </c>
      <c r="L172" s="5">
        <f>SUMIF(Sorties!B:B,A:A,Sorties!D:D)</f>
        <v>0</v>
      </c>
      <c r="N172" s="3"/>
    </row>
    <row r="173" spans="1:14" x14ac:dyDescent="0.35">
      <c r="A173" s="106" t="s">
        <v>337</v>
      </c>
      <c r="B173" s="6" t="s">
        <v>336</v>
      </c>
      <c r="C173" s="2">
        <v>1</v>
      </c>
      <c r="D173" s="100">
        <f>C173+K173-L173</f>
        <v>1</v>
      </c>
      <c r="E173" s="1">
        <v>1</v>
      </c>
      <c r="F173" s="108"/>
      <c r="G173" s="108" t="str">
        <f>IF(F173&lt;&gt;"",F173*D173,"")</f>
        <v/>
      </c>
      <c r="H173" s="6" t="s">
        <v>338</v>
      </c>
      <c r="I173" s="6" t="s">
        <v>113</v>
      </c>
      <c r="J173" s="107"/>
      <c r="K173" s="5">
        <f>SUMIF(Entrées!C:C,A:A,Entrées!E:E)</f>
        <v>0</v>
      </c>
      <c r="L173" s="5">
        <f>SUMIF(Sorties!B:B,A:A,Sorties!D:D)</f>
        <v>0</v>
      </c>
      <c r="N173" s="3"/>
    </row>
    <row r="174" spans="1:14" x14ac:dyDescent="0.35">
      <c r="A174" s="106" t="s">
        <v>894</v>
      </c>
      <c r="B174" s="6" t="s">
        <v>601</v>
      </c>
      <c r="C174" s="2">
        <v>2</v>
      </c>
      <c r="D174" s="100">
        <f>C174+K174-L174</f>
        <v>2</v>
      </c>
      <c r="E174" s="1">
        <v>1</v>
      </c>
      <c r="F174" s="108">
        <v>12.8</v>
      </c>
      <c r="G174" s="108">
        <f>IF(F174&lt;&gt;"",F174*D174,"")</f>
        <v>25.6</v>
      </c>
      <c r="H174" s="6" t="s">
        <v>895</v>
      </c>
      <c r="I174" s="6" t="s">
        <v>638</v>
      </c>
      <c r="J174" s="107"/>
      <c r="K174" s="5">
        <f>SUMIF(Entrées!C:C,A:A,Entrées!E:E)</f>
        <v>0</v>
      </c>
      <c r="L174" s="5">
        <f>SUMIF(Sorties!B:B,A:A,Sorties!D:D)</f>
        <v>0</v>
      </c>
      <c r="N174" s="3"/>
    </row>
    <row r="175" spans="1:14" x14ac:dyDescent="0.35">
      <c r="A175" s="106" t="s">
        <v>886</v>
      </c>
      <c r="B175" s="6" t="s">
        <v>885</v>
      </c>
      <c r="C175" s="2">
        <v>2</v>
      </c>
      <c r="D175" s="100">
        <f>C175+K175-L175</f>
        <v>2</v>
      </c>
      <c r="E175" s="1">
        <v>1</v>
      </c>
      <c r="F175" s="108">
        <v>275.07</v>
      </c>
      <c r="G175" s="108">
        <f>IF(F175&lt;&gt;"",F175*D175,"")</f>
        <v>550.14</v>
      </c>
      <c r="H175" s="6" t="s">
        <v>887</v>
      </c>
      <c r="I175" s="6" t="s">
        <v>638</v>
      </c>
      <c r="J175" s="107"/>
      <c r="K175" s="5">
        <f>SUMIF(Entrées!C:C,A:A,Entrées!E:E)</f>
        <v>0</v>
      </c>
      <c r="L175" s="5">
        <f>SUMIF(Sorties!B:B,A:A,Sorties!D:D)</f>
        <v>0</v>
      </c>
      <c r="N175" s="3"/>
    </row>
    <row r="176" spans="1:14" x14ac:dyDescent="0.35">
      <c r="A176" s="106" t="s">
        <v>539</v>
      </c>
      <c r="B176" s="6" t="s">
        <v>268</v>
      </c>
      <c r="C176" s="2">
        <v>2</v>
      </c>
      <c r="D176" s="100">
        <f>C176+K176-L176</f>
        <v>2</v>
      </c>
      <c r="E176" s="1">
        <v>1</v>
      </c>
      <c r="F176" s="108"/>
      <c r="G176" s="108" t="str">
        <f>IF(F176&lt;&gt;"",F176*D176,"")</f>
        <v/>
      </c>
      <c r="H176" s="6" t="s">
        <v>540</v>
      </c>
      <c r="I176" s="6" t="s">
        <v>256</v>
      </c>
      <c r="J176" s="107"/>
      <c r="K176" s="5">
        <f>SUMIF(Entrées!C:C,A:A,Entrées!E:E)</f>
        <v>0</v>
      </c>
      <c r="L176" s="5">
        <f>SUMIF(Sorties!B:B,A:A,Sorties!D:D)</f>
        <v>0</v>
      </c>
      <c r="N176" s="3"/>
    </row>
    <row r="177" spans="1:14" x14ac:dyDescent="0.35">
      <c r="A177" s="106" t="s">
        <v>326</v>
      </c>
      <c r="B177" s="6" t="s">
        <v>268</v>
      </c>
      <c r="C177" s="2">
        <v>1</v>
      </c>
      <c r="D177" s="100">
        <f>C177+K177-L177</f>
        <v>1</v>
      </c>
      <c r="E177" s="1">
        <v>1</v>
      </c>
      <c r="F177" s="108"/>
      <c r="G177" s="108" t="str">
        <f>IF(F177&lt;&gt;"",F177*D177,"")</f>
        <v/>
      </c>
      <c r="H177" s="6" t="s">
        <v>327</v>
      </c>
      <c r="I177" s="6" t="s">
        <v>256</v>
      </c>
      <c r="J177" s="107"/>
      <c r="K177" s="5">
        <f>SUMIF(Entrées!C:C,A:A,Entrées!E:E)</f>
        <v>0</v>
      </c>
      <c r="L177" s="5">
        <f>SUMIF(Sorties!B:B,A:A,Sorties!D:D)</f>
        <v>0</v>
      </c>
      <c r="N177" s="3"/>
    </row>
    <row r="178" spans="1:14" x14ac:dyDescent="0.35">
      <c r="A178" s="106" t="s">
        <v>900</v>
      </c>
      <c r="B178" s="6" t="s">
        <v>163</v>
      </c>
      <c r="C178" s="2">
        <v>3</v>
      </c>
      <c r="D178" s="100">
        <f>C178+K178-L178</f>
        <v>3</v>
      </c>
      <c r="E178" s="1">
        <v>1</v>
      </c>
      <c r="F178" s="108">
        <v>331.24</v>
      </c>
      <c r="G178" s="108">
        <f>IF(F178&lt;&gt;"",F178*D178,"")</f>
        <v>993.72</v>
      </c>
      <c r="H178" s="6" t="s">
        <v>901</v>
      </c>
      <c r="I178" s="6" t="s">
        <v>690</v>
      </c>
      <c r="J178" s="107" t="s">
        <v>902</v>
      </c>
      <c r="K178" s="5">
        <f>SUMIF(Entrées!C:C,A:A,Entrées!E:E)</f>
        <v>0</v>
      </c>
      <c r="L178" s="5">
        <f>SUMIF(Sorties!B:B,A:A,Sorties!D:D)</f>
        <v>0</v>
      </c>
      <c r="N178" s="3"/>
    </row>
    <row r="179" spans="1:14" x14ac:dyDescent="0.35">
      <c r="A179" s="106" t="s">
        <v>896</v>
      </c>
      <c r="B179" s="6" t="s">
        <v>264</v>
      </c>
      <c r="C179" s="2">
        <v>4</v>
      </c>
      <c r="D179" s="100">
        <f>C179+K179-L179</f>
        <v>4</v>
      </c>
      <c r="E179" s="1">
        <v>1</v>
      </c>
      <c r="F179" s="108">
        <v>94.64</v>
      </c>
      <c r="G179" s="108">
        <f>IF(F179&lt;&gt;"",F179*D179,"")</f>
        <v>378.56</v>
      </c>
      <c r="H179" s="6" t="s">
        <v>897</v>
      </c>
      <c r="I179" s="6" t="s">
        <v>690</v>
      </c>
      <c r="J179" s="107" t="s">
        <v>902</v>
      </c>
      <c r="K179" s="5">
        <f>SUMIF(Entrées!C:C,A:A,Entrées!E:E)</f>
        <v>0</v>
      </c>
      <c r="L179" s="5">
        <f>SUMIF(Sorties!B:B,A:A,Sorties!D:D)</f>
        <v>0</v>
      </c>
      <c r="N179" s="3"/>
    </row>
    <row r="180" spans="1:14" x14ac:dyDescent="0.35">
      <c r="A180" s="106" t="s">
        <v>898</v>
      </c>
      <c r="B180" s="6" t="s">
        <v>237</v>
      </c>
      <c r="C180" s="2">
        <v>3</v>
      </c>
      <c r="D180" s="100">
        <f>C180+K180-L180</f>
        <v>3</v>
      </c>
      <c r="E180" s="1">
        <v>1</v>
      </c>
      <c r="F180" s="108">
        <v>190.12</v>
      </c>
      <c r="G180" s="108">
        <f>IF(F180&lt;&gt;"",F180*D180,"")</f>
        <v>570.36</v>
      </c>
      <c r="H180" s="6" t="s">
        <v>899</v>
      </c>
      <c r="I180" s="6" t="s">
        <v>690</v>
      </c>
      <c r="J180" s="107" t="s">
        <v>902</v>
      </c>
      <c r="K180" s="5">
        <f>SUMIF(Entrées!C:C,A:A,Entrées!E:E)</f>
        <v>0</v>
      </c>
      <c r="L180" s="5">
        <f>SUMIF(Sorties!B:B,A:A,Sorties!D:D)</f>
        <v>0</v>
      </c>
      <c r="N180" s="3"/>
    </row>
    <row r="181" spans="1:14" x14ac:dyDescent="0.35">
      <c r="A181" s="106" t="s">
        <v>734</v>
      </c>
      <c r="B181" s="6" t="s">
        <v>740</v>
      </c>
      <c r="C181" s="2">
        <v>9</v>
      </c>
      <c r="D181" s="100">
        <f>C181+K181-L181</f>
        <v>9</v>
      </c>
      <c r="E181" s="1">
        <v>1</v>
      </c>
      <c r="F181" s="108">
        <v>0</v>
      </c>
      <c r="G181" s="108">
        <f>IF(F181&lt;&gt;"",F181*D181,"")</f>
        <v>0</v>
      </c>
      <c r="H181" s="6" t="s">
        <v>735</v>
      </c>
      <c r="I181" s="6" t="s">
        <v>711</v>
      </c>
      <c r="J181" s="107"/>
      <c r="K181" s="5">
        <f>SUMIF(Entrées!C:C,A:A,Entrées!E:E)</f>
        <v>0</v>
      </c>
      <c r="L181" s="5">
        <f>SUMIF(Sorties!B:B,A:A,Sorties!D:D)</f>
        <v>0</v>
      </c>
      <c r="N181" s="3"/>
    </row>
    <row r="182" spans="1:14" x14ac:dyDescent="0.35">
      <c r="A182" s="106" t="s">
        <v>294</v>
      </c>
      <c r="B182" s="6" t="s">
        <v>99</v>
      </c>
      <c r="C182" s="2">
        <v>1</v>
      </c>
      <c r="D182" s="100">
        <f>C182+K182-L182</f>
        <v>1</v>
      </c>
      <c r="E182" s="1">
        <v>1</v>
      </c>
      <c r="F182" s="108"/>
      <c r="G182" s="108" t="str">
        <f>IF(F182&lt;&gt;"",F182*D182,"")</f>
        <v/>
      </c>
      <c r="H182" s="6" t="s">
        <v>295</v>
      </c>
      <c r="I182" s="6" t="s">
        <v>113</v>
      </c>
      <c r="J182" s="107"/>
      <c r="K182" s="5">
        <f>SUMIF(Entrées!C:C,A:A,Entrées!E:E)</f>
        <v>0</v>
      </c>
      <c r="L182" s="5">
        <f>SUMIF(Sorties!B:B,A:A,Sorties!D:D)</f>
        <v>0</v>
      </c>
      <c r="N182" s="3"/>
    </row>
    <row r="183" spans="1:14" x14ac:dyDescent="0.35">
      <c r="A183" s="106" t="s">
        <v>658</v>
      </c>
      <c r="B183" s="6" t="s">
        <v>99</v>
      </c>
      <c r="C183" s="2">
        <v>9</v>
      </c>
      <c r="D183" s="100">
        <f>C183+K183-L183</f>
        <v>9</v>
      </c>
      <c r="E183" s="1">
        <v>1</v>
      </c>
      <c r="F183" s="108">
        <v>11.99</v>
      </c>
      <c r="G183" s="108">
        <f>IF(F183&lt;&gt;"",F183*D183,"")</f>
        <v>107.91</v>
      </c>
      <c r="H183" s="6" t="s">
        <v>659</v>
      </c>
      <c r="I183" s="6" t="s">
        <v>113</v>
      </c>
      <c r="J183" s="107"/>
      <c r="K183" s="5">
        <f>SUMIF(Entrées!C:C,A:A,Entrées!E:E)</f>
        <v>0</v>
      </c>
      <c r="L183" s="5">
        <f>SUMIF(Sorties!B:B,A:A,Sorties!D:D)</f>
        <v>0</v>
      </c>
      <c r="N183" s="3"/>
    </row>
    <row r="184" spans="1:14" x14ac:dyDescent="0.35">
      <c r="A184" s="106" t="s">
        <v>933</v>
      </c>
      <c r="B184" s="6" t="s">
        <v>375</v>
      </c>
      <c r="C184" s="2">
        <v>7</v>
      </c>
      <c r="D184" s="100">
        <f>C184+K184-L184</f>
        <v>7</v>
      </c>
      <c r="E184" s="1">
        <v>1</v>
      </c>
      <c r="F184" s="108">
        <v>105.54</v>
      </c>
      <c r="G184" s="108">
        <f>IF(F184&lt;&gt;"",F184*D184,"")</f>
        <v>738.78000000000009</v>
      </c>
      <c r="H184" s="6" t="s">
        <v>934</v>
      </c>
      <c r="I184" s="6" t="s">
        <v>638</v>
      </c>
      <c r="J184" s="107"/>
      <c r="K184" s="5">
        <f>SUMIF(Entrées!C:C,A:A,Entrées!E:E)</f>
        <v>0</v>
      </c>
      <c r="L184" s="5">
        <f>SUMIF(Sorties!B:B,A:A,Sorties!D:D)</f>
        <v>0</v>
      </c>
      <c r="N184" s="3"/>
    </row>
    <row r="185" spans="1:14" x14ac:dyDescent="0.35">
      <c r="A185" s="106" t="s">
        <v>666</v>
      </c>
      <c r="B185" s="6" t="s">
        <v>314</v>
      </c>
      <c r="C185" s="2">
        <v>1</v>
      </c>
      <c r="D185" s="100">
        <f>C185+K185-L185</f>
        <v>1</v>
      </c>
      <c r="E185" s="1">
        <v>1</v>
      </c>
      <c r="F185" s="108">
        <v>17.149999999999999</v>
      </c>
      <c r="G185" s="108">
        <f>IF(F185&lt;&gt;"",F185*D185,"")</f>
        <v>17.149999999999999</v>
      </c>
      <c r="H185" s="6" t="s">
        <v>667</v>
      </c>
      <c r="I185" s="6" t="s">
        <v>113</v>
      </c>
      <c r="J185" s="107" t="s">
        <v>668</v>
      </c>
      <c r="K185" s="5">
        <f>SUMIF(Entrées!C:C,A:A,Entrées!E:E)</f>
        <v>0</v>
      </c>
      <c r="L185" s="5">
        <f>SUMIF(Sorties!B:B,A:A,Sorties!D:D)</f>
        <v>0</v>
      </c>
      <c r="N185" s="3"/>
    </row>
    <row r="186" spans="1:14" x14ac:dyDescent="0.35">
      <c r="A186" s="106" t="s">
        <v>664</v>
      </c>
      <c r="B186" s="6" t="s">
        <v>99</v>
      </c>
      <c r="C186" s="2">
        <v>1</v>
      </c>
      <c r="D186" s="100">
        <f>C186+K186-L186</f>
        <v>1</v>
      </c>
      <c r="E186" s="1">
        <v>1</v>
      </c>
      <c r="F186" s="108">
        <v>26.49</v>
      </c>
      <c r="G186" s="108">
        <f>IF(F186&lt;&gt;"",F186*D186,"")</f>
        <v>26.49</v>
      </c>
      <c r="H186" s="6" t="s">
        <v>665</v>
      </c>
      <c r="I186" s="6" t="s">
        <v>113</v>
      </c>
      <c r="J186" s="107"/>
      <c r="K186" s="5">
        <f>SUMIF(Entrées!C:C,A:A,Entrées!E:E)</f>
        <v>0</v>
      </c>
      <c r="L186" s="5">
        <f>SUMIF(Sorties!B:B,A:A,Sorties!D:D)</f>
        <v>0</v>
      </c>
      <c r="N186" s="3"/>
    </row>
    <row r="187" spans="1:14" x14ac:dyDescent="0.35">
      <c r="A187" s="106" t="s">
        <v>661</v>
      </c>
      <c r="B187" s="6" t="s">
        <v>99</v>
      </c>
      <c r="C187" s="2">
        <v>1</v>
      </c>
      <c r="D187" s="100">
        <f>C187+K187-L187</f>
        <v>1</v>
      </c>
      <c r="E187" s="1">
        <v>1</v>
      </c>
      <c r="F187" s="108">
        <v>29.92</v>
      </c>
      <c r="G187" s="108">
        <f>IF(F187&lt;&gt;"",F187*D187,"")</f>
        <v>29.92</v>
      </c>
      <c r="H187" s="6" t="s">
        <v>662</v>
      </c>
      <c r="I187" s="6" t="s">
        <v>113</v>
      </c>
      <c r="J187" s="107"/>
      <c r="K187" s="5">
        <f>SUMIF(Entrées!C:C,A:A,Entrées!E:E)</f>
        <v>0</v>
      </c>
      <c r="L187" s="5">
        <f>SUMIF(Sorties!B:B,A:A,Sorties!D:D)</f>
        <v>0</v>
      </c>
      <c r="N187" s="3"/>
    </row>
    <row r="188" spans="1:14" x14ac:dyDescent="0.35">
      <c r="A188" s="106" t="s">
        <v>660</v>
      </c>
      <c r="B188" s="6" t="s">
        <v>99</v>
      </c>
      <c r="C188" s="2">
        <v>1</v>
      </c>
      <c r="D188" s="100">
        <f>C188+K188-L188</f>
        <v>1</v>
      </c>
      <c r="E188" s="1">
        <v>1</v>
      </c>
      <c r="F188" s="108">
        <v>37.75</v>
      </c>
      <c r="G188" s="108">
        <f>IF(F188&lt;&gt;"",F188*D188,"")</f>
        <v>37.75</v>
      </c>
      <c r="H188" s="6" t="s">
        <v>663</v>
      </c>
      <c r="I188" s="6" t="s">
        <v>113</v>
      </c>
      <c r="J188" s="107"/>
      <c r="K188" s="5">
        <f>SUMIF(Entrées!C:C,A:A,Entrées!E:E)</f>
        <v>0</v>
      </c>
      <c r="L188" s="5">
        <f>SUMIF(Sorties!B:B,A:A,Sorties!D:D)</f>
        <v>0</v>
      </c>
      <c r="N188" s="3"/>
    </row>
    <row r="189" spans="1:14" x14ac:dyDescent="0.35">
      <c r="A189" s="106" t="s">
        <v>290</v>
      </c>
      <c r="B189" s="6" t="s">
        <v>163</v>
      </c>
      <c r="C189" s="2">
        <v>1</v>
      </c>
      <c r="D189" s="100">
        <f>C189+K189-L189</f>
        <v>1</v>
      </c>
      <c r="E189" s="1">
        <v>1</v>
      </c>
      <c r="F189" s="108">
        <v>0</v>
      </c>
      <c r="G189" s="108">
        <f>IF(F189&lt;&gt;"",F189*D189,"")</f>
        <v>0</v>
      </c>
      <c r="H189" s="6" t="s">
        <v>291</v>
      </c>
      <c r="I189" s="6" t="s">
        <v>638</v>
      </c>
      <c r="J189" s="107"/>
      <c r="K189" s="5">
        <f>SUMIF(Entrées!C:C,A:A,Entrées!E:E)</f>
        <v>0</v>
      </c>
      <c r="L189" s="5">
        <f>SUMIF(Sorties!B:B,A:A,Sorties!D:D)</f>
        <v>0</v>
      </c>
      <c r="N189" s="3"/>
    </row>
    <row r="190" spans="1:14" x14ac:dyDescent="0.35">
      <c r="A190" s="106" t="s">
        <v>940</v>
      </c>
      <c r="B190" s="6" t="s">
        <v>903</v>
      </c>
      <c r="C190" s="2">
        <v>2</v>
      </c>
      <c r="D190" s="100">
        <f>C190+K190-L190</f>
        <v>2</v>
      </c>
      <c r="E190" s="1">
        <v>1</v>
      </c>
      <c r="F190" s="108">
        <v>152.97999999999999</v>
      </c>
      <c r="G190" s="108">
        <f>IF(F190&lt;&gt;"",F190*D190,"")</f>
        <v>305.95999999999998</v>
      </c>
      <c r="H190" s="6" t="s">
        <v>941</v>
      </c>
      <c r="I190" s="6" t="s">
        <v>690</v>
      </c>
      <c r="J190" s="107"/>
      <c r="K190" s="5">
        <f>SUMIF(Entrées!C:C,A:A,Entrées!E:E)</f>
        <v>0</v>
      </c>
      <c r="L190" s="5">
        <f>SUMIF(Sorties!B:B,A:A,Sorties!D:D)</f>
        <v>0</v>
      </c>
      <c r="N190" s="3"/>
    </row>
    <row r="191" spans="1:14" x14ac:dyDescent="0.35">
      <c r="A191" s="106" t="s">
        <v>931</v>
      </c>
      <c r="B191" s="6" t="s">
        <v>581</v>
      </c>
      <c r="C191" s="2">
        <v>3</v>
      </c>
      <c r="D191" s="100">
        <f>C191+K191-L191</f>
        <v>3</v>
      </c>
      <c r="E191" s="1">
        <v>1</v>
      </c>
      <c r="F191" s="108">
        <v>102.5</v>
      </c>
      <c r="G191" s="108">
        <f>IF(F191&lt;&gt;"",F191*D191,"")</f>
        <v>307.5</v>
      </c>
      <c r="H191" s="6" t="s">
        <v>932</v>
      </c>
      <c r="I191" s="6" t="s">
        <v>690</v>
      </c>
      <c r="J191" s="107"/>
      <c r="K191" s="5">
        <f>SUMIF(Entrées!C:C,A:A,Entrées!E:E)</f>
        <v>0</v>
      </c>
      <c r="L191" s="5">
        <f>SUMIF(Sorties!B:B,A:A,Sorties!D:D)</f>
        <v>0</v>
      </c>
      <c r="N191" s="3"/>
    </row>
    <row r="192" spans="1:14" x14ac:dyDescent="0.35">
      <c r="A192" s="106" t="s">
        <v>927</v>
      </c>
      <c r="B192" s="6" t="s">
        <v>581</v>
      </c>
      <c r="C192" s="2">
        <v>10</v>
      </c>
      <c r="D192" s="100">
        <f>C192+K192-L192</f>
        <v>10</v>
      </c>
      <c r="E192" s="1">
        <v>1</v>
      </c>
      <c r="F192" s="108">
        <v>184.5</v>
      </c>
      <c r="G192" s="108">
        <f>IF(F192&lt;&gt;"",F192*D192,"")</f>
        <v>1845</v>
      </c>
      <c r="H192" s="6" t="s">
        <v>928</v>
      </c>
      <c r="I192" s="6" t="s">
        <v>690</v>
      </c>
      <c r="J192" s="107"/>
      <c r="K192" s="5">
        <f>SUMIF(Entrées!C:C,A:A,Entrées!E:E)</f>
        <v>0</v>
      </c>
      <c r="L192" s="5">
        <f>SUMIF(Sorties!B:B,A:A,Sorties!D:D)</f>
        <v>0</v>
      </c>
      <c r="N192" s="3"/>
    </row>
    <row r="193" spans="1:14" x14ac:dyDescent="0.35">
      <c r="A193" s="106" t="s">
        <v>925</v>
      </c>
      <c r="B193" s="6" t="s">
        <v>581</v>
      </c>
      <c r="C193" s="2">
        <v>1</v>
      </c>
      <c r="D193" s="100">
        <f>C193+K193-L193</f>
        <v>1</v>
      </c>
      <c r="E193" s="1">
        <v>1</v>
      </c>
      <c r="F193" s="108">
        <v>200.08</v>
      </c>
      <c r="G193" s="108">
        <f>IF(F193&lt;&gt;"",F193*D193,"")</f>
        <v>200.08</v>
      </c>
      <c r="H193" s="6" t="s">
        <v>926</v>
      </c>
      <c r="I193" s="6" t="s">
        <v>690</v>
      </c>
      <c r="J193" s="107"/>
      <c r="K193" s="5">
        <f>SUMIF(Entrées!C:C,A:A,Entrées!E:E)</f>
        <v>0</v>
      </c>
      <c r="L193" s="5">
        <f>SUMIF(Sorties!B:B,A:A,Sorties!D:D)</f>
        <v>0</v>
      </c>
      <c r="N193" s="3"/>
    </row>
    <row r="194" spans="1:14" x14ac:dyDescent="0.35">
      <c r="A194" s="106" t="s">
        <v>929</v>
      </c>
      <c r="B194" s="6" t="s">
        <v>581</v>
      </c>
      <c r="C194" s="2">
        <v>2</v>
      </c>
      <c r="D194" s="100">
        <f>C194+K194-L194</f>
        <v>2</v>
      </c>
      <c r="E194" s="1">
        <v>1</v>
      </c>
      <c r="F194" s="108">
        <v>195.59</v>
      </c>
      <c r="G194" s="108">
        <f>IF(F194&lt;&gt;"",F194*D194,"")</f>
        <v>391.18</v>
      </c>
      <c r="H194" s="6" t="s">
        <v>930</v>
      </c>
      <c r="I194" s="6" t="s">
        <v>690</v>
      </c>
      <c r="J194" s="107"/>
      <c r="K194" s="5">
        <f>SUMIF(Entrées!C:C,A:A,Entrées!E:E)</f>
        <v>0</v>
      </c>
      <c r="L194" s="5">
        <f>SUMIF(Sorties!B:B,A:A,Sorties!D:D)</f>
        <v>0</v>
      </c>
      <c r="N194" s="3"/>
    </row>
    <row r="195" spans="1:14" x14ac:dyDescent="0.35">
      <c r="A195" s="106" t="s">
        <v>944</v>
      </c>
      <c r="B195" s="6" t="s">
        <v>903</v>
      </c>
      <c r="C195" s="2">
        <v>3</v>
      </c>
      <c r="D195" s="100">
        <f>C195+K195-L195</f>
        <v>3</v>
      </c>
      <c r="E195" s="1">
        <v>1</v>
      </c>
      <c r="F195" s="108">
        <v>81.7</v>
      </c>
      <c r="G195" s="108">
        <f>IF(F195&lt;&gt;"",F195*D195,"")</f>
        <v>245.10000000000002</v>
      </c>
      <c r="H195" s="6" t="s">
        <v>945</v>
      </c>
      <c r="I195" s="6" t="s">
        <v>690</v>
      </c>
      <c r="J195" s="107"/>
      <c r="K195" s="5">
        <f>SUMIF(Entrées!C:C,A:A,Entrées!E:E)</f>
        <v>0</v>
      </c>
      <c r="L195" s="5">
        <f>SUMIF(Sorties!B:B,A:A,Sorties!D:D)</f>
        <v>0</v>
      </c>
      <c r="N195" s="3"/>
    </row>
    <row r="196" spans="1:14" x14ac:dyDescent="0.35">
      <c r="A196" s="106" t="s">
        <v>946</v>
      </c>
      <c r="B196" s="6" t="s">
        <v>903</v>
      </c>
      <c r="C196" s="2">
        <v>1</v>
      </c>
      <c r="D196" s="100">
        <f>C196+K196-L196</f>
        <v>1</v>
      </c>
      <c r="E196" s="1">
        <v>1</v>
      </c>
      <c r="F196" s="108">
        <v>53.52</v>
      </c>
      <c r="G196" s="108">
        <f>IF(F196&lt;&gt;"",F196*D196,"")</f>
        <v>53.52</v>
      </c>
      <c r="H196" s="6" t="s">
        <v>947</v>
      </c>
      <c r="I196" s="6" t="s">
        <v>690</v>
      </c>
      <c r="J196" s="107"/>
      <c r="K196" s="5">
        <f>SUMIF(Entrées!C:C,A:A,Entrées!E:E)</f>
        <v>0</v>
      </c>
      <c r="L196" s="5">
        <f>SUMIF(Sorties!B:B,A:A,Sorties!D:D)</f>
        <v>0</v>
      </c>
      <c r="N196" s="3"/>
    </row>
    <row r="197" spans="1:14" x14ac:dyDescent="0.35">
      <c r="A197" s="106" t="s">
        <v>921</v>
      </c>
      <c r="B197" s="6" t="s">
        <v>903</v>
      </c>
      <c r="C197" s="2">
        <v>5</v>
      </c>
      <c r="D197" s="100">
        <f>C197+K197-L197</f>
        <v>5</v>
      </c>
      <c r="E197" s="1">
        <v>1</v>
      </c>
      <c r="F197" s="108">
        <v>164.61</v>
      </c>
      <c r="G197" s="108">
        <f>IF(F197&lt;&gt;"",F197*D197,"")</f>
        <v>823.05000000000007</v>
      </c>
      <c r="H197" s="6" t="s">
        <v>922</v>
      </c>
      <c r="I197" s="6" t="s">
        <v>690</v>
      </c>
      <c r="J197" s="107"/>
      <c r="K197" s="5">
        <f>SUMIF(Entrées!C:C,A:A,Entrées!E:E)</f>
        <v>0</v>
      </c>
      <c r="L197" s="5">
        <f>SUMIF(Sorties!B:B,A:A,Sorties!D:D)</f>
        <v>0</v>
      </c>
      <c r="N197" s="3"/>
    </row>
    <row r="198" spans="1:14" x14ac:dyDescent="0.35">
      <c r="A198" s="106" t="s">
        <v>942</v>
      </c>
      <c r="B198" s="6" t="s">
        <v>903</v>
      </c>
      <c r="C198" s="2">
        <v>1</v>
      </c>
      <c r="D198" s="100">
        <f>C198+K198-L198</f>
        <v>1</v>
      </c>
      <c r="E198" s="1">
        <v>1</v>
      </c>
      <c r="F198" s="108">
        <v>209.25</v>
      </c>
      <c r="G198" s="108">
        <f>IF(F198&lt;&gt;"",F198*D198,"")</f>
        <v>209.25</v>
      </c>
      <c r="H198" s="6" t="s">
        <v>943</v>
      </c>
      <c r="I198" s="6" t="s">
        <v>690</v>
      </c>
      <c r="J198" s="107"/>
      <c r="K198" s="5">
        <f>SUMIF(Entrées!C:C,A:A,Entrées!E:E)</f>
        <v>0</v>
      </c>
      <c r="L198" s="5">
        <f>SUMIF(Sorties!B:B,A:A,Sorties!D:D)</f>
        <v>0</v>
      </c>
      <c r="N198" s="3"/>
    </row>
    <row r="199" spans="1:14" x14ac:dyDescent="0.35">
      <c r="A199" s="106" t="s">
        <v>917</v>
      </c>
      <c r="B199" s="6" t="s">
        <v>903</v>
      </c>
      <c r="C199" s="2">
        <v>2</v>
      </c>
      <c r="D199" s="100">
        <f>C199+K199-L199</f>
        <v>2</v>
      </c>
      <c r="E199" s="1">
        <v>1</v>
      </c>
      <c r="F199" s="108">
        <v>982.82</v>
      </c>
      <c r="G199" s="108">
        <f>IF(F199&lt;&gt;"",F199*D199,"")</f>
        <v>1965.64</v>
      </c>
      <c r="H199" s="6" t="s">
        <v>918</v>
      </c>
      <c r="I199" s="6" t="s">
        <v>690</v>
      </c>
      <c r="J199" s="107"/>
      <c r="K199" s="5">
        <f>SUMIF(Entrées!C:C,A:A,Entrées!E:E)</f>
        <v>0</v>
      </c>
      <c r="L199" s="5">
        <f>SUMIF(Sorties!B:B,A:A,Sorties!D:D)</f>
        <v>0</v>
      </c>
      <c r="N199" s="3"/>
    </row>
    <row r="200" spans="1:14" x14ac:dyDescent="0.35">
      <c r="A200" s="106" t="s">
        <v>914</v>
      </c>
      <c r="B200" s="6" t="s">
        <v>903</v>
      </c>
      <c r="C200" s="2">
        <v>2</v>
      </c>
      <c r="D200" s="100">
        <f>C200+K200-L200</f>
        <v>2</v>
      </c>
      <c r="E200" s="1">
        <v>1</v>
      </c>
      <c r="F200" s="108">
        <v>491.87</v>
      </c>
      <c r="G200" s="108">
        <f>IF(F200&lt;&gt;"",F200*D200,"")</f>
        <v>983.74</v>
      </c>
      <c r="H200" s="6" t="s">
        <v>915</v>
      </c>
      <c r="I200" s="6" t="s">
        <v>690</v>
      </c>
      <c r="J200" s="107"/>
      <c r="K200" s="5">
        <f>SUMIF(Entrées!C:C,A:A,Entrées!E:E)</f>
        <v>0</v>
      </c>
      <c r="L200" s="5">
        <f>SUMIF(Sorties!B:B,A:A,Sorties!D:D)</f>
        <v>0</v>
      </c>
      <c r="N200" s="3"/>
    </row>
    <row r="201" spans="1:14" x14ac:dyDescent="0.35">
      <c r="A201" s="106" t="s">
        <v>912</v>
      </c>
      <c r="B201" s="6" t="s">
        <v>903</v>
      </c>
      <c r="C201" s="2">
        <v>1</v>
      </c>
      <c r="D201" s="100">
        <f>C201+K201-L201</f>
        <v>1</v>
      </c>
      <c r="E201" s="1">
        <v>1</v>
      </c>
      <c r="F201" s="108">
        <v>56.54</v>
      </c>
      <c r="G201" s="108">
        <f>IF(F201&lt;&gt;"",F201*D201,"")</f>
        <v>56.54</v>
      </c>
      <c r="H201" s="6" t="s">
        <v>913</v>
      </c>
      <c r="I201" s="6" t="s">
        <v>690</v>
      </c>
      <c r="J201" s="107"/>
      <c r="K201" s="5">
        <f>SUMIF(Entrées!C:C,A:A,Entrées!E:E)</f>
        <v>0</v>
      </c>
      <c r="L201" s="5">
        <f>SUMIF(Sorties!B:B,A:A,Sorties!D:D)</f>
        <v>0</v>
      </c>
      <c r="N201" s="3"/>
    </row>
    <row r="202" spans="1:14" x14ac:dyDescent="0.35">
      <c r="A202" s="106" t="s">
        <v>906</v>
      </c>
      <c r="B202" s="6" t="s">
        <v>903</v>
      </c>
      <c r="C202" s="2">
        <v>1</v>
      </c>
      <c r="D202" s="100">
        <f>C202+K202-L202</f>
        <v>1</v>
      </c>
      <c r="E202" s="1">
        <v>1</v>
      </c>
      <c r="F202" s="108">
        <v>52.71</v>
      </c>
      <c r="G202" s="108">
        <f>IF(F202&lt;&gt;"",F202*D202,"")</f>
        <v>52.71</v>
      </c>
      <c r="H202" s="6" t="s">
        <v>907</v>
      </c>
      <c r="I202" s="6" t="s">
        <v>690</v>
      </c>
      <c r="J202" s="107"/>
      <c r="K202" s="5">
        <f>SUMIF(Entrées!C:C,A:A,Entrées!E:E)</f>
        <v>0</v>
      </c>
      <c r="L202" s="5">
        <f>SUMIF(Sorties!B:B,A:A,Sorties!D:D)</f>
        <v>0</v>
      </c>
      <c r="N202" s="3"/>
    </row>
    <row r="203" spans="1:14" x14ac:dyDescent="0.35">
      <c r="A203" s="106" t="s">
        <v>909</v>
      </c>
      <c r="B203" s="6" t="s">
        <v>903</v>
      </c>
      <c r="C203" s="2">
        <v>4</v>
      </c>
      <c r="D203" s="100">
        <f>C203+K203-L203</f>
        <v>4</v>
      </c>
      <c r="E203" s="1">
        <v>1</v>
      </c>
      <c r="F203" s="108">
        <v>14.37</v>
      </c>
      <c r="G203" s="108">
        <f>IF(F203&lt;&gt;"",F203*D203,"")</f>
        <v>57.48</v>
      </c>
      <c r="H203" s="6" t="s">
        <v>935</v>
      </c>
      <c r="I203" s="6" t="s">
        <v>690</v>
      </c>
      <c r="J203" s="107"/>
      <c r="K203" s="5">
        <f>SUMIF(Entrées!C:C,A:A,Entrées!E:E)</f>
        <v>0</v>
      </c>
      <c r="L203" s="5">
        <f>SUMIF(Sorties!B:B,A:A,Sorties!D:D)</f>
        <v>0</v>
      </c>
      <c r="N203" s="3"/>
    </row>
    <row r="204" spans="1:14" x14ac:dyDescent="0.35">
      <c r="A204" s="106" t="s">
        <v>909</v>
      </c>
      <c r="B204" s="6" t="s">
        <v>903</v>
      </c>
      <c r="C204" s="2">
        <v>7</v>
      </c>
      <c r="D204" s="100">
        <f>C204+K204-L204</f>
        <v>7</v>
      </c>
      <c r="E204" s="1">
        <v>1</v>
      </c>
      <c r="F204" s="108">
        <v>14.37</v>
      </c>
      <c r="G204" s="108">
        <f>IF(F204&lt;&gt;"",F204*D204,"")</f>
        <v>100.58999999999999</v>
      </c>
      <c r="H204" s="6" t="s">
        <v>910</v>
      </c>
      <c r="I204" s="6" t="s">
        <v>690</v>
      </c>
      <c r="J204" s="107"/>
      <c r="K204" s="5">
        <f>SUMIF(Entrées!C:C,A:A,Entrées!E:E)</f>
        <v>0</v>
      </c>
      <c r="L204" s="5">
        <f>SUMIF(Sorties!B:B,A:A,Sorties!D:D)</f>
        <v>0</v>
      </c>
      <c r="N204" s="3"/>
    </row>
    <row r="205" spans="1:14" x14ac:dyDescent="0.35">
      <c r="A205" s="106" t="s">
        <v>936</v>
      </c>
      <c r="B205" s="6" t="s">
        <v>903</v>
      </c>
      <c r="C205" s="2">
        <v>2</v>
      </c>
      <c r="D205" s="100">
        <f>C205+K205-L205</f>
        <v>2</v>
      </c>
      <c r="E205" s="1">
        <v>1</v>
      </c>
      <c r="F205" s="108">
        <v>25.34</v>
      </c>
      <c r="G205" s="108">
        <f>IF(F205&lt;&gt;"",F205*D205,"")</f>
        <v>50.68</v>
      </c>
      <c r="H205" s="6" t="s">
        <v>937</v>
      </c>
      <c r="I205" s="6" t="s">
        <v>690</v>
      </c>
      <c r="J205" s="107"/>
      <c r="K205" s="5">
        <f>SUMIF(Entrées!C:C,A:A,Entrées!E:E)</f>
        <v>0</v>
      </c>
      <c r="L205" s="5">
        <f>SUMIF(Sorties!B:B,A:A,Sorties!D:D)</f>
        <v>0</v>
      </c>
      <c r="N205" s="3"/>
    </row>
    <row r="206" spans="1:14" x14ac:dyDescent="0.35">
      <c r="A206" s="106" t="s">
        <v>908</v>
      </c>
      <c r="B206" s="6" t="s">
        <v>903</v>
      </c>
      <c r="C206" s="2">
        <v>5</v>
      </c>
      <c r="D206" s="100">
        <f>C206+K206-L206</f>
        <v>5</v>
      </c>
      <c r="E206" s="1">
        <v>1</v>
      </c>
      <c r="F206" s="108">
        <v>19.16</v>
      </c>
      <c r="G206" s="108">
        <f>IF(F206&lt;&gt;"",F206*D206,"")</f>
        <v>95.8</v>
      </c>
      <c r="H206" s="6" t="s">
        <v>911</v>
      </c>
      <c r="I206" s="6" t="s">
        <v>690</v>
      </c>
      <c r="J206" s="107"/>
      <c r="K206" s="5">
        <f>SUMIF(Entrées!C:C,A:A,Entrées!E:E)</f>
        <v>0</v>
      </c>
      <c r="L206" s="5">
        <f>SUMIF(Sorties!B:B,A:A,Sorties!D:D)</f>
        <v>0</v>
      </c>
      <c r="N206" s="3"/>
    </row>
    <row r="207" spans="1:14" x14ac:dyDescent="0.35">
      <c r="A207" s="106" t="s">
        <v>938</v>
      </c>
      <c r="B207" s="6" t="s">
        <v>903</v>
      </c>
      <c r="C207" s="2">
        <v>1</v>
      </c>
      <c r="D207" s="100">
        <f>C207+K207-L207</f>
        <v>1</v>
      </c>
      <c r="E207" s="1">
        <v>1</v>
      </c>
      <c r="F207" s="108">
        <v>38.409999999999997</v>
      </c>
      <c r="G207" s="108">
        <f>IF(F207&lt;&gt;"",F207*D207,"")</f>
        <v>38.409999999999997</v>
      </c>
      <c r="H207" s="6" t="s">
        <v>939</v>
      </c>
      <c r="I207" s="6" t="s">
        <v>690</v>
      </c>
      <c r="J207" s="107"/>
      <c r="K207" s="5">
        <f>SUMIF(Entrées!C:C,A:A,Entrées!E:E)</f>
        <v>0</v>
      </c>
      <c r="L207" s="5">
        <f>SUMIF(Sorties!B:B,A:A,Sorties!D:D)</f>
        <v>0</v>
      </c>
      <c r="N207" s="3"/>
    </row>
    <row r="208" spans="1:14" x14ac:dyDescent="0.35">
      <c r="A208" s="106" t="s">
        <v>878</v>
      </c>
      <c r="B208" s="6" t="s">
        <v>808</v>
      </c>
      <c r="C208" s="2">
        <v>1</v>
      </c>
      <c r="D208" s="100">
        <f>C208+K208-L208</f>
        <v>1</v>
      </c>
      <c r="E208" s="1">
        <v>1</v>
      </c>
      <c r="F208" s="108">
        <v>69.83</v>
      </c>
      <c r="G208" s="108">
        <f>IF(F208&lt;&gt;"",F208*D208,"")</f>
        <v>69.83</v>
      </c>
      <c r="H208" s="6" t="s">
        <v>879</v>
      </c>
      <c r="I208" s="6" t="s">
        <v>638</v>
      </c>
      <c r="J208" s="107"/>
      <c r="K208" s="5">
        <f>SUMIF(Entrées!C:C,A:A,Entrées!E:E)</f>
        <v>0</v>
      </c>
      <c r="L208" s="5">
        <f>SUMIF(Sorties!B:B,A:A,Sorties!D:D)</f>
        <v>0</v>
      </c>
      <c r="N208" s="3"/>
    </row>
    <row r="209" spans="1:14" x14ac:dyDescent="0.35">
      <c r="A209" s="106" t="s">
        <v>876</v>
      </c>
      <c r="B209" s="6" t="s">
        <v>808</v>
      </c>
      <c r="C209" s="2">
        <v>1</v>
      </c>
      <c r="D209" s="100">
        <f>C209+K209-L209</f>
        <v>1</v>
      </c>
      <c r="E209" s="1">
        <v>1</v>
      </c>
      <c r="F209" s="108">
        <v>34.869999999999997</v>
      </c>
      <c r="G209" s="108">
        <f>IF(F209&lt;&gt;"",F209*D209,"")</f>
        <v>34.869999999999997</v>
      </c>
      <c r="H209" s="6" t="s">
        <v>877</v>
      </c>
      <c r="I209" s="6" t="s">
        <v>638</v>
      </c>
      <c r="J209" s="107"/>
      <c r="K209" s="5">
        <f>SUMIF(Entrées!C:C,A:A,Entrées!E:E)</f>
        <v>0</v>
      </c>
      <c r="L209" s="5">
        <f>SUMIF(Sorties!B:B,A:A,Sorties!D:D)</f>
        <v>0</v>
      </c>
      <c r="N209" s="3"/>
    </row>
    <row r="210" spans="1:14" x14ac:dyDescent="0.35">
      <c r="A210" s="106" t="s">
        <v>904</v>
      </c>
      <c r="B210" s="6" t="s">
        <v>903</v>
      </c>
      <c r="C210" s="2">
        <v>1</v>
      </c>
      <c r="D210" s="100">
        <f>C210+K210-L210</f>
        <v>1</v>
      </c>
      <c r="E210" s="1">
        <v>1</v>
      </c>
      <c r="F210" s="108">
        <v>733.93</v>
      </c>
      <c r="G210" s="108">
        <f>IF(F210&lt;&gt;"",F210*D210,"")</f>
        <v>733.93</v>
      </c>
      <c r="H210" s="6" t="s">
        <v>905</v>
      </c>
      <c r="I210" s="6" t="s">
        <v>690</v>
      </c>
      <c r="J210" s="107"/>
      <c r="K210" s="5">
        <f>SUMIF(Entrées!C:C,A:A,Entrées!E:E)</f>
        <v>0</v>
      </c>
      <c r="L210" s="5">
        <f>SUMIF(Sorties!B:B,A:A,Sorties!D:D)</f>
        <v>0</v>
      </c>
      <c r="N210" s="3"/>
    </row>
    <row r="211" spans="1:14" x14ac:dyDescent="0.35">
      <c r="A211" s="106" t="s">
        <v>948</v>
      </c>
      <c r="B211" s="6" t="s">
        <v>903</v>
      </c>
      <c r="C211" s="2">
        <v>1</v>
      </c>
      <c r="D211" s="100">
        <f>C211+K211-L211</f>
        <v>1</v>
      </c>
      <c r="E211" s="1">
        <v>1</v>
      </c>
      <c r="F211" s="108">
        <v>470.95</v>
      </c>
      <c r="G211" s="108">
        <f>IF(F211&lt;&gt;"",F211*D211,"")</f>
        <v>470.95</v>
      </c>
      <c r="H211" s="6" t="s">
        <v>949</v>
      </c>
      <c r="I211" s="6" t="s">
        <v>690</v>
      </c>
      <c r="J211" s="107"/>
      <c r="K211" s="5">
        <f>SUMIF(Entrées!C:C,A:A,Entrées!E:E)</f>
        <v>0</v>
      </c>
      <c r="L211" s="5">
        <f>SUMIF(Sorties!B:B,A:A,Sorties!D:D)</f>
        <v>0</v>
      </c>
      <c r="N211" s="3"/>
    </row>
    <row r="212" spans="1:14" x14ac:dyDescent="0.35">
      <c r="A212" s="106" t="s">
        <v>874</v>
      </c>
      <c r="B212" s="6" t="s">
        <v>808</v>
      </c>
      <c r="C212" s="2">
        <v>1</v>
      </c>
      <c r="D212" s="100">
        <f>C212+K212-L212</f>
        <v>1</v>
      </c>
      <c r="E212" s="1">
        <v>1</v>
      </c>
      <c r="F212" s="108">
        <v>27.08</v>
      </c>
      <c r="G212" s="108">
        <f>IF(F212&lt;&gt;"",F212*D212,"")</f>
        <v>27.08</v>
      </c>
      <c r="H212" s="6" t="s">
        <v>875</v>
      </c>
      <c r="I212" s="6" t="s">
        <v>638</v>
      </c>
      <c r="J212" s="107"/>
      <c r="K212" s="5">
        <f>SUMIF(Entrées!C:C,A:A,Entrées!E:E)</f>
        <v>0</v>
      </c>
      <c r="L212" s="5">
        <f>SUMIF(Sorties!B:B,A:A,Sorties!D:D)</f>
        <v>0</v>
      </c>
      <c r="N212" s="3"/>
    </row>
    <row r="213" spans="1:14" x14ac:dyDescent="0.35">
      <c r="A213" s="106" t="s">
        <v>919</v>
      </c>
      <c r="B213" s="6" t="s">
        <v>903</v>
      </c>
      <c r="C213" s="2">
        <v>1</v>
      </c>
      <c r="D213" s="100">
        <f>C213+K213-L213</f>
        <v>1</v>
      </c>
      <c r="E213" s="1">
        <v>1</v>
      </c>
      <c r="F213" s="108">
        <v>358.46</v>
      </c>
      <c r="G213" s="108">
        <f>IF(F213&lt;&gt;"",F213*D213,"")</f>
        <v>358.46</v>
      </c>
      <c r="H213" s="6" t="s">
        <v>920</v>
      </c>
      <c r="I213" s="6" t="s">
        <v>690</v>
      </c>
      <c r="J213" s="107"/>
      <c r="K213" s="5">
        <f>SUMIF(Entrées!C:C,A:A,Entrées!E:E)</f>
        <v>0</v>
      </c>
      <c r="L213" s="5">
        <f>SUMIF(Sorties!B:B,A:A,Sorties!D:D)</f>
        <v>0</v>
      </c>
      <c r="N213" s="3"/>
    </row>
    <row r="214" spans="1:14" x14ac:dyDescent="0.35">
      <c r="A214" s="106" t="s">
        <v>226</v>
      </c>
      <c r="B214" s="6" t="s">
        <v>903</v>
      </c>
      <c r="C214" s="2">
        <v>1</v>
      </c>
      <c r="D214" s="100">
        <f>C214+K214-L214</f>
        <v>1</v>
      </c>
      <c r="E214" s="1">
        <v>1</v>
      </c>
      <c r="F214" s="108">
        <v>85.94</v>
      </c>
      <c r="G214" s="108">
        <f>IF(F214&lt;&gt;"",F214*D214,"")</f>
        <v>85.94</v>
      </c>
      <c r="H214" s="6" t="s">
        <v>916</v>
      </c>
      <c r="I214" s="6" t="s">
        <v>690</v>
      </c>
      <c r="J214" s="107"/>
      <c r="K214" s="5">
        <f>SUMIF(Entrées!C:C,A:A,Entrées!E:E)</f>
        <v>0</v>
      </c>
      <c r="L214" s="5">
        <f>SUMIF(Sorties!B:B,A:A,Sorties!D:D)</f>
        <v>0</v>
      </c>
      <c r="N214" s="3"/>
    </row>
    <row r="215" spans="1:14" x14ac:dyDescent="0.35">
      <c r="A215" s="106" t="s">
        <v>226</v>
      </c>
      <c r="B215" s="6" t="s">
        <v>225</v>
      </c>
      <c r="C215" s="2">
        <v>1</v>
      </c>
      <c r="D215" s="100">
        <f>C215+K215-L215</f>
        <v>1</v>
      </c>
      <c r="E215" s="1">
        <v>1</v>
      </c>
      <c r="F215" s="108"/>
      <c r="G215" s="108" t="str">
        <f>IF(F215&lt;&gt;"",F215*D215,"")</f>
        <v/>
      </c>
      <c r="H215" s="6" t="s">
        <v>227</v>
      </c>
      <c r="J215" s="20" t="s">
        <v>228</v>
      </c>
      <c r="K215" s="5">
        <f>SUMIF(Entrées!C:C,A:A,Entrées!E:E)</f>
        <v>0</v>
      </c>
      <c r="L215" s="5">
        <f>SUMIF(Sorties!B:B,A:A,Sorties!D:D)</f>
        <v>0</v>
      </c>
      <c r="N215" s="3"/>
    </row>
    <row r="216" spans="1:14" x14ac:dyDescent="0.35">
      <c r="A216" s="106" t="s">
        <v>223</v>
      </c>
      <c r="B216" s="6" t="s">
        <v>222</v>
      </c>
      <c r="C216" s="2">
        <v>1</v>
      </c>
      <c r="D216" s="100">
        <f>C216+K216-L216</f>
        <v>1</v>
      </c>
      <c r="E216" s="1">
        <v>1</v>
      </c>
      <c r="F216" s="108"/>
      <c r="G216" s="108" t="str">
        <f>IF(F216&lt;&gt;"",F216*D216,"")</f>
        <v/>
      </c>
      <c r="H216" s="6" t="s">
        <v>224</v>
      </c>
      <c r="I216" s="6" t="s">
        <v>191</v>
      </c>
      <c r="J216" s="20"/>
      <c r="K216" s="5">
        <f>SUMIF(Entrées!C:C,A:A,Entrées!E:E)</f>
        <v>0</v>
      </c>
      <c r="L216" s="5">
        <f>SUMIF(Sorties!B:B,A:A,Sorties!D:D)</f>
        <v>0</v>
      </c>
      <c r="N216" s="3"/>
    </row>
    <row r="217" spans="1:14" x14ac:dyDescent="0.35">
      <c r="A217" s="106" t="s">
        <v>923</v>
      </c>
      <c r="B217" s="6" t="s">
        <v>903</v>
      </c>
      <c r="C217" s="2">
        <v>1</v>
      </c>
      <c r="D217" s="100">
        <f>C217+K217-L217</f>
        <v>1</v>
      </c>
      <c r="E217" s="1">
        <v>1</v>
      </c>
      <c r="F217" s="108">
        <v>9334.82</v>
      </c>
      <c r="G217" s="108">
        <f>IF(F217&lt;&gt;"",F217*D217,"")</f>
        <v>9334.82</v>
      </c>
      <c r="H217" s="6" t="s">
        <v>924</v>
      </c>
      <c r="I217" s="6" t="s">
        <v>191</v>
      </c>
      <c r="J217" s="107"/>
      <c r="K217" s="5">
        <f>SUMIF(Entrées!C:C,A:A,Entrées!E:E)</f>
        <v>0</v>
      </c>
      <c r="L217" s="5">
        <f>SUMIF(Sorties!B:B,A:A,Sorties!D:D)</f>
        <v>0</v>
      </c>
      <c r="N217" s="3"/>
    </row>
    <row r="218" spans="1:14" x14ac:dyDescent="0.35">
      <c r="A218" s="106" t="s">
        <v>219</v>
      </c>
      <c r="B218" s="6" t="s">
        <v>218</v>
      </c>
      <c r="C218" s="2">
        <v>1</v>
      </c>
      <c r="D218" s="100">
        <f>C218+K218-L218</f>
        <v>1</v>
      </c>
      <c r="E218" s="1">
        <v>1</v>
      </c>
      <c r="F218" s="108">
        <v>1800</v>
      </c>
      <c r="G218" s="108">
        <f>IF(F218&lt;&gt;"",F218*D218,"")</f>
        <v>1800</v>
      </c>
      <c r="H218" s="6" t="s">
        <v>884</v>
      </c>
      <c r="I218" s="6" t="s">
        <v>191</v>
      </c>
      <c r="J218" s="107"/>
      <c r="K218" s="5">
        <f>SUMIF(Entrées!C:C,A:A,Entrées!E:E)</f>
        <v>0</v>
      </c>
      <c r="L218" s="5">
        <f>SUMIF(Sorties!B:B,A:A,Sorties!D:D)</f>
        <v>0</v>
      </c>
      <c r="N218" s="3"/>
    </row>
    <row r="219" spans="1:14" x14ac:dyDescent="0.35">
      <c r="A219" s="106" t="s">
        <v>219</v>
      </c>
      <c r="B219" s="6" t="s">
        <v>218</v>
      </c>
      <c r="C219" s="2">
        <v>1</v>
      </c>
      <c r="D219" s="100">
        <f>C219+K219-L219</f>
        <v>1</v>
      </c>
      <c r="E219" s="1">
        <v>1</v>
      </c>
      <c r="F219" s="108"/>
      <c r="G219" s="108" t="str">
        <f>IF(F219&lt;&gt;"",F219*D219,"")</f>
        <v/>
      </c>
      <c r="H219" s="6" t="s">
        <v>220</v>
      </c>
      <c r="I219" s="6" t="s">
        <v>191</v>
      </c>
      <c r="J219" s="20" t="s">
        <v>221</v>
      </c>
      <c r="K219" s="5">
        <f>SUMIF(Entrées!C:C,A:A,Entrées!E:E)</f>
        <v>0</v>
      </c>
      <c r="L219" s="5">
        <f>SUMIF(Sorties!B:B,A:A,Sorties!D:D)</f>
        <v>0</v>
      </c>
      <c r="N219" s="3"/>
    </row>
    <row r="220" spans="1:14" x14ac:dyDescent="0.35">
      <c r="A220" s="106" t="s">
        <v>880</v>
      </c>
      <c r="B220" s="6" t="s">
        <v>257</v>
      </c>
      <c r="C220" s="2">
        <v>1</v>
      </c>
      <c r="D220" s="100">
        <f>C220+K220-L220</f>
        <v>1</v>
      </c>
      <c r="E220" s="1">
        <v>1</v>
      </c>
      <c r="F220" s="108">
        <v>1613.28</v>
      </c>
      <c r="G220" s="108">
        <f>IF(F220&lt;&gt;"",F220*D220,"")</f>
        <v>1613.28</v>
      </c>
      <c r="H220" s="6" t="s">
        <v>883</v>
      </c>
      <c r="I220" s="6" t="s">
        <v>191</v>
      </c>
      <c r="J220" s="107"/>
      <c r="K220" s="5">
        <f>SUMIF(Entrées!C:C,A:A,Entrées!E:E)</f>
        <v>0</v>
      </c>
      <c r="L220" s="5">
        <f>SUMIF(Sorties!B:B,A:A,Sorties!D:D)</f>
        <v>0</v>
      </c>
      <c r="N220" s="3"/>
    </row>
    <row r="221" spans="1:14" x14ac:dyDescent="0.35">
      <c r="A221" s="106" t="s">
        <v>881</v>
      </c>
      <c r="B221" s="6" t="s">
        <v>257</v>
      </c>
      <c r="C221" s="2">
        <v>1</v>
      </c>
      <c r="D221" s="100">
        <f>C221+K221-L221</f>
        <v>1</v>
      </c>
      <c r="E221" s="1">
        <v>1</v>
      </c>
      <c r="F221" s="108">
        <v>1200</v>
      </c>
      <c r="G221" s="108">
        <f>IF(F221&lt;&gt;"",F221*D221,"")</f>
        <v>1200</v>
      </c>
      <c r="H221" s="6" t="s">
        <v>882</v>
      </c>
      <c r="I221" s="6" t="s">
        <v>191</v>
      </c>
      <c r="J221" s="107"/>
      <c r="K221" s="5">
        <f>SUMIF(Entrées!C:C,A:A,Entrées!E:E)</f>
        <v>0</v>
      </c>
      <c r="L221" s="5">
        <f>SUMIF(Sorties!B:B,A:A,Sorties!D:D)</f>
        <v>0</v>
      </c>
      <c r="N221" s="3"/>
    </row>
    <row r="222" spans="1:14" x14ac:dyDescent="0.35">
      <c r="A222" s="106" t="s">
        <v>890</v>
      </c>
      <c r="B222" s="6" t="s">
        <v>218</v>
      </c>
      <c r="C222" s="2">
        <v>2</v>
      </c>
      <c r="D222" s="100">
        <f>C222+K222-L222</f>
        <v>2</v>
      </c>
      <c r="E222" s="1">
        <v>1</v>
      </c>
      <c r="F222" s="108">
        <v>289.57</v>
      </c>
      <c r="G222" s="108">
        <f>IF(F222&lt;&gt;"",F222*D222,"")</f>
        <v>579.14</v>
      </c>
      <c r="H222" s="6" t="s">
        <v>891</v>
      </c>
      <c r="I222" s="6" t="s">
        <v>638</v>
      </c>
      <c r="J222" s="107"/>
      <c r="K222" s="5">
        <f>SUMIF(Entrées!C:C,A:A,Entrées!E:E)</f>
        <v>0</v>
      </c>
      <c r="L222" s="5">
        <f>SUMIF(Sorties!B:B,A:A,Sorties!D:D)</f>
        <v>0</v>
      </c>
      <c r="N222" s="3"/>
    </row>
    <row r="223" spans="1:14" x14ac:dyDescent="0.35">
      <c r="A223" s="106" t="s">
        <v>888</v>
      </c>
      <c r="B223" s="6" t="s">
        <v>222</v>
      </c>
      <c r="C223" s="2">
        <v>1</v>
      </c>
      <c r="D223" s="100">
        <f>C223+K223-L223</f>
        <v>1</v>
      </c>
      <c r="E223" s="1">
        <v>1</v>
      </c>
      <c r="F223" s="108">
        <v>149.77000000000001</v>
      </c>
      <c r="G223" s="108">
        <f>IF(F223&lt;&gt;"",F223*D223,"")</f>
        <v>149.77000000000001</v>
      </c>
      <c r="H223" s="6" t="s">
        <v>889</v>
      </c>
      <c r="I223" s="6" t="s">
        <v>638</v>
      </c>
      <c r="J223" s="107"/>
      <c r="K223" s="5">
        <f>SUMIF(Entrées!C:C,A:A,Entrées!E:E)</f>
        <v>0</v>
      </c>
      <c r="L223" s="5">
        <f>SUMIF(Sorties!B:B,A:A,Sorties!D:D)</f>
        <v>0</v>
      </c>
      <c r="N223" s="3"/>
    </row>
    <row r="224" spans="1:14" x14ac:dyDescent="0.35">
      <c r="A224" s="106" t="s">
        <v>892</v>
      </c>
      <c r="B224" s="6" t="s">
        <v>780</v>
      </c>
      <c r="C224" s="2">
        <v>2</v>
      </c>
      <c r="D224" s="100">
        <f>C224+K224-L224</f>
        <v>2</v>
      </c>
      <c r="E224" s="1">
        <v>1</v>
      </c>
      <c r="F224" s="108">
        <v>30.25</v>
      </c>
      <c r="G224" s="108">
        <f>IF(F224&lt;&gt;"",F224*D224,"")</f>
        <v>60.5</v>
      </c>
      <c r="H224" s="6" t="s">
        <v>893</v>
      </c>
      <c r="I224" s="6" t="s">
        <v>638</v>
      </c>
      <c r="J224" s="107"/>
      <c r="K224" s="5">
        <f>SUMIF(Entrées!C:C,A:A,Entrées!E:E)</f>
        <v>0</v>
      </c>
      <c r="L224" s="5">
        <f>SUMIF(Sorties!B:B,A:A,Sorties!D:D)</f>
        <v>0</v>
      </c>
      <c r="N224" s="3"/>
    </row>
    <row r="225" spans="1:14" x14ac:dyDescent="0.35">
      <c r="A225" s="106" t="s">
        <v>559</v>
      </c>
      <c r="B225" s="6" t="s">
        <v>558</v>
      </c>
      <c r="C225" s="2">
        <v>19</v>
      </c>
      <c r="D225" s="100">
        <f>C225+K225-L225</f>
        <v>19</v>
      </c>
      <c r="E225" s="1">
        <v>5</v>
      </c>
      <c r="F225" s="108"/>
      <c r="G225" s="108" t="str">
        <f>IF(F225&lt;&gt;"",F225*D225,"")</f>
        <v/>
      </c>
      <c r="H225" s="6" t="s">
        <v>560</v>
      </c>
      <c r="I225" s="6" t="s">
        <v>513</v>
      </c>
      <c r="J225" s="107"/>
      <c r="K225" s="5">
        <f>SUMIF(Entrées!C:C,A:A,Entrées!E:E)</f>
        <v>0</v>
      </c>
      <c r="L225" s="5">
        <f>SUMIF(Sorties!B:B,A:A,Sorties!D:D)</f>
        <v>0</v>
      </c>
      <c r="N225" s="3"/>
    </row>
    <row r="226" spans="1:14" x14ac:dyDescent="0.35">
      <c r="A226" s="106" t="s">
        <v>561</v>
      </c>
      <c r="B226" s="6" t="s">
        <v>558</v>
      </c>
      <c r="C226" s="2">
        <v>4</v>
      </c>
      <c r="D226" s="100">
        <f>C226+K226-L226</f>
        <v>4</v>
      </c>
      <c r="E226" s="1">
        <v>5</v>
      </c>
      <c r="F226" s="108">
        <v>0</v>
      </c>
      <c r="G226" s="108">
        <f>IF(F226&lt;&gt;"",F226*D226,"")</f>
        <v>0</v>
      </c>
      <c r="H226" s="6" t="s">
        <v>562</v>
      </c>
      <c r="I226" s="6" t="s">
        <v>513</v>
      </c>
      <c r="J226" s="107"/>
      <c r="K226" s="5">
        <f>SUMIF(Entrées!C:C,A:A,Entrées!E:E)</f>
        <v>0</v>
      </c>
      <c r="L226" s="5">
        <f>SUMIF(Sorties!B:B,A:A,Sorties!D:D)</f>
        <v>0</v>
      </c>
      <c r="N226" s="3"/>
    </row>
    <row r="227" spans="1:14" x14ac:dyDescent="0.35">
      <c r="A227" s="106" t="s">
        <v>590</v>
      </c>
      <c r="B227" s="6" t="s">
        <v>552</v>
      </c>
      <c r="C227" s="2">
        <v>14</v>
      </c>
      <c r="D227" s="100">
        <f>C227+K227-L227</f>
        <v>14</v>
      </c>
      <c r="E227" s="1">
        <v>5</v>
      </c>
      <c r="F227" s="108"/>
      <c r="G227" s="108" t="str">
        <f>IF(F227&lt;&gt;"",F227*D227,"")</f>
        <v/>
      </c>
      <c r="H227" s="6" t="s">
        <v>553</v>
      </c>
      <c r="I227" s="6" t="s">
        <v>513</v>
      </c>
      <c r="J227" s="107"/>
      <c r="K227" s="5">
        <f>SUMIF(Entrées!C:C,A:A,Entrées!E:E)</f>
        <v>0</v>
      </c>
      <c r="L227" s="5">
        <f>SUMIF(Sorties!B:B,A:A,Sorties!D:D)</f>
        <v>0</v>
      </c>
      <c r="N227" s="3"/>
    </row>
    <row r="228" spans="1:14" x14ac:dyDescent="0.35">
      <c r="A228" s="106" t="s">
        <v>591</v>
      </c>
      <c r="B228" s="6" t="s">
        <v>352</v>
      </c>
      <c r="C228" s="2">
        <v>1</v>
      </c>
      <c r="D228" s="100">
        <f>C228+K228-L228</f>
        <v>1</v>
      </c>
      <c r="E228" s="1">
        <v>1</v>
      </c>
      <c r="F228" s="108"/>
      <c r="G228" s="108" t="str">
        <f>IF(F228&lt;&gt;"",F228*D228,"")</f>
        <v/>
      </c>
      <c r="H228" s="6" t="s">
        <v>592</v>
      </c>
      <c r="I228" s="6" t="s">
        <v>513</v>
      </c>
      <c r="J228" s="107"/>
      <c r="K228" s="5">
        <f>SUMIF(Entrées!C:C,A:A,Entrées!E:E)</f>
        <v>0</v>
      </c>
      <c r="L228" s="5">
        <f>SUMIF(Sorties!B:B,A:A,Sorties!D:D)</f>
        <v>0</v>
      </c>
      <c r="N228" s="3"/>
    </row>
    <row r="229" spans="1:14" x14ac:dyDescent="0.35">
      <c r="A229" s="106" t="s">
        <v>556</v>
      </c>
      <c r="B229" s="6" t="s">
        <v>352</v>
      </c>
      <c r="C229" s="2">
        <v>4</v>
      </c>
      <c r="D229" s="100">
        <f>C229+K229-L229</f>
        <v>4</v>
      </c>
      <c r="E229" s="1">
        <v>1</v>
      </c>
      <c r="F229" s="108"/>
      <c r="G229" s="108" t="str">
        <f>IF(F229&lt;&gt;"",F229*D229,"")</f>
        <v/>
      </c>
      <c r="H229" s="6" t="s">
        <v>557</v>
      </c>
      <c r="I229" s="6" t="s">
        <v>513</v>
      </c>
      <c r="J229" s="107"/>
      <c r="K229" s="5">
        <f>SUMIF(Entrées!C:C,A:A,Entrées!E:E)</f>
        <v>0</v>
      </c>
      <c r="L229" s="5">
        <f>SUMIF(Sorties!B:B,A:A,Sorties!D:D)</f>
        <v>0</v>
      </c>
      <c r="N229" s="3"/>
    </row>
    <row r="230" spans="1:14" x14ac:dyDescent="0.35">
      <c r="A230" s="106" t="s">
        <v>554</v>
      </c>
      <c r="B230" s="6" t="s">
        <v>352</v>
      </c>
      <c r="C230" s="2">
        <v>3</v>
      </c>
      <c r="D230" s="100">
        <f>C230+K230-L230</f>
        <v>3</v>
      </c>
      <c r="E230" s="1">
        <v>1</v>
      </c>
      <c r="F230" s="108"/>
      <c r="G230" s="108" t="str">
        <f>IF(F230&lt;&gt;"",F230*D230,"")</f>
        <v/>
      </c>
      <c r="H230" s="6" t="s">
        <v>555</v>
      </c>
      <c r="I230" s="6" t="s">
        <v>513</v>
      </c>
      <c r="J230" s="107"/>
      <c r="K230" s="5">
        <f>SUMIF(Entrées!C:C,A:A,Entrées!E:E)</f>
        <v>0</v>
      </c>
      <c r="L230" s="5">
        <f>SUMIF(Sorties!B:B,A:A,Sorties!D:D)</f>
        <v>0</v>
      </c>
      <c r="N230" s="3"/>
    </row>
    <row r="231" spans="1:14" x14ac:dyDescent="0.35">
      <c r="A231" s="106" t="s">
        <v>339</v>
      </c>
      <c r="B231" s="6" t="s">
        <v>268</v>
      </c>
      <c r="C231" s="2">
        <v>1</v>
      </c>
      <c r="D231" s="100">
        <f>C231+K231-L231</f>
        <v>1</v>
      </c>
      <c r="E231" s="1">
        <v>1</v>
      </c>
      <c r="F231" s="108"/>
      <c r="G231" s="108" t="str">
        <f>IF(F231&lt;&gt;"",F231*D231,"")</f>
        <v/>
      </c>
      <c r="H231" s="6" t="s">
        <v>340</v>
      </c>
      <c r="I231" s="6" t="s">
        <v>256</v>
      </c>
      <c r="J231" s="107"/>
      <c r="K231" s="5">
        <f>SUMIF(Entrées!C:C,A:A,Entrées!E:E)</f>
        <v>0</v>
      </c>
      <c r="L231" s="5">
        <f>SUMIF(Sorties!B:B,A:A,Sorties!D:D)</f>
        <v>0</v>
      </c>
      <c r="N231" s="3"/>
    </row>
    <row r="232" spans="1:14" x14ac:dyDescent="0.35">
      <c r="A232" s="106" t="s">
        <v>826</v>
      </c>
      <c r="B232" s="6" t="s">
        <v>740</v>
      </c>
      <c r="C232" s="2">
        <v>1</v>
      </c>
      <c r="D232" s="100">
        <f>C232+K232-L232</f>
        <v>1</v>
      </c>
      <c r="E232" s="1">
        <v>1</v>
      </c>
      <c r="F232" s="108">
        <v>56</v>
      </c>
      <c r="G232" s="108">
        <f>IF(F232&lt;&gt;"",F232*D232,"")</f>
        <v>56</v>
      </c>
      <c r="H232" s="6" t="s">
        <v>827</v>
      </c>
      <c r="I232" s="6" t="s">
        <v>711</v>
      </c>
      <c r="J232" s="107"/>
      <c r="K232" s="5">
        <f>SUMIF(Entrées!C:C,A:A,Entrées!E:E)</f>
        <v>0</v>
      </c>
      <c r="L232" s="5">
        <f>SUMIF(Sorties!B:B,A:A,Sorties!D:D)</f>
        <v>0</v>
      </c>
      <c r="N232" s="3"/>
    </row>
    <row r="233" spans="1:14" x14ac:dyDescent="0.35">
      <c r="A233" s="106" t="s">
        <v>342</v>
      </c>
      <c r="B233" s="6" t="s">
        <v>271</v>
      </c>
      <c r="C233" s="2">
        <v>1</v>
      </c>
      <c r="D233" s="100">
        <f>C233+K233-L233</f>
        <v>1</v>
      </c>
      <c r="E233" s="1">
        <v>1</v>
      </c>
      <c r="F233" s="108"/>
      <c r="G233" s="108" t="str">
        <f>IF(F233&lt;&gt;"",F233*D233,"")</f>
        <v/>
      </c>
      <c r="H233" s="6" t="s">
        <v>343</v>
      </c>
      <c r="I233" s="6" t="s">
        <v>256</v>
      </c>
      <c r="J233" s="107"/>
      <c r="K233" s="5">
        <f>SUMIF(Entrées!C:C,A:A,Entrées!E:E)</f>
        <v>0</v>
      </c>
      <c r="L233" s="5">
        <f>SUMIF(Sorties!B:B,A:A,Sorties!D:D)</f>
        <v>0</v>
      </c>
      <c r="N233" s="3"/>
    </row>
    <row r="234" spans="1:14" x14ac:dyDescent="0.35">
      <c r="A234" s="106" t="s">
        <v>544</v>
      </c>
      <c r="B234" s="6" t="s">
        <v>543</v>
      </c>
      <c r="C234" s="2">
        <v>2</v>
      </c>
      <c r="D234" s="100">
        <f>C234+K234-L234</f>
        <v>2</v>
      </c>
      <c r="E234" s="1">
        <v>1</v>
      </c>
      <c r="F234" s="108"/>
      <c r="G234" s="108" t="str">
        <f>IF(F234&lt;&gt;"",F234*D234,"")</f>
        <v/>
      </c>
      <c r="H234" s="6" t="s">
        <v>545</v>
      </c>
      <c r="I234" s="6" t="s">
        <v>97</v>
      </c>
      <c r="J234" s="107"/>
      <c r="K234" s="5">
        <f>SUMIF(Entrées!C:C,A:A,Entrées!E:E)</f>
        <v>0</v>
      </c>
      <c r="L234" s="5">
        <f>SUMIF(Sorties!B:B,A:A,Sorties!D:D)</f>
        <v>0</v>
      </c>
      <c r="N234" s="3"/>
    </row>
    <row r="235" spans="1:14" x14ac:dyDescent="0.35">
      <c r="A235" s="106" t="s">
        <v>365</v>
      </c>
      <c r="B235" s="6" t="s">
        <v>352</v>
      </c>
      <c r="C235" s="2">
        <v>2</v>
      </c>
      <c r="D235" s="100">
        <f>C235+K235-L235</f>
        <v>2</v>
      </c>
      <c r="E235" s="1">
        <v>1</v>
      </c>
      <c r="F235" s="108"/>
      <c r="G235" s="108" t="str">
        <f>IF(F235&lt;&gt;"",F235*D235,"")</f>
        <v/>
      </c>
      <c r="H235" s="6" t="s">
        <v>366</v>
      </c>
      <c r="J235" s="107" t="s">
        <v>367</v>
      </c>
      <c r="K235" s="5">
        <f>SUMIF(Entrées!C:C,A:A,Entrées!E:E)</f>
        <v>0</v>
      </c>
      <c r="L235" s="5">
        <f>SUMIF(Sorties!B:B,A:A,Sorties!D:D)</f>
        <v>0</v>
      </c>
      <c r="N235" s="3"/>
    </row>
    <row r="236" spans="1:14" x14ac:dyDescent="0.35">
      <c r="A236" s="106" t="s">
        <v>742</v>
      </c>
      <c r="B236" s="6" t="s">
        <v>314</v>
      </c>
      <c r="C236" s="2">
        <v>2</v>
      </c>
      <c r="D236" s="100">
        <f>C236+K236-L236</f>
        <v>2</v>
      </c>
      <c r="E236" s="1">
        <v>1</v>
      </c>
      <c r="F236" s="108">
        <v>14.27</v>
      </c>
      <c r="G236" s="108">
        <f>IF(F236&lt;&gt;"",F236*D236,"")</f>
        <v>28.54</v>
      </c>
      <c r="H236" s="6" t="s">
        <v>743</v>
      </c>
      <c r="I236" s="6" t="s">
        <v>638</v>
      </c>
      <c r="J236" s="107"/>
      <c r="K236" s="5">
        <f>SUMIF(Entrées!C:C,A:A,Entrées!E:E)</f>
        <v>0</v>
      </c>
      <c r="L236" s="5">
        <f>SUMIF(Sorties!B:B,A:A,Sorties!D:D)</f>
        <v>0</v>
      </c>
      <c r="N236" s="3"/>
    </row>
    <row r="237" spans="1:14" x14ac:dyDescent="0.35">
      <c r="A237" s="106" t="s">
        <v>751</v>
      </c>
      <c r="B237" s="6" t="s">
        <v>163</v>
      </c>
      <c r="C237" s="2">
        <v>5</v>
      </c>
      <c r="D237" s="100">
        <f>C237+K237-L237</f>
        <v>5</v>
      </c>
      <c r="E237" s="1">
        <v>1</v>
      </c>
      <c r="F237" s="108">
        <v>29.4</v>
      </c>
      <c r="G237" s="108">
        <f>IF(F237&lt;&gt;"",F237*D237,"")</f>
        <v>147</v>
      </c>
      <c r="H237" s="6" t="s">
        <v>752</v>
      </c>
      <c r="I237" s="6" t="s">
        <v>638</v>
      </c>
      <c r="J237" s="107"/>
      <c r="K237" s="5">
        <f>SUMIF(Entrées!C:C,A:A,Entrées!E:E)</f>
        <v>0</v>
      </c>
      <c r="L237" s="5">
        <f>SUMIF(Sorties!B:B,A:A,Sorties!D:D)</f>
        <v>0</v>
      </c>
      <c r="N237" s="3"/>
    </row>
    <row r="238" spans="1:14" x14ac:dyDescent="0.35">
      <c r="A238" s="106" t="s">
        <v>130</v>
      </c>
      <c r="B238" s="6" t="s">
        <v>99</v>
      </c>
      <c r="C238" s="2">
        <v>6</v>
      </c>
      <c r="D238" s="100">
        <f>C238+K238-L238</f>
        <v>6</v>
      </c>
      <c r="E238" s="1">
        <v>1</v>
      </c>
      <c r="F238" s="108"/>
      <c r="G238" s="108" t="str">
        <f>IF(F238&lt;&gt;"",F238*D238,"")</f>
        <v/>
      </c>
      <c r="H238" s="6" t="s">
        <v>131</v>
      </c>
      <c r="I238" s="6" t="s">
        <v>113</v>
      </c>
      <c r="J238" s="20" t="s">
        <v>120</v>
      </c>
      <c r="K238" s="5">
        <f>SUMIF(Entrées!C:C,A:A,Entrées!E:E)</f>
        <v>0</v>
      </c>
      <c r="L238" s="5">
        <f>SUMIF(Sorties!B:B,A:A,Sorties!D:D)</f>
        <v>0</v>
      </c>
      <c r="N238" s="3"/>
    </row>
    <row r="239" spans="1:14" x14ac:dyDescent="0.35">
      <c r="A239" s="106" t="s">
        <v>119</v>
      </c>
      <c r="B239" s="6" t="s">
        <v>99</v>
      </c>
      <c r="C239" s="2">
        <v>4</v>
      </c>
      <c r="D239" s="100">
        <f>C239+K239-L239</f>
        <v>4</v>
      </c>
      <c r="E239" s="1">
        <v>1</v>
      </c>
      <c r="F239" s="108">
        <v>21.8</v>
      </c>
      <c r="G239" s="108">
        <f>IF(F239&lt;&gt;"",F239*D239,"")</f>
        <v>87.2</v>
      </c>
      <c r="H239" s="6" t="s">
        <v>122</v>
      </c>
      <c r="I239" s="6" t="s">
        <v>113</v>
      </c>
      <c r="J239" s="20" t="s">
        <v>120</v>
      </c>
      <c r="K239" s="5">
        <f>SUMIF(Entrées!C:C,A:A,Entrées!E:E)</f>
        <v>0</v>
      </c>
      <c r="L239" s="5">
        <f>SUMIF(Sorties!B:B,A:A,Sorties!D:D)</f>
        <v>0</v>
      </c>
      <c r="N239" s="3"/>
    </row>
    <row r="240" spans="1:14" x14ac:dyDescent="0.35">
      <c r="A240" s="106" t="s">
        <v>646</v>
      </c>
      <c r="B240" s="6" t="s">
        <v>99</v>
      </c>
      <c r="C240" s="2">
        <v>3</v>
      </c>
      <c r="D240" s="100">
        <f>C240+K240-L240</f>
        <v>3</v>
      </c>
      <c r="E240" s="1">
        <v>1</v>
      </c>
      <c r="F240" s="108">
        <v>10.08</v>
      </c>
      <c r="G240" s="108">
        <f>IF(F240&lt;&gt;"",F240*D240,"")</f>
        <v>30.240000000000002</v>
      </c>
      <c r="H240" s="6" t="s">
        <v>647</v>
      </c>
      <c r="I240" s="6" t="s">
        <v>113</v>
      </c>
      <c r="J240" s="107"/>
      <c r="K240" s="5">
        <f>SUMIF(Entrées!C:C,A:A,Entrées!E:E)</f>
        <v>0</v>
      </c>
      <c r="L240" s="5">
        <f>SUMIF(Sorties!B:B,A:A,Sorties!D:D)</f>
        <v>0</v>
      </c>
      <c r="N240" s="3"/>
    </row>
    <row r="241" spans="1:14" x14ac:dyDescent="0.35">
      <c r="A241" s="106" t="s">
        <v>126</v>
      </c>
      <c r="B241" s="6" t="s">
        <v>99</v>
      </c>
      <c r="C241" s="2">
        <v>29</v>
      </c>
      <c r="D241" s="100">
        <f>C241+K241-L241</f>
        <v>29</v>
      </c>
      <c r="E241" s="1">
        <v>1</v>
      </c>
      <c r="F241" s="108"/>
      <c r="G241" s="108" t="str">
        <f>IF(F241&lt;&gt;"",F241*D241,"")</f>
        <v/>
      </c>
      <c r="H241" s="6" t="s">
        <v>127</v>
      </c>
      <c r="I241" s="6" t="s">
        <v>113</v>
      </c>
      <c r="J241" s="20" t="s">
        <v>120</v>
      </c>
      <c r="K241" s="5">
        <f>SUMIF(Entrées!C:C,A:A,Entrées!E:E)</f>
        <v>0</v>
      </c>
      <c r="L241" s="5">
        <f>SUMIF(Sorties!B:B,A:A,Sorties!D:D)</f>
        <v>0</v>
      </c>
      <c r="N241" s="3"/>
    </row>
    <row r="242" spans="1:14" x14ac:dyDescent="0.35">
      <c r="A242" s="106" t="s">
        <v>749</v>
      </c>
      <c r="B242" s="6" t="s">
        <v>99</v>
      </c>
      <c r="C242" s="2">
        <v>1</v>
      </c>
      <c r="D242" s="100">
        <f>C242+K242-L242</f>
        <v>1</v>
      </c>
      <c r="E242" s="1">
        <v>1</v>
      </c>
      <c r="F242" s="108">
        <v>27.52</v>
      </c>
      <c r="G242" s="108">
        <f>IF(F242&lt;&gt;"",F242*D242,"")</f>
        <v>27.52</v>
      </c>
      <c r="H242" s="6" t="s">
        <v>750</v>
      </c>
      <c r="I242" s="6" t="s">
        <v>113</v>
      </c>
      <c r="J242" s="107"/>
      <c r="K242" s="5">
        <f>SUMIF(Entrées!C:C,A:A,Entrées!E:E)</f>
        <v>0</v>
      </c>
      <c r="L242" s="5">
        <f>SUMIF(Sorties!B:B,A:A,Sorties!D:D)</f>
        <v>0</v>
      </c>
      <c r="N242" s="3"/>
    </row>
    <row r="243" spans="1:14" x14ac:dyDescent="0.35">
      <c r="A243" s="106" t="s">
        <v>548</v>
      </c>
      <c r="B243" s="6" t="s">
        <v>99</v>
      </c>
      <c r="C243" s="2">
        <v>2</v>
      </c>
      <c r="D243" s="100">
        <f>C243+K243-L243</f>
        <v>1</v>
      </c>
      <c r="E243" s="1">
        <v>1</v>
      </c>
      <c r="F243" s="108"/>
      <c r="G243" s="108" t="str">
        <f>IF(F243&lt;&gt;"",F243*D243,"")</f>
        <v/>
      </c>
      <c r="H243" s="6" t="s">
        <v>549</v>
      </c>
      <c r="I243" s="6" t="s">
        <v>113</v>
      </c>
      <c r="J243" s="107" t="s">
        <v>550</v>
      </c>
      <c r="K243" s="5">
        <f>SUMIF(Entrées!C:C,A:A,Entrées!E:E)</f>
        <v>0</v>
      </c>
      <c r="L243" s="5">
        <f>SUMIF(Sorties!B:B,A:A,Sorties!D:D)</f>
        <v>1</v>
      </c>
      <c r="N243" s="3"/>
    </row>
    <row r="244" spans="1:14" x14ac:dyDescent="0.35">
      <c r="A244" s="106" t="s">
        <v>121</v>
      </c>
      <c r="B244" s="6" t="s">
        <v>99</v>
      </c>
      <c r="C244" s="2">
        <v>11</v>
      </c>
      <c r="D244" s="100">
        <f>C244+K244-L244</f>
        <v>11</v>
      </c>
      <c r="E244" s="1">
        <v>1</v>
      </c>
      <c r="F244" s="108"/>
      <c r="G244" s="108" t="str">
        <f>IF(F244&lt;&gt;"",F244*D244,"")</f>
        <v/>
      </c>
      <c r="H244" s="6" t="s">
        <v>125</v>
      </c>
      <c r="I244" s="6" t="s">
        <v>113</v>
      </c>
      <c r="J244" s="20" t="s">
        <v>114</v>
      </c>
      <c r="K244" s="5">
        <f>SUMIF(Entrées!C:C,A:A,Entrées!E:E)</f>
        <v>0</v>
      </c>
      <c r="L244" s="5">
        <f>SUMIF(Sorties!B:B,A:A,Sorties!D:D)</f>
        <v>0</v>
      </c>
      <c r="N244" s="3"/>
    </row>
    <row r="245" spans="1:14" x14ac:dyDescent="0.35">
      <c r="A245" s="106" t="s">
        <v>123</v>
      </c>
      <c r="B245" s="6" t="s">
        <v>99</v>
      </c>
      <c r="C245" s="2">
        <v>15</v>
      </c>
      <c r="D245" s="100">
        <f>C245+K245-L245</f>
        <v>15</v>
      </c>
      <c r="E245" s="1">
        <v>1</v>
      </c>
      <c r="F245" s="108"/>
      <c r="G245" s="108" t="str">
        <f>IF(F245&lt;&gt;"",F245*D245,"")</f>
        <v/>
      </c>
      <c r="H245" s="6" t="s">
        <v>124</v>
      </c>
      <c r="I245" s="6" t="s">
        <v>113</v>
      </c>
      <c r="J245" s="20" t="s">
        <v>114</v>
      </c>
      <c r="K245" s="5">
        <f>SUMIF(Entrées!C:C,A:A,Entrées!E:E)</f>
        <v>0</v>
      </c>
      <c r="L245" s="5">
        <f>SUMIF(Sorties!B:B,A:A,Sorties!D:D)</f>
        <v>0</v>
      </c>
      <c r="N245" s="3"/>
    </row>
    <row r="246" spans="1:14" x14ac:dyDescent="0.35">
      <c r="A246" s="106" t="s">
        <v>111</v>
      </c>
      <c r="B246" s="6" t="s">
        <v>99</v>
      </c>
      <c r="C246" s="2">
        <v>10</v>
      </c>
      <c r="D246" s="100">
        <f>C246+K246-L246</f>
        <v>2</v>
      </c>
      <c r="E246" s="1">
        <v>1</v>
      </c>
      <c r="F246" s="108"/>
      <c r="G246" s="108" t="str">
        <f>IF(F246&lt;&gt;"",F246*D246,"")</f>
        <v/>
      </c>
      <c r="H246" s="6" t="s">
        <v>112</v>
      </c>
      <c r="I246" s="6" t="s">
        <v>113</v>
      </c>
      <c r="J246" s="20" t="s">
        <v>114</v>
      </c>
      <c r="K246" s="5">
        <f>SUMIF(Entrées!C:C,A:A,Entrées!E:E)</f>
        <v>0</v>
      </c>
      <c r="L246" s="5">
        <f>SUMIF(Sorties!B:B,A:A,Sorties!D:D)</f>
        <v>8</v>
      </c>
      <c r="N246" s="3"/>
    </row>
    <row r="247" spans="1:14" x14ac:dyDescent="0.35">
      <c r="A247" s="106" t="s">
        <v>115</v>
      </c>
      <c r="B247" s="6" t="s">
        <v>99</v>
      </c>
      <c r="C247" s="2">
        <v>12</v>
      </c>
      <c r="D247" s="100">
        <f>C247+K247-L247</f>
        <v>8</v>
      </c>
      <c r="E247" s="1">
        <v>1</v>
      </c>
      <c r="F247" s="108"/>
      <c r="G247" s="108" t="str">
        <f>IF(F247&lt;&gt;"",F247*D247,"")</f>
        <v/>
      </c>
      <c r="H247" s="6" t="s">
        <v>116</v>
      </c>
      <c r="I247" s="6" t="s">
        <v>113</v>
      </c>
      <c r="J247" s="20" t="s">
        <v>114</v>
      </c>
      <c r="K247" s="5">
        <f>SUMIF(Entrées!C:C,A:A,Entrées!E:E)</f>
        <v>0</v>
      </c>
      <c r="L247" s="5">
        <f>SUMIF(Sorties!B:B,A:A,Sorties!D:D)</f>
        <v>4</v>
      </c>
      <c r="N247" s="3"/>
    </row>
    <row r="248" spans="1:14" x14ac:dyDescent="0.35">
      <c r="A248" s="106" t="s">
        <v>117</v>
      </c>
      <c r="B248" s="6" t="s">
        <v>99</v>
      </c>
      <c r="C248" s="2">
        <v>2</v>
      </c>
      <c r="D248" s="100">
        <f>C248+K248-L248</f>
        <v>2</v>
      </c>
      <c r="E248" s="1">
        <v>1</v>
      </c>
      <c r="F248" s="108"/>
      <c r="G248" s="108" t="str">
        <f>IF(F248&lt;&gt;"",F248*D248,"")</f>
        <v/>
      </c>
      <c r="H248" s="6" t="s">
        <v>118</v>
      </c>
      <c r="I248" s="6" t="s">
        <v>113</v>
      </c>
      <c r="J248" s="20" t="s">
        <v>114</v>
      </c>
      <c r="K248" s="5">
        <f>SUMIF(Entrées!C:C,A:A,Entrées!E:E)</f>
        <v>0</v>
      </c>
      <c r="L248" s="5">
        <f>SUMIF(Sorties!B:B,A:A,Sorties!D:D)</f>
        <v>0</v>
      </c>
      <c r="N248" s="3"/>
    </row>
    <row r="249" spans="1:14" x14ac:dyDescent="0.35">
      <c r="A249" s="106" t="s">
        <v>128</v>
      </c>
      <c r="B249" s="6" t="s">
        <v>99</v>
      </c>
      <c r="C249" s="2">
        <v>9</v>
      </c>
      <c r="D249" s="100">
        <f>C249+K249-L249</f>
        <v>9</v>
      </c>
      <c r="E249" s="1">
        <v>1</v>
      </c>
      <c r="F249" s="108"/>
      <c r="G249" s="108" t="str">
        <f>IF(F249&lt;&gt;"",F249*D249,"")</f>
        <v/>
      </c>
      <c r="H249" s="6" t="s">
        <v>129</v>
      </c>
      <c r="I249" s="6" t="s">
        <v>113</v>
      </c>
      <c r="J249" s="20" t="s">
        <v>114</v>
      </c>
      <c r="K249" s="5">
        <f>SUMIF(Entrées!C:C,A:A,Entrées!E:E)</f>
        <v>0</v>
      </c>
      <c r="L249" s="5">
        <f>SUMIF(Sorties!B:B,A:A,Sorties!D:D)</f>
        <v>0</v>
      </c>
      <c r="N249" s="3"/>
    </row>
    <row r="250" spans="1:14" x14ac:dyDescent="0.35">
      <c r="A250" s="106" t="s">
        <v>747</v>
      </c>
      <c r="B250" s="6" t="s">
        <v>99</v>
      </c>
      <c r="C250" s="2">
        <v>1</v>
      </c>
      <c r="D250" s="100">
        <f>C250+K250-L250</f>
        <v>1</v>
      </c>
      <c r="E250" s="1">
        <v>1</v>
      </c>
      <c r="F250" s="108">
        <v>68.099999999999994</v>
      </c>
      <c r="G250" s="108">
        <f>IF(F250&lt;&gt;"",F250*D250,"")</f>
        <v>68.099999999999994</v>
      </c>
      <c r="H250" s="6" t="s">
        <v>748</v>
      </c>
      <c r="I250" s="6" t="s">
        <v>113</v>
      </c>
      <c r="J250" s="107"/>
      <c r="K250" s="5">
        <f>SUMIF(Entrées!C:C,A:A,Entrées!E:E)</f>
        <v>0</v>
      </c>
      <c r="L250" s="5">
        <f>SUMIF(Sorties!B:B,A:A,Sorties!D:D)</f>
        <v>0</v>
      </c>
      <c r="N250" s="3"/>
    </row>
    <row r="251" spans="1:14" x14ac:dyDescent="0.35">
      <c r="A251" s="106" t="s">
        <v>670</v>
      </c>
      <c r="B251" s="6" t="s">
        <v>314</v>
      </c>
      <c r="C251" s="2">
        <v>3</v>
      </c>
      <c r="D251" s="100">
        <f>C251+K251-L251</f>
        <v>3</v>
      </c>
      <c r="E251" s="1">
        <v>1</v>
      </c>
      <c r="F251" s="108">
        <v>21.57</v>
      </c>
      <c r="G251" s="108">
        <f>IF(F251&lt;&gt;"",F251*D251,"")</f>
        <v>64.710000000000008</v>
      </c>
      <c r="H251" s="6" t="s">
        <v>671</v>
      </c>
      <c r="I251" s="6" t="s">
        <v>638</v>
      </c>
      <c r="J251" s="107"/>
      <c r="K251" s="5">
        <f>SUMIF(Entrées!C:C,A:A,Entrées!E:E)</f>
        <v>0</v>
      </c>
      <c r="L251" s="5">
        <f>SUMIF(Sorties!B:B,A:A,Sorties!D:D)</f>
        <v>0</v>
      </c>
      <c r="N251" s="3"/>
    </row>
    <row r="252" spans="1:14" x14ac:dyDescent="0.35">
      <c r="A252" s="106" t="s">
        <v>159</v>
      </c>
      <c r="B252" s="6" t="s">
        <v>164</v>
      </c>
      <c r="C252" s="2">
        <v>6</v>
      </c>
      <c r="D252" s="100">
        <f>C252+K252-L252</f>
        <v>6</v>
      </c>
      <c r="E252" s="1">
        <v>1</v>
      </c>
      <c r="F252" s="108"/>
      <c r="G252" s="108" t="str">
        <f>IF(F252&lt;&gt;"",F252*D252,"")</f>
        <v/>
      </c>
      <c r="H252" s="6" t="s">
        <v>168</v>
      </c>
      <c r="I252" s="6" t="s">
        <v>113</v>
      </c>
      <c r="J252" s="20" t="s">
        <v>160</v>
      </c>
      <c r="K252" s="5">
        <f>SUMIF(Entrées!C:C,A:A,Entrées!E:E)</f>
        <v>0</v>
      </c>
      <c r="L252" s="5">
        <f>SUMIF(Sorties!B:B,A:A,Sorties!D:D)</f>
        <v>0</v>
      </c>
      <c r="N252" s="3"/>
    </row>
    <row r="253" spans="1:14" x14ac:dyDescent="0.35">
      <c r="A253" s="106" t="s">
        <v>161</v>
      </c>
      <c r="B253" s="6" t="s">
        <v>164</v>
      </c>
      <c r="C253" s="2">
        <v>2</v>
      </c>
      <c r="D253" s="100">
        <f>C253+K253-L253</f>
        <v>2</v>
      </c>
      <c r="E253" s="1">
        <v>1</v>
      </c>
      <c r="F253" s="108"/>
      <c r="G253" s="108" t="str">
        <f>IF(F253&lt;&gt;"",F253*D253,"")</f>
        <v/>
      </c>
      <c r="H253" s="6" t="s">
        <v>167</v>
      </c>
      <c r="I253" s="6" t="s">
        <v>113</v>
      </c>
      <c r="J253" s="20" t="s">
        <v>162</v>
      </c>
      <c r="K253" s="5">
        <f>SUMIF(Entrées!C:C,A:A,Entrées!E:E)</f>
        <v>0</v>
      </c>
      <c r="L253" s="5">
        <f>SUMIF(Sorties!B:B,A:A,Sorties!D:D)</f>
        <v>0</v>
      </c>
      <c r="N253" s="3"/>
    </row>
    <row r="254" spans="1:14" x14ac:dyDescent="0.35">
      <c r="A254" s="47" t="s">
        <v>73</v>
      </c>
      <c r="B254" s="6" t="s">
        <v>63</v>
      </c>
      <c r="C254" s="2">
        <v>856</v>
      </c>
      <c r="D254" s="100">
        <f>C254+K254-L254</f>
        <v>856</v>
      </c>
      <c r="E254" s="1">
        <v>50</v>
      </c>
      <c r="F254" s="108"/>
      <c r="G254" s="108" t="str">
        <f>IF(F254&lt;&gt;"",F254*D254,"")</f>
        <v/>
      </c>
      <c r="H254" s="6" t="s">
        <v>65</v>
      </c>
      <c r="I254" s="6" t="s">
        <v>93</v>
      </c>
      <c r="J254" s="20"/>
      <c r="K254" s="5">
        <f>SUMIF(Entrées!C:C,A:A,Entrées!E:E)</f>
        <v>0</v>
      </c>
      <c r="L254" s="5">
        <f>SUMIF(Sorties!B:B,A:A,Sorties!D:D)</f>
        <v>0</v>
      </c>
      <c r="N254" s="3"/>
    </row>
    <row r="255" spans="1:14" x14ac:dyDescent="0.35">
      <c r="A255" s="47" t="s">
        <v>74</v>
      </c>
      <c r="B255" s="6" t="s">
        <v>63</v>
      </c>
      <c r="C255" s="2">
        <v>550</v>
      </c>
      <c r="D255" s="100">
        <f>C255+K255-L255</f>
        <v>550</v>
      </c>
      <c r="E255" s="1">
        <v>50</v>
      </c>
      <c r="F255" s="108"/>
      <c r="G255" s="108" t="str">
        <f>IF(F255&lt;&gt;"",F255*D255,"")</f>
        <v/>
      </c>
      <c r="H255" s="6" t="s">
        <v>68</v>
      </c>
      <c r="I255" s="6" t="s">
        <v>93</v>
      </c>
      <c r="J255" s="20"/>
      <c r="K255" s="5">
        <f>SUMIF(Entrées!C:C,A:A,Entrées!E:E)</f>
        <v>0</v>
      </c>
      <c r="L255" s="5">
        <f>SUMIF(Sorties!B:B,A:A,Sorties!D:D)</f>
        <v>0</v>
      </c>
      <c r="N255" s="3"/>
    </row>
    <row r="256" spans="1:14" x14ac:dyDescent="0.35">
      <c r="A256" s="47" t="s">
        <v>76</v>
      </c>
      <c r="B256" s="6" t="s">
        <v>63</v>
      </c>
      <c r="C256" s="2">
        <v>825</v>
      </c>
      <c r="D256" s="100">
        <f>C256+K256-L256</f>
        <v>825</v>
      </c>
      <c r="E256" s="1">
        <v>50</v>
      </c>
      <c r="F256" s="108"/>
      <c r="G256" s="108" t="str">
        <f>IF(F256&lt;&gt;"",F256*D256,"")</f>
        <v/>
      </c>
      <c r="H256" s="6" t="s">
        <v>69</v>
      </c>
      <c r="I256" s="6" t="s">
        <v>93</v>
      </c>
      <c r="J256" s="20"/>
      <c r="K256" s="5">
        <f>SUMIF(Entrées!C:C,A:A,Entrées!E:E)</f>
        <v>0</v>
      </c>
      <c r="L256" s="5">
        <f>SUMIF(Sorties!B:B,A:A,Sorties!D:D)</f>
        <v>0</v>
      </c>
      <c r="N256" s="3"/>
    </row>
    <row r="257" spans="1:14" x14ac:dyDescent="0.35">
      <c r="A257" s="47" t="s">
        <v>81</v>
      </c>
      <c r="B257" s="6" t="s">
        <v>63</v>
      </c>
      <c r="C257" s="2">
        <v>140</v>
      </c>
      <c r="D257" s="100">
        <f>C257+K257-L257</f>
        <v>140</v>
      </c>
      <c r="E257" s="1">
        <v>10</v>
      </c>
      <c r="F257" s="108"/>
      <c r="G257" s="108" t="str">
        <f>IF(F257&lt;&gt;"",F257*D257,"")</f>
        <v/>
      </c>
      <c r="H257" s="6" t="s">
        <v>82</v>
      </c>
      <c r="I257" s="6" t="s">
        <v>93</v>
      </c>
      <c r="J257" s="20"/>
      <c r="K257" s="5">
        <f>SUMIF(Entrées!C:C,A:A,Entrées!E:E)</f>
        <v>0</v>
      </c>
      <c r="L257" s="5">
        <f>SUMIF(Sorties!B:B,A:A,Sorties!D:D)</f>
        <v>0</v>
      </c>
      <c r="N257" s="3"/>
    </row>
    <row r="258" spans="1:14" x14ac:dyDescent="0.35">
      <c r="A258" s="47" t="s">
        <v>75</v>
      </c>
      <c r="B258" s="6" t="s">
        <v>63</v>
      </c>
      <c r="C258" s="2">
        <v>25</v>
      </c>
      <c r="D258" s="100">
        <f>C258+K258-L258</f>
        <v>25</v>
      </c>
      <c r="E258" s="1">
        <v>10</v>
      </c>
      <c r="F258" s="108"/>
      <c r="G258" s="108" t="str">
        <f>IF(F258&lt;&gt;"",F258*D258,"")</f>
        <v/>
      </c>
      <c r="H258" s="6" t="s">
        <v>287</v>
      </c>
      <c r="I258" s="6" t="s">
        <v>93</v>
      </c>
      <c r="J258" s="20"/>
      <c r="K258" s="5">
        <f>SUMIF(Entrées!C:C,A:A,Entrées!E:E)</f>
        <v>0</v>
      </c>
      <c r="L258" s="5">
        <f>SUMIF(Sorties!B:B,A:A,Sorties!D:D)</f>
        <v>0</v>
      </c>
      <c r="N258" s="3"/>
    </row>
    <row r="259" spans="1:14" x14ac:dyDescent="0.35">
      <c r="A259" s="47" t="s">
        <v>77</v>
      </c>
      <c r="B259" s="6" t="s">
        <v>63</v>
      </c>
      <c r="C259" s="2">
        <v>50</v>
      </c>
      <c r="D259" s="100">
        <f>C259+K259-L259</f>
        <v>50</v>
      </c>
      <c r="E259" s="1">
        <v>10</v>
      </c>
      <c r="F259" s="108"/>
      <c r="G259" s="108" t="str">
        <f>IF(F259&lt;&gt;"",F259*D259,"")</f>
        <v/>
      </c>
      <c r="H259" s="6" t="s">
        <v>78</v>
      </c>
      <c r="I259" s="6" t="s">
        <v>93</v>
      </c>
      <c r="J259" s="20"/>
      <c r="K259" s="5">
        <f>SUMIF(Entrées!C:C,A:A,Entrées!E:E)</f>
        <v>0</v>
      </c>
      <c r="L259" s="5">
        <f>SUMIF(Sorties!B:B,A:A,Sorties!D:D)</f>
        <v>0</v>
      </c>
      <c r="N259" s="3"/>
    </row>
    <row r="260" spans="1:14" x14ac:dyDescent="0.35">
      <c r="A260" s="47" t="s">
        <v>79</v>
      </c>
      <c r="B260" s="6" t="s">
        <v>63</v>
      </c>
      <c r="C260" s="2">
        <v>50</v>
      </c>
      <c r="D260" s="100">
        <f>C260+K260-L260</f>
        <v>50</v>
      </c>
      <c r="E260" s="1">
        <v>10</v>
      </c>
      <c r="F260" s="108"/>
      <c r="G260" s="108" t="str">
        <f>IF(F260&lt;&gt;"",F260*D260,"")</f>
        <v/>
      </c>
      <c r="H260" s="6" t="s">
        <v>80</v>
      </c>
      <c r="I260" s="6" t="s">
        <v>93</v>
      </c>
      <c r="J260" s="20"/>
      <c r="K260" s="5">
        <f>SUMIF(Entrées!C:C,A:A,Entrées!E:E)</f>
        <v>0</v>
      </c>
      <c r="L260" s="5">
        <f>SUMIF(Sorties!B:B,A:A,Sorties!D:D)</f>
        <v>0</v>
      </c>
      <c r="N260" s="3"/>
    </row>
    <row r="261" spans="1:14" x14ac:dyDescent="0.35">
      <c r="A261" s="47" t="s">
        <v>83</v>
      </c>
      <c r="B261" s="6" t="s">
        <v>63</v>
      </c>
      <c r="C261" s="2">
        <v>9</v>
      </c>
      <c r="D261" s="100">
        <f>C261+K261-L261</f>
        <v>9</v>
      </c>
      <c r="E261" s="1">
        <v>5</v>
      </c>
      <c r="F261" s="108"/>
      <c r="G261" s="108" t="str">
        <f>IF(F261&lt;&gt;"",F261*D261,"")</f>
        <v/>
      </c>
      <c r="H261" s="6" t="s">
        <v>84</v>
      </c>
      <c r="I261" s="6" t="s">
        <v>93</v>
      </c>
      <c r="J261" s="20"/>
      <c r="K261" s="5">
        <f>SUMIF(Entrées!C:C,A:A,Entrées!E:E)</f>
        <v>0</v>
      </c>
      <c r="L261" s="5">
        <f>SUMIF(Sorties!B:B,A:A,Sorties!D:D)</f>
        <v>0</v>
      </c>
      <c r="N261" s="3"/>
    </row>
    <row r="262" spans="1:14" x14ac:dyDescent="0.35">
      <c r="A262" s="47" t="s">
        <v>85</v>
      </c>
      <c r="B262" s="6" t="s">
        <v>63</v>
      </c>
      <c r="C262" s="2">
        <v>10</v>
      </c>
      <c r="D262" s="100">
        <f>C262+K262-L262</f>
        <v>10</v>
      </c>
      <c r="E262" s="1">
        <v>5</v>
      </c>
      <c r="F262" s="108"/>
      <c r="G262" s="108" t="str">
        <f>IF(F262&lt;&gt;"",F262*D262,"")</f>
        <v/>
      </c>
      <c r="H262" s="6" t="s">
        <v>86</v>
      </c>
      <c r="I262" s="6" t="s">
        <v>93</v>
      </c>
      <c r="J262" s="20"/>
      <c r="K262" s="5">
        <f>SUMIF(Entrées!C:C,A:A,Entrées!E:E)</f>
        <v>0</v>
      </c>
      <c r="L262" s="5">
        <f>SUMIF(Sorties!B:B,A:A,Sorties!D:D)</f>
        <v>0</v>
      </c>
      <c r="N262" s="3"/>
    </row>
    <row r="263" spans="1:14" x14ac:dyDescent="0.35">
      <c r="A263" s="106" t="s">
        <v>673</v>
      </c>
      <c r="B263" s="6" t="s">
        <v>672</v>
      </c>
      <c r="C263" s="2">
        <v>1</v>
      </c>
      <c r="D263" s="100">
        <f>C263+K263-L263</f>
        <v>1</v>
      </c>
      <c r="E263" s="1">
        <v>1</v>
      </c>
      <c r="F263" s="108">
        <v>301.61</v>
      </c>
      <c r="G263" s="108">
        <f>IF(F263&lt;&gt;"",F263*D263,"")</f>
        <v>301.61</v>
      </c>
      <c r="H263" s="6" t="s">
        <v>674</v>
      </c>
      <c r="I263" s="6" t="s">
        <v>191</v>
      </c>
      <c r="J263" s="107"/>
      <c r="K263" s="5">
        <f>SUMIF(Entrées!C:C,A:A,Entrées!E:E)</f>
        <v>0</v>
      </c>
      <c r="L263" s="5">
        <f>SUMIF(Sorties!B:B,A:A,Sorties!D:D)</f>
        <v>0</v>
      </c>
      <c r="N263" s="3"/>
    </row>
    <row r="264" spans="1:14" x14ac:dyDescent="0.35">
      <c r="A264" s="106" t="s">
        <v>533</v>
      </c>
      <c r="B264" s="6" t="s">
        <v>218</v>
      </c>
      <c r="C264" s="2">
        <v>1</v>
      </c>
      <c r="D264" s="100">
        <f>C264+K264-L264</f>
        <v>1</v>
      </c>
      <c r="E264" s="1">
        <v>1</v>
      </c>
      <c r="F264" s="108"/>
      <c r="G264" s="108" t="str">
        <f>IF(F264&lt;&gt;"",F264*D264,"")</f>
        <v/>
      </c>
      <c r="H264" s="6" t="s">
        <v>534</v>
      </c>
      <c r="I264" s="6" t="s">
        <v>191</v>
      </c>
      <c r="J264" s="107"/>
      <c r="K264" s="5">
        <f>SUMIF(Entrées!C:C,A:A,Entrées!E:E)</f>
        <v>0</v>
      </c>
      <c r="L264" s="5">
        <f>SUMIF(Sorties!B:B,A:A,Sorties!D:D)</f>
        <v>0</v>
      </c>
      <c r="N264" s="3"/>
    </row>
    <row r="265" spans="1:14" x14ac:dyDescent="0.35">
      <c r="A265" s="106" t="s">
        <v>535</v>
      </c>
      <c r="B265" s="6" t="s">
        <v>99</v>
      </c>
      <c r="C265" s="2">
        <v>1</v>
      </c>
      <c r="D265" s="100">
        <f>C265+K265-L265</f>
        <v>1</v>
      </c>
      <c r="E265" s="1">
        <v>1</v>
      </c>
      <c r="F265" s="108"/>
      <c r="G265" s="108" t="str">
        <f>IF(F265&lt;&gt;"",F265*D265,"")</f>
        <v/>
      </c>
      <c r="H265" s="6" t="s">
        <v>536</v>
      </c>
      <c r="I265" s="6" t="s">
        <v>353</v>
      </c>
      <c r="J265" s="107"/>
      <c r="K265" s="5">
        <f>SUMIF(Entrées!C:C,A:A,Entrées!E:E)</f>
        <v>0</v>
      </c>
      <c r="L265" s="5">
        <f>SUMIF(Sorties!B:B,A:A,Sorties!D:D)</f>
        <v>0</v>
      </c>
      <c r="N265" s="3"/>
    </row>
    <row r="266" spans="1:14" x14ac:dyDescent="0.35">
      <c r="A266" s="106" t="s">
        <v>109</v>
      </c>
      <c r="B266" s="6" t="s">
        <v>94</v>
      </c>
      <c r="C266" s="2">
        <v>1</v>
      </c>
      <c r="D266" s="100">
        <f>C266+K266-L266</f>
        <v>1</v>
      </c>
      <c r="E266" s="1">
        <v>1</v>
      </c>
      <c r="F266" s="108"/>
      <c r="G266" s="108" t="str">
        <f>IF(F266&lt;&gt;"",F266*D266,"")</f>
        <v/>
      </c>
      <c r="H266" s="6" t="s">
        <v>110</v>
      </c>
      <c r="I266" s="6" t="s">
        <v>97</v>
      </c>
      <c r="J266" s="20"/>
      <c r="K266" s="5">
        <f>SUMIF(Entrées!C:C,A:A,Entrées!E:E)</f>
        <v>0</v>
      </c>
      <c r="L266" s="5">
        <f>SUMIF(Sorties!B:B,A:A,Sorties!D:D)</f>
        <v>0</v>
      </c>
      <c r="N266" s="3"/>
    </row>
    <row r="267" spans="1:14" x14ac:dyDescent="0.35">
      <c r="A267" s="106" t="s">
        <v>107</v>
      </c>
      <c r="B267" s="6" t="s">
        <v>94</v>
      </c>
      <c r="C267" s="2">
        <v>5</v>
      </c>
      <c r="D267" s="100">
        <f>C267+K267-L267</f>
        <v>5</v>
      </c>
      <c r="E267" s="1">
        <v>1</v>
      </c>
      <c r="F267" s="108"/>
      <c r="G267" s="108" t="str">
        <f>IF(F267&lt;&gt;"",F267*D267,"")</f>
        <v/>
      </c>
      <c r="H267" s="6" t="s">
        <v>108</v>
      </c>
      <c r="I267" s="6" t="s">
        <v>97</v>
      </c>
      <c r="J267" s="20"/>
      <c r="K267" s="5">
        <f>SUMIF(Entrées!C:C,A:A,Entrées!E:E)</f>
        <v>0</v>
      </c>
      <c r="L267" s="5">
        <f>SUMIF(Sorties!B:B,A:A,Sorties!D:D)</f>
        <v>0</v>
      </c>
      <c r="N267" s="3"/>
    </row>
    <row r="268" spans="1:14" x14ac:dyDescent="0.35">
      <c r="A268" s="106" t="s">
        <v>322</v>
      </c>
      <c r="B268" s="6" t="s">
        <v>321</v>
      </c>
      <c r="C268" s="2">
        <v>2</v>
      </c>
      <c r="D268" s="100">
        <f>C268+K268-L268</f>
        <v>2</v>
      </c>
      <c r="E268" s="1">
        <v>1</v>
      </c>
      <c r="F268" s="108"/>
      <c r="G268" s="108" t="str">
        <f>IF(F268&lt;&gt;"",F268*D268,"")</f>
        <v/>
      </c>
      <c r="H268" s="6" t="s">
        <v>323</v>
      </c>
      <c r="I268" s="6" t="s">
        <v>256</v>
      </c>
      <c r="J268" s="107"/>
      <c r="K268" s="5">
        <f>SUMIF(Entrées!C:C,A:A,Entrées!E:E)</f>
        <v>0</v>
      </c>
      <c r="L268" s="5">
        <f>SUMIF(Sorties!B:B,A:A,Sorties!D:D)</f>
        <v>0</v>
      </c>
      <c r="N268" s="3"/>
    </row>
    <row r="269" spans="1:14" x14ac:dyDescent="0.35">
      <c r="A269" s="106" t="s">
        <v>319</v>
      </c>
      <c r="B269" s="6" t="s">
        <v>321</v>
      </c>
      <c r="C269" s="2">
        <v>1</v>
      </c>
      <c r="D269" s="100">
        <f>C269+K269-L269</f>
        <v>1</v>
      </c>
      <c r="E269" s="1">
        <v>1</v>
      </c>
      <c r="F269" s="108"/>
      <c r="G269" s="108" t="str">
        <f>IF(F269&lt;&gt;"",F269*D269,"")</f>
        <v/>
      </c>
      <c r="H269" s="6" t="s">
        <v>320</v>
      </c>
      <c r="I269" s="6" t="s">
        <v>256</v>
      </c>
      <c r="J269" s="107"/>
      <c r="K269" s="5">
        <f>SUMIF(Entrées!C:C,A:A,Entrées!E:E)</f>
        <v>0</v>
      </c>
      <c r="L269" s="5">
        <f>SUMIF(Sorties!B:B,A:A,Sorties!D:D)</f>
        <v>0</v>
      </c>
      <c r="N269" s="3"/>
    </row>
    <row r="270" spans="1:14" x14ac:dyDescent="0.35">
      <c r="A270" s="106" t="s">
        <v>183</v>
      </c>
      <c r="B270" s="6" t="s">
        <v>163</v>
      </c>
      <c r="C270" s="2">
        <v>5</v>
      </c>
      <c r="D270" s="100">
        <f>C270+K270-L270</f>
        <v>5</v>
      </c>
      <c r="E270" s="1">
        <v>5</v>
      </c>
      <c r="F270" s="108">
        <v>0</v>
      </c>
      <c r="G270" s="108">
        <f>IF(F270&lt;&gt;"",F270*D270,"")</f>
        <v>0</v>
      </c>
      <c r="H270" s="6" t="s">
        <v>184</v>
      </c>
      <c r="I270" s="6" t="s">
        <v>638</v>
      </c>
      <c r="J270" s="20" t="s">
        <v>185</v>
      </c>
      <c r="K270" s="5">
        <f>SUMIF(Entrées!C:C,A:A,Entrées!E:E)</f>
        <v>0</v>
      </c>
      <c r="L270" s="5">
        <f>SUMIF(Sorties!B:B,A:A,Sorties!D:D)</f>
        <v>0</v>
      </c>
      <c r="N270" s="3"/>
    </row>
    <row r="271" spans="1:14" x14ac:dyDescent="0.35">
      <c r="A271" s="106" t="s">
        <v>716</v>
      </c>
      <c r="B271" s="6" t="s">
        <v>740</v>
      </c>
      <c r="C271" s="2">
        <v>3</v>
      </c>
      <c r="D271" s="100">
        <f>C271+K271-L271</f>
        <v>3</v>
      </c>
      <c r="E271" s="1">
        <v>1</v>
      </c>
      <c r="F271" s="108">
        <v>6.06</v>
      </c>
      <c r="G271" s="108">
        <f>IF(F271&lt;&gt;"",F271*D271,"")</f>
        <v>18.18</v>
      </c>
      <c r="H271" s="6" t="s">
        <v>717</v>
      </c>
      <c r="I271" s="6" t="s">
        <v>711</v>
      </c>
      <c r="J271" s="107"/>
      <c r="K271" s="5">
        <f>SUMIF(Entrées!C:C,A:A,Entrées!E:E)</f>
        <v>0</v>
      </c>
      <c r="L271" s="5">
        <f>SUMIF(Sorties!B:B,A:A,Sorties!D:D)</f>
        <v>0</v>
      </c>
      <c r="N271" s="3"/>
    </row>
    <row r="272" spans="1:14" x14ac:dyDescent="0.35">
      <c r="A272" s="106" t="s">
        <v>833</v>
      </c>
      <c r="B272" s="6" t="s">
        <v>830</v>
      </c>
      <c r="C272" s="2">
        <v>1</v>
      </c>
      <c r="D272" s="100">
        <f>C272+K272-L272</f>
        <v>1</v>
      </c>
      <c r="E272" s="1">
        <v>1</v>
      </c>
      <c r="F272" s="108">
        <v>3.53</v>
      </c>
      <c r="G272" s="108">
        <f>IF(F272&lt;&gt;"",F272*D272,"")</f>
        <v>3.53</v>
      </c>
      <c r="H272" s="6" t="s">
        <v>834</v>
      </c>
      <c r="I272" s="6" t="s">
        <v>711</v>
      </c>
      <c r="J272" s="107"/>
      <c r="K272" s="5">
        <f>SUMIF(Entrées!C:C,A:A,Entrées!E:E)</f>
        <v>0</v>
      </c>
      <c r="L272" s="5">
        <f>SUMIF(Sorties!B:B,A:A,Sorties!D:D)</f>
        <v>0</v>
      </c>
      <c r="N272" s="3"/>
    </row>
    <row r="273" spans="1:14" x14ac:dyDescent="0.35">
      <c r="A273" s="106" t="s">
        <v>837</v>
      </c>
      <c r="B273" s="6" t="s">
        <v>830</v>
      </c>
      <c r="C273" s="2">
        <v>16</v>
      </c>
      <c r="D273" s="100">
        <f>C273+K273-L273</f>
        <v>16</v>
      </c>
      <c r="E273" s="1">
        <v>1</v>
      </c>
      <c r="F273" s="108">
        <v>4.1100000000000003</v>
      </c>
      <c r="G273" s="108">
        <f>IF(F273&lt;&gt;"",F273*D273,"")</f>
        <v>65.760000000000005</v>
      </c>
      <c r="H273" s="6" t="s">
        <v>838</v>
      </c>
      <c r="I273" s="6" t="s">
        <v>711</v>
      </c>
      <c r="J273" s="107"/>
      <c r="K273" s="5">
        <f>SUMIF(Entrées!C:C,A:A,Entrées!E:E)</f>
        <v>0</v>
      </c>
      <c r="L273" s="5">
        <f>SUMIF(Sorties!B:B,A:A,Sorties!D:D)</f>
        <v>0</v>
      </c>
      <c r="N273" s="3"/>
    </row>
    <row r="274" spans="1:14" x14ac:dyDescent="0.35">
      <c r="A274" s="106" t="s">
        <v>839</v>
      </c>
      <c r="B274" s="6" t="s">
        <v>830</v>
      </c>
      <c r="C274" s="2">
        <v>3</v>
      </c>
      <c r="D274" s="100">
        <f>C274+K274-L274</f>
        <v>3</v>
      </c>
      <c r="E274" s="1">
        <v>1</v>
      </c>
      <c r="F274" s="108">
        <v>4.93</v>
      </c>
      <c r="G274" s="108">
        <f>IF(F274&lt;&gt;"",F274*D274,"")</f>
        <v>14.79</v>
      </c>
      <c r="H274" s="6" t="s">
        <v>842</v>
      </c>
      <c r="I274" s="6" t="s">
        <v>711</v>
      </c>
      <c r="J274" s="107"/>
      <c r="K274" s="5">
        <f>SUMIF(Entrées!C:C,A:A,Entrées!E:E)</f>
        <v>0</v>
      </c>
      <c r="L274" s="5">
        <f>SUMIF(Sorties!B:B,A:A,Sorties!D:D)</f>
        <v>0</v>
      </c>
      <c r="N274" s="3"/>
    </row>
    <row r="275" spans="1:14" x14ac:dyDescent="0.35">
      <c r="A275" s="106" t="s">
        <v>840</v>
      </c>
      <c r="B275" s="6" t="s">
        <v>830</v>
      </c>
      <c r="C275" s="2">
        <v>3</v>
      </c>
      <c r="D275" s="100">
        <f>C275+K275-L275</f>
        <v>3</v>
      </c>
      <c r="E275" s="1">
        <v>1</v>
      </c>
      <c r="F275" s="108">
        <v>6.08</v>
      </c>
      <c r="G275" s="108">
        <f>IF(F275&lt;&gt;"",F275*D275,"")</f>
        <v>18.240000000000002</v>
      </c>
      <c r="H275" s="6" t="s">
        <v>841</v>
      </c>
      <c r="I275" s="6" t="s">
        <v>711</v>
      </c>
      <c r="J275" s="107"/>
      <c r="K275" s="5">
        <f>SUMIF(Entrées!C:C,A:A,Entrées!E:E)</f>
        <v>0</v>
      </c>
      <c r="L275" s="5">
        <f>SUMIF(Sorties!B:B,A:A,Sorties!D:D)</f>
        <v>0</v>
      </c>
      <c r="N275" s="3"/>
    </row>
    <row r="276" spans="1:14" x14ac:dyDescent="0.35">
      <c r="A276" s="106" t="s">
        <v>845</v>
      </c>
      <c r="B276" s="6" t="s">
        <v>830</v>
      </c>
      <c r="C276" s="2">
        <v>1</v>
      </c>
      <c r="D276" s="100">
        <f>C276+K276-L276</f>
        <v>1</v>
      </c>
      <c r="E276" s="1">
        <v>1</v>
      </c>
      <c r="F276" s="108">
        <v>6.35</v>
      </c>
      <c r="G276" s="108">
        <f>IF(F276&lt;&gt;"",F276*D276,"")</f>
        <v>6.35</v>
      </c>
      <c r="H276" s="6" t="s">
        <v>846</v>
      </c>
      <c r="I276" s="6" t="s">
        <v>711</v>
      </c>
      <c r="J276" s="107"/>
      <c r="K276" s="5">
        <f>SUMIF(Entrées!C:C,A:A,Entrées!E:E)</f>
        <v>0</v>
      </c>
      <c r="L276" s="5">
        <f>SUMIF(Sorties!B:B,A:A,Sorties!D:D)</f>
        <v>0</v>
      </c>
      <c r="N276" s="3"/>
    </row>
    <row r="277" spans="1:14" x14ac:dyDescent="0.35">
      <c r="A277" s="106" t="s">
        <v>814</v>
      </c>
      <c r="B277" s="6" t="s">
        <v>94</v>
      </c>
      <c r="C277" s="2">
        <v>5</v>
      </c>
      <c r="D277" s="100">
        <f>C277+K277-L277</f>
        <v>5</v>
      </c>
      <c r="E277" s="1">
        <v>1</v>
      </c>
      <c r="F277" s="108">
        <v>48.63</v>
      </c>
      <c r="G277" s="108">
        <f>IF(F277&lt;&gt;"",F277*D277,"")</f>
        <v>243.15</v>
      </c>
      <c r="H277" s="6" t="s">
        <v>815</v>
      </c>
      <c r="I277" s="6" t="s">
        <v>97</v>
      </c>
      <c r="J277" s="107"/>
      <c r="K277" s="5">
        <f>SUMIF(Entrées!C:C,A:A,Entrées!E:E)</f>
        <v>0</v>
      </c>
      <c r="L277" s="5">
        <f>SUMIF(Sorties!B:B,A:A,Sorties!D:D)</f>
        <v>0</v>
      </c>
      <c r="N277" s="3"/>
    </row>
    <row r="278" spans="1:14" x14ac:dyDescent="0.35">
      <c r="A278" s="106" t="s">
        <v>722</v>
      </c>
      <c r="B278" s="6" t="s">
        <v>740</v>
      </c>
      <c r="C278" s="2">
        <v>4</v>
      </c>
      <c r="D278" s="100">
        <f>C278+K278-L278</f>
        <v>4</v>
      </c>
      <c r="E278" s="1">
        <v>1</v>
      </c>
      <c r="F278" s="108">
        <v>6.74</v>
      </c>
      <c r="G278" s="108">
        <f>IF(F278&lt;&gt;"",F278*D278,"")</f>
        <v>26.96</v>
      </c>
      <c r="H278" s="6" t="s">
        <v>723</v>
      </c>
      <c r="I278" s="6" t="s">
        <v>711</v>
      </c>
      <c r="J278" s="107"/>
      <c r="K278" s="5">
        <f>SUMIF(Entrées!C:C,A:A,Entrées!E:E)</f>
        <v>0</v>
      </c>
      <c r="L278" s="5">
        <f>SUMIF(Sorties!B:B,A:A,Sorties!D:D)</f>
        <v>0</v>
      </c>
      <c r="N278" s="3"/>
    </row>
    <row r="279" spans="1:14" x14ac:dyDescent="0.35">
      <c r="A279" s="106" t="s">
        <v>726</v>
      </c>
      <c r="B279" s="6" t="s">
        <v>740</v>
      </c>
      <c r="C279" s="2">
        <v>13</v>
      </c>
      <c r="D279" s="100">
        <f>C279+K279-L279</f>
        <v>13</v>
      </c>
      <c r="E279" s="1">
        <v>1</v>
      </c>
      <c r="F279" s="108">
        <v>8.4</v>
      </c>
      <c r="G279" s="108">
        <f>IF(F279&lt;&gt;"",F279*D279,"")</f>
        <v>109.2</v>
      </c>
      <c r="H279" s="6" t="s">
        <v>727</v>
      </c>
      <c r="I279" s="6" t="s">
        <v>711</v>
      </c>
      <c r="J279" s="107"/>
      <c r="K279" s="5">
        <f>SUMIF(Entrées!C:C,A:A,Entrées!E:E)</f>
        <v>0</v>
      </c>
      <c r="L279" s="5">
        <f>SUMIF(Sorties!B:B,A:A,Sorties!D:D)</f>
        <v>0</v>
      </c>
      <c r="N279" s="3"/>
    </row>
    <row r="280" spans="1:14" x14ac:dyDescent="0.35">
      <c r="A280" s="106" t="s">
        <v>724</v>
      </c>
      <c r="B280" s="6" t="s">
        <v>740</v>
      </c>
      <c r="C280" s="2">
        <v>2</v>
      </c>
      <c r="D280" s="100">
        <f>C280+K280-L280</f>
        <v>2</v>
      </c>
      <c r="E280" s="1">
        <v>1</v>
      </c>
      <c r="F280" s="108">
        <v>8.4600000000000009</v>
      </c>
      <c r="G280" s="108">
        <f>IF(F280&lt;&gt;"",F280*D280,"")</f>
        <v>16.920000000000002</v>
      </c>
      <c r="H280" s="6" t="s">
        <v>725</v>
      </c>
      <c r="I280" s="6" t="s">
        <v>711</v>
      </c>
      <c r="J280" s="107"/>
      <c r="K280" s="5">
        <f>SUMIF(Entrées!C:C,A:A,Entrées!E:E)</f>
        <v>0</v>
      </c>
      <c r="L280" s="5">
        <f>SUMIF(Sorties!B:B,A:A,Sorties!D:D)</f>
        <v>0</v>
      </c>
      <c r="N280" s="3"/>
    </row>
    <row r="281" spans="1:14" x14ac:dyDescent="0.35">
      <c r="A281" s="106" t="s">
        <v>678</v>
      </c>
      <c r="B281" s="6" t="s">
        <v>368</v>
      </c>
      <c r="C281" s="2">
        <v>2</v>
      </c>
      <c r="D281" s="100">
        <f>C281+K281-L281</f>
        <v>2</v>
      </c>
      <c r="E281" s="1">
        <v>1</v>
      </c>
      <c r="F281" s="108">
        <v>13</v>
      </c>
      <c r="G281" s="108">
        <f>IF(F281&lt;&gt;"",F281*D281,"")</f>
        <v>26</v>
      </c>
      <c r="H281" s="6" t="s">
        <v>679</v>
      </c>
      <c r="I281" s="6" t="s">
        <v>371</v>
      </c>
      <c r="J281" s="107"/>
      <c r="K281" s="5">
        <f>SUMIF(Entrées!C:C,A:A,Entrées!E:E)</f>
        <v>0</v>
      </c>
      <c r="L281" s="5">
        <f>SUMIF(Sorties!B:B,A:A,Sorties!D:D)</f>
        <v>0</v>
      </c>
      <c r="N281" s="3"/>
    </row>
    <row r="282" spans="1:14" x14ac:dyDescent="0.35">
      <c r="A282" s="106" t="s">
        <v>680</v>
      </c>
      <c r="B282" s="6" t="s">
        <v>368</v>
      </c>
      <c r="C282" s="2">
        <v>4</v>
      </c>
      <c r="D282" s="100">
        <f>C282+K282-L282</f>
        <v>4</v>
      </c>
      <c r="E282" s="1">
        <v>1</v>
      </c>
      <c r="F282" s="108">
        <v>20.51</v>
      </c>
      <c r="G282" s="108">
        <f>IF(F282&lt;&gt;"",F282*D282,"")</f>
        <v>82.04</v>
      </c>
      <c r="H282" s="6" t="s">
        <v>681</v>
      </c>
      <c r="I282" s="6" t="s">
        <v>371</v>
      </c>
      <c r="J282" s="107"/>
      <c r="K282" s="5">
        <f>SUMIF(Entrées!C:C,A:A,Entrées!E:E)</f>
        <v>0</v>
      </c>
      <c r="L282" s="5">
        <f>SUMIF(Sorties!B:B,A:A,Sorties!D:D)</f>
        <v>0</v>
      </c>
      <c r="N282" s="3"/>
    </row>
    <row r="283" spans="1:14" x14ac:dyDescent="0.35">
      <c r="A283" s="106" t="s">
        <v>684</v>
      </c>
      <c r="B283" s="6" t="s">
        <v>368</v>
      </c>
      <c r="C283" s="2">
        <v>2</v>
      </c>
      <c r="D283" s="100">
        <f>C283+K283-L283</f>
        <v>2</v>
      </c>
      <c r="E283" s="1">
        <v>1</v>
      </c>
      <c r="F283" s="108">
        <v>22.62</v>
      </c>
      <c r="G283" s="108">
        <f>IF(F283&lt;&gt;"",F283*D283,"")</f>
        <v>45.24</v>
      </c>
      <c r="H283" s="6" t="s">
        <v>685</v>
      </c>
      <c r="I283" s="6" t="s">
        <v>371</v>
      </c>
      <c r="J283" s="107"/>
      <c r="K283" s="5">
        <f>SUMIF(Entrées!C:C,A:A,Entrées!E:E)</f>
        <v>0</v>
      </c>
      <c r="L283" s="5">
        <f>SUMIF(Sorties!B:B,A:A,Sorties!D:D)</f>
        <v>0</v>
      </c>
      <c r="N283" s="3"/>
    </row>
    <row r="284" spans="1:14" x14ac:dyDescent="0.35">
      <c r="A284" s="106" t="s">
        <v>732</v>
      </c>
      <c r="B284" s="6" t="s">
        <v>740</v>
      </c>
      <c r="C284" s="2">
        <v>2</v>
      </c>
      <c r="D284" s="100">
        <f>C284+K284-L284</f>
        <v>2</v>
      </c>
      <c r="E284" s="1">
        <v>1</v>
      </c>
      <c r="F284" s="108">
        <v>85.49</v>
      </c>
      <c r="G284" s="108">
        <f>IF(F284&lt;&gt;"",F284*D284,"")</f>
        <v>170.98</v>
      </c>
      <c r="H284" s="6" t="s">
        <v>733</v>
      </c>
      <c r="I284" s="6" t="s">
        <v>711</v>
      </c>
      <c r="J284" s="107"/>
      <c r="K284" s="5">
        <f>SUMIF(Entrées!C:C,A:A,Entrées!E:E)</f>
        <v>0</v>
      </c>
      <c r="L284" s="5">
        <f>SUMIF(Sorties!B:B,A:A,Sorties!D:D)</f>
        <v>0</v>
      </c>
      <c r="N284" s="3"/>
    </row>
    <row r="285" spans="1:14" x14ac:dyDescent="0.35">
      <c r="A285" s="106" t="s">
        <v>843</v>
      </c>
      <c r="B285" s="6" t="s">
        <v>830</v>
      </c>
      <c r="C285" s="2">
        <v>3</v>
      </c>
      <c r="D285" s="100">
        <f>C285+K285-L285</f>
        <v>3</v>
      </c>
      <c r="E285" s="1">
        <v>1</v>
      </c>
      <c r="F285" s="108">
        <v>10.210000000000001</v>
      </c>
      <c r="G285" s="108">
        <f>IF(F285&lt;&gt;"",F285*D285,"")</f>
        <v>30.630000000000003</v>
      </c>
      <c r="H285" s="6" t="s">
        <v>844</v>
      </c>
      <c r="I285" s="6" t="s">
        <v>711</v>
      </c>
      <c r="J285" s="107"/>
      <c r="K285" s="5">
        <f>SUMIF(Entrées!C:C,A:A,Entrées!E:E)</f>
        <v>0</v>
      </c>
      <c r="L285" s="5">
        <f>SUMIF(Sorties!B:B,A:A,Sorties!D:D)</f>
        <v>0</v>
      </c>
      <c r="N285" s="3"/>
    </row>
    <row r="286" spans="1:14" x14ac:dyDescent="0.35">
      <c r="A286" s="47" t="s">
        <v>71</v>
      </c>
      <c r="B286" s="6" t="s">
        <v>100</v>
      </c>
      <c r="C286" s="2">
        <v>0</v>
      </c>
      <c r="D286" s="100">
        <f>C286+K286-L286</f>
        <v>5000</v>
      </c>
      <c r="E286" s="1">
        <v>250</v>
      </c>
      <c r="F286" s="108"/>
      <c r="G286" s="108" t="str">
        <f>IF(F286&lt;&gt;"",F286*D286,"")</f>
        <v/>
      </c>
      <c r="H286" s="6" t="s">
        <v>72</v>
      </c>
      <c r="I286" s="6" t="s">
        <v>66</v>
      </c>
      <c r="J286" s="20"/>
      <c r="K286" s="5">
        <f>SUMIF(Entrées!C:C,A:A,Entrées!E:E)</f>
        <v>5000</v>
      </c>
      <c r="L286" s="5">
        <f>SUMIF(Sorties!B:B,A:A,Sorties!D:D)</f>
        <v>0</v>
      </c>
      <c r="N286" s="3"/>
    </row>
    <row r="287" spans="1:14" x14ac:dyDescent="0.35">
      <c r="A287" s="106" t="s">
        <v>650</v>
      </c>
      <c r="B287" s="6" t="s">
        <v>99</v>
      </c>
      <c r="C287" s="2">
        <v>1</v>
      </c>
      <c r="D287" s="100">
        <f>C287+K287-L287</f>
        <v>1</v>
      </c>
      <c r="E287" s="1">
        <v>1</v>
      </c>
      <c r="F287" s="108">
        <v>19.28</v>
      </c>
      <c r="G287" s="108">
        <f>IF(F287&lt;&gt;"",F287*D287,"")</f>
        <v>19.28</v>
      </c>
      <c r="H287" s="6" t="s">
        <v>651</v>
      </c>
      <c r="I287" s="6" t="s">
        <v>513</v>
      </c>
      <c r="J287" s="107"/>
      <c r="K287" s="5">
        <f>SUMIF(Entrées!C:C,A:A,Entrées!E:E)</f>
        <v>0</v>
      </c>
      <c r="L287" s="5">
        <f>SUMIF(Sorties!B:B,A:A,Sorties!D:D)</f>
        <v>0</v>
      </c>
      <c r="N287" s="3"/>
    </row>
    <row r="288" spans="1:14" x14ac:dyDescent="0.35">
      <c r="A288" s="106" t="s">
        <v>753</v>
      </c>
      <c r="B288" s="6" t="s">
        <v>163</v>
      </c>
      <c r="C288" s="2">
        <v>1</v>
      </c>
      <c r="D288" s="100">
        <f>C288+K288-L288</f>
        <v>1</v>
      </c>
      <c r="E288" s="1">
        <v>1</v>
      </c>
      <c r="F288" s="108">
        <v>36.01</v>
      </c>
      <c r="G288" s="108">
        <f>IF(F288&lt;&gt;"",F288*D288,"")</f>
        <v>36.01</v>
      </c>
      <c r="H288" s="6" t="s">
        <v>754</v>
      </c>
      <c r="I288" s="6" t="s">
        <v>638</v>
      </c>
      <c r="J288" s="107"/>
      <c r="K288" s="5">
        <f>SUMIF(Entrées!C:C,A:A,Entrées!E:E)</f>
        <v>0</v>
      </c>
      <c r="L288" s="5">
        <f>SUMIF(Sorties!B:B,A:A,Sorties!D:D)</f>
        <v>0</v>
      </c>
      <c r="N288" s="3"/>
    </row>
    <row r="289" spans="1:14" x14ac:dyDescent="0.35">
      <c r="A289" s="106" t="s">
        <v>481</v>
      </c>
      <c r="B289" s="6" t="s">
        <v>368</v>
      </c>
      <c r="C289" s="2">
        <v>7</v>
      </c>
      <c r="D289" s="100">
        <f>C289+K289-L289</f>
        <v>7</v>
      </c>
      <c r="E289" s="1">
        <v>5</v>
      </c>
      <c r="F289" s="108"/>
      <c r="G289" s="108" t="str">
        <f>IF(F289&lt;&gt;"",F289*D289,"")</f>
        <v/>
      </c>
      <c r="H289" s="6" t="s">
        <v>482</v>
      </c>
      <c r="I289" s="6" t="s">
        <v>371</v>
      </c>
      <c r="J289" s="107"/>
      <c r="K289" s="5">
        <f>SUMIF(Entrées!C:C,A:A,Entrées!E:E)</f>
        <v>0</v>
      </c>
      <c r="L289" s="5">
        <f>SUMIF(Sorties!B:B,A:A,Sorties!D:D)</f>
        <v>0</v>
      </c>
      <c r="N289" s="3"/>
    </row>
    <row r="290" spans="1:14" x14ac:dyDescent="0.35">
      <c r="A290" s="106" t="s">
        <v>467</v>
      </c>
      <c r="B290" s="6" t="s">
        <v>368</v>
      </c>
      <c r="C290" s="2">
        <v>1</v>
      </c>
      <c r="D290" s="100">
        <f>C290+K290-L290</f>
        <v>1</v>
      </c>
      <c r="E290" s="1">
        <v>5</v>
      </c>
      <c r="F290" s="108"/>
      <c r="G290" s="108" t="str">
        <f>IF(F290&lt;&gt;"",F290*D290,"")</f>
        <v/>
      </c>
      <c r="H290" s="6" t="s">
        <v>468</v>
      </c>
      <c r="I290" s="6" t="s">
        <v>371</v>
      </c>
      <c r="J290" s="107"/>
      <c r="K290" s="5">
        <f>SUMIF(Entrées!C:C,A:A,Entrées!E:E)</f>
        <v>0</v>
      </c>
      <c r="L290" s="5">
        <f>SUMIF(Sorties!B:B,A:A,Sorties!D:D)</f>
        <v>0</v>
      </c>
      <c r="N290" s="3"/>
    </row>
    <row r="291" spans="1:14" x14ac:dyDescent="0.35">
      <c r="A291" s="106" t="s">
        <v>475</v>
      </c>
      <c r="B291" s="6" t="s">
        <v>368</v>
      </c>
      <c r="C291" s="2">
        <v>10</v>
      </c>
      <c r="D291" s="100">
        <f>C291+K291-L291</f>
        <v>10</v>
      </c>
      <c r="E291" s="1">
        <v>5</v>
      </c>
      <c r="F291" s="108"/>
      <c r="G291" s="108" t="str">
        <f>IF(F291&lt;&gt;"",F291*D291,"")</f>
        <v/>
      </c>
      <c r="H291" s="6" t="s">
        <v>476</v>
      </c>
      <c r="I291" s="6" t="s">
        <v>371</v>
      </c>
      <c r="J291" s="107"/>
      <c r="K291" s="5">
        <f>SUMIF(Entrées!C:C,A:A,Entrées!E:E)</f>
        <v>0</v>
      </c>
      <c r="L291" s="5">
        <f>SUMIF(Sorties!B:B,A:A,Sorties!D:D)</f>
        <v>0</v>
      </c>
      <c r="N291" s="3"/>
    </row>
    <row r="292" spans="1:14" x14ac:dyDescent="0.35">
      <c r="A292" s="106" t="s">
        <v>477</v>
      </c>
      <c r="B292" s="6" t="s">
        <v>368</v>
      </c>
      <c r="C292" s="2">
        <v>6</v>
      </c>
      <c r="D292" s="100">
        <f>C292+K292-L292</f>
        <v>6</v>
      </c>
      <c r="E292" s="1">
        <v>5</v>
      </c>
      <c r="F292" s="108"/>
      <c r="G292" s="108" t="str">
        <f>IF(F292&lt;&gt;"",F292*D292,"")</f>
        <v/>
      </c>
      <c r="H292" s="6" t="s">
        <v>478</v>
      </c>
      <c r="I292" s="6" t="s">
        <v>371</v>
      </c>
      <c r="J292" s="107"/>
      <c r="K292" s="5">
        <f>SUMIF(Entrées!C:C,A:A,Entrées!E:E)</f>
        <v>0</v>
      </c>
      <c r="L292" s="5">
        <f>SUMIF(Sorties!B:B,A:A,Sorties!D:D)</f>
        <v>0</v>
      </c>
      <c r="N292" s="3"/>
    </row>
    <row r="293" spans="1:14" x14ac:dyDescent="0.35">
      <c r="A293" s="106" t="s">
        <v>469</v>
      </c>
      <c r="B293" s="6" t="s">
        <v>368</v>
      </c>
      <c r="C293" s="2">
        <v>4</v>
      </c>
      <c r="D293" s="100">
        <f>C293+K293-L293</f>
        <v>4</v>
      </c>
      <c r="E293" s="1">
        <v>5</v>
      </c>
      <c r="F293" s="108"/>
      <c r="G293" s="108" t="str">
        <f>IF(F293&lt;&gt;"",F293*D293,"")</f>
        <v/>
      </c>
      <c r="H293" s="6" t="s">
        <v>470</v>
      </c>
      <c r="I293" s="6" t="s">
        <v>371</v>
      </c>
      <c r="J293" s="107"/>
      <c r="K293" s="5">
        <f>SUMIF(Entrées!C:C,A:A,Entrées!E:E)</f>
        <v>0</v>
      </c>
      <c r="L293" s="5">
        <f>SUMIF(Sorties!B:B,A:A,Sorties!D:D)</f>
        <v>0</v>
      </c>
      <c r="N293" s="3"/>
    </row>
    <row r="294" spans="1:14" x14ac:dyDescent="0.35">
      <c r="A294" s="106" t="s">
        <v>479</v>
      </c>
      <c r="B294" s="6" t="s">
        <v>368</v>
      </c>
      <c r="C294" s="2">
        <v>22</v>
      </c>
      <c r="D294" s="100">
        <f>C294+K294-L294</f>
        <v>22</v>
      </c>
      <c r="E294" s="1">
        <v>5</v>
      </c>
      <c r="F294" s="108"/>
      <c r="G294" s="108" t="str">
        <f>IF(F294&lt;&gt;"",F294*D294,"")</f>
        <v/>
      </c>
      <c r="H294" s="6" t="s">
        <v>480</v>
      </c>
      <c r="I294" s="6" t="s">
        <v>371</v>
      </c>
      <c r="J294" s="107"/>
      <c r="K294" s="5">
        <f>SUMIF(Entrées!C:C,A:A,Entrées!E:E)</f>
        <v>0</v>
      </c>
      <c r="L294" s="5">
        <f>SUMIF(Sorties!B:B,A:A,Sorties!D:D)</f>
        <v>0</v>
      </c>
      <c r="N294" s="3"/>
    </row>
    <row r="295" spans="1:14" x14ac:dyDescent="0.35">
      <c r="A295" s="106" t="s">
        <v>471</v>
      </c>
      <c r="B295" s="6" t="s">
        <v>368</v>
      </c>
      <c r="C295" s="2">
        <v>2</v>
      </c>
      <c r="D295" s="100">
        <f>C295+K295-L295</f>
        <v>2</v>
      </c>
      <c r="E295" s="1">
        <v>5</v>
      </c>
      <c r="F295" s="108"/>
      <c r="G295" s="108" t="str">
        <f>IF(F295&lt;&gt;"",F295*D295,"")</f>
        <v/>
      </c>
      <c r="H295" s="6" t="s">
        <v>472</v>
      </c>
      <c r="I295" s="6" t="s">
        <v>371</v>
      </c>
      <c r="J295" s="107"/>
      <c r="K295" s="5">
        <f>SUMIF(Entrées!C:C,A:A,Entrées!E:E)</f>
        <v>0</v>
      </c>
      <c r="L295" s="5">
        <f>SUMIF(Sorties!B:B,A:A,Sorties!D:D)</f>
        <v>0</v>
      </c>
      <c r="N295" s="3"/>
    </row>
    <row r="296" spans="1:14" x14ac:dyDescent="0.35">
      <c r="A296" s="106" t="s">
        <v>473</v>
      </c>
      <c r="B296" s="6" t="s">
        <v>368</v>
      </c>
      <c r="C296" s="2">
        <v>29</v>
      </c>
      <c r="D296" s="100">
        <f>C296+K296-L296</f>
        <v>29</v>
      </c>
      <c r="E296" s="1">
        <v>5</v>
      </c>
      <c r="F296" s="108"/>
      <c r="G296" s="108" t="str">
        <f>IF(F296&lt;&gt;"",F296*D296,"")</f>
        <v/>
      </c>
      <c r="H296" s="6" t="s">
        <v>474</v>
      </c>
      <c r="I296" s="6" t="s">
        <v>371</v>
      </c>
      <c r="J296" s="107"/>
      <c r="K296" s="5">
        <f>SUMIF(Entrées!C:C,A:A,Entrées!E:E)</f>
        <v>0</v>
      </c>
      <c r="L296" s="5">
        <f>SUMIF(Sorties!B:B,A:A,Sorties!D:D)</f>
        <v>0</v>
      </c>
      <c r="N296" s="3"/>
    </row>
    <row r="297" spans="1:14" x14ac:dyDescent="0.35">
      <c r="A297" s="106" t="s">
        <v>464</v>
      </c>
      <c r="B297" s="6" t="s">
        <v>368</v>
      </c>
      <c r="C297" s="2">
        <v>43</v>
      </c>
      <c r="D297" s="100">
        <f>C297+K297-L297</f>
        <v>43</v>
      </c>
      <c r="E297" s="1">
        <v>5</v>
      </c>
      <c r="F297" s="108"/>
      <c r="G297" s="108" t="str">
        <f>IF(F297&lt;&gt;"",F297*D297,"")</f>
        <v/>
      </c>
      <c r="H297" s="6" t="s">
        <v>465</v>
      </c>
      <c r="I297" s="6" t="s">
        <v>371</v>
      </c>
      <c r="J297" s="107"/>
      <c r="K297" s="5">
        <f>SUMIF(Entrées!C:C,A:A,Entrées!E:E)</f>
        <v>0</v>
      </c>
      <c r="L297" s="5">
        <f>SUMIF(Sorties!B:B,A:A,Sorties!D:D)</f>
        <v>0</v>
      </c>
      <c r="N297" s="3"/>
    </row>
    <row r="298" spans="1:14" x14ac:dyDescent="0.35">
      <c r="A298" s="106" t="s">
        <v>446</v>
      </c>
      <c r="B298" s="6" t="s">
        <v>368</v>
      </c>
      <c r="C298" s="2">
        <v>5</v>
      </c>
      <c r="D298" s="100">
        <f>C298+K298-L298</f>
        <v>5</v>
      </c>
      <c r="E298" s="1">
        <v>5</v>
      </c>
      <c r="F298" s="108"/>
      <c r="G298" s="108" t="str">
        <f>IF(F298&lt;&gt;"",F298*D298,"")</f>
        <v/>
      </c>
      <c r="H298" s="6" t="s">
        <v>447</v>
      </c>
      <c r="I298" s="6" t="s">
        <v>371</v>
      </c>
      <c r="J298" s="107"/>
      <c r="K298" s="5">
        <f>SUMIF(Entrées!C:C,A:A,Entrées!E:E)</f>
        <v>0</v>
      </c>
      <c r="L298" s="5">
        <f>SUMIF(Sorties!B:B,A:A,Sorties!D:D)</f>
        <v>0</v>
      </c>
      <c r="N298" s="3"/>
    </row>
    <row r="299" spans="1:14" x14ac:dyDescent="0.35">
      <c r="A299" s="106" t="s">
        <v>457</v>
      </c>
      <c r="B299" s="6" t="s">
        <v>368</v>
      </c>
      <c r="C299" s="2">
        <v>25</v>
      </c>
      <c r="D299" s="100">
        <f>C299+K299-L299</f>
        <v>25</v>
      </c>
      <c r="E299" s="1">
        <v>5</v>
      </c>
      <c r="F299" s="108"/>
      <c r="G299" s="108" t="str">
        <f>IF(F299&lt;&gt;"",F299*D299,"")</f>
        <v/>
      </c>
      <c r="H299" s="6" t="s">
        <v>458</v>
      </c>
      <c r="I299" s="6" t="s">
        <v>371</v>
      </c>
      <c r="J299" s="107"/>
      <c r="K299" s="5">
        <f>SUMIF(Entrées!C:C,A:A,Entrées!E:E)</f>
        <v>0</v>
      </c>
      <c r="L299" s="5">
        <f>SUMIF(Sorties!B:B,A:A,Sorties!D:D)</f>
        <v>0</v>
      </c>
      <c r="N299" s="3"/>
    </row>
    <row r="300" spans="1:14" x14ac:dyDescent="0.35">
      <c r="A300" s="106" t="s">
        <v>459</v>
      </c>
      <c r="B300" s="6" t="s">
        <v>368</v>
      </c>
      <c r="C300" s="2">
        <v>28</v>
      </c>
      <c r="D300" s="100">
        <f>C300+K300-L300</f>
        <v>28</v>
      </c>
      <c r="E300" s="1">
        <v>5</v>
      </c>
      <c r="F300" s="108"/>
      <c r="G300" s="108" t="str">
        <f>IF(F300&lt;&gt;"",F300*D300,"")</f>
        <v/>
      </c>
      <c r="H300" s="6" t="s">
        <v>460</v>
      </c>
      <c r="I300" s="6" t="s">
        <v>371</v>
      </c>
      <c r="J300" s="107"/>
      <c r="K300" s="5">
        <f>SUMIF(Entrées!C:C,A:A,Entrées!E:E)</f>
        <v>0</v>
      </c>
      <c r="L300" s="5">
        <f>SUMIF(Sorties!B:B,A:A,Sorties!D:D)</f>
        <v>0</v>
      </c>
      <c r="N300" s="3"/>
    </row>
    <row r="301" spans="1:14" x14ac:dyDescent="0.35">
      <c r="A301" s="106" t="s">
        <v>448</v>
      </c>
      <c r="B301" s="6" t="s">
        <v>368</v>
      </c>
      <c r="C301" s="2">
        <v>42</v>
      </c>
      <c r="D301" s="100">
        <f>C301+K301-L301</f>
        <v>42</v>
      </c>
      <c r="E301" s="1">
        <v>5</v>
      </c>
      <c r="F301" s="108"/>
      <c r="G301" s="108" t="str">
        <f>IF(F301&lt;&gt;"",F301*D301,"")</f>
        <v/>
      </c>
      <c r="H301" s="6" t="s">
        <v>449</v>
      </c>
      <c r="I301" s="6" t="s">
        <v>371</v>
      </c>
      <c r="J301" s="107"/>
      <c r="K301" s="5">
        <f>SUMIF(Entrées!C:C,A:A,Entrées!E:E)</f>
        <v>0</v>
      </c>
      <c r="L301" s="5">
        <f>SUMIF(Sorties!B:B,A:A,Sorties!D:D)</f>
        <v>0</v>
      </c>
      <c r="N301" s="3"/>
    </row>
    <row r="302" spans="1:14" x14ac:dyDescent="0.35">
      <c r="A302" s="106" t="s">
        <v>463</v>
      </c>
      <c r="B302" s="6" t="s">
        <v>368</v>
      </c>
      <c r="C302" s="2">
        <v>69</v>
      </c>
      <c r="D302" s="100">
        <f>C302+K302-L302</f>
        <v>69</v>
      </c>
      <c r="E302" s="1">
        <v>5</v>
      </c>
      <c r="F302" s="108"/>
      <c r="G302" s="108" t="str">
        <f>IF(F302&lt;&gt;"",F302*D302,"")</f>
        <v/>
      </c>
      <c r="H302" s="6" t="s">
        <v>461</v>
      </c>
      <c r="I302" s="6" t="s">
        <v>371</v>
      </c>
      <c r="J302" s="107"/>
      <c r="K302" s="5">
        <f>SUMIF(Entrées!C:C,A:A,Entrées!E:E)</f>
        <v>0</v>
      </c>
      <c r="L302" s="5">
        <f>SUMIF(Sorties!B:B,A:A,Sorties!D:D)</f>
        <v>0</v>
      </c>
      <c r="N302" s="3"/>
    </row>
    <row r="303" spans="1:14" x14ac:dyDescent="0.35">
      <c r="A303" s="106" t="s">
        <v>462</v>
      </c>
      <c r="B303" s="6" t="s">
        <v>368</v>
      </c>
      <c r="C303" s="2">
        <v>4</v>
      </c>
      <c r="D303" s="100">
        <f>C303+K303-L303</f>
        <v>4</v>
      </c>
      <c r="E303" s="1">
        <v>5</v>
      </c>
      <c r="F303" s="108"/>
      <c r="G303" s="108" t="str">
        <f>IF(F303&lt;&gt;"",F303*D303,"")</f>
        <v/>
      </c>
      <c r="H303" s="6" t="s">
        <v>466</v>
      </c>
      <c r="I303" s="6" t="s">
        <v>371</v>
      </c>
      <c r="J303" s="107"/>
      <c r="K303" s="5">
        <f>SUMIF(Entrées!C:C,A:A,Entrées!E:E)</f>
        <v>0</v>
      </c>
      <c r="L303" s="5">
        <f>SUMIF(Sorties!B:B,A:A,Sorties!D:D)</f>
        <v>0</v>
      </c>
      <c r="N303" s="3"/>
    </row>
    <row r="304" spans="1:14" x14ac:dyDescent="0.35">
      <c r="A304" s="106" t="s">
        <v>451</v>
      </c>
      <c r="B304" s="6" t="s">
        <v>368</v>
      </c>
      <c r="C304" s="2">
        <v>22</v>
      </c>
      <c r="D304" s="100">
        <f>C304+K304-L304</f>
        <v>22</v>
      </c>
      <c r="E304" s="1">
        <v>5</v>
      </c>
      <c r="F304" s="108"/>
      <c r="G304" s="108" t="str">
        <f>IF(F304&lt;&gt;"",F304*D304,"")</f>
        <v/>
      </c>
      <c r="H304" s="6" t="s">
        <v>452</v>
      </c>
      <c r="I304" s="6" t="s">
        <v>371</v>
      </c>
      <c r="J304" s="107"/>
      <c r="K304" s="5">
        <f>SUMIF(Entrées!C:C,A:A,Entrées!E:E)</f>
        <v>0</v>
      </c>
      <c r="L304" s="5">
        <f>SUMIF(Sorties!B:B,A:A,Sorties!D:D)</f>
        <v>0</v>
      </c>
      <c r="N304" s="3"/>
    </row>
    <row r="305" spans="1:14" x14ac:dyDescent="0.35">
      <c r="A305" s="106" t="s">
        <v>453</v>
      </c>
      <c r="B305" s="6" t="s">
        <v>368</v>
      </c>
      <c r="C305" s="2">
        <v>33</v>
      </c>
      <c r="D305" s="100">
        <f>C305+K305-L305</f>
        <v>33</v>
      </c>
      <c r="E305" s="1">
        <v>5</v>
      </c>
      <c r="F305" s="108"/>
      <c r="G305" s="108" t="str">
        <f>IF(F305&lt;&gt;"",F305*D305,"")</f>
        <v/>
      </c>
      <c r="H305" s="6" t="s">
        <v>454</v>
      </c>
      <c r="I305" s="6" t="s">
        <v>371</v>
      </c>
      <c r="J305" s="107"/>
      <c r="K305" s="5">
        <f>SUMIF(Entrées!C:C,A:A,Entrées!E:E)</f>
        <v>0</v>
      </c>
      <c r="L305" s="5">
        <f>SUMIF(Sorties!B:B,A:A,Sorties!D:D)</f>
        <v>0</v>
      </c>
      <c r="N305" s="3"/>
    </row>
    <row r="306" spans="1:14" x14ac:dyDescent="0.35">
      <c r="A306" s="106" t="s">
        <v>455</v>
      </c>
      <c r="B306" s="6" t="s">
        <v>368</v>
      </c>
      <c r="C306" s="2">
        <v>7</v>
      </c>
      <c r="D306" s="100">
        <f>C306+K306-L306</f>
        <v>7</v>
      </c>
      <c r="E306" s="1">
        <v>5</v>
      </c>
      <c r="F306" s="108"/>
      <c r="G306" s="108" t="str">
        <f>IF(F306&lt;&gt;"",F306*D306,"")</f>
        <v/>
      </c>
      <c r="H306" s="6" t="s">
        <v>456</v>
      </c>
      <c r="I306" s="6" t="s">
        <v>371</v>
      </c>
      <c r="J306" s="107"/>
      <c r="K306" s="5">
        <f>SUMIF(Entrées!C:C,A:A,Entrées!E:E)</f>
        <v>0</v>
      </c>
      <c r="L306" s="5">
        <f>SUMIF(Sorties!B:B,A:A,Sorties!D:D)</f>
        <v>0</v>
      </c>
      <c r="N306" s="3"/>
    </row>
    <row r="307" spans="1:14" x14ac:dyDescent="0.35">
      <c r="A307" s="106" t="s">
        <v>500</v>
      </c>
      <c r="B307" s="6" t="s">
        <v>368</v>
      </c>
      <c r="C307" s="2">
        <v>21</v>
      </c>
      <c r="D307" s="100">
        <f>C307+K307-L307</f>
        <v>21</v>
      </c>
      <c r="E307" s="1">
        <v>5</v>
      </c>
      <c r="F307" s="108"/>
      <c r="G307" s="108" t="str">
        <f>IF(F307&lt;&gt;"",F307*D307,"")</f>
        <v/>
      </c>
      <c r="H307" s="6" t="s">
        <v>492</v>
      </c>
      <c r="I307" s="6" t="s">
        <v>371</v>
      </c>
      <c r="J307" s="107"/>
      <c r="K307" s="5">
        <f>SUMIF(Entrées!C:C,A:A,Entrées!E:E)</f>
        <v>0</v>
      </c>
      <c r="L307" s="5">
        <f>SUMIF(Sorties!B:B,A:A,Sorties!D:D)</f>
        <v>0</v>
      </c>
      <c r="N307" s="3"/>
    </row>
    <row r="308" spans="1:14" x14ac:dyDescent="0.35">
      <c r="A308" s="106" t="s">
        <v>501</v>
      </c>
      <c r="B308" s="6" t="s">
        <v>368</v>
      </c>
      <c r="C308" s="2">
        <v>15</v>
      </c>
      <c r="D308" s="100">
        <f>C308+K308-L308</f>
        <v>15</v>
      </c>
      <c r="E308" s="1">
        <v>5</v>
      </c>
      <c r="F308" s="108"/>
      <c r="G308" s="108" t="str">
        <f>IF(F308&lt;&gt;"",F308*D308,"")</f>
        <v/>
      </c>
      <c r="H308" s="6" t="s">
        <v>494</v>
      </c>
      <c r="I308" s="6" t="s">
        <v>371</v>
      </c>
      <c r="J308" s="107"/>
      <c r="K308" s="5">
        <f>SUMIF(Entrées!C:C,A:A,Entrées!E:E)</f>
        <v>0</v>
      </c>
      <c r="L308" s="5">
        <f>SUMIF(Sorties!B:B,A:A,Sorties!D:D)</f>
        <v>0</v>
      </c>
      <c r="N308" s="3"/>
    </row>
    <row r="309" spans="1:14" x14ac:dyDescent="0.35">
      <c r="A309" s="106" t="s">
        <v>498</v>
      </c>
      <c r="B309" s="6" t="s">
        <v>368</v>
      </c>
      <c r="C309" s="2">
        <v>3</v>
      </c>
      <c r="D309" s="100">
        <f>C309+K309-L309</f>
        <v>3</v>
      </c>
      <c r="E309" s="1">
        <v>5</v>
      </c>
      <c r="F309" s="108"/>
      <c r="G309" s="108" t="str">
        <f>IF(F309&lt;&gt;"",F309*D309,"")</f>
        <v/>
      </c>
      <c r="H309" s="6" t="s">
        <v>488</v>
      </c>
      <c r="I309" s="6" t="s">
        <v>371</v>
      </c>
      <c r="J309" s="107"/>
      <c r="K309" s="5">
        <f>SUMIF(Entrées!C:C,A:A,Entrées!E:E)</f>
        <v>0</v>
      </c>
      <c r="L309" s="5">
        <f>SUMIF(Sorties!B:B,A:A,Sorties!D:D)</f>
        <v>0</v>
      </c>
      <c r="N309" s="3"/>
    </row>
    <row r="310" spans="1:14" x14ac:dyDescent="0.35">
      <c r="A310" s="106" t="s">
        <v>499</v>
      </c>
      <c r="B310" s="6" t="s">
        <v>368</v>
      </c>
      <c r="C310" s="2">
        <v>3</v>
      </c>
      <c r="D310" s="100">
        <f>C310+K310-L310</f>
        <v>3</v>
      </c>
      <c r="E310" s="1">
        <v>5</v>
      </c>
      <c r="F310" s="108"/>
      <c r="G310" s="108" t="str">
        <f>IF(F310&lt;&gt;"",F310*D310,"")</f>
        <v/>
      </c>
      <c r="H310" s="6" t="s">
        <v>490</v>
      </c>
      <c r="I310" s="6" t="s">
        <v>371</v>
      </c>
      <c r="J310" s="107"/>
      <c r="K310" s="5">
        <f>SUMIF(Entrées!C:C,A:A,Entrées!E:E)</f>
        <v>0</v>
      </c>
      <c r="L310" s="5">
        <f>SUMIF(Sorties!B:B,A:A,Sorties!D:D)</f>
        <v>0</v>
      </c>
      <c r="N310" s="3"/>
    </row>
    <row r="311" spans="1:14" x14ac:dyDescent="0.35">
      <c r="A311" s="106" t="s">
        <v>491</v>
      </c>
      <c r="B311" s="6" t="s">
        <v>368</v>
      </c>
      <c r="C311" s="2">
        <v>25</v>
      </c>
      <c r="D311" s="100">
        <f>C311+K311-L311</f>
        <v>25</v>
      </c>
      <c r="E311" s="1">
        <v>5</v>
      </c>
      <c r="F311" s="108"/>
      <c r="G311" s="108" t="str">
        <f>IF(F311&lt;&gt;"",F311*D311,"")</f>
        <v/>
      </c>
      <c r="H311" s="6" t="s">
        <v>492</v>
      </c>
      <c r="I311" s="6" t="s">
        <v>371</v>
      </c>
      <c r="J311" s="107"/>
      <c r="K311" s="5">
        <f>SUMIF(Entrées!C:C,A:A,Entrées!E:E)</f>
        <v>0</v>
      </c>
      <c r="L311" s="5">
        <f>SUMIF(Sorties!B:B,A:A,Sorties!D:D)</f>
        <v>0</v>
      </c>
      <c r="N311" s="3"/>
    </row>
    <row r="312" spans="1:14" x14ac:dyDescent="0.35">
      <c r="A312" s="106" t="s">
        <v>493</v>
      </c>
      <c r="B312" s="6" t="s">
        <v>368</v>
      </c>
      <c r="C312" s="2">
        <v>11</v>
      </c>
      <c r="D312" s="100">
        <f>C312+K312-L312</f>
        <v>11</v>
      </c>
      <c r="E312" s="1">
        <v>5</v>
      </c>
      <c r="F312" s="108"/>
      <c r="G312" s="108" t="str">
        <f>IF(F312&lt;&gt;"",F312*D312,"")</f>
        <v/>
      </c>
      <c r="H312" s="6" t="s">
        <v>494</v>
      </c>
      <c r="I312" s="6" t="s">
        <v>371</v>
      </c>
      <c r="J312" s="107"/>
      <c r="K312" s="5">
        <f>SUMIF(Entrées!C:C,A:A,Entrées!E:E)</f>
        <v>0</v>
      </c>
      <c r="L312" s="5">
        <f>SUMIF(Sorties!B:B,A:A,Sorties!D:D)</f>
        <v>0</v>
      </c>
      <c r="N312" s="3"/>
    </row>
    <row r="313" spans="1:14" x14ac:dyDescent="0.35">
      <c r="A313" s="106" t="s">
        <v>484</v>
      </c>
      <c r="B313" s="6" t="s">
        <v>368</v>
      </c>
      <c r="C313" s="2">
        <v>4</v>
      </c>
      <c r="D313" s="100">
        <f>C313+K313-L313</f>
        <v>4</v>
      </c>
      <c r="E313" s="1">
        <v>5</v>
      </c>
      <c r="F313" s="108"/>
      <c r="G313" s="108" t="str">
        <f>IF(F313&lt;&gt;"",F313*D313,"")</f>
        <v/>
      </c>
      <c r="H313" s="6" t="s">
        <v>485</v>
      </c>
      <c r="I313" s="6" t="s">
        <v>371</v>
      </c>
      <c r="J313" s="107"/>
      <c r="K313" s="5">
        <f>SUMIF(Entrées!C:C,A:A,Entrées!E:E)</f>
        <v>0</v>
      </c>
      <c r="L313" s="5">
        <f>SUMIF(Sorties!B:B,A:A,Sorties!D:D)</f>
        <v>0</v>
      </c>
      <c r="N313" s="3"/>
    </row>
    <row r="314" spans="1:14" x14ac:dyDescent="0.35">
      <c r="A314" s="106" t="s">
        <v>486</v>
      </c>
      <c r="B314" s="6" t="s">
        <v>368</v>
      </c>
      <c r="C314" s="2">
        <v>26</v>
      </c>
      <c r="D314" s="100">
        <f>C314+K314-L314</f>
        <v>26</v>
      </c>
      <c r="E314" s="1">
        <v>5</v>
      </c>
      <c r="F314" s="108"/>
      <c r="G314" s="108" t="str">
        <f>IF(F314&lt;&gt;"",F314*D314,"")</f>
        <v/>
      </c>
      <c r="H314" s="6" t="s">
        <v>487</v>
      </c>
      <c r="I314" s="6" t="s">
        <v>371</v>
      </c>
      <c r="J314" s="107"/>
      <c r="K314" s="5">
        <f>SUMIF(Entrées!C:C,A:A,Entrées!E:E)</f>
        <v>0</v>
      </c>
      <c r="L314" s="5">
        <f>SUMIF(Sorties!B:B,A:A,Sorties!D:D)</f>
        <v>0</v>
      </c>
      <c r="N314" s="3"/>
    </row>
    <row r="315" spans="1:14" x14ac:dyDescent="0.35">
      <c r="A315" s="106" t="s">
        <v>489</v>
      </c>
      <c r="B315" s="6" t="s">
        <v>368</v>
      </c>
      <c r="C315" s="2">
        <v>17</v>
      </c>
      <c r="D315" s="100">
        <f>C315+K315-L315</f>
        <v>17</v>
      </c>
      <c r="E315" s="1">
        <v>5</v>
      </c>
      <c r="F315" s="108"/>
      <c r="G315" s="108" t="str">
        <f>IF(F315&lt;&gt;"",F315*D315,"")</f>
        <v/>
      </c>
      <c r="H315" s="6" t="s">
        <v>490</v>
      </c>
      <c r="I315" s="6" t="s">
        <v>371</v>
      </c>
      <c r="J315" s="107"/>
      <c r="K315" s="5">
        <f>SUMIF(Entrées!C:C,A:A,Entrées!E:E)</f>
        <v>0</v>
      </c>
      <c r="L315" s="5">
        <f>SUMIF(Sorties!B:B,A:A,Sorties!D:D)</f>
        <v>0</v>
      </c>
      <c r="N315" s="3"/>
    </row>
    <row r="316" spans="1:14" x14ac:dyDescent="0.35">
      <c r="A316" s="106" t="s">
        <v>496</v>
      </c>
      <c r="B316" s="6" t="s">
        <v>368</v>
      </c>
      <c r="C316" s="2">
        <v>4</v>
      </c>
      <c r="D316" s="100">
        <f>C316+K316-L316</f>
        <v>4</v>
      </c>
      <c r="E316" s="1">
        <v>5</v>
      </c>
      <c r="F316" s="108">
        <v>0</v>
      </c>
      <c r="G316" s="108">
        <f>IF(F316&lt;&gt;"",F316*D316,"")</f>
        <v>0</v>
      </c>
      <c r="H316" s="6" t="s">
        <v>497</v>
      </c>
      <c r="I316" s="6" t="s">
        <v>371</v>
      </c>
      <c r="J316" s="107"/>
      <c r="K316" s="5">
        <f>SUMIF(Entrées!C:C,A:A,Entrées!E:E)</f>
        <v>0</v>
      </c>
      <c r="L316" s="5">
        <f>SUMIF(Sorties!B:B,A:A,Sorties!D:D)</f>
        <v>0</v>
      </c>
      <c r="N316" s="3"/>
    </row>
    <row r="317" spans="1:14" x14ac:dyDescent="0.35">
      <c r="A317" s="106" t="s">
        <v>509</v>
      </c>
      <c r="B317" s="6" t="s">
        <v>368</v>
      </c>
      <c r="C317" s="2">
        <v>4</v>
      </c>
      <c r="D317" s="100">
        <f>C317+K317-L317</f>
        <v>4</v>
      </c>
      <c r="E317" s="1">
        <v>1</v>
      </c>
      <c r="F317" s="108">
        <v>0</v>
      </c>
      <c r="G317" s="108">
        <f>IF(F317&lt;&gt;"",F317*D317,"")</f>
        <v>0</v>
      </c>
      <c r="H317" s="6" t="s">
        <v>504</v>
      </c>
      <c r="I317" s="6" t="s">
        <v>371</v>
      </c>
      <c r="J317" s="107"/>
      <c r="K317" s="5">
        <f>SUMIF(Entrées!C:C,A:A,Entrées!E:E)</f>
        <v>0</v>
      </c>
      <c r="L317" s="5">
        <f>SUMIF(Sorties!B:B,A:A,Sorties!D:D)</f>
        <v>0</v>
      </c>
      <c r="N317" s="3"/>
    </row>
    <row r="318" spans="1:14" x14ac:dyDescent="0.35">
      <c r="A318" s="106" t="s">
        <v>507</v>
      </c>
      <c r="B318" s="6" t="s">
        <v>368</v>
      </c>
      <c r="C318" s="2">
        <v>7</v>
      </c>
      <c r="D318" s="100">
        <f>C318+K318-L318</f>
        <v>7</v>
      </c>
      <c r="E318" s="1">
        <v>5</v>
      </c>
      <c r="F318" s="108">
        <v>0</v>
      </c>
      <c r="G318" s="108">
        <f>IF(F318&lt;&gt;"",F318*D318,"")</f>
        <v>0</v>
      </c>
      <c r="H318" s="6" t="s">
        <v>508</v>
      </c>
      <c r="I318" s="6" t="s">
        <v>371</v>
      </c>
      <c r="J318" s="107"/>
      <c r="K318" s="5">
        <f>SUMIF(Entrées!C:C,A:A,Entrées!E:E)</f>
        <v>0</v>
      </c>
      <c r="L318" s="5">
        <f>SUMIF(Sorties!B:B,A:A,Sorties!D:D)</f>
        <v>0</v>
      </c>
      <c r="N318" s="3"/>
    </row>
    <row r="319" spans="1:14" x14ac:dyDescent="0.35">
      <c r="A319" s="106" t="s">
        <v>503</v>
      </c>
      <c r="B319" s="6" t="s">
        <v>368</v>
      </c>
      <c r="C319" s="2">
        <v>13</v>
      </c>
      <c r="D319" s="100">
        <f>C319+K319-L319</f>
        <v>13</v>
      </c>
      <c r="E319" s="1">
        <v>5</v>
      </c>
      <c r="F319" s="108">
        <v>0</v>
      </c>
      <c r="G319" s="108">
        <f>IF(F319&lt;&gt;"",F319*D319,"")</f>
        <v>0</v>
      </c>
      <c r="H319" s="6" t="s">
        <v>504</v>
      </c>
      <c r="I319" s="6" t="s">
        <v>371</v>
      </c>
      <c r="J319" s="107"/>
      <c r="K319" s="5">
        <f>SUMIF(Entrées!C:C,A:A,Entrées!E:E)</f>
        <v>0</v>
      </c>
      <c r="L319" s="5">
        <f>SUMIF(Sorties!B:B,A:A,Sorties!D:D)</f>
        <v>0</v>
      </c>
      <c r="N319" s="3"/>
    </row>
    <row r="320" spans="1:14" x14ac:dyDescent="0.35">
      <c r="A320" s="106" t="s">
        <v>505</v>
      </c>
      <c r="B320" s="6" t="s">
        <v>368</v>
      </c>
      <c r="C320" s="2">
        <v>8</v>
      </c>
      <c r="D320" s="100">
        <f>C320+K320-L320</f>
        <v>8</v>
      </c>
      <c r="E320" s="1">
        <v>5</v>
      </c>
      <c r="F320" s="108">
        <v>0</v>
      </c>
      <c r="G320" s="108">
        <f>IF(F320&lt;&gt;"",F320*D320,"")</f>
        <v>0</v>
      </c>
      <c r="H320" s="6" t="s">
        <v>506</v>
      </c>
      <c r="I320" s="6" t="s">
        <v>371</v>
      </c>
      <c r="J320" s="107"/>
      <c r="K320" s="5">
        <f>SUMIF(Entrées!C:C,A:A,Entrées!E:E)</f>
        <v>0</v>
      </c>
      <c r="L320" s="5">
        <f>SUMIF(Sorties!B:B,A:A,Sorties!D:D)</f>
        <v>0</v>
      </c>
      <c r="N320" s="3"/>
    </row>
    <row r="321" spans="1:14" x14ac:dyDescent="0.35">
      <c r="A321" s="106" t="s">
        <v>138</v>
      </c>
      <c r="B321" s="6" t="s">
        <v>99</v>
      </c>
      <c r="C321" s="2">
        <v>1</v>
      </c>
      <c r="D321" s="100">
        <f>C321+K321-L321</f>
        <v>1</v>
      </c>
      <c r="E321" s="1">
        <v>1</v>
      </c>
      <c r="F321" s="108">
        <v>0</v>
      </c>
      <c r="G321" s="108">
        <f>IF(F321&lt;&gt;"",F321*D321,"")</f>
        <v>0</v>
      </c>
      <c r="H321" s="6" t="s">
        <v>147</v>
      </c>
      <c r="I321" s="6" t="s">
        <v>113</v>
      </c>
      <c r="J321" s="20"/>
      <c r="K321" s="5">
        <f>SUMIF(Entrées!C:C,A:A,Entrées!E:E)</f>
        <v>0</v>
      </c>
      <c r="L321" s="5">
        <f>SUMIF(Sorties!B:B,A:A,Sorties!D:D)</f>
        <v>0</v>
      </c>
      <c r="N321" s="3"/>
    </row>
    <row r="322" spans="1:14" x14ac:dyDescent="0.35">
      <c r="A322" s="106" t="s">
        <v>139</v>
      </c>
      <c r="B322" s="6" t="s">
        <v>99</v>
      </c>
      <c r="C322" s="2">
        <v>15</v>
      </c>
      <c r="D322" s="100">
        <f>C322+K322-L322</f>
        <v>15</v>
      </c>
      <c r="E322" s="1">
        <v>1</v>
      </c>
      <c r="F322" s="108">
        <v>0</v>
      </c>
      <c r="G322" s="108">
        <f>IF(F322&lt;&gt;"",F322*D322,"")</f>
        <v>0</v>
      </c>
      <c r="H322" s="6" t="s">
        <v>148</v>
      </c>
      <c r="I322" s="6" t="s">
        <v>113</v>
      </c>
      <c r="J322" s="20"/>
      <c r="K322" s="5">
        <f>SUMIF(Entrées!C:C,A:A,Entrées!E:E)</f>
        <v>0</v>
      </c>
      <c r="L322" s="5">
        <f>SUMIF(Sorties!B:B,A:A,Sorties!D:D)</f>
        <v>0</v>
      </c>
      <c r="N322" s="3"/>
    </row>
    <row r="323" spans="1:14" x14ac:dyDescent="0.35">
      <c r="A323" s="106" t="s">
        <v>141</v>
      </c>
      <c r="B323" s="6" t="s">
        <v>99</v>
      </c>
      <c r="C323" s="2">
        <v>2</v>
      </c>
      <c r="D323" s="100">
        <f>C323+K323-L323</f>
        <v>2</v>
      </c>
      <c r="E323" s="1">
        <v>1</v>
      </c>
      <c r="F323" s="108">
        <v>0</v>
      </c>
      <c r="G323" s="108">
        <f>IF(F323&lt;&gt;"",F323*D323,"")</f>
        <v>0</v>
      </c>
      <c r="H323" s="6" t="s">
        <v>149</v>
      </c>
      <c r="I323" s="6" t="s">
        <v>113</v>
      </c>
      <c r="J323" s="20"/>
      <c r="K323" s="5">
        <f>SUMIF(Entrées!C:C,A:A,Entrées!E:E)</f>
        <v>0</v>
      </c>
      <c r="L323" s="5">
        <f>SUMIF(Sorties!B:B,A:A,Sorties!D:D)</f>
        <v>0</v>
      </c>
      <c r="N323" s="3"/>
    </row>
    <row r="324" spans="1:14" x14ac:dyDescent="0.35">
      <c r="A324" s="106" t="s">
        <v>142</v>
      </c>
      <c r="B324" s="6" t="s">
        <v>99</v>
      </c>
      <c r="C324" s="2">
        <v>1</v>
      </c>
      <c r="D324" s="100">
        <f>C324+K324-L324</f>
        <v>1</v>
      </c>
      <c r="E324" s="1">
        <v>1</v>
      </c>
      <c r="F324" s="108">
        <v>0</v>
      </c>
      <c r="G324" s="108">
        <f>IF(F324&lt;&gt;"",F324*D324,"")</f>
        <v>0</v>
      </c>
      <c r="H324" s="6" t="s">
        <v>150</v>
      </c>
      <c r="I324" s="6" t="s">
        <v>113</v>
      </c>
      <c r="J324" s="20"/>
      <c r="K324" s="5">
        <f>SUMIF(Entrées!C:C,A:A,Entrées!E:E)</f>
        <v>0</v>
      </c>
      <c r="L324" s="5">
        <f>SUMIF(Sorties!B:B,A:A,Sorties!D:D)</f>
        <v>0</v>
      </c>
      <c r="N324" s="3"/>
    </row>
    <row r="325" spans="1:14" x14ac:dyDescent="0.35">
      <c r="A325" s="106" t="s">
        <v>247</v>
      </c>
      <c r="B325" s="6" t="s">
        <v>99</v>
      </c>
      <c r="C325" s="2">
        <v>4</v>
      </c>
      <c r="D325" s="100">
        <f>C325+K325-L325</f>
        <v>4</v>
      </c>
      <c r="E325" s="1">
        <v>1</v>
      </c>
      <c r="F325" s="108">
        <v>0</v>
      </c>
      <c r="G325" s="108">
        <f>IF(F325&lt;&gt;"",F325*D325,"")</f>
        <v>0</v>
      </c>
      <c r="H325" s="6" t="s">
        <v>248</v>
      </c>
      <c r="I325" s="6" t="s">
        <v>113</v>
      </c>
      <c r="J325" s="20"/>
      <c r="K325" s="5">
        <f>SUMIF(Entrées!C:C,A:A,Entrées!E:E)</f>
        <v>0</v>
      </c>
      <c r="L325" s="5">
        <f>SUMIF(Sorties!B:B,A:A,Sorties!D:D)</f>
        <v>0</v>
      </c>
      <c r="N325" s="3"/>
    </row>
    <row r="326" spans="1:14" x14ac:dyDescent="0.35">
      <c r="A326" s="106" t="s">
        <v>265</v>
      </c>
      <c r="B326" s="6" t="s">
        <v>314</v>
      </c>
      <c r="C326" s="2">
        <v>23</v>
      </c>
      <c r="D326" s="100">
        <f>C326+K326-L326</f>
        <v>23</v>
      </c>
      <c r="E326" s="1">
        <v>5</v>
      </c>
      <c r="F326" s="108"/>
      <c r="G326" s="108" t="str">
        <f>IF(F326&lt;&gt;"",F326*D326,"")</f>
        <v/>
      </c>
      <c r="H326" s="6" t="s">
        <v>266</v>
      </c>
      <c r="I326" s="6" t="s">
        <v>256</v>
      </c>
      <c r="J326" s="107" t="s">
        <v>267</v>
      </c>
      <c r="K326" s="5">
        <f>SUMIF(Entrées!C:C,A:A,Entrées!E:E)</f>
        <v>0</v>
      </c>
      <c r="L326" s="5">
        <f>SUMIF(Sorties!B:B,A:A,Sorties!D:D)</f>
        <v>0</v>
      </c>
      <c r="N326" s="3"/>
    </row>
    <row r="327" spans="1:14" x14ac:dyDescent="0.35">
      <c r="A327" s="106" t="s">
        <v>144</v>
      </c>
      <c r="B327" s="6" t="s">
        <v>99</v>
      </c>
      <c r="C327" s="2">
        <v>1</v>
      </c>
      <c r="D327" s="100">
        <f>C327+K327-L327</f>
        <v>1</v>
      </c>
      <c r="E327" s="1">
        <v>1</v>
      </c>
      <c r="F327" s="108"/>
      <c r="G327" s="108" t="str">
        <f>IF(F327&lt;&gt;"",F327*D327,"")</f>
        <v/>
      </c>
      <c r="H327" s="6" t="s">
        <v>176</v>
      </c>
      <c r="I327" s="6" t="s">
        <v>113</v>
      </c>
      <c r="J327" s="20" t="s">
        <v>145</v>
      </c>
      <c r="K327" s="5">
        <f>SUMIF(Entrées!C:C,A:A,Entrées!E:E)</f>
        <v>0</v>
      </c>
      <c r="L327" s="5">
        <f>SUMIF(Sorties!B:B,A:A,Sorties!D:D)</f>
        <v>0</v>
      </c>
      <c r="N327" s="3"/>
    </row>
    <row r="328" spans="1:14" x14ac:dyDescent="0.35">
      <c r="A328" s="106" t="s">
        <v>151</v>
      </c>
      <c r="B328" s="6" t="s">
        <v>99</v>
      </c>
      <c r="C328" s="2">
        <v>1</v>
      </c>
      <c r="D328" s="100">
        <f>C328+K328-L328</f>
        <v>1</v>
      </c>
      <c r="E328" s="1">
        <v>1</v>
      </c>
      <c r="F328" s="108"/>
      <c r="G328" s="108" t="str">
        <f>IF(F328&lt;&gt;"",F328*D328,"")</f>
        <v/>
      </c>
      <c r="H328" s="6" t="s">
        <v>175</v>
      </c>
      <c r="I328" s="6" t="s">
        <v>113</v>
      </c>
      <c r="J328" s="20" t="s">
        <v>145</v>
      </c>
      <c r="K328" s="5">
        <f>SUMIF(Entrées!C:C,A:A,Entrées!E:E)</f>
        <v>0</v>
      </c>
      <c r="L328" s="5">
        <f>SUMIF(Sorties!B:B,A:A,Sorties!D:D)</f>
        <v>0</v>
      </c>
      <c r="N328" s="3"/>
    </row>
    <row r="329" spans="1:14" x14ac:dyDescent="0.35">
      <c r="A329" s="106" t="s">
        <v>152</v>
      </c>
      <c r="B329" s="6" t="s">
        <v>99</v>
      </c>
      <c r="C329" s="2">
        <v>1</v>
      </c>
      <c r="D329" s="100">
        <f>C329+K329-L329</f>
        <v>1</v>
      </c>
      <c r="E329" s="1">
        <v>1</v>
      </c>
      <c r="F329" s="108"/>
      <c r="G329" s="108" t="str">
        <f>IF(F329&lt;&gt;"",F329*D329,"")</f>
        <v/>
      </c>
      <c r="H329" s="6" t="s">
        <v>174</v>
      </c>
      <c r="I329" s="6" t="s">
        <v>113</v>
      </c>
      <c r="J329" s="20" t="s">
        <v>145</v>
      </c>
      <c r="K329" s="5">
        <f>SUMIF(Entrées!C:C,A:A,Entrées!E:E)</f>
        <v>0</v>
      </c>
      <c r="L329" s="5">
        <f>SUMIF(Sorties!B:B,A:A,Sorties!D:D)</f>
        <v>0</v>
      </c>
      <c r="N329" s="3"/>
    </row>
    <row r="330" spans="1:14" x14ac:dyDescent="0.35">
      <c r="A330" s="106" t="s">
        <v>153</v>
      </c>
      <c r="B330" s="6" t="s">
        <v>99</v>
      </c>
      <c r="C330" s="2">
        <v>4</v>
      </c>
      <c r="D330" s="100">
        <f>C330+K330-L330</f>
        <v>4</v>
      </c>
      <c r="E330" s="1">
        <v>1</v>
      </c>
      <c r="F330" s="108"/>
      <c r="G330" s="108" t="str">
        <f>IF(F330&lt;&gt;"",F330*D330,"")</f>
        <v/>
      </c>
      <c r="H330" s="6" t="s">
        <v>173</v>
      </c>
      <c r="I330" s="6" t="s">
        <v>113</v>
      </c>
      <c r="J330" s="20" t="s">
        <v>145</v>
      </c>
      <c r="K330" s="5">
        <f>SUMIF(Entrées!C:C,A:A,Entrées!E:E)</f>
        <v>0</v>
      </c>
      <c r="L330" s="5">
        <f>SUMIF(Sorties!B:B,A:A,Sorties!D:D)</f>
        <v>0</v>
      </c>
      <c r="N330" s="3"/>
    </row>
    <row r="331" spans="1:14" x14ac:dyDescent="0.35">
      <c r="A331" s="106" t="s">
        <v>215</v>
      </c>
      <c r="B331" s="6" t="s">
        <v>99</v>
      </c>
      <c r="C331" s="2">
        <v>1</v>
      </c>
      <c r="D331" s="100">
        <f>C331+K331-L331</f>
        <v>1</v>
      </c>
      <c r="E331" s="1">
        <v>1</v>
      </c>
      <c r="F331" s="108"/>
      <c r="G331" s="108" t="str">
        <f>IF(F331&lt;&gt;"",F331*D331,"")</f>
        <v/>
      </c>
      <c r="H331" s="6" t="s">
        <v>216</v>
      </c>
      <c r="I331" s="6" t="s">
        <v>113</v>
      </c>
      <c r="J331" s="20" t="s">
        <v>145</v>
      </c>
      <c r="K331" s="5">
        <f>SUMIF(Entrées!C:C,A:A,Entrées!E:E)</f>
        <v>0</v>
      </c>
      <c r="L331" s="5">
        <f>SUMIF(Sorties!B:B,A:A,Sorties!D:D)</f>
        <v>0</v>
      </c>
      <c r="N331" s="3"/>
    </row>
    <row r="332" spans="1:14" x14ac:dyDescent="0.35">
      <c r="A332" s="106" t="s">
        <v>154</v>
      </c>
      <c r="B332" s="6" t="s">
        <v>99</v>
      </c>
      <c r="C332" s="2">
        <v>1</v>
      </c>
      <c r="D332" s="100">
        <f>C332+K332-L332</f>
        <v>1</v>
      </c>
      <c r="E332" s="1">
        <v>1</v>
      </c>
      <c r="F332" s="108"/>
      <c r="G332" s="108" t="str">
        <f>IF(F332&lt;&gt;"",F332*D332,"")</f>
        <v/>
      </c>
      <c r="H332" s="6" t="s">
        <v>172</v>
      </c>
      <c r="I332" s="6" t="s">
        <v>113</v>
      </c>
      <c r="J332" s="20" t="s">
        <v>145</v>
      </c>
      <c r="K332" s="5">
        <f>SUMIF(Entrées!C:C,A:A,Entrées!E:E)</f>
        <v>0</v>
      </c>
      <c r="L332" s="5">
        <f>SUMIF(Sorties!B:B,A:A,Sorties!D:D)</f>
        <v>0</v>
      </c>
      <c r="N332" s="3"/>
    </row>
    <row r="333" spans="1:14" x14ac:dyDescent="0.35">
      <c r="A333" s="106" t="s">
        <v>155</v>
      </c>
      <c r="B333" s="6" t="s">
        <v>99</v>
      </c>
      <c r="C333" s="2">
        <v>1</v>
      </c>
      <c r="D333" s="100">
        <f>C333+K333-L333</f>
        <v>1</v>
      </c>
      <c r="E333" s="1">
        <v>1</v>
      </c>
      <c r="F333" s="108"/>
      <c r="G333" s="108" t="str">
        <f>IF(F333&lt;&gt;"",F333*D333,"")</f>
        <v/>
      </c>
      <c r="H333" s="6" t="s">
        <v>171</v>
      </c>
      <c r="I333" s="6" t="s">
        <v>113</v>
      </c>
      <c r="J333" s="20" t="s">
        <v>145</v>
      </c>
      <c r="K333" s="5">
        <f>SUMIF(Entrées!C:C,A:A,Entrées!E:E)</f>
        <v>0</v>
      </c>
      <c r="L333" s="5">
        <f>SUMIF(Sorties!B:B,A:A,Sorties!D:D)</f>
        <v>0</v>
      </c>
      <c r="N333" s="3"/>
    </row>
    <row r="334" spans="1:14" x14ac:dyDescent="0.35">
      <c r="A334" s="106" t="s">
        <v>156</v>
      </c>
      <c r="B334" s="6" t="s">
        <v>99</v>
      </c>
      <c r="C334" s="2">
        <v>3</v>
      </c>
      <c r="D334" s="100">
        <f>C334+K334-L334</f>
        <v>3</v>
      </c>
      <c r="E334" s="1">
        <v>1</v>
      </c>
      <c r="F334" s="108"/>
      <c r="G334" s="108" t="str">
        <f>IF(F334&lt;&gt;"",F334*D334,"")</f>
        <v/>
      </c>
      <c r="H334" s="6" t="s">
        <v>170</v>
      </c>
      <c r="I334" s="6" t="s">
        <v>113</v>
      </c>
      <c r="J334" s="20" t="s">
        <v>145</v>
      </c>
      <c r="K334" s="5">
        <f>SUMIF(Entrées!C:C,A:A,Entrées!E:E)</f>
        <v>0</v>
      </c>
      <c r="L334" s="5">
        <f>SUMIF(Sorties!B:B,A:A,Sorties!D:D)</f>
        <v>0</v>
      </c>
      <c r="N334" s="3"/>
    </row>
    <row r="335" spans="1:14" x14ac:dyDescent="0.35">
      <c r="A335" s="106" t="s">
        <v>157</v>
      </c>
      <c r="B335" s="6" t="s">
        <v>99</v>
      </c>
      <c r="C335" s="2">
        <v>1</v>
      </c>
      <c r="D335" s="100">
        <f>C335+K335-L335</f>
        <v>1</v>
      </c>
      <c r="E335" s="1">
        <v>1</v>
      </c>
      <c r="F335" s="108"/>
      <c r="G335" s="108" t="str">
        <f>IF(F335&lt;&gt;"",F335*D335,"")</f>
        <v/>
      </c>
      <c r="H335" s="6" t="s">
        <v>169</v>
      </c>
      <c r="I335" s="6" t="s">
        <v>113</v>
      </c>
      <c r="J335" s="20" t="s">
        <v>145</v>
      </c>
      <c r="K335" s="5">
        <f>SUMIF(Entrées!C:C,A:A,Entrées!E:E)</f>
        <v>0</v>
      </c>
      <c r="L335" s="5">
        <f>SUMIF(Sorties!B:B,A:A,Sorties!D:D)</f>
        <v>0</v>
      </c>
      <c r="N335" s="3"/>
    </row>
    <row r="336" spans="1:14" x14ac:dyDescent="0.35">
      <c r="A336" s="106" t="s">
        <v>143</v>
      </c>
      <c r="B336" s="6" t="s">
        <v>99</v>
      </c>
      <c r="C336" s="2">
        <v>1</v>
      </c>
      <c r="D336" s="100">
        <f>C336+K336-L336</f>
        <v>1</v>
      </c>
      <c r="E336" s="1">
        <v>1</v>
      </c>
      <c r="F336" s="108"/>
      <c r="G336" s="108" t="str">
        <f>IF(F336&lt;&gt;"",F336*D336,"")</f>
        <v/>
      </c>
      <c r="H336" s="6" t="s">
        <v>177</v>
      </c>
      <c r="I336" s="6" t="s">
        <v>113</v>
      </c>
      <c r="J336" s="20" t="s">
        <v>146</v>
      </c>
      <c r="K336" s="5">
        <f>SUMIF(Entrées!C:C,A:A,Entrées!E:E)</f>
        <v>0</v>
      </c>
      <c r="L336" s="5">
        <f>SUMIF(Sorties!B:B,A:A,Sorties!D:D)</f>
        <v>0</v>
      </c>
      <c r="N336" s="3"/>
    </row>
    <row r="337" spans="1:14" x14ac:dyDescent="0.35">
      <c r="A337" s="106" t="s">
        <v>235</v>
      </c>
      <c r="B337" s="6" t="s">
        <v>314</v>
      </c>
      <c r="C337" s="2">
        <v>4</v>
      </c>
      <c r="D337" s="100">
        <f>C337+K337-L337</f>
        <v>4</v>
      </c>
      <c r="E337" s="1">
        <v>1</v>
      </c>
      <c r="F337" s="108"/>
      <c r="G337" s="108" t="str">
        <f>IF(F337&lt;&gt;"",F337*D337,"")</f>
        <v/>
      </c>
      <c r="H337" s="6" t="s">
        <v>236</v>
      </c>
      <c r="I337" s="6" t="s">
        <v>113</v>
      </c>
      <c r="J337" s="107"/>
      <c r="K337" s="5">
        <f>SUMIF(Entrées!C:C,A:A,Entrées!E:E)</f>
        <v>0</v>
      </c>
      <c r="L337" s="5">
        <f>SUMIF(Sorties!B:B,A:A,Sorties!D:D)</f>
        <v>0</v>
      </c>
      <c r="N337" s="3"/>
    </row>
    <row r="338" spans="1:14" x14ac:dyDescent="0.35">
      <c r="A338" s="106" t="s">
        <v>252</v>
      </c>
      <c r="B338" s="6" t="s">
        <v>314</v>
      </c>
      <c r="C338" s="2">
        <v>1</v>
      </c>
      <c r="D338" s="100">
        <f>C338+K338-L338</f>
        <v>1</v>
      </c>
      <c r="E338" s="1">
        <v>1</v>
      </c>
      <c r="F338" s="108"/>
      <c r="G338" s="108" t="str">
        <f>IF(F338&lt;&gt;"",F338*D338,"")</f>
        <v/>
      </c>
      <c r="H338" s="6" t="s">
        <v>253</v>
      </c>
      <c r="I338" s="6" t="s">
        <v>113</v>
      </c>
      <c r="J338" s="20"/>
      <c r="K338" s="5">
        <f>SUMIF(Entrées!C:C,A:A,Entrées!E:E)</f>
        <v>0</v>
      </c>
      <c r="L338" s="5">
        <f>SUMIF(Sorties!B:B,A:A,Sorties!D:D)</f>
        <v>0</v>
      </c>
      <c r="N338" s="3"/>
    </row>
    <row r="339" spans="1:14" x14ac:dyDescent="0.35">
      <c r="A339" s="106" t="s">
        <v>249</v>
      </c>
      <c r="B339" s="6" t="s">
        <v>314</v>
      </c>
      <c r="C339" s="2">
        <v>2</v>
      </c>
      <c r="D339" s="100">
        <f>C339+K339-L339</f>
        <v>2</v>
      </c>
      <c r="E339" s="1">
        <v>1</v>
      </c>
      <c r="F339" s="108">
        <v>7.27</v>
      </c>
      <c r="G339" s="108">
        <f>IF(F339&lt;&gt;"",F339*D339,"")</f>
        <v>14.54</v>
      </c>
      <c r="H339" s="6" t="s">
        <v>250</v>
      </c>
      <c r="I339" s="6" t="s">
        <v>113</v>
      </c>
      <c r="J339" s="20" t="s">
        <v>251</v>
      </c>
      <c r="K339" s="5">
        <f>SUMIF(Entrées!C:C,A:A,Entrées!E:E)</f>
        <v>0</v>
      </c>
      <c r="L339" s="5">
        <f>SUMIF(Sorties!B:B,A:A,Sorties!D:D)</f>
        <v>0</v>
      </c>
      <c r="N339" s="3"/>
    </row>
    <row r="340" spans="1:14" x14ac:dyDescent="0.35">
      <c r="A340" s="106" t="s">
        <v>393</v>
      </c>
      <c r="B340" s="6" t="s">
        <v>368</v>
      </c>
      <c r="C340" s="2">
        <v>1</v>
      </c>
      <c r="D340" s="100">
        <f>C340+K340-L340</f>
        <v>1</v>
      </c>
      <c r="E340" s="1">
        <v>1</v>
      </c>
      <c r="F340" s="108"/>
      <c r="G340" s="108" t="str">
        <f>IF(F340&lt;&gt;"",F340*D340,"")</f>
        <v/>
      </c>
      <c r="H340" s="6" t="s">
        <v>394</v>
      </c>
      <c r="I340" s="6" t="s">
        <v>371</v>
      </c>
      <c r="J340" s="107"/>
      <c r="K340" s="5">
        <f>SUMIF(Entrées!C:C,A:A,Entrées!E:E)</f>
        <v>0</v>
      </c>
      <c r="L340" s="5">
        <f>SUMIF(Sorties!B:B,A:A,Sorties!D:D)</f>
        <v>0</v>
      </c>
      <c r="N340" s="3"/>
    </row>
    <row r="341" spans="1:14" x14ac:dyDescent="0.35">
      <c r="A341" s="106" t="s">
        <v>305</v>
      </c>
      <c r="B341" s="6" t="s">
        <v>163</v>
      </c>
      <c r="C341" s="2">
        <v>22</v>
      </c>
      <c r="D341" s="100">
        <f>C341+K341-L341</f>
        <v>22</v>
      </c>
      <c r="E341" s="1">
        <v>5</v>
      </c>
      <c r="F341" s="108">
        <v>0</v>
      </c>
      <c r="G341" s="108">
        <f>IF(F341&lt;&gt;"",F341*D341,"")</f>
        <v>0</v>
      </c>
      <c r="H341" s="6" t="s">
        <v>306</v>
      </c>
      <c r="I341" s="6" t="s">
        <v>638</v>
      </c>
      <c r="J341" s="107"/>
      <c r="K341" s="5">
        <f>SUMIF(Entrées!C:C,A:A,Entrées!E:E)</f>
        <v>0</v>
      </c>
      <c r="L341" s="5">
        <f>SUMIF(Sorties!B:B,A:A,Sorties!D:D)</f>
        <v>0</v>
      </c>
      <c r="N341" s="3"/>
    </row>
    <row r="342" spans="1:14" x14ac:dyDescent="0.35">
      <c r="A342" s="106" t="s">
        <v>641</v>
      </c>
      <c r="B342" s="6" t="s">
        <v>640</v>
      </c>
      <c r="C342" s="2">
        <v>1</v>
      </c>
      <c r="D342" s="100">
        <f>C342+K342-L342</f>
        <v>1</v>
      </c>
      <c r="E342" s="1">
        <v>1</v>
      </c>
      <c r="F342" s="108">
        <v>1579.29</v>
      </c>
      <c r="G342" s="108">
        <f>IF(F342&lt;&gt;"",F342*D342,"")</f>
        <v>1579.29</v>
      </c>
      <c r="H342" s="6" t="s">
        <v>642</v>
      </c>
      <c r="I342" s="6" t="s">
        <v>643</v>
      </c>
      <c r="J342" s="107"/>
      <c r="K342" s="5">
        <f>SUMIF(Entrées!C:C,A:A,Entrées!E:E)</f>
        <v>0</v>
      </c>
      <c r="L342" s="5">
        <f>SUMIF(Sorties!B:B,A:A,Sorties!D:D)</f>
        <v>0</v>
      </c>
      <c r="N342" s="3"/>
    </row>
    <row r="343" spans="1:14" x14ac:dyDescent="0.35">
      <c r="A343" s="106" t="s">
        <v>372</v>
      </c>
      <c r="B343" s="6" t="s">
        <v>368</v>
      </c>
      <c r="C343" s="2">
        <v>1</v>
      </c>
      <c r="D343" s="100">
        <f>C343+K343-L343</f>
        <v>1</v>
      </c>
      <c r="E343" s="1">
        <v>1</v>
      </c>
      <c r="F343" s="108"/>
      <c r="G343" s="108" t="str">
        <f>IF(F343&lt;&gt;"",F343*D343,"")</f>
        <v/>
      </c>
      <c r="H343" s="6" t="s">
        <v>373</v>
      </c>
      <c r="I343" s="6" t="s">
        <v>371</v>
      </c>
      <c r="J343" s="107"/>
      <c r="K343" s="5">
        <f>SUMIF(Entrées!C:C,A:A,Entrées!E:E)</f>
        <v>0</v>
      </c>
      <c r="L343" s="5">
        <f>SUMIF(Sorties!B:B,A:A,Sorties!D:D)</f>
        <v>0</v>
      </c>
      <c r="N343" s="3"/>
    </row>
    <row r="344" spans="1:14" x14ac:dyDescent="0.35">
      <c r="A344" s="47" t="s">
        <v>104</v>
      </c>
      <c r="B344" s="6" t="s">
        <v>103</v>
      </c>
      <c r="C344" s="2">
        <v>5</v>
      </c>
      <c r="D344" s="100">
        <f>C344+K344-L344</f>
        <v>5</v>
      </c>
      <c r="E344" s="1">
        <v>1</v>
      </c>
      <c r="F344" s="108"/>
      <c r="G344" s="108" t="str">
        <f>IF(F344&lt;&gt;"",F344*D344,"")</f>
        <v/>
      </c>
      <c r="H344" s="6" t="s">
        <v>105</v>
      </c>
      <c r="I344" s="6" t="s">
        <v>97</v>
      </c>
      <c r="J344" s="20"/>
      <c r="K344" s="5">
        <f>SUMIF(Entrées!C:C,A:A,Entrées!E:E)</f>
        <v>0</v>
      </c>
      <c r="L344" s="5">
        <f>SUMIF(Sorties!B:B,A:A,Sorties!D:D)</f>
        <v>0</v>
      </c>
      <c r="N344" s="3"/>
    </row>
    <row r="345" spans="1:14" x14ac:dyDescent="0.35">
      <c r="A345" s="106" t="s">
        <v>816</v>
      </c>
      <c r="B345" s="6" t="s">
        <v>368</v>
      </c>
      <c r="C345" s="2">
        <v>10</v>
      </c>
      <c r="D345" s="100">
        <f>C345+K345-L345</f>
        <v>10</v>
      </c>
      <c r="E345" s="1">
        <v>1</v>
      </c>
      <c r="F345" s="108">
        <v>0.53</v>
      </c>
      <c r="G345" s="108">
        <f>IF(F345&lt;&gt;"",F345*D345,"")</f>
        <v>5.3000000000000007</v>
      </c>
      <c r="H345" s="6" t="s">
        <v>819</v>
      </c>
      <c r="I345" s="6" t="s">
        <v>371</v>
      </c>
      <c r="J345" s="107"/>
      <c r="K345" s="5">
        <f>SUMIF(Entrées!C:C,A:A,Entrées!E:E)</f>
        <v>0</v>
      </c>
      <c r="L345" s="5">
        <f>SUMIF(Sorties!B:B,A:A,Sorties!D:D)</f>
        <v>0</v>
      </c>
      <c r="N345" s="3"/>
    </row>
    <row r="346" spans="1:14" x14ac:dyDescent="0.35">
      <c r="A346" s="106" t="s">
        <v>258</v>
      </c>
      <c r="B346" s="6" t="s">
        <v>257</v>
      </c>
      <c r="C346" s="2">
        <v>1</v>
      </c>
      <c r="D346" s="100">
        <f>C346+K346-L346</f>
        <v>1</v>
      </c>
      <c r="E346" s="1">
        <v>1</v>
      </c>
      <c r="F346" s="108"/>
      <c r="G346" s="108" t="str">
        <f>IF(F346&lt;&gt;"",F346*D346,"")</f>
        <v/>
      </c>
      <c r="H346" s="6" t="s">
        <v>259</v>
      </c>
      <c r="J346" s="20"/>
      <c r="K346" s="5">
        <f>SUMIF(Entrées!C:C,A:A,Entrées!E:E)</f>
        <v>0</v>
      </c>
      <c r="L346" s="5">
        <f>SUMIF(Sorties!B:B,A:A,Sorties!D:D)</f>
        <v>0</v>
      </c>
      <c r="N346" s="3"/>
    </row>
    <row r="347" spans="1:14" x14ac:dyDescent="0.35">
      <c r="A347" s="106" t="s">
        <v>260</v>
      </c>
      <c r="B347" s="6" t="s">
        <v>257</v>
      </c>
      <c r="C347" s="2">
        <v>1</v>
      </c>
      <c r="D347" s="100">
        <f>C347+K347-L347</f>
        <v>1</v>
      </c>
      <c r="E347" s="1">
        <v>1</v>
      </c>
      <c r="F347" s="108"/>
      <c r="G347" s="108" t="str">
        <f>IF(F347&lt;&gt;"",F347*D347,"")</f>
        <v/>
      </c>
      <c r="H347" s="6" t="s">
        <v>261</v>
      </c>
      <c r="I347" s="6" t="s">
        <v>256</v>
      </c>
      <c r="J347" s="20"/>
      <c r="K347" s="5">
        <f>SUMIF(Entrées!C:C,A:A,Entrées!E:E)</f>
        <v>0</v>
      </c>
      <c r="L347" s="5">
        <f>SUMIF(Sorties!B:B,A:A,Sorties!D:D)</f>
        <v>0</v>
      </c>
      <c r="N347" s="3"/>
    </row>
    <row r="348" spans="1:14" x14ac:dyDescent="0.35">
      <c r="A348" s="106" t="s">
        <v>262</v>
      </c>
      <c r="B348" s="6" t="s">
        <v>257</v>
      </c>
      <c r="C348" s="2">
        <v>3</v>
      </c>
      <c r="D348" s="100">
        <f>C348+K348-L348</f>
        <v>3</v>
      </c>
      <c r="E348" s="1">
        <v>1</v>
      </c>
      <c r="F348" s="108"/>
      <c r="G348" s="108" t="str">
        <f>IF(F348&lt;&gt;"",F348*D348,"")</f>
        <v/>
      </c>
      <c r="H348" s="6" t="s">
        <v>263</v>
      </c>
      <c r="I348" s="6" t="s">
        <v>256</v>
      </c>
      <c r="J348" s="20"/>
      <c r="K348" s="5">
        <f>SUMIF(Entrées!C:C,A:A,Entrées!E:E)</f>
        <v>0</v>
      </c>
      <c r="L348" s="5">
        <f>SUMIF(Sorties!B:B,A:A,Sorties!D:D)</f>
        <v>0</v>
      </c>
      <c r="N348" s="3"/>
    </row>
    <row r="349" spans="1:14" x14ac:dyDescent="0.35">
      <c r="A349" s="106" t="s">
        <v>349</v>
      </c>
      <c r="B349" s="6" t="s">
        <v>257</v>
      </c>
      <c r="C349" s="2">
        <v>1</v>
      </c>
      <c r="D349" s="100">
        <f>C349+K349-L349</f>
        <v>1</v>
      </c>
      <c r="E349" s="1">
        <v>1</v>
      </c>
      <c r="F349" s="108"/>
      <c r="G349" s="108" t="str">
        <f>IF(F349&lt;&gt;"",F349*D349,"")</f>
        <v/>
      </c>
      <c r="H349" s="6" t="s">
        <v>350</v>
      </c>
      <c r="I349" s="6" t="s">
        <v>256</v>
      </c>
      <c r="J349" s="107"/>
      <c r="K349" s="5">
        <f>SUMIF(Entrées!C:C,A:A,Entrées!E:E)</f>
        <v>0</v>
      </c>
      <c r="L349" s="5">
        <f>SUMIF(Sorties!B:B,A:A,Sorties!D:D)</f>
        <v>0</v>
      </c>
      <c r="N349" s="3"/>
    </row>
    <row r="350" spans="1:14" x14ac:dyDescent="0.35">
      <c r="A350" s="106" t="s">
        <v>385</v>
      </c>
      <c r="B350" s="6" t="s">
        <v>368</v>
      </c>
      <c r="C350" s="2">
        <v>1</v>
      </c>
      <c r="D350" s="100">
        <f>C350+K350-L350</f>
        <v>1</v>
      </c>
      <c r="E350" s="1">
        <v>1</v>
      </c>
      <c r="F350" s="108"/>
      <c r="G350" s="108" t="str">
        <f>IF(F350&lt;&gt;"",F350*D350,"")</f>
        <v/>
      </c>
      <c r="H350" s="6" t="s">
        <v>386</v>
      </c>
      <c r="I350" s="6" t="s">
        <v>371</v>
      </c>
      <c r="J350" s="107"/>
      <c r="K350" s="5">
        <f>SUMIF(Entrées!C:C,A:A,Entrées!E:E)</f>
        <v>0</v>
      </c>
      <c r="L350" s="5">
        <f>SUMIF(Sorties!B:B,A:A,Sorties!D:D)</f>
        <v>0</v>
      </c>
      <c r="N350" s="3"/>
    </row>
    <row r="351" spans="1:14" x14ac:dyDescent="0.35">
      <c r="A351" s="106" t="s">
        <v>390</v>
      </c>
      <c r="B351" s="6" t="s">
        <v>368</v>
      </c>
      <c r="C351" s="2">
        <v>3</v>
      </c>
      <c r="D351" s="100">
        <f>C351+K351-L351</f>
        <v>3</v>
      </c>
      <c r="E351" s="1">
        <v>1</v>
      </c>
      <c r="F351" s="108"/>
      <c r="G351" s="108" t="str">
        <f>IF(F351&lt;&gt;"",F351*D351,"")</f>
        <v/>
      </c>
      <c r="H351" s="6" t="s">
        <v>391</v>
      </c>
      <c r="I351" s="6" t="s">
        <v>371</v>
      </c>
      <c r="J351" s="107"/>
      <c r="K351" s="5">
        <f>SUMIF(Entrées!C:C,A:A,Entrées!E:E)</f>
        <v>0</v>
      </c>
      <c r="L351" s="5">
        <f>SUMIF(Sorties!B:B,A:A,Sorties!D:D)</f>
        <v>0</v>
      </c>
      <c r="N351" s="3"/>
    </row>
    <row r="352" spans="1:14" x14ac:dyDescent="0.35">
      <c r="A352" s="106" t="s">
        <v>232</v>
      </c>
      <c r="B352" s="6" t="s">
        <v>163</v>
      </c>
      <c r="C352" s="2">
        <v>2</v>
      </c>
      <c r="D352" s="100">
        <f>C352+K352-L352</f>
        <v>2</v>
      </c>
      <c r="E352" s="1">
        <v>1</v>
      </c>
      <c r="F352" s="108"/>
      <c r="G352" s="108" t="str">
        <f>IF(F352&lt;&gt;"",F352*D352,"")</f>
        <v/>
      </c>
      <c r="H352" s="6" t="s">
        <v>233</v>
      </c>
      <c r="I352" s="6" t="s">
        <v>113</v>
      </c>
      <c r="J352" s="107" t="s">
        <v>234</v>
      </c>
      <c r="K352" s="5">
        <f>SUMIF(Entrées!C:C,A:A,Entrées!E:E)</f>
        <v>0</v>
      </c>
      <c r="L352" s="5">
        <f>SUMIF(Sorties!B:B,A:A,Sorties!D:D)</f>
        <v>0</v>
      </c>
      <c r="N352" s="3"/>
    </row>
    <row r="353" spans="1:14" x14ac:dyDescent="0.35">
      <c r="A353" s="106" t="s">
        <v>656</v>
      </c>
      <c r="B353" s="6" t="s">
        <v>314</v>
      </c>
      <c r="C353" s="2">
        <v>2</v>
      </c>
      <c r="D353" s="100">
        <f>C353+K353-L353</f>
        <v>2</v>
      </c>
      <c r="E353" s="1">
        <v>1</v>
      </c>
      <c r="F353" s="108">
        <v>11.46</v>
      </c>
      <c r="G353" s="108">
        <f>IF(F353&lt;&gt;"",F353*D353,"")</f>
        <v>22.92</v>
      </c>
      <c r="H353" s="6" t="s">
        <v>657</v>
      </c>
      <c r="I353" s="6" t="s">
        <v>113</v>
      </c>
      <c r="J353" s="107"/>
      <c r="K353" s="5">
        <f>SUMIF(Entrées!C:C,A:A,Entrées!E:E)</f>
        <v>0</v>
      </c>
      <c r="L353" s="5">
        <f>SUMIF(Sorties!B:B,A:A,Sorties!D:D)</f>
        <v>0</v>
      </c>
      <c r="N353" s="3"/>
    </row>
    <row r="354" spans="1:14" x14ac:dyDescent="0.35">
      <c r="A354" s="106" t="s">
        <v>244</v>
      </c>
      <c r="B354" s="6" t="s">
        <v>314</v>
      </c>
      <c r="C354" s="2">
        <v>4</v>
      </c>
      <c r="D354" s="100">
        <f>C354+K354-L354</f>
        <v>4</v>
      </c>
      <c r="E354" s="1">
        <v>1</v>
      </c>
      <c r="F354" s="108"/>
      <c r="G354" s="108" t="str">
        <f>IF(F354&lt;&gt;"",F354*D354,"")</f>
        <v/>
      </c>
      <c r="H354" s="6" t="s">
        <v>245</v>
      </c>
      <c r="I354" s="6" t="s">
        <v>113</v>
      </c>
      <c r="J354" s="20" t="s">
        <v>246</v>
      </c>
      <c r="K354" s="5">
        <f>SUMIF(Entrées!C:C,A:A,Entrées!E:E)</f>
        <v>0</v>
      </c>
      <c r="L354" s="5">
        <f>SUMIF(Sorties!B:B,A:A,Sorties!D:D)</f>
        <v>0</v>
      </c>
      <c r="N354" s="3"/>
    </row>
    <row r="355" spans="1:14" x14ac:dyDescent="0.35">
      <c r="A355" s="106" t="s">
        <v>241</v>
      </c>
      <c r="B355" s="6" t="s">
        <v>314</v>
      </c>
      <c r="C355" s="2">
        <v>2</v>
      </c>
      <c r="D355" s="100">
        <f>C355+K355-L355</f>
        <v>2</v>
      </c>
      <c r="E355" s="1">
        <v>1</v>
      </c>
      <c r="F355" s="108"/>
      <c r="G355" s="108" t="str">
        <f>IF(F355&lt;&gt;"",F355*D355,"")</f>
        <v/>
      </c>
      <c r="H355" s="6" t="s">
        <v>242</v>
      </c>
      <c r="I355" s="6" t="s">
        <v>113</v>
      </c>
      <c r="J355" s="20" t="s">
        <v>243</v>
      </c>
      <c r="K355" s="5">
        <f>SUMIF(Entrées!C:C,A:A,Entrées!E:E)</f>
        <v>0</v>
      </c>
      <c r="L355" s="5">
        <f>SUMIF(Sorties!B:B,A:A,Sorties!D:D)</f>
        <v>0</v>
      </c>
      <c r="N355" s="3"/>
    </row>
    <row r="356" spans="1:14" x14ac:dyDescent="0.35">
      <c r="A356" s="106" t="s">
        <v>165</v>
      </c>
      <c r="B356" s="6" t="s">
        <v>163</v>
      </c>
      <c r="C356" s="2">
        <v>3</v>
      </c>
      <c r="D356" s="100">
        <f>C356+K356-L356</f>
        <v>3</v>
      </c>
      <c r="E356" s="1">
        <v>1</v>
      </c>
      <c r="F356" s="108">
        <v>0</v>
      </c>
      <c r="G356" s="108">
        <f>IF(F356&lt;&gt;"",F356*D356,"")</f>
        <v>0</v>
      </c>
      <c r="H356" s="6" t="s">
        <v>166</v>
      </c>
      <c r="I356" s="6" t="s">
        <v>638</v>
      </c>
      <c r="J356" s="20" t="s">
        <v>182</v>
      </c>
      <c r="K356" s="5">
        <f>SUMIF(Entrées!C:C,A:A,Entrées!E:E)</f>
        <v>0</v>
      </c>
      <c r="L356" s="5">
        <f>SUMIF(Sorties!B:B,A:A,Sorties!D:D)</f>
        <v>0</v>
      </c>
      <c r="N356" s="3"/>
    </row>
    <row r="357" spans="1:14" x14ac:dyDescent="0.35">
      <c r="A357" s="106" t="s">
        <v>180</v>
      </c>
      <c r="B357" s="6" t="s">
        <v>163</v>
      </c>
      <c r="C357" s="2">
        <v>6</v>
      </c>
      <c r="D357" s="100">
        <f>C357+K357-L357</f>
        <v>6</v>
      </c>
      <c r="E357" s="1">
        <v>5</v>
      </c>
      <c r="F357" s="108">
        <v>0</v>
      </c>
      <c r="G357" s="108">
        <f>IF(F357&lt;&gt;"",F357*D357,"")</f>
        <v>0</v>
      </c>
      <c r="H357" s="6" t="s">
        <v>188</v>
      </c>
      <c r="I357" s="6" t="s">
        <v>638</v>
      </c>
      <c r="J357" s="20" t="s">
        <v>181</v>
      </c>
      <c r="K357" s="5">
        <f>SUMIF(Entrées!C:C,A:A,Entrées!E:E)</f>
        <v>0</v>
      </c>
      <c r="L357" s="5">
        <f>SUMIF(Sorties!B:B,A:A,Sorties!D:D)</f>
        <v>0</v>
      </c>
      <c r="N357" s="3"/>
    </row>
    <row r="358" spans="1:14" x14ac:dyDescent="0.35">
      <c r="A358" s="106" t="s">
        <v>186</v>
      </c>
      <c r="B358" s="6" t="s">
        <v>163</v>
      </c>
      <c r="C358" s="2">
        <v>5</v>
      </c>
      <c r="D358" s="100">
        <f>C358+K358-L358</f>
        <v>5</v>
      </c>
      <c r="E358" s="1">
        <v>3</v>
      </c>
      <c r="F358" s="108">
        <v>0</v>
      </c>
      <c r="G358" s="108">
        <f>IF(F358&lt;&gt;"",F358*D358,"")</f>
        <v>0</v>
      </c>
      <c r="H358" s="6" t="s">
        <v>187</v>
      </c>
      <c r="I358" s="6" t="s">
        <v>638</v>
      </c>
      <c r="J358" s="20" t="s">
        <v>181</v>
      </c>
      <c r="K358" s="5">
        <f>SUMIF(Entrées!C:C,A:A,Entrées!E:E)</f>
        <v>0</v>
      </c>
      <c r="L358" s="5">
        <f>SUMIF(Sorties!B:B,A:A,Sorties!D:D)</f>
        <v>0</v>
      </c>
      <c r="N358" s="3"/>
    </row>
    <row r="359" spans="1:14" x14ac:dyDescent="0.35">
      <c r="A359" s="106" t="s">
        <v>178</v>
      </c>
      <c r="B359" s="6" t="s">
        <v>163</v>
      </c>
      <c r="C359" s="2">
        <v>1</v>
      </c>
      <c r="D359" s="100">
        <f>C359+K359-L359</f>
        <v>1</v>
      </c>
      <c r="E359" s="1">
        <v>1</v>
      </c>
      <c r="F359" s="108">
        <v>0</v>
      </c>
      <c r="G359" s="108">
        <f>IF(F359&lt;&gt;"",F359*D359,"")</f>
        <v>0</v>
      </c>
      <c r="H359" s="6" t="s">
        <v>179</v>
      </c>
      <c r="I359" s="6" t="s">
        <v>638</v>
      </c>
      <c r="J359" s="20" t="s">
        <v>182</v>
      </c>
      <c r="K359" s="5">
        <f>SUMIF(Entrées!C:C,A:A,Entrées!E:E)</f>
        <v>0</v>
      </c>
      <c r="L359" s="5">
        <f>SUMIF(Sorties!B:B,A:A,Sorties!D:D)</f>
        <v>0</v>
      </c>
      <c r="N359" s="3"/>
    </row>
    <row r="360" spans="1:14" x14ac:dyDescent="0.35">
      <c r="A360" s="106" t="s">
        <v>856</v>
      </c>
      <c r="B360" s="6" t="s">
        <v>581</v>
      </c>
      <c r="C360" s="2">
        <v>1</v>
      </c>
      <c r="D360" s="100">
        <f>C360+K360-L360</f>
        <v>1</v>
      </c>
      <c r="E360" s="1">
        <v>1</v>
      </c>
      <c r="F360" s="108">
        <v>34.25</v>
      </c>
      <c r="G360" s="108">
        <f>IF(F360&lt;&gt;"",F360*D360,"")</f>
        <v>34.25</v>
      </c>
      <c r="H360" s="6" t="s">
        <v>857</v>
      </c>
      <c r="I360" s="6" t="s">
        <v>850</v>
      </c>
      <c r="J360" s="107"/>
      <c r="K360" s="5">
        <f>SUMIF(Entrées!C:C,A:A,Entrées!E:E)</f>
        <v>0</v>
      </c>
      <c r="L360" s="5">
        <f>SUMIF(Sorties!B:B,A:A,Sorties!D:D)</f>
        <v>0</v>
      </c>
      <c r="N360" s="3"/>
    </row>
    <row r="361" spans="1:14" x14ac:dyDescent="0.35">
      <c r="A361" s="106" t="s">
        <v>206</v>
      </c>
      <c r="B361" s="6" t="s">
        <v>164</v>
      </c>
      <c r="C361" s="2">
        <v>1</v>
      </c>
      <c r="D361" s="100">
        <f>C361+K361-L361</f>
        <v>1</v>
      </c>
      <c r="E361" s="1">
        <v>1</v>
      </c>
      <c r="F361" s="108"/>
      <c r="G361" s="108" t="str">
        <f>IF(F361&lt;&gt;"",F361*D361,"")</f>
        <v/>
      </c>
      <c r="H361" s="6" t="s">
        <v>207</v>
      </c>
      <c r="I361" s="6" t="s">
        <v>191</v>
      </c>
      <c r="J361" s="20" t="s">
        <v>208</v>
      </c>
      <c r="K361" s="5">
        <f>SUMIF(Entrées!C:C,A:A,Entrées!E:E)</f>
        <v>0</v>
      </c>
      <c r="L361" s="5">
        <f>SUMIF(Sorties!B:B,A:A,Sorties!D:D)</f>
        <v>0</v>
      </c>
      <c r="N361" s="3"/>
    </row>
    <row r="362" spans="1:14" x14ac:dyDescent="0.35">
      <c r="A362" s="106" t="s">
        <v>210</v>
      </c>
      <c r="B362" s="6" t="s">
        <v>314</v>
      </c>
      <c r="C362" s="2">
        <v>9</v>
      </c>
      <c r="D362" s="100">
        <f>C362+K362-L362</f>
        <v>9</v>
      </c>
      <c r="E362" s="1">
        <v>1</v>
      </c>
      <c r="F362" s="108"/>
      <c r="G362" s="108" t="str">
        <f>IF(F362&lt;&gt;"",F362*D362,"")</f>
        <v/>
      </c>
      <c r="H362" s="6" t="s">
        <v>211</v>
      </c>
      <c r="I362" s="6" t="s">
        <v>191</v>
      </c>
      <c r="J362" s="20" t="s">
        <v>212</v>
      </c>
      <c r="K362" s="5">
        <f>SUMIF(Entrées!C:C,A:A,Entrées!E:E)</f>
        <v>0</v>
      </c>
      <c r="L362" s="5">
        <f>SUMIF(Sorties!B:B,A:A,Sorties!D:D)</f>
        <v>0</v>
      </c>
      <c r="N362" s="3"/>
    </row>
    <row r="363" spans="1:14" x14ac:dyDescent="0.35">
      <c r="A363" s="106" t="s">
        <v>213</v>
      </c>
      <c r="B363" s="6" t="s">
        <v>314</v>
      </c>
      <c r="C363" s="2">
        <v>1</v>
      </c>
      <c r="D363" s="100">
        <f>C363+K363-L363</f>
        <v>1</v>
      </c>
      <c r="E363" s="1">
        <v>1</v>
      </c>
      <c r="F363" s="108"/>
      <c r="G363" s="108" t="str">
        <f>IF(F363&lt;&gt;"",F363*D363,"")</f>
        <v/>
      </c>
      <c r="H363" s="6" t="s">
        <v>214</v>
      </c>
      <c r="I363" s="6" t="s">
        <v>191</v>
      </c>
      <c r="J363" s="20" t="s">
        <v>212</v>
      </c>
      <c r="K363" s="5">
        <f>SUMIF(Entrées!C:C,A:A,Entrées!E:E)</f>
        <v>0</v>
      </c>
      <c r="L363" s="5">
        <f>SUMIF(Sorties!B:B,A:A,Sorties!D:D)</f>
        <v>0</v>
      </c>
      <c r="N363" s="3"/>
    </row>
    <row r="364" spans="1:14" x14ac:dyDescent="0.35">
      <c r="A364" s="106" t="s">
        <v>189</v>
      </c>
      <c r="B364" s="6" t="s">
        <v>99</v>
      </c>
      <c r="C364" s="2">
        <v>2</v>
      </c>
      <c r="D364" s="100">
        <f>C364+K364-L364</f>
        <v>2</v>
      </c>
      <c r="E364" s="1">
        <v>1</v>
      </c>
      <c r="F364" s="108"/>
      <c r="G364" s="108" t="str">
        <f>IF(F364&lt;&gt;"",F364*D364,"")</f>
        <v/>
      </c>
      <c r="H364" s="6" t="s">
        <v>190</v>
      </c>
      <c r="I364" s="6" t="s">
        <v>191</v>
      </c>
      <c r="J364" s="20" t="s">
        <v>192</v>
      </c>
      <c r="K364" s="5">
        <f>SUMIF(Entrées!C:C,A:A,Entrées!E:E)</f>
        <v>0</v>
      </c>
      <c r="L364" s="5">
        <f>SUMIF(Sorties!B:B,A:A,Sorties!D:D)</f>
        <v>0</v>
      </c>
      <c r="N364" s="3"/>
    </row>
    <row r="365" spans="1:14" x14ac:dyDescent="0.35">
      <c r="A365" s="106" t="s">
        <v>200</v>
      </c>
      <c r="B365" s="6" t="s">
        <v>199</v>
      </c>
      <c r="C365" s="2">
        <v>1</v>
      </c>
      <c r="D365" s="100">
        <f>C365+K365-L365</f>
        <v>1</v>
      </c>
      <c r="E365" s="1">
        <v>1</v>
      </c>
      <c r="F365" s="108"/>
      <c r="G365" s="108" t="str">
        <f>IF(F365&lt;&gt;"",F365*D365,"")</f>
        <v/>
      </c>
      <c r="H365" s="6" t="s">
        <v>201</v>
      </c>
      <c r="I365" s="6" t="s">
        <v>191</v>
      </c>
      <c r="J365" s="20" t="s">
        <v>202</v>
      </c>
      <c r="K365" s="5">
        <f>SUMIF(Entrées!C:C,A:A,Entrées!E:E)</f>
        <v>0</v>
      </c>
      <c r="L365" s="5">
        <f>SUMIF(Sorties!B:B,A:A,Sorties!D:D)</f>
        <v>0</v>
      </c>
      <c r="N365" s="3"/>
    </row>
    <row r="366" spans="1:14" x14ac:dyDescent="0.35">
      <c r="A366" s="106" t="s">
        <v>203</v>
      </c>
      <c r="B366" s="6" t="s">
        <v>199</v>
      </c>
      <c r="C366" s="2">
        <v>1</v>
      </c>
      <c r="D366" s="100">
        <f>C366+K366-L366</f>
        <v>1</v>
      </c>
      <c r="E366" s="1">
        <v>1</v>
      </c>
      <c r="F366" s="108"/>
      <c r="G366" s="108" t="str">
        <f>IF(F366&lt;&gt;"",F366*D366,"")</f>
        <v/>
      </c>
      <c r="H366" s="6" t="s">
        <v>204</v>
      </c>
      <c r="I366" s="6" t="s">
        <v>191</v>
      </c>
      <c r="J366" s="20" t="s">
        <v>205</v>
      </c>
      <c r="K366" s="5">
        <f>SUMIF(Entrées!C:C,A:A,Entrées!E:E)</f>
        <v>0</v>
      </c>
      <c r="L366" s="5">
        <f>SUMIF(Sorties!B:B,A:A,Sorties!D:D)</f>
        <v>0</v>
      </c>
      <c r="N366" s="3"/>
    </row>
    <row r="367" spans="1:14" x14ac:dyDescent="0.35">
      <c r="A367" s="106" t="s">
        <v>193</v>
      </c>
      <c r="B367" s="6" t="s">
        <v>99</v>
      </c>
      <c r="C367" s="2">
        <v>1</v>
      </c>
      <c r="D367" s="100">
        <f>C367+K367-L367</f>
        <v>1</v>
      </c>
      <c r="E367" s="1">
        <v>1</v>
      </c>
      <c r="F367" s="108"/>
      <c r="G367" s="108" t="str">
        <f>IF(F367&lt;&gt;"",F367*D367,"")</f>
        <v/>
      </c>
      <c r="H367" s="6" t="s">
        <v>194</v>
      </c>
      <c r="I367" s="6" t="s">
        <v>191</v>
      </c>
      <c r="J367" s="20" t="s">
        <v>195</v>
      </c>
      <c r="K367" s="5">
        <f>SUMIF(Entrées!C:C,A:A,Entrées!E:E)</f>
        <v>0</v>
      </c>
      <c r="L367" s="5">
        <f>SUMIF(Sorties!B:B,A:A,Sorties!D:D)</f>
        <v>0</v>
      </c>
      <c r="N367" s="3"/>
    </row>
    <row r="368" spans="1:14" x14ac:dyDescent="0.35">
      <c r="A368" s="106" t="s">
        <v>238</v>
      </c>
      <c r="B368" s="6" t="s">
        <v>237</v>
      </c>
      <c r="C368" s="2">
        <v>1</v>
      </c>
      <c r="D368" s="100">
        <f>C368+K368-L368</f>
        <v>1</v>
      </c>
      <c r="E368" s="1">
        <v>1</v>
      </c>
      <c r="F368" s="108"/>
      <c r="G368" s="108" t="str">
        <f>IF(F368&lt;&gt;"",F368*D368,"")</f>
        <v/>
      </c>
      <c r="H368" s="6" t="s">
        <v>239</v>
      </c>
      <c r="I368" s="6" t="s">
        <v>191</v>
      </c>
      <c r="J368" s="20" t="s">
        <v>240</v>
      </c>
      <c r="K368" s="5">
        <f>SUMIF(Entrées!C:C,A:A,Entrées!E:E)</f>
        <v>0</v>
      </c>
      <c r="L368" s="5">
        <f>SUMIF(Sorties!B:B,A:A,Sorties!D:D)</f>
        <v>0</v>
      </c>
      <c r="N368" s="3"/>
    </row>
    <row r="369" spans="1:14" x14ac:dyDescent="0.35">
      <c r="A369" s="106" t="s">
        <v>691</v>
      </c>
      <c r="B369" s="6" t="s">
        <v>552</v>
      </c>
      <c r="C369" s="2">
        <v>1</v>
      </c>
      <c r="D369" s="100">
        <f>C369+K369-L369</f>
        <v>1</v>
      </c>
      <c r="E369" s="1">
        <v>1</v>
      </c>
      <c r="F369" s="108">
        <v>53.36</v>
      </c>
      <c r="G369" s="108">
        <f>IF(F369&lt;&gt;"",F369*D369,"")</f>
        <v>53.36</v>
      </c>
      <c r="H369" s="6" t="s">
        <v>692</v>
      </c>
      <c r="I369" s="6" t="s">
        <v>690</v>
      </c>
      <c r="J369" s="107" t="s">
        <v>693</v>
      </c>
      <c r="K369" s="5">
        <f>SUMIF(Entrées!C:C,A:A,Entrées!E:E)</f>
        <v>0</v>
      </c>
      <c r="L369" s="5">
        <f>SUMIF(Sorties!B:B,A:A,Sorties!D:D)</f>
        <v>0</v>
      </c>
      <c r="N369" s="3"/>
    </row>
    <row r="370" spans="1:14" x14ac:dyDescent="0.35">
      <c r="A370" s="106" t="s">
        <v>699</v>
      </c>
      <c r="B370" s="6" t="s">
        <v>552</v>
      </c>
      <c r="C370" s="2">
        <v>4</v>
      </c>
      <c r="D370" s="100">
        <f>C370+K370-L370</f>
        <v>4</v>
      </c>
      <c r="E370" s="1">
        <v>1</v>
      </c>
      <c r="F370" s="108">
        <v>84.88</v>
      </c>
      <c r="G370" s="108">
        <f>IF(F370&lt;&gt;"",F370*D370,"")</f>
        <v>339.52</v>
      </c>
      <c r="H370" s="6" t="s">
        <v>700</v>
      </c>
      <c r="I370" s="6" t="s">
        <v>690</v>
      </c>
      <c r="J370" s="107"/>
      <c r="K370" s="5">
        <f>SUMIF(Entrées!C:C,A:A,Entrées!E:E)</f>
        <v>0</v>
      </c>
      <c r="L370" s="5">
        <f>SUMIF(Sorties!B:B,A:A,Sorties!D:D)</f>
        <v>0</v>
      </c>
      <c r="N370" s="3"/>
    </row>
    <row r="371" spans="1:14" x14ac:dyDescent="0.35">
      <c r="A371" s="106" t="s">
        <v>308</v>
      </c>
      <c r="B371" s="6" t="s">
        <v>307</v>
      </c>
      <c r="C371" s="2">
        <v>2</v>
      </c>
      <c r="D371" s="100">
        <f>C371+K371-L371</f>
        <v>2</v>
      </c>
      <c r="E371" s="1">
        <v>1</v>
      </c>
      <c r="F371" s="108"/>
      <c r="G371" s="108" t="str">
        <f>IF(F371&lt;&gt;"",F371*D371,"")</f>
        <v/>
      </c>
      <c r="H371" s="6" t="s">
        <v>309</v>
      </c>
      <c r="I371" s="6" t="s">
        <v>513</v>
      </c>
      <c r="J371" s="107"/>
      <c r="K371" s="5">
        <f>SUMIF(Entrées!C:C,A:A,Entrées!E:E)</f>
        <v>0</v>
      </c>
      <c r="L371" s="5">
        <f>SUMIF(Sorties!B:B,A:A,Sorties!D:D)</f>
        <v>0</v>
      </c>
      <c r="N371" s="3"/>
    </row>
    <row r="372" spans="1:14" x14ac:dyDescent="0.35">
      <c r="A372" s="106" t="s">
        <v>310</v>
      </c>
      <c r="B372" s="6" t="s">
        <v>307</v>
      </c>
      <c r="C372" s="2">
        <v>2</v>
      </c>
      <c r="D372" s="100">
        <f>C372+K372-L372</f>
        <v>2</v>
      </c>
      <c r="E372" s="1">
        <v>1</v>
      </c>
      <c r="F372" s="108"/>
      <c r="G372" s="108" t="str">
        <f>IF(F372&lt;&gt;"",F372*D372,"")</f>
        <v/>
      </c>
      <c r="H372" s="6" t="s">
        <v>311</v>
      </c>
      <c r="I372" s="6" t="s">
        <v>513</v>
      </c>
      <c r="J372" s="107"/>
      <c r="K372" s="5">
        <f>SUMIF(Entrées!C:C,A:A,Entrées!E:E)</f>
        <v>0</v>
      </c>
      <c r="L372" s="5">
        <f>SUMIF(Sorties!B:B,A:A,Sorties!D:D)</f>
        <v>0</v>
      </c>
      <c r="N372" s="3"/>
    </row>
    <row r="373" spans="1:14" x14ac:dyDescent="0.35">
      <c r="A373" s="106" t="s">
        <v>585</v>
      </c>
      <c r="B373" s="6" t="s">
        <v>99</v>
      </c>
      <c r="C373" s="2">
        <v>1</v>
      </c>
      <c r="D373" s="100">
        <f>C373+K373-L373</f>
        <v>1</v>
      </c>
      <c r="E373" s="1">
        <v>1</v>
      </c>
      <c r="F373" s="108"/>
      <c r="G373" s="108" t="str">
        <f>IF(F373&lt;&gt;"",F373*D373,"")</f>
        <v/>
      </c>
      <c r="H373" s="6" t="s">
        <v>586</v>
      </c>
      <c r="I373" s="6" t="s">
        <v>513</v>
      </c>
      <c r="J373" s="107"/>
      <c r="K373" s="5">
        <f>SUMIF(Entrées!C:C,A:A,Entrées!E:E)</f>
        <v>0</v>
      </c>
      <c r="L373" s="5">
        <f>SUMIF(Sorties!B:B,A:A,Sorties!D:D)</f>
        <v>0</v>
      </c>
      <c r="N373" s="3"/>
    </row>
    <row r="374" spans="1:14" x14ac:dyDescent="0.35">
      <c r="A374" s="106" t="s">
        <v>269</v>
      </c>
      <c r="B374" s="6" t="s">
        <v>268</v>
      </c>
      <c r="C374" s="2">
        <v>10</v>
      </c>
      <c r="D374" s="100">
        <f>C374+K374-L374</f>
        <v>10</v>
      </c>
      <c r="E374" s="1">
        <v>1</v>
      </c>
      <c r="F374" s="108"/>
      <c r="G374" s="108" t="str">
        <f>IF(F374&lt;&gt;"",F374*D374,"")</f>
        <v/>
      </c>
      <c r="H374" s="6" t="s">
        <v>270</v>
      </c>
      <c r="I374" s="6" t="s">
        <v>256</v>
      </c>
      <c r="J374" s="107"/>
      <c r="K374" s="5">
        <f>SUMIF(Entrées!C:C,A:A,Entrées!E:E)</f>
        <v>0</v>
      </c>
      <c r="L374" s="5">
        <f>SUMIF(Sorties!B:B,A:A,Sorties!D:D)</f>
        <v>0</v>
      </c>
      <c r="N374" s="3"/>
    </row>
    <row r="375" spans="1:14" x14ac:dyDescent="0.35">
      <c r="A375" s="106" t="s">
        <v>132</v>
      </c>
      <c r="B375" s="6" t="s">
        <v>99</v>
      </c>
      <c r="C375" s="2">
        <v>1</v>
      </c>
      <c r="D375" s="100">
        <f>C375+K375-L375</f>
        <v>1</v>
      </c>
      <c r="E375" s="1">
        <v>1</v>
      </c>
      <c r="F375" s="108"/>
      <c r="G375" s="108" t="str">
        <f>IF(F375&lt;&gt;"",F375*D375,"")</f>
        <v/>
      </c>
      <c r="H375" s="6" t="s">
        <v>134</v>
      </c>
      <c r="I375" s="6" t="s">
        <v>113</v>
      </c>
      <c r="J375" s="20" t="s">
        <v>133</v>
      </c>
      <c r="K375" s="5">
        <f>SUMIF(Entrées!C:C,A:A,Entrées!E:E)</f>
        <v>0</v>
      </c>
      <c r="L375" s="5">
        <f>SUMIF(Sorties!B:B,A:A,Sorties!D:D)</f>
        <v>0</v>
      </c>
      <c r="N375" s="3"/>
    </row>
    <row r="376" spans="1:14" x14ac:dyDescent="0.35">
      <c r="A376" s="106" t="s">
        <v>381</v>
      </c>
      <c r="B376" s="6" t="s">
        <v>368</v>
      </c>
      <c r="C376" s="2">
        <v>27</v>
      </c>
      <c r="D376" s="100">
        <f>C376+K376-L376</f>
        <v>27</v>
      </c>
      <c r="E376" s="1">
        <v>5</v>
      </c>
      <c r="F376" s="108"/>
      <c r="G376" s="108" t="str">
        <f>IF(F376&lt;&gt;"",F376*D376,"")</f>
        <v/>
      </c>
      <c r="H376" s="6" t="s">
        <v>382</v>
      </c>
      <c r="I376" s="6" t="s">
        <v>371</v>
      </c>
      <c r="J376" s="107"/>
      <c r="K376" s="5">
        <f>SUMIF(Entrées!C:C,A:A,Entrées!E:E)</f>
        <v>0</v>
      </c>
      <c r="L376" s="5">
        <f>SUMIF(Sorties!B:B,A:A,Sorties!D:D)</f>
        <v>0</v>
      </c>
      <c r="N376" s="3"/>
    </row>
    <row r="377" spans="1:14" ht="29" x14ac:dyDescent="0.35">
      <c r="A377" s="106" t="s">
        <v>229</v>
      </c>
      <c r="B377" s="6" t="s">
        <v>314</v>
      </c>
      <c r="C377" s="2">
        <v>1</v>
      </c>
      <c r="D377" s="100">
        <f>C377+K377-L377</f>
        <v>1</v>
      </c>
      <c r="E377" s="1">
        <v>1</v>
      </c>
      <c r="F377" s="108"/>
      <c r="G377" s="108" t="str">
        <f>IF(F377&lt;&gt;"",F377*D377,"")</f>
        <v/>
      </c>
      <c r="H377" s="6" t="s">
        <v>230</v>
      </c>
      <c r="I377" s="6" t="s">
        <v>191</v>
      </c>
      <c r="J377" s="107" t="s">
        <v>231</v>
      </c>
      <c r="K377" s="5">
        <f>SUMIF(Entrées!C:C,A:A,Entrées!E:E)</f>
        <v>0</v>
      </c>
      <c r="L377" s="5">
        <f>SUMIF(Sorties!B:B,A:A,Sorties!D:D)</f>
        <v>0</v>
      </c>
      <c r="N377" s="3"/>
    </row>
    <row r="378" spans="1:14" x14ac:dyDescent="0.35">
      <c r="A378" s="106" t="s">
        <v>624</v>
      </c>
      <c r="B378" s="6" t="s">
        <v>552</v>
      </c>
      <c r="C378" s="2">
        <v>19</v>
      </c>
      <c r="D378" s="100">
        <f>C378+K378-L378</f>
        <v>19</v>
      </c>
      <c r="E378" s="1">
        <v>1</v>
      </c>
      <c r="F378" s="108"/>
      <c r="G378" s="108" t="str">
        <f>IF(F378&lt;&gt;"",F378*D378,"")</f>
        <v/>
      </c>
      <c r="H378" s="6" t="s">
        <v>625</v>
      </c>
      <c r="I378" s="6" t="s">
        <v>594</v>
      </c>
      <c r="J378" s="107"/>
      <c r="K378" s="5">
        <f>SUMIF(Entrées!C:C,A:A,Entrées!E:E)</f>
        <v>0</v>
      </c>
      <c r="L378" s="5">
        <f>SUMIF(Sorties!B:B,A:A,Sorties!D:D)</f>
        <v>0</v>
      </c>
      <c r="N378" s="3"/>
    </row>
    <row r="379" spans="1:14" x14ac:dyDescent="0.35">
      <c r="A379" s="106" t="s">
        <v>626</v>
      </c>
      <c r="B379" s="6" t="s">
        <v>552</v>
      </c>
      <c r="C379" s="2">
        <v>14</v>
      </c>
      <c r="D379" s="100">
        <f>C379+K379-L379</f>
        <v>14</v>
      </c>
      <c r="E379" s="1">
        <v>1</v>
      </c>
      <c r="F379" s="108"/>
      <c r="G379" s="108" t="str">
        <f>IF(F379&lt;&gt;"",F379*D379,"")</f>
        <v/>
      </c>
      <c r="H379" s="6" t="s">
        <v>627</v>
      </c>
      <c r="I379" s="6" t="s">
        <v>594</v>
      </c>
      <c r="J379" s="107"/>
      <c r="K379" s="5">
        <f>SUMIF(Entrées!C:C,A:A,Entrées!E:E)</f>
        <v>0</v>
      </c>
      <c r="L379" s="5">
        <f>SUMIF(Sorties!B:B,A:A,Sorties!D:D)</f>
        <v>0</v>
      </c>
      <c r="N379" s="3"/>
    </row>
    <row r="380" spans="1:14" x14ac:dyDescent="0.35">
      <c r="A380" s="106" t="s">
        <v>867</v>
      </c>
      <c r="B380" s="6" t="s">
        <v>858</v>
      </c>
      <c r="C380" s="2">
        <v>5</v>
      </c>
      <c r="D380" s="100">
        <f>C380+K380-L380</f>
        <v>5</v>
      </c>
      <c r="E380" s="1">
        <v>1</v>
      </c>
      <c r="F380" s="108">
        <v>18.100000000000001</v>
      </c>
      <c r="G380" s="108">
        <f>IF(F380&lt;&gt;"",F380*D380,"")</f>
        <v>90.5</v>
      </c>
      <c r="H380" s="6" t="s">
        <v>868</v>
      </c>
      <c r="I380" s="6" t="s">
        <v>850</v>
      </c>
      <c r="J380" s="107"/>
      <c r="K380" s="5">
        <f>SUMIF(Entrées!C:C,A:A,Entrées!E:E)</f>
        <v>0</v>
      </c>
      <c r="L380" s="5">
        <f>SUMIF(Sorties!B:B,A:A,Sorties!D:D)</f>
        <v>0</v>
      </c>
      <c r="N380" s="3"/>
    </row>
    <row r="381" spans="1:14" x14ac:dyDescent="0.35">
      <c r="A381" s="106" t="s">
        <v>301</v>
      </c>
      <c r="B381" s="6" t="s">
        <v>268</v>
      </c>
      <c r="C381" s="2">
        <v>14</v>
      </c>
      <c r="D381" s="100">
        <f>C381+K381-L381</f>
        <v>14</v>
      </c>
      <c r="E381" s="1">
        <v>5</v>
      </c>
      <c r="F381" s="108"/>
      <c r="G381" s="108" t="str">
        <f>IF(F381&lt;&gt;"",F381*D381,"")</f>
        <v/>
      </c>
      <c r="H381" s="6" t="s">
        <v>302</v>
      </c>
      <c r="I381" s="6" t="s">
        <v>256</v>
      </c>
      <c r="J381" s="107"/>
      <c r="K381" s="5">
        <f>SUMIF(Entrées!C:C,A:A,Entrées!E:E)</f>
        <v>0</v>
      </c>
      <c r="L381" s="5">
        <f>SUMIF(Sorties!B:B,A:A,Sorties!D:D)</f>
        <v>0</v>
      </c>
      <c r="N381" s="3"/>
    </row>
    <row r="382" spans="1:14" x14ac:dyDescent="0.35">
      <c r="A382" s="106" t="s">
        <v>303</v>
      </c>
      <c r="B382" s="6" t="s">
        <v>268</v>
      </c>
      <c r="C382" s="2">
        <v>4</v>
      </c>
      <c r="D382" s="100">
        <f>C382+K382-L382</f>
        <v>4</v>
      </c>
      <c r="E382" s="1">
        <v>5</v>
      </c>
      <c r="F382" s="108"/>
      <c r="G382" s="108" t="str">
        <f>IF(F382&lt;&gt;"",F382*D382,"")</f>
        <v/>
      </c>
      <c r="H382" s="6" t="s">
        <v>304</v>
      </c>
      <c r="I382" s="6" t="s">
        <v>256</v>
      </c>
      <c r="J382" s="107"/>
      <c r="K382" s="5">
        <f>SUMIF(Entrées!C:C,A:A,Entrées!E:E)</f>
        <v>0</v>
      </c>
      <c r="L382" s="5">
        <f>SUMIF(Sorties!B:B,A:A,Sorties!D:D)</f>
        <v>0</v>
      </c>
      <c r="N382" s="3"/>
    </row>
    <row r="383" spans="1:14" x14ac:dyDescent="0.35">
      <c r="A383" s="106" t="s">
        <v>831</v>
      </c>
      <c r="B383" s="6" t="s">
        <v>740</v>
      </c>
      <c r="C383" s="2">
        <v>15</v>
      </c>
      <c r="D383" s="100">
        <f>C383+K383-L383</f>
        <v>15</v>
      </c>
      <c r="E383" s="1">
        <v>1</v>
      </c>
      <c r="F383" s="108">
        <v>10.5</v>
      </c>
      <c r="G383" s="108">
        <f>IF(F383&lt;&gt;"",F383*D383,"")</f>
        <v>157.5</v>
      </c>
      <c r="H383" s="6" t="s">
        <v>832</v>
      </c>
      <c r="I383" s="6" t="s">
        <v>711</v>
      </c>
      <c r="J383" s="107"/>
      <c r="K383" s="5">
        <f>SUMIF(Entrées!C:C,A:A,Entrées!E:E)</f>
        <v>0</v>
      </c>
      <c r="L383" s="5">
        <f>SUMIF(Sorties!B:B,A:A,Sorties!D:D)</f>
        <v>0</v>
      </c>
      <c r="N383" s="3"/>
    </row>
    <row r="384" spans="1:14" x14ac:dyDescent="0.35">
      <c r="A384" s="106" t="s">
        <v>330</v>
      </c>
      <c r="B384" s="6" t="s">
        <v>268</v>
      </c>
      <c r="C384" s="2">
        <v>1</v>
      </c>
      <c r="D384" s="100">
        <f>C384+K384-L384</f>
        <v>1</v>
      </c>
      <c r="E384" s="1">
        <v>1</v>
      </c>
      <c r="F384" s="108"/>
      <c r="G384" s="108" t="str">
        <f>IF(F384&lt;&gt;"",F384*D384,"")</f>
        <v/>
      </c>
      <c r="H384" s="6" t="s">
        <v>331</v>
      </c>
      <c r="I384" s="6" t="s">
        <v>256</v>
      </c>
      <c r="J384" s="107"/>
      <c r="K384" s="5">
        <f>SUMIF(Entrées!C:C,A:A,Entrées!E:E)</f>
        <v>0</v>
      </c>
      <c r="L384" s="5">
        <f>SUMIF(Sorties!B:B,A:A,Sorties!D:D)</f>
        <v>0</v>
      </c>
      <c r="N384" s="3"/>
    </row>
    <row r="385" spans="1:14" x14ac:dyDescent="0.35">
      <c r="A385" s="106" t="s">
        <v>332</v>
      </c>
      <c r="B385" s="6" t="s">
        <v>268</v>
      </c>
      <c r="C385" s="2">
        <v>1</v>
      </c>
      <c r="D385" s="100">
        <f>C385+K385-L385</f>
        <v>1</v>
      </c>
      <c r="E385" s="1">
        <v>1</v>
      </c>
      <c r="F385" s="108">
        <v>0</v>
      </c>
      <c r="G385" s="108">
        <f>IF(F385&lt;&gt;"",F385*D385,"")</f>
        <v>0</v>
      </c>
      <c r="I385" s="6" t="s">
        <v>333</v>
      </c>
      <c r="J385" s="107" t="s">
        <v>256</v>
      </c>
      <c r="K385" s="5">
        <f>SUMIF(Entrées!C:C,A:A,Entrées!E:E)</f>
        <v>0</v>
      </c>
      <c r="L385" s="5">
        <f>SUMIF(Sorties!B:B,A:A,Sorties!D:D)</f>
        <v>0</v>
      </c>
      <c r="N385" s="3"/>
    </row>
    <row r="386" spans="1:14" x14ac:dyDescent="0.35">
      <c r="A386" s="106" t="s">
        <v>334</v>
      </c>
      <c r="B386" s="6" t="s">
        <v>268</v>
      </c>
      <c r="C386" s="2">
        <v>1</v>
      </c>
      <c r="D386" s="100">
        <f>C386+K386-L386</f>
        <v>1</v>
      </c>
      <c r="E386" s="1">
        <v>1</v>
      </c>
      <c r="F386" s="108"/>
      <c r="G386" s="108" t="str">
        <f>IF(F386&lt;&gt;"",F386*D386,"")</f>
        <v/>
      </c>
      <c r="H386" s="6" t="s">
        <v>335</v>
      </c>
      <c r="I386" s="6" t="s">
        <v>256</v>
      </c>
      <c r="J386" s="107"/>
      <c r="K386" s="5">
        <f>SUMIF(Entrées!C:C,A:A,Entrées!E:E)</f>
        <v>0</v>
      </c>
      <c r="L386" s="5">
        <f>SUMIF(Sorties!B:B,A:A,Sorties!D:D)</f>
        <v>0</v>
      </c>
      <c r="N386" s="3"/>
    </row>
    <row r="387" spans="1:14" x14ac:dyDescent="0.35">
      <c r="A387" s="106" t="s">
        <v>823</v>
      </c>
      <c r="B387" s="6" t="s">
        <v>740</v>
      </c>
      <c r="C387" s="2">
        <v>3</v>
      </c>
      <c r="D387" s="100">
        <f>C387+K387-L387</f>
        <v>3</v>
      </c>
      <c r="E387" s="1">
        <v>1</v>
      </c>
      <c r="F387" s="108">
        <v>45.11</v>
      </c>
      <c r="G387" s="108">
        <f>IF(F387&lt;&gt;"",F387*D387,"")</f>
        <v>135.32999999999998</v>
      </c>
      <c r="H387" s="6" t="s">
        <v>824</v>
      </c>
      <c r="I387" s="6" t="s">
        <v>711</v>
      </c>
      <c r="J387" s="107"/>
      <c r="K387" s="5">
        <f>SUMIF(Entrées!C:C,A:A,Entrées!E:E)</f>
        <v>0</v>
      </c>
      <c r="L387" s="5">
        <f>SUMIF(Sorties!B:B,A:A,Sorties!D:D)</f>
        <v>0</v>
      </c>
      <c r="N387" s="3"/>
    </row>
    <row r="388" spans="1:14" x14ac:dyDescent="0.35">
      <c r="A388" s="106" t="s">
        <v>854</v>
      </c>
      <c r="B388" s="6" t="s">
        <v>264</v>
      </c>
      <c r="C388" s="2">
        <v>23</v>
      </c>
      <c r="D388" s="100">
        <f>C388+K388-L388</f>
        <v>23</v>
      </c>
      <c r="E388" s="1">
        <v>1</v>
      </c>
      <c r="F388" s="108">
        <v>17.63</v>
      </c>
      <c r="G388" s="108">
        <f>IF(F388&lt;&gt;"",F388*D388,"")</f>
        <v>405.48999999999995</v>
      </c>
      <c r="H388" s="6" t="s">
        <v>855</v>
      </c>
      <c r="I388" s="6" t="s">
        <v>850</v>
      </c>
      <c r="J388" s="107"/>
      <c r="K388" s="5">
        <f>SUMIF(Entrées!C:C,A:A,Entrées!E:E)</f>
        <v>0</v>
      </c>
      <c r="L388" s="5">
        <f>SUMIF(Sorties!B:B,A:A,Sorties!D:D)</f>
        <v>0</v>
      </c>
      <c r="N388" s="3"/>
    </row>
    <row r="389" spans="1:14" x14ac:dyDescent="0.35">
      <c r="A389" s="106" t="s">
        <v>861</v>
      </c>
      <c r="B389" s="6" t="s">
        <v>858</v>
      </c>
      <c r="C389" s="2">
        <v>3</v>
      </c>
      <c r="D389" s="100">
        <f>C389+K389-L389</f>
        <v>3</v>
      </c>
      <c r="E389" s="1">
        <v>1</v>
      </c>
      <c r="F389" s="108">
        <v>43.62</v>
      </c>
      <c r="G389" s="108">
        <f>IF(F389&lt;&gt;"",F389*D389,"")</f>
        <v>130.85999999999999</v>
      </c>
      <c r="H389" s="6" t="s">
        <v>862</v>
      </c>
      <c r="I389" s="6" t="s">
        <v>850</v>
      </c>
      <c r="J389" s="107"/>
      <c r="K389" s="5">
        <f>SUMIF(Entrées!C:C,A:A,Entrées!E:E)</f>
        <v>0</v>
      </c>
      <c r="L389" s="5">
        <f>SUMIF(Sorties!B:B,A:A,Sorties!D:D)</f>
        <v>0</v>
      </c>
      <c r="N389" s="3"/>
    </row>
    <row r="390" spans="1:14" x14ac:dyDescent="0.35">
      <c r="A390" s="106" t="s">
        <v>859</v>
      </c>
      <c r="B390" s="6" t="s">
        <v>858</v>
      </c>
      <c r="C390" s="2">
        <v>1</v>
      </c>
      <c r="D390" s="100">
        <f>C390+K390-L390</f>
        <v>1</v>
      </c>
      <c r="E390" s="1">
        <v>1</v>
      </c>
      <c r="F390" s="108">
        <v>43.62</v>
      </c>
      <c r="G390" s="108">
        <f>IF(F390&lt;&gt;"",F390*D390,"")</f>
        <v>43.62</v>
      </c>
      <c r="H390" s="6" t="s">
        <v>860</v>
      </c>
      <c r="I390" s="6" t="s">
        <v>850</v>
      </c>
      <c r="J390" s="107" t="s">
        <v>863</v>
      </c>
      <c r="K390" s="5">
        <f>SUMIF(Entrées!C:C,A:A,Entrées!E:E)</f>
        <v>0</v>
      </c>
      <c r="L390" s="5">
        <f>SUMIF(Sorties!B:B,A:A,Sorties!D:D)</f>
        <v>0</v>
      </c>
      <c r="N390" s="3"/>
    </row>
    <row r="391" spans="1:14" x14ac:dyDescent="0.35">
      <c r="A391" s="106" t="s">
        <v>587</v>
      </c>
      <c r="B391" s="6" t="s">
        <v>99</v>
      </c>
      <c r="C391" s="2">
        <v>17</v>
      </c>
      <c r="D391" s="100">
        <f>C391+K391-L391</f>
        <v>17</v>
      </c>
      <c r="E391" s="1">
        <v>1</v>
      </c>
      <c r="F391" s="108">
        <v>4.4800000000000004</v>
      </c>
      <c r="G391" s="108">
        <f>IF(F391&lt;&gt;"",F391*D391,"")</f>
        <v>76.160000000000011</v>
      </c>
      <c r="H391" s="6" t="s">
        <v>588</v>
      </c>
      <c r="I391" s="6" t="s">
        <v>513</v>
      </c>
      <c r="J391" s="107" t="s">
        <v>589</v>
      </c>
      <c r="K391" s="5">
        <f>SUMIF(Entrées!C:C,A:A,Entrées!E:E)</f>
        <v>0</v>
      </c>
      <c r="L391" s="5">
        <f>SUMIF(Sorties!B:B,A:A,Sorties!D:D)</f>
        <v>0</v>
      </c>
      <c r="N391" s="3"/>
    </row>
    <row r="392" spans="1:14" x14ac:dyDescent="0.35">
      <c r="A392" s="106" t="s">
        <v>712</v>
      </c>
      <c r="B392" s="6" t="s">
        <v>740</v>
      </c>
      <c r="C392" s="2">
        <v>49</v>
      </c>
      <c r="D392" s="100">
        <f>C392+K392-L392</f>
        <v>49</v>
      </c>
      <c r="E392" s="1">
        <v>5</v>
      </c>
      <c r="F392" s="108">
        <v>1.32</v>
      </c>
      <c r="G392" s="108">
        <f>IF(F392&lt;&gt;"",F392*D392,"")</f>
        <v>64.680000000000007</v>
      </c>
      <c r="H392" s="6" t="s">
        <v>713</v>
      </c>
      <c r="I392" s="6" t="s">
        <v>711</v>
      </c>
      <c r="J392" s="107"/>
      <c r="K392" s="5">
        <f>SUMIF(Entrées!C:C,A:A,Entrées!E:E)</f>
        <v>0</v>
      </c>
      <c r="L392" s="5">
        <f>SUMIF(Sorties!B:B,A:A,Sorties!D:D)</f>
        <v>0</v>
      </c>
      <c r="N392" s="3"/>
    </row>
    <row r="393" spans="1:14" x14ac:dyDescent="0.35">
      <c r="A393" s="106" t="s">
        <v>276</v>
      </c>
      <c r="B393" s="6" t="s">
        <v>268</v>
      </c>
      <c r="C393" s="2">
        <v>1</v>
      </c>
      <c r="D393" s="100">
        <f>C393+K393-L393</f>
        <v>1</v>
      </c>
      <c r="E393" s="1">
        <v>1</v>
      </c>
      <c r="F393" s="108"/>
      <c r="G393" s="108" t="str">
        <f>IF(F393&lt;&gt;"",F393*D393,"")</f>
        <v/>
      </c>
      <c r="H393" s="6" t="s">
        <v>277</v>
      </c>
      <c r="I393" s="6" t="s">
        <v>256</v>
      </c>
      <c r="J393" s="107"/>
      <c r="K393" s="5">
        <f>SUMIF(Entrées!C:C,A:A,Entrées!E:E)</f>
        <v>0</v>
      </c>
      <c r="L393" s="5">
        <f>SUMIF(Sorties!B:B,A:A,Sorties!D:D)</f>
        <v>0</v>
      </c>
      <c r="N393" s="3"/>
    </row>
    <row r="394" spans="1:14" x14ac:dyDescent="0.35">
      <c r="A394" s="106" t="s">
        <v>278</v>
      </c>
      <c r="B394" s="6" t="s">
        <v>268</v>
      </c>
      <c r="C394" s="2">
        <v>1</v>
      </c>
      <c r="D394" s="100">
        <f>C394+K394-L394</f>
        <v>1</v>
      </c>
      <c r="E394" s="1">
        <v>1</v>
      </c>
      <c r="F394" s="108"/>
      <c r="G394" s="108" t="str">
        <f>IF(F394&lt;&gt;"",F394*D394,"")</f>
        <v/>
      </c>
      <c r="H394" s="6" t="s">
        <v>279</v>
      </c>
      <c r="I394" s="6" t="s">
        <v>256</v>
      </c>
      <c r="J394" s="107"/>
      <c r="K394" s="5">
        <f>SUMIF(Entrées!C:C,A:A,Entrées!E:E)</f>
        <v>0</v>
      </c>
      <c r="L394" s="5">
        <f>SUMIF(Sorties!B:B,A:A,Sorties!D:D)</f>
        <v>0</v>
      </c>
      <c r="N394" s="3"/>
    </row>
    <row r="395" spans="1:14" x14ac:dyDescent="0.35">
      <c r="A395" s="47" t="s">
        <v>101</v>
      </c>
      <c r="B395" s="6" t="s">
        <v>98</v>
      </c>
      <c r="C395" s="2">
        <v>7</v>
      </c>
      <c r="D395" s="100">
        <f>C395+K395-L395</f>
        <v>7</v>
      </c>
      <c r="E395" s="1">
        <v>1</v>
      </c>
      <c r="F395" s="108"/>
      <c r="G395" s="108" t="str">
        <f>IF(F395&lt;&gt;"",F395*D395,"")</f>
        <v/>
      </c>
      <c r="H395" s="6" t="s">
        <v>102</v>
      </c>
      <c r="I395" s="6" t="s">
        <v>97</v>
      </c>
      <c r="J395" s="20"/>
      <c r="K395" s="5">
        <f>SUMIF(Entrées!C:C,A:A,Entrées!E:E)</f>
        <v>0</v>
      </c>
      <c r="L395" s="5">
        <f>SUMIF(Sorties!B:B,A:A,Sorties!D:D)</f>
        <v>0</v>
      </c>
      <c r="N395" s="3"/>
    </row>
    <row r="396" spans="1:14" x14ac:dyDescent="0.35">
      <c r="A396" s="106" t="s">
        <v>344</v>
      </c>
      <c r="B396" s="6" t="s">
        <v>268</v>
      </c>
      <c r="C396" s="2">
        <v>6</v>
      </c>
      <c r="D396" s="100">
        <f>C396+K396-L396</f>
        <v>6</v>
      </c>
      <c r="E396" s="1">
        <v>5</v>
      </c>
      <c r="F396" s="108"/>
      <c r="G396" s="108" t="str">
        <f>IF(F396&lt;&gt;"",F396*D396,"")</f>
        <v/>
      </c>
      <c r="H396" s="6" t="s">
        <v>345</v>
      </c>
      <c r="I396" s="6" t="s">
        <v>256</v>
      </c>
      <c r="J396" s="107"/>
      <c r="K396" s="5">
        <f>SUMIF(Entrées!C:C,A:A,Entrées!E:E)</f>
        <v>0</v>
      </c>
      <c r="L396" s="5">
        <f>SUMIF(Sorties!B:B,A:A,Sorties!D:D)</f>
        <v>0</v>
      </c>
      <c r="N396" s="3"/>
    </row>
    <row r="397" spans="1:14" x14ac:dyDescent="0.35">
      <c r="A397" s="106" t="s">
        <v>347</v>
      </c>
      <c r="B397" s="6" t="s">
        <v>346</v>
      </c>
      <c r="C397" s="2">
        <v>1</v>
      </c>
      <c r="D397" s="100">
        <f>C397+K397-L397</f>
        <v>1</v>
      </c>
      <c r="E397" s="1">
        <v>1</v>
      </c>
      <c r="F397" s="108"/>
      <c r="G397" s="108" t="str">
        <f>IF(F397&lt;&gt;"",F397*D397,"")</f>
        <v/>
      </c>
      <c r="H397" s="6" t="s">
        <v>348</v>
      </c>
      <c r="I397" s="6" t="s">
        <v>256</v>
      </c>
      <c r="J397" s="107"/>
      <c r="K397" s="5">
        <f>SUMIF(Entrées!C:C,A:A,Entrées!E:E)</f>
        <v>0</v>
      </c>
      <c r="L397" s="5">
        <f>SUMIF(Sorties!B:B,A:A,Sorties!D:D)</f>
        <v>0</v>
      </c>
      <c r="N397" s="3"/>
    </row>
    <row r="398" spans="1:14" x14ac:dyDescent="0.35">
      <c r="A398" s="106" t="s">
        <v>283</v>
      </c>
      <c r="B398" s="6" t="s">
        <v>268</v>
      </c>
      <c r="C398" s="2">
        <v>2</v>
      </c>
      <c r="D398" s="100">
        <f>C398+K398-L398</f>
        <v>2</v>
      </c>
      <c r="E398" s="1">
        <v>5</v>
      </c>
      <c r="F398" s="108"/>
      <c r="G398" s="108" t="str">
        <f>IF(F398&lt;&gt;"",F398*D398,"")</f>
        <v/>
      </c>
      <c r="H398" s="6" t="s">
        <v>284</v>
      </c>
      <c r="I398" s="6" t="s">
        <v>256</v>
      </c>
      <c r="J398" s="107"/>
      <c r="K398" s="5">
        <f>SUMIF(Entrées!C:C,A:A,Entrées!E:E)</f>
        <v>0</v>
      </c>
      <c r="L398" s="5">
        <f>SUMIF(Sorties!B:B,A:A,Sorties!D:D)</f>
        <v>0</v>
      </c>
      <c r="N398" s="3"/>
    </row>
    <row r="399" spans="1:14" x14ac:dyDescent="0.35">
      <c r="A399" s="106" t="s">
        <v>280</v>
      </c>
      <c r="B399" s="6" t="s">
        <v>268</v>
      </c>
      <c r="C399" s="2">
        <v>21</v>
      </c>
      <c r="D399" s="100">
        <f>C399+K399-L399</f>
        <v>21</v>
      </c>
      <c r="E399" s="1">
        <v>5</v>
      </c>
      <c r="F399" s="108"/>
      <c r="G399" s="108" t="str">
        <f>IF(F399&lt;&gt;"",F399*D399,"")</f>
        <v/>
      </c>
      <c r="H399" s="6" t="s">
        <v>281</v>
      </c>
      <c r="I399" s="6" t="s">
        <v>256</v>
      </c>
      <c r="J399" s="107" t="s">
        <v>282</v>
      </c>
      <c r="K399" s="5">
        <f>SUMIF(Entrées!C:C,A:A,Entrées!E:E)</f>
        <v>0</v>
      </c>
      <c r="L399" s="5">
        <f>SUMIF(Sorties!B:B,A:A,Sorties!D:D)</f>
        <v>0</v>
      </c>
      <c r="N399" s="3"/>
    </row>
    <row r="400" spans="1:14" x14ac:dyDescent="0.35">
      <c r="A400" s="106" t="s">
        <v>137</v>
      </c>
      <c r="B400" s="6" t="s">
        <v>99</v>
      </c>
      <c r="C400" s="2">
        <v>3</v>
      </c>
      <c r="D400" s="100">
        <f>C400+K400-L400</f>
        <v>3</v>
      </c>
      <c r="E400" s="1">
        <v>1</v>
      </c>
      <c r="F400" s="108"/>
      <c r="G400" s="108" t="str">
        <f>IF(F400&lt;&gt;"",F400*D400,"")</f>
        <v/>
      </c>
      <c r="H400" s="6" t="s">
        <v>140</v>
      </c>
      <c r="I400" s="6" t="s">
        <v>113</v>
      </c>
      <c r="J400" s="20"/>
      <c r="K400" s="5">
        <f>SUMIF(Entrées!C:C,A:A,Entrées!E:E)</f>
        <v>0</v>
      </c>
      <c r="L400" s="5">
        <f>SUMIF(Sorties!B:B,A:A,Sorties!D:D)</f>
        <v>0</v>
      </c>
      <c r="N400" s="3"/>
    </row>
    <row r="401" spans="1:14" x14ac:dyDescent="0.35">
      <c r="A401" s="106" t="s">
        <v>728</v>
      </c>
      <c r="B401" s="6" t="s">
        <v>740</v>
      </c>
      <c r="C401" s="2">
        <v>1</v>
      </c>
      <c r="D401" s="100">
        <f>C401+K401-L401</f>
        <v>1</v>
      </c>
      <c r="E401" s="1">
        <v>1</v>
      </c>
      <c r="F401" s="108">
        <v>1.78</v>
      </c>
      <c r="G401" s="108">
        <f>IF(F401&lt;&gt;"",F401*D401,"")</f>
        <v>1.78</v>
      </c>
      <c r="H401" s="6" t="s">
        <v>729</v>
      </c>
      <c r="I401" s="6" t="s">
        <v>711</v>
      </c>
      <c r="J401" s="107"/>
      <c r="K401" s="5">
        <f>SUMIF(Entrées!C:C,A:A,Entrées!E:E)</f>
        <v>0</v>
      </c>
      <c r="L401" s="5">
        <f>SUMIF(Sorties!B:B,A:A,Sorties!D:D)</f>
        <v>0</v>
      </c>
      <c r="N401" s="3"/>
    </row>
    <row r="402" spans="1:14" x14ac:dyDescent="0.35">
      <c r="A402" s="106" t="s">
        <v>720</v>
      </c>
      <c r="B402" s="6" t="s">
        <v>740</v>
      </c>
      <c r="C402" s="2">
        <v>36</v>
      </c>
      <c r="D402" s="100">
        <f>C402+K402-L402</f>
        <v>36</v>
      </c>
      <c r="E402" s="1">
        <v>5</v>
      </c>
      <c r="F402" s="108">
        <v>2.0299999999999998</v>
      </c>
      <c r="G402" s="108">
        <f>IF(F402&lt;&gt;"",F402*D402,"")</f>
        <v>73.08</v>
      </c>
      <c r="H402" s="6" t="s">
        <v>721</v>
      </c>
      <c r="I402" s="6" t="s">
        <v>711</v>
      </c>
      <c r="J402" s="107"/>
      <c r="K402" s="5">
        <f>SUMIF(Entrées!C:C,A:A,Entrées!E:E)</f>
        <v>0</v>
      </c>
      <c r="L402" s="5">
        <f>SUMIF(Sorties!B:B,A:A,Sorties!D:D)</f>
        <v>0</v>
      </c>
      <c r="N402" s="3"/>
    </row>
    <row r="403" spans="1:14" x14ac:dyDescent="0.35">
      <c r="A403" s="106" t="s">
        <v>709</v>
      </c>
      <c r="B403" s="6" t="s">
        <v>740</v>
      </c>
      <c r="C403" s="2">
        <v>7</v>
      </c>
      <c r="D403" s="100">
        <f>C403+K403-L403</f>
        <v>7</v>
      </c>
      <c r="E403" s="1">
        <v>1</v>
      </c>
      <c r="F403" s="108">
        <v>31.99</v>
      </c>
      <c r="G403" s="108">
        <f>IF(F403&lt;&gt;"",F403*D403,"")</f>
        <v>223.92999999999998</v>
      </c>
      <c r="H403" s="6" t="s">
        <v>710</v>
      </c>
      <c r="I403" s="6" t="s">
        <v>711</v>
      </c>
      <c r="J403" s="107"/>
      <c r="K403" s="5">
        <f>SUMIF(Entrées!C:C,A:A,Entrées!E:E)</f>
        <v>0</v>
      </c>
      <c r="L403" s="5">
        <f>SUMIF(Sorties!B:B,A:A,Sorties!D:D)</f>
        <v>0</v>
      </c>
      <c r="N403" s="3"/>
    </row>
    <row r="404" spans="1:14" x14ac:dyDescent="0.35">
      <c r="A404" s="106" t="s">
        <v>730</v>
      </c>
      <c r="B404" s="6" t="s">
        <v>740</v>
      </c>
      <c r="C404" s="2">
        <v>12</v>
      </c>
      <c r="D404" s="100">
        <f>C404+K404-L404</f>
        <v>12</v>
      </c>
      <c r="E404" s="1">
        <v>1</v>
      </c>
      <c r="F404" s="108">
        <v>2.0299999999999998</v>
      </c>
      <c r="G404" s="108">
        <f>IF(F404&lt;&gt;"",F404*D404,"")</f>
        <v>24.36</v>
      </c>
      <c r="H404" s="6" t="s">
        <v>731</v>
      </c>
      <c r="I404" s="6" t="s">
        <v>711</v>
      </c>
      <c r="J404" s="107"/>
      <c r="K404" s="5">
        <f>SUMIF(Entrées!C:C,A:A,Entrées!E:E)</f>
        <v>0</v>
      </c>
      <c r="L404" s="5">
        <f>SUMIF(Sorties!B:B,A:A,Sorties!D:D)</f>
        <v>0</v>
      </c>
      <c r="N404" s="3"/>
    </row>
    <row r="405" spans="1:14" x14ac:dyDescent="0.35">
      <c r="A405" s="47" t="s">
        <v>95</v>
      </c>
      <c r="B405" s="6" t="s">
        <v>63</v>
      </c>
      <c r="C405" s="2">
        <v>9</v>
      </c>
      <c r="D405" s="100">
        <f>C405+K405-L405</f>
        <v>9</v>
      </c>
      <c r="E405" s="1">
        <v>1</v>
      </c>
      <c r="F405" s="108"/>
      <c r="G405" s="108" t="str">
        <f>IF(F405&lt;&gt;"",F405*D405,"")</f>
        <v/>
      </c>
      <c r="H405" s="6" t="s">
        <v>96</v>
      </c>
      <c r="I405" s="6" t="s">
        <v>97</v>
      </c>
      <c r="J405" s="20"/>
      <c r="K405" s="5">
        <f>SUMIF(Entrées!C:C,A:A,Entrées!E:E)</f>
        <v>0</v>
      </c>
      <c r="L405" s="5">
        <f>SUMIF(Sorties!B:B,A:A,Sorties!D:D)</f>
        <v>0</v>
      </c>
      <c r="N405" s="3"/>
    </row>
    <row r="406" spans="1:14" x14ac:dyDescent="0.35">
      <c r="A406" s="106" t="s">
        <v>135</v>
      </c>
      <c r="B406" s="6" t="s">
        <v>99</v>
      </c>
      <c r="C406" s="2">
        <v>20</v>
      </c>
      <c r="D406" s="100">
        <f>C406+K406-L406</f>
        <v>20</v>
      </c>
      <c r="E406" s="1">
        <v>1</v>
      </c>
      <c r="F406" s="108"/>
      <c r="G406" s="108" t="str">
        <f>IF(F406&lt;&gt;"",F406*D406,"")</f>
        <v/>
      </c>
      <c r="H406" s="6" t="s">
        <v>136</v>
      </c>
      <c r="I406" s="6" t="s">
        <v>113</v>
      </c>
      <c r="J406" s="20"/>
      <c r="K406" s="5">
        <f>SUMIF(Entrées!C:C,A:A,Entrées!E:E)</f>
        <v>0</v>
      </c>
      <c r="L406" s="5">
        <f>SUMIF(Sorties!B:B,A:A,Sorties!D:D)</f>
        <v>0</v>
      </c>
      <c r="N406" s="3"/>
    </row>
    <row r="407" spans="1:14" x14ac:dyDescent="0.35">
      <c r="A407" s="106" t="s">
        <v>718</v>
      </c>
      <c r="B407" s="6" t="s">
        <v>740</v>
      </c>
      <c r="C407" s="2">
        <v>6</v>
      </c>
      <c r="D407" s="100">
        <f>C407+K407-L407</f>
        <v>6</v>
      </c>
      <c r="E407" s="1">
        <v>1</v>
      </c>
      <c r="F407" s="108">
        <v>6.6</v>
      </c>
      <c r="G407" s="108">
        <f>IF(F407&lt;&gt;"",F407*D407,"")</f>
        <v>39.599999999999994</v>
      </c>
      <c r="H407" s="6" t="s">
        <v>719</v>
      </c>
      <c r="I407" s="6" t="s">
        <v>711</v>
      </c>
      <c r="J407" s="107"/>
      <c r="K407" s="5">
        <f>SUMIF(Entrées!C:C,A:A,Entrées!E:E)</f>
        <v>0</v>
      </c>
      <c r="L407" s="5">
        <f>SUMIF(Sorties!B:B,A:A,Sorties!D:D)</f>
        <v>0</v>
      </c>
      <c r="N407" s="3"/>
    </row>
    <row r="408" spans="1:14" x14ac:dyDescent="0.35">
      <c r="A408" s="106" t="s">
        <v>788</v>
      </c>
      <c r="B408" s="6" t="s">
        <v>769</v>
      </c>
      <c r="C408" s="2">
        <v>3</v>
      </c>
      <c r="D408" s="100">
        <f>C408+K408-L408</f>
        <v>3</v>
      </c>
      <c r="E408" s="1">
        <v>1</v>
      </c>
      <c r="F408" s="108">
        <v>11</v>
      </c>
      <c r="G408" s="108">
        <f>IF(F408&lt;&gt;"",F408*D408,"")</f>
        <v>33</v>
      </c>
      <c r="H408" s="6" t="s">
        <v>789</v>
      </c>
      <c r="I408" s="6" t="s">
        <v>746</v>
      </c>
      <c r="J408" s="107"/>
      <c r="K408" s="5">
        <f>SUMIF(Entrées!C:C,A:A,Entrées!E:E)</f>
        <v>0</v>
      </c>
      <c r="L408" s="5">
        <f>SUMIF(Sorties!B:B,A:A,Sorties!D:D)</f>
        <v>0</v>
      </c>
      <c r="N408" s="3"/>
    </row>
    <row r="409" spans="1:14" x14ac:dyDescent="0.35">
      <c r="A409" s="106" t="s">
        <v>790</v>
      </c>
      <c r="B409" s="6" t="s">
        <v>769</v>
      </c>
      <c r="C409" s="2">
        <v>4</v>
      </c>
      <c r="D409" s="100">
        <f>C409+K409-L409</f>
        <v>4</v>
      </c>
      <c r="E409" s="1">
        <v>1</v>
      </c>
      <c r="F409" s="108">
        <v>12.14</v>
      </c>
      <c r="G409" s="108">
        <f>IF(F409&lt;&gt;"",F409*D409,"")</f>
        <v>48.56</v>
      </c>
      <c r="H409" s="6" t="s">
        <v>791</v>
      </c>
      <c r="I409" s="6" t="s">
        <v>746</v>
      </c>
      <c r="J409" s="107"/>
      <c r="K409" s="5">
        <f>SUMIF(Entrées!C:C,A:A,Entrées!E:E)</f>
        <v>0</v>
      </c>
      <c r="L409" s="5">
        <f>SUMIF(Sorties!B:B,A:A,Sorties!D:D)</f>
        <v>0</v>
      </c>
      <c r="N409" s="3"/>
    </row>
    <row r="410" spans="1:14" x14ac:dyDescent="0.35">
      <c r="A410" s="106" t="s">
        <v>798</v>
      </c>
      <c r="B410" s="6" t="s">
        <v>769</v>
      </c>
      <c r="C410" s="2">
        <v>3</v>
      </c>
      <c r="D410" s="100">
        <f>C410+K410-L410</f>
        <v>3</v>
      </c>
      <c r="E410" s="1">
        <v>1</v>
      </c>
      <c r="F410" s="108">
        <v>70</v>
      </c>
      <c r="G410" s="108">
        <f>IF(F410&lt;&gt;"",F410*D410,"")</f>
        <v>210</v>
      </c>
      <c r="H410" s="6" t="s">
        <v>799</v>
      </c>
      <c r="I410" s="6" t="s">
        <v>746</v>
      </c>
      <c r="J410" s="107"/>
      <c r="K410" s="5">
        <f>SUMIF(Entrées!C:C,A:A,Entrées!E:E)</f>
        <v>0</v>
      </c>
      <c r="L410" s="5">
        <f>SUMIF(Sorties!B:B,A:A,Sorties!D:D)</f>
        <v>0</v>
      </c>
      <c r="N410" s="3"/>
    </row>
    <row r="411" spans="1:14" x14ac:dyDescent="0.35">
      <c r="A411" s="106" t="s">
        <v>792</v>
      </c>
      <c r="B411" s="6" t="s">
        <v>769</v>
      </c>
      <c r="C411" s="2">
        <v>4</v>
      </c>
      <c r="D411" s="100">
        <f>C411+K411-L411</f>
        <v>4</v>
      </c>
      <c r="E411" s="1">
        <v>1</v>
      </c>
      <c r="F411" s="108">
        <v>5.08</v>
      </c>
      <c r="G411" s="108">
        <f>IF(F411&lt;&gt;"",F411*D411,"")</f>
        <v>20.32</v>
      </c>
      <c r="H411" s="6" t="s">
        <v>793</v>
      </c>
      <c r="I411" s="6" t="s">
        <v>746</v>
      </c>
      <c r="J411" s="107"/>
      <c r="K411" s="5">
        <f>SUMIF(Entrées!C:C,A:A,Entrées!E:E)</f>
        <v>0</v>
      </c>
      <c r="L411" s="5">
        <f>SUMIF(Sorties!B:B,A:A,Sorties!D:D)</f>
        <v>0</v>
      </c>
      <c r="N411" s="3"/>
    </row>
    <row r="412" spans="1:14" x14ac:dyDescent="0.35">
      <c r="A412" s="106" t="s">
        <v>794</v>
      </c>
      <c r="B412" s="6" t="s">
        <v>769</v>
      </c>
      <c r="C412" s="2">
        <v>1</v>
      </c>
      <c r="D412" s="100">
        <f>C412+K412-L412</f>
        <v>1</v>
      </c>
      <c r="E412" s="1">
        <v>1</v>
      </c>
      <c r="F412" s="108">
        <v>11.56</v>
      </c>
      <c r="G412" s="108">
        <f>IF(F412&lt;&gt;"",F412*D412,"")</f>
        <v>11.56</v>
      </c>
      <c r="H412" s="6" t="s">
        <v>795</v>
      </c>
      <c r="I412" s="6" t="s">
        <v>746</v>
      </c>
      <c r="J412" s="107"/>
      <c r="K412" s="5">
        <f>SUMIF(Entrées!C:C,A:A,Entrées!E:E)</f>
        <v>0</v>
      </c>
      <c r="L412" s="5">
        <f>SUMIF(Sorties!B:B,A:A,Sorties!D:D)</f>
        <v>0</v>
      </c>
      <c r="N412" s="3"/>
    </row>
    <row r="413" spans="1:14" x14ac:dyDescent="0.35">
      <c r="A413" s="106" t="s">
        <v>796</v>
      </c>
      <c r="B413" s="6" t="s">
        <v>769</v>
      </c>
      <c r="C413" s="2">
        <v>1</v>
      </c>
      <c r="D413" s="100">
        <f>C413+K413-L413</f>
        <v>1</v>
      </c>
      <c r="E413" s="1">
        <v>1</v>
      </c>
      <c r="F413" s="108">
        <v>9.27</v>
      </c>
      <c r="G413" s="108">
        <f>IF(F413&lt;&gt;"",F413*D413,"")</f>
        <v>9.27</v>
      </c>
      <c r="H413" s="6" t="s">
        <v>797</v>
      </c>
      <c r="I413" s="6" t="s">
        <v>746</v>
      </c>
      <c r="J413" s="107"/>
      <c r="K413" s="5">
        <f>SUMIF(Entrées!C:C,A:A,Entrées!E:E)</f>
        <v>0</v>
      </c>
      <c r="L413" s="5">
        <f>SUMIF(Sorties!B:B,A:A,Sorties!D:D)</f>
        <v>0</v>
      </c>
      <c r="N413" s="3"/>
    </row>
    <row r="414" spans="1:14" x14ac:dyDescent="0.35">
      <c r="A414" s="106" t="s">
        <v>772</v>
      </c>
      <c r="B414" s="6" t="s">
        <v>769</v>
      </c>
      <c r="C414" s="2">
        <v>4</v>
      </c>
      <c r="D414" s="100">
        <f>C414+K414-L414</f>
        <v>4</v>
      </c>
      <c r="E414" s="1">
        <v>1</v>
      </c>
      <c r="F414" s="108">
        <v>16.149999999999999</v>
      </c>
      <c r="G414" s="108">
        <f>IF(F414&lt;&gt;"",F414*D414,"")</f>
        <v>64.599999999999994</v>
      </c>
      <c r="H414" s="6" t="s">
        <v>773</v>
      </c>
      <c r="I414" s="6" t="s">
        <v>746</v>
      </c>
      <c r="J414" s="107"/>
      <c r="K414" s="5">
        <f>SUMIF(Entrées!C:C,A:A,Entrées!E:E)</f>
        <v>0</v>
      </c>
      <c r="L414" s="5">
        <f>SUMIF(Sorties!B:B,A:A,Sorties!D:D)</f>
        <v>0</v>
      </c>
      <c r="N414" s="3"/>
    </row>
    <row r="415" spans="1:14" x14ac:dyDescent="0.35">
      <c r="A415" s="106" t="s">
        <v>770</v>
      </c>
      <c r="B415" s="6" t="s">
        <v>769</v>
      </c>
      <c r="C415" s="2">
        <v>8</v>
      </c>
      <c r="D415" s="100">
        <f>C415+K415-L415</f>
        <v>8</v>
      </c>
      <c r="E415" s="1">
        <v>1</v>
      </c>
      <c r="F415" s="108">
        <v>8.9</v>
      </c>
      <c r="G415" s="108">
        <f>IF(F415&lt;&gt;"",F415*D415,"")</f>
        <v>71.2</v>
      </c>
      <c r="H415" s="6" t="s">
        <v>771</v>
      </c>
      <c r="I415" s="6" t="s">
        <v>746</v>
      </c>
      <c r="J415" s="107"/>
      <c r="K415" s="5">
        <f>SUMIF(Entrées!C:C,A:A,Entrées!E:E)</f>
        <v>0</v>
      </c>
      <c r="L415" s="5">
        <f>SUMIF(Sorties!B:B,A:A,Sorties!D:D)</f>
        <v>0</v>
      </c>
      <c r="N415" s="3"/>
    </row>
    <row r="416" spans="1:14" x14ac:dyDescent="0.35">
      <c r="A416" s="106" t="s">
        <v>774</v>
      </c>
      <c r="B416" s="6" t="s">
        <v>769</v>
      </c>
      <c r="C416" s="2">
        <v>2</v>
      </c>
      <c r="D416" s="100">
        <f>C416+K416-L416</f>
        <v>2</v>
      </c>
      <c r="E416" s="1">
        <v>1</v>
      </c>
      <c r="F416" s="108">
        <v>18.899999999999999</v>
      </c>
      <c r="G416" s="108">
        <f>IF(F416&lt;&gt;"",F416*D416,"")</f>
        <v>37.799999999999997</v>
      </c>
      <c r="H416" s="6" t="s">
        <v>775</v>
      </c>
      <c r="I416" s="6" t="s">
        <v>746</v>
      </c>
      <c r="J416" s="107"/>
      <c r="K416" s="5">
        <f>SUMIF(Entrées!C:C,A:A,Entrées!E:E)</f>
        <v>0</v>
      </c>
      <c r="L416" s="5">
        <f>SUMIF(Sorties!B:B,A:A,Sorties!D:D)</f>
        <v>0</v>
      </c>
      <c r="N416" s="3"/>
    </row>
    <row r="417" spans="1:14" x14ac:dyDescent="0.35">
      <c r="A417" s="106" t="s">
        <v>776</v>
      </c>
      <c r="B417" s="6" t="s">
        <v>769</v>
      </c>
      <c r="C417" s="2">
        <v>1</v>
      </c>
      <c r="D417" s="100">
        <f>C417+K417-L417</f>
        <v>1</v>
      </c>
      <c r="E417" s="1">
        <v>1</v>
      </c>
      <c r="F417" s="108">
        <v>70.040000000000006</v>
      </c>
      <c r="G417" s="108">
        <f>IF(F417&lt;&gt;"",F417*D417,"")</f>
        <v>70.040000000000006</v>
      </c>
      <c r="H417" s="6" t="s">
        <v>777</v>
      </c>
      <c r="I417" s="6" t="s">
        <v>746</v>
      </c>
      <c r="J417" s="107"/>
      <c r="K417" s="5">
        <f>SUMIF(Entrées!C:C,A:A,Entrées!E:E)</f>
        <v>0</v>
      </c>
      <c r="L417" s="5">
        <f>SUMIF(Sorties!B:B,A:A,Sorties!D:D)</f>
        <v>0</v>
      </c>
      <c r="N417" s="3"/>
    </row>
    <row r="418" spans="1:14" x14ac:dyDescent="0.35">
      <c r="A418" s="106" t="s">
        <v>778</v>
      </c>
      <c r="B418" s="6" t="s">
        <v>324</v>
      </c>
      <c r="C418" s="2">
        <v>2</v>
      </c>
      <c r="D418" s="100">
        <f>C418+K418-L418</f>
        <v>2</v>
      </c>
      <c r="E418" s="1">
        <v>1</v>
      </c>
      <c r="F418" s="108">
        <v>96.3</v>
      </c>
      <c r="G418" s="108">
        <f>IF(F418&lt;&gt;"",F418*D418,"")</f>
        <v>192.6</v>
      </c>
      <c r="H418" s="6" t="s">
        <v>779</v>
      </c>
      <c r="I418" s="6" t="s">
        <v>746</v>
      </c>
      <c r="J418" s="107"/>
      <c r="K418" s="5">
        <f>SUMIF(Entrées!C:C,A:A,Entrées!E:E)</f>
        <v>0</v>
      </c>
      <c r="L418" s="5">
        <f>SUMIF(Sorties!B:B,A:A,Sorties!D:D)</f>
        <v>0</v>
      </c>
      <c r="N418" s="3"/>
    </row>
    <row r="419" spans="1:14" x14ac:dyDescent="0.35">
      <c r="A419" s="106" t="s">
        <v>786</v>
      </c>
      <c r="B419" s="6" t="s">
        <v>769</v>
      </c>
      <c r="C419" s="2">
        <v>1</v>
      </c>
      <c r="D419" s="100">
        <f>C419+K419-L419</f>
        <v>1</v>
      </c>
      <c r="E419" s="1">
        <v>1</v>
      </c>
      <c r="F419" s="108">
        <v>105.54</v>
      </c>
      <c r="G419" s="108">
        <f>IF(F419&lt;&gt;"",F419*D419,"")</f>
        <v>105.54</v>
      </c>
      <c r="H419" s="6" t="s">
        <v>787</v>
      </c>
      <c r="I419" s="6" t="s">
        <v>746</v>
      </c>
      <c r="J419" s="107"/>
      <c r="K419" s="5">
        <f>SUMIF(Entrées!C:C,A:A,Entrées!E:E)</f>
        <v>0</v>
      </c>
      <c r="L419" s="5">
        <f>SUMIF(Sorties!B:B,A:A,Sorties!D:D)</f>
        <v>0</v>
      </c>
      <c r="N419" s="3"/>
    </row>
    <row r="420" spans="1:14" x14ac:dyDescent="0.35">
      <c r="A420" s="106" t="s">
        <v>781</v>
      </c>
      <c r="B420" s="6" t="s">
        <v>780</v>
      </c>
      <c r="C420" s="2">
        <v>100</v>
      </c>
      <c r="D420" s="100">
        <f>C420+K420-L420</f>
        <v>100</v>
      </c>
      <c r="E420" s="1">
        <v>10</v>
      </c>
      <c r="F420" s="108">
        <v>2.2195</v>
      </c>
      <c r="G420" s="108">
        <f>IF(F420&lt;&gt;"",F420*D420,"")</f>
        <v>221.95</v>
      </c>
      <c r="H420" s="6" t="s">
        <v>782</v>
      </c>
      <c r="I420" s="6" t="s">
        <v>746</v>
      </c>
      <c r="J420" s="107"/>
      <c r="K420" s="5">
        <f>SUMIF(Entrées!C:C,A:A,Entrées!E:E)</f>
        <v>0</v>
      </c>
      <c r="L420" s="5">
        <f>SUMIF(Sorties!B:B,A:A,Sorties!D:D)</f>
        <v>0</v>
      </c>
      <c r="N420" s="3"/>
    </row>
    <row r="421" spans="1:14" x14ac:dyDescent="0.35">
      <c r="A421" s="106" t="s">
        <v>803</v>
      </c>
      <c r="B421" s="6" t="s">
        <v>606</v>
      </c>
      <c r="C421" s="2">
        <v>1</v>
      </c>
      <c r="D421" s="100">
        <f>C421+K421-L421</f>
        <v>1</v>
      </c>
      <c r="E421" s="1">
        <v>1</v>
      </c>
      <c r="F421" s="108">
        <v>6.9</v>
      </c>
      <c r="G421" s="108">
        <f>IF(F421&lt;&gt;"",F421*D421,"")</f>
        <v>6.9</v>
      </c>
      <c r="H421" s="6" t="s">
        <v>804</v>
      </c>
      <c r="I421" s="6" t="s">
        <v>746</v>
      </c>
      <c r="J421" s="107"/>
      <c r="K421" s="5">
        <f>SUMIF(Entrées!C:C,A:A,Entrées!E:E)</f>
        <v>0</v>
      </c>
      <c r="L421" s="5">
        <f>SUMIF(Sorties!B:B,A:A,Sorties!D:D)</f>
        <v>0</v>
      </c>
      <c r="N421" s="3"/>
    </row>
    <row r="422" spans="1:14" x14ac:dyDescent="0.35">
      <c r="A422" s="106" t="s">
        <v>802</v>
      </c>
      <c r="B422" s="6" t="s">
        <v>606</v>
      </c>
      <c r="C422" s="2">
        <v>1</v>
      </c>
      <c r="D422" s="100">
        <f>C422+K422-L422</f>
        <v>1</v>
      </c>
      <c r="E422" s="1">
        <v>1</v>
      </c>
      <c r="F422" s="108">
        <v>37.51</v>
      </c>
      <c r="G422" s="108">
        <f>IF(F422&lt;&gt;"",F422*D422,"")</f>
        <v>37.51</v>
      </c>
      <c r="H422" s="6" t="s">
        <v>805</v>
      </c>
      <c r="I422" s="6" t="s">
        <v>746</v>
      </c>
      <c r="J422" s="107"/>
      <c r="K422" s="5">
        <f>SUMIF(Entrées!C:C,A:A,Entrées!E:E)</f>
        <v>0</v>
      </c>
      <c r="L422" s="5">
        <f>SUMIF(Sorties!B:B,A:A,Sorties!D:D)</f>
        <v>0</v>
      </c>
      <c r="N422" s="3"/>
    </row>
    <row r="423" spans="1:14" x14ac:dyDescent="0.35">
      <c r="A423" s="106" t="s">
        <v>800</v>
      </c>
      <c r="B423" s="6" t="s">
        <v>769</v>
      </c>
      <c r="C423" s="2">
        <v>1</v>
      </c>
      <c r="D423" s="100">
        <f>C423+K423-L423</f>
        <v>1</v>
      </c>
      <c r="E423" s="1">
        <v>1</v>
      </c>
      <c r="F423" s="108">
        <v>16.18</v>
      </c>
      <c r="G423" s="108">
        <f>IF(F423&lt;&gt;"",F423*D423,"")</f>
        <v>16.18</v>
      </c>
      <c r="H423" s="6" t="s">
        <v>801</v>
      </c>
      <c r="I423" s="6" t="s">
        <v>746</v>
      </c>
      <c r="J423" s="107"/>
      <c r="K423" s="5">
        <f>SUMIF(Entrées!C:C,A:A,Entrées!E:E)</f>
        <v>0</v>
      </c>
      <c r="L423" s="5">
        <f>SUMIF(Sorties!B:B,A:A,Sorties!D:D)</f>
        <v>0</v>
      </c>
      <c r="N423" s="3"/>
    </row>
    <row r="424" spans="1:14" x14ac:dyDescent="0.35">
      <c r="A424" s="106" t="s">
        <v>274</v>
      </c>
      <c r="B424" s="6" t="s">
        <v>271</v>
      </c>
      <c r="C424" s="2">
        <v>2</v>
      </c>
      <c r="D424" s="100">
        <f>C424+K424-L424</f>
        <v>2</v>
      </c>
      <c r="E424" s="1">
        <v>1</v>
      </c>
      <c r="F424" s="108"/>
      <c r="G424" s="108" t="str">
        <f>IF(F424&lt;&gt;"",F424*D424,"")</f>
        <v/>
      </c>
      <c r="H424" s="6" t="s">
        <v>275</v>
      </c>
      <c r="I424" s="6" t="s">
        <v>256</v>
      </c>
      <c r="J424" s="107"/>
      <c r="K424" s="5">
        <f>SUMIF(Entrées!C:C,A:A,Entrées!E:E)</f>
        <v>0</v>
      </c>
      <c r="L424" s="5">
        <f>SUMIF(Sorties!B:B,A:A,Sorties!D:D)</f>
        <v>0</v>
      </c>
      <c r="N424" s="3"/>
    </row>
    <row r="425" spans="1:14" x14ac:dyDescent="0.35">
      <c r="A425" s="106" t="s">
        <v>254</v>
      </c>
      <c r="B425" s="6" t="s">
        <v>264</v>
      </c>
      <c r="C425" s="2">
        <v>3</v>
      </c>
      <c r="D425" s="100">
        <f>C425+K425-L425</f>
        <v>3</v>
      </c>
      <c r="E425" s="1">
        <v>1</v>
      </c>
      <c r="F425" s="108"/>
      <c r="G425" s="108" t="str">
        <f>IF(F425&lt;&gt;"",F425*D425,"")</f>
        <v/>
      </c>
      <c r="H425" s="6" t="s">
        <v>255</v>
      </c>
      <c r="I425" s="6" t="s">
        <v>256</v>
      </c>
      <c r="J425" s="20"/>
      <c r="K425" s="5">
        <f>SUMIF(Entrées!C:C,A:A,Entrées!E:E)</f>
        <v>0</v>
      </c>
      <c r="L425" s="5">
        <f>SUMIF(Sorties!B:B,A:A,Sorties!D:D)</f>
        <v>0</v>
      </c>
      <c r="N425" s="3"/>
    </row>
    <row r="426" spans="1:14" x14ac:dyDescent="0.35">
      <c r="A426" s="106" t="s">
        <v>736</v>
      </c>
      <c r="B426" s="6" t="s">
        <v>740</v>
      </c>
      <c r="C426" s="2">
        <v>1</v>
      </c>
      <c r="D426" s="100">
        <f>C426+K426-L426</f>
        <v>1</v>
      </c>
      <c r="E426" s="1">
        <v>1</v>
      </c>
      <c r="F426" s="108">
        <v>106.61</v>
      </c>
      <c r="G426" s="108">
        <f>IF(F426&lt;&gt;"",F426*D426,"")</f>
        <v>106.61</v>
      </c>
      <c r="H426" s="6" t="s">
        <v>737</v>
      </c>
      <c r="I426" s="6" t="s">
        <v>711</v>
      </c>
      <c r="J426" s="107"/>
      <c r="K426" s="5">
        <f>SUMIF(Entrées!C:C,A:A,Entrées!E:E)</f>
        <v>0</v>
      </c>
      <c r="L426" s="5">
        <f>SUMIF(Sorties!B:B,A:A,Sorties!D:D)</f>
        <v>0</v>
      </c>
      <c r="N426" s="3"/>
    </row>
    <row r="427" spans="1:14" x14ac:dyDescent="0.35">
      <c r="A427" s="106" t="s">
        <v>809</v>
      </c>
      <c r="B427" s="6" t="s">
        <v>808</v>
      </c>
      <c r="C427" s="2">
        <v>2</v>
      </c>
      <c r="D427" s="100">
        <f>C427+K427-L427</f>
        <v>2</v>
      </c>
      <c r="E427" s="1">
        <v>1</v>
      </c>
      <c r="F427" s="108">
        <v>99.19</v>
      </c>
      <c r="G427" s="108">
        <f>IF(F427&lt;&gt;"",F427*D427,"")</f>
        <v>198.38</v>
      </c>
      <c r="H427" s="6" t="s">
        <v>810</v>
      </c>
      <c r="I427" s="6" t="s">
        <v>746</v>
      </c>
      <c r="J427" s="107"/>
      <c r="K427" s="5">
        <f>SUMIF(Entrées!C:C,A:A,Entrées!E:E)</f>
        <v>0</v>
      </c>
      <c r="L427" s="5">
        <f>SUMIF(Sorties!B:B,A:A,Sorties!D:D)</f>
        <v>0</v>
      </c>
      <c r="N427" s="3"/>
    </row>
    <row r="428" spans="1:14" x14ac:dyDescent="0.35">
      <c r="A428" s="106" t="s">
        <v>847</v>
      </c>
      <c r="B428" s="6" t="s">
        <v>830</v>
      </c>
      <c r="C428" s="2">
        <v>1</v>
      </c>
      <c r="D428" s="100">
        <f>C428+K428-L428</f>
        <v>1</v>
      </c>
      <c r="E428" s="1">
        <v>1</v>
      </c>
      <c r="F428" s="108">
        <v>14.55</v>
      </c>
      <c r="G428" s="108">
        <f>IF(F428&lt;&gt;"",F428*D428,"")</f>
        <v>14.55</v>
      </c>
      <c r="H428" s="6" t="s">
        <v>848</v>
      </c>
      <c r="I428" s="6" t="s">
        <v>711</v>
      </c>
      <c r="J428" s="107"/>
      <c r="K428" s="5">
        <f>SUMIF(Entrées!C:C,A:A,Entrées!E:E)</f>
        <v>0</v>
      </c>
      <c r="L428" s="5">
        <f>SUMIF(Sorties!B:B,A:A,Sorties!D:D)</f>
        <v>0</v>
      </c>
      <c r="N428" s="3"/>
    </row>
    <row r="429" spans="1:14" x14ac:dyDescent="0.35">
      <c r="A429" s="106" t="s">
        <v>849</v>
      </c>
      <c r="B429" s="6" t="s">
        <v>264</v>
      </c>
      <c r="C429" s="2">
        <v>20</v>
      </c>
      <c r="D429" s="100">
        <f>C429+K429-L429</f>
        <v>20</v>
      </c>
      <c r="E429" s="1">
        <v>1</v>
      </c>
      <c r="F429" s="108">
        <v>39.659999999999997</v>
      </c>
      <c r="G429" s="108">
        <f>IF(F429&lt;&gt;"",F429*D429,"")</f>
        <v>793.19999999999993</v>
      </c>
      <c r="H429" s="6" t="s">
        <v>853</v>
      </c>
      <c r="I429" s="6" t="s">
        <v>850</v>
      </c>
      <c r="J429" s="107"/>
      <c r="K429" s="5">
        <f>SUMIF(Entrées!C:C,A:A,Entrées!E:E)</f>
        <v>0</v>
      </c>
      <c r="L429" s="5">
        <f>SUMIF(Sorties!B:B,A:A,Sorties!D:D)</f>
        <v>0</v>
      </c>
      <c r="N429" s="3"/>
    </row>
    <row r="430" spans="1:14" x14ac:dyDescent="0.35">
      <c r="A430" s="106" t="s">
        <v>851</v>
      </c>
      <c r="B430" s="6" t="s">
        <v>264</v>
      </c>
      <c r="C430" s="2">
        <v>2</v>
      </c>
      <c r="D430" s="100">
        <f>C430+K430-L430</f>
        <v>2</v>
      </c>
      <c r="E430" s="1">
        <v>1</v>
      </c>
      <c r="F430" s="108">
        <v>45.83</v>
      </c>
      <c r="G430" s="108">
        <f>IF(F430&lt;&gt;"",F430*D430,"")</f>
        <v>91.66</v>
      </c>
      <c r="H430" s="6" t="s">
        <v>852</v>
      </c>
      <c r="I430" s="6" t="s">
        <v>850</v>
      </c>
      <c r="J430" s="107"/>
      <c r="K430" s="5">
        <f>SUMIF(Entrées!C:C,A:A,Entrées!E:E)</f>
        <v>0</v>
      </c>
      <c r="L430" s="5">
        <f>SUMIF(Sorties!B:B,A:A,Sorties!D:D)</f>
        <v>0</v>
      </c>
      <c r="N430" s="3"/>
    </row>
    <row r="431" spans="1:14" x14ac:dyDescent="0.35">
      <c r="A431" s="106" t="s">
        <v>400</v>
      </c>
      <c r="B431" s="6" t="s">
        <v>196</v>
      </c>
      <c r="C431" s="2">
        <v>1</v>
      </c>
      <c r="D431" s="100">
        <f>C431+K431-L431</f>
        <v>1</v>
      </c>
      <c r="E431" s="1">
        <v>1</v>
      </c>
      <c r="F431" s="108"/>
      <c r="G431" s="108"/>
      <c r="H431" s="6" t="s">
        <v>401</v>
      </c>
      <c r="I431" s="6" t="s">
        <v>256</v>
      </c>
      <c r="J431" s="107" t="s">
        <v>402</v>
      </c>
      <c r="K431" s="5">
        <f>SUMIF(Entrées!C:C,A:A,Entrées!E:E)</f>
        <v>0</v>
      </c>
      <c r="L431" s="5">
        <f>SUMIF(Sorties!B:B,A:A,Sorties!D:D)</f>
        <v>0</v>
      </c>
      <c r="N431" s="3"/>
    </row>
    <row r="432" spans="1:14" x14ac:dyDescent="0.35">
      <c r="A432" s="106" t="s">
        <v>784</v>
      </c>
      <c r="B432" s="6" t="s">
        <v>783</v>
      </c>
      <c r="C432" s="2">
        <v>2</v>
      </c>
      <c r="D432" s="100">
        <f>C432+K432-L432</f>
        <v>2</v>
      </c>
      <c r="E432" s="1">
        <v>1</v>
      </c>
      <c r="F432" s="108">
        <v>39.130000000000003</v>
      </c>
      <c r="G432" s="108">
        <f>IF(F432&lt;&gt;"",F432*D432,"")</f>
        <v>78.260000000000005</v>
      </c>
      <c r="H432" s="6" t="s">
        <v>785</v>
      </c>
      <c r="I432" s="6" t="s">
        <v>746</v>
      </c>
      <c r="J432" s="107"/>
      <c r="K432" s="5">
        <f>SUMIF(Entrées!C:C,A:A,Entrées!E:E)</f>
        <v>0</v>
      </c>
      <c r="L432" s="5">
        <f>SUMIF(Sorties!B:B,A:A,Sorties!D:D)</f>
        <v>0</v>
      </c>
      <c r="N432" s="3"/>
    </row>
    <row r="433" spans="1:14" x14ac:dyDescent="0.35">
      <c r="A433" s="106" t="s">
        <v>812</v>
      </c>
      <c r="B433" s="6" t="s">
        <v>808</v>
      </c>
      <c r="C433" s="2">
        <v>1</v>
      </c>
      <c r="D433" s="100">
        <f>C433+K433-L433</f>
        <v>1</v>
      </c>
      <c r="E433" s="1">
        <v>1</v>
      </c>
      <c r="F433" s="108">
        <v>68.39</v>
      </c>
      <c r="G433" s="108">
        <f>IF(F433&lt;&gt;"",F433*D433,"")</f>
        <v>68.39</v>
      </c>
      <c r="H433" s="6" t="s">
        <v>813</v>
      </c>
      <c r="I433" s="6" t="s">
        <v>746</v>
      </c>
      <c r="J433" s="107"/>
      <c r="K433" s="5">
        <f>SUMIF(Entrées!C:C,A:A,Entrées!E:E)</f>
        <v>0</v>
      </c>
      <c r="L433" s="5">
        <f>SUMIF(Sorties!B:B,A:A,Sorties!D:D)</f>
        <v>0</v>
      </c>
      <c r="N433" s="3"/>
    </row>
    <row r="434" spans="1:14" x14ac:dyDescent="0.35">
      <c r="A434" s="106" t="s">
        <v>821</v>
      </c>
      <c r="B434" s="6" t="s">
        <v>740</v>
      </c>
      <c r="C434" s="2">
        <v>2</v>
      </c>
      <c r="D434" s="100">
        <f>C434+K434-L434</f>
        <v>2</v>
      </c>
      <c r="E434" s="1">
        <v>1</v>
      </c>
      <c r="F434" s="108">
        <v>52.82</v>
      </c>
      <c r="G434" s="108">
        <f>IF(F434&lt;&gt;"",F434*D434,"")</f>
        <v>105.64</v>
      </c>
      <c r="H434" s="6" t="s">
        <v>822</v>
      </c>
      <c r="I434" s="6" t="s">
        <v>711</v>
      </c>
      <c r="J434" s="107"/>
      <c r="K434" s="5">
        <f>SUMIF(Entrées!C:C,A:A,Entrées!E:E)</f>
        <v>0</v>
      </c>
      <c r="L434" s="5">
        <f>SUMIF(Sorties!B:B,A:A,Sorties!D:D)</f>
        <v>0</v>
      </c>
      <c r="N434" s="3"/>
    </row>
    <row r="435" spans="1:14" x14ac:dyDescent="0.35">
      <c r="A435" s="106" t="s">
        <v>359</v>
      </c>
      <c r="B435" s="6" t="s">
        <v>352</v>
      </c>
      <c r="C435" s="2">
        <v>2</v>
      </c>
      <c r="D435" s="100">
        <f>C435+K435-L435</f>
        <v>2</v>
      </c>
      <c r="E435" s="1">
        <v>1</v>
      </c>
      <c r="F435" s="108"/>
      <c r="G435" s="108" t="str">
        <f>IF(F435&lt;&gt;"",F435*D435,"")</f>
        <v/>
      </c>
      <c r="H435" s="6" t="s">
        <v>360</v>
      </c>
      <c r="I435" s="6" t="s">
        <v>256</v>
      </c>
      <c r="J435" s="107"/>
      <c r="K435" s="5">
        <f>SUMIF(Entrées!C:C,A:A,Entrées!E:E)</f>
        <v>0</v>
      </c>
      <c r="L435" s="5">
        <f>SUMIF(Sorties!B:B,A:A,Sorties!D:D)</f>
        <v>0</v>
      </c>
      <c r="N435" s="3"/>
    </row>
    <row r="436" spans="1:14" x14ac:dyDescent="0.35">
      <c r="A436" s="106" t="s">
        <v>361</v>
      </c>
      <c r="B436" s="6" t="s">
        <v>352</v>
      </c>
      <c r="C436" s="2">
        <v>1</v>
      </c>
      <c r="D436" s="100">
        <f>C436+K436-L436</f>
        <v>1</v>
      </c>
      <c r="E436" s="1">
        <v>1</v>
      </c>
      <c r="F436" s="108"/>
      <c r="G436" s="108" t="str">
        <f>IF(F436&lt;&gt;"",F436*D436,"")</f>
        <v/>
      </c>
      <c r="H436" s="6" t="s">
        <v>362</v>
      </c>
      <c r="I436" s="6" t="s">
        <v>256</v>
      </c>
      <c r="J436" s="107"/>
      <c r="K436" s="5">
        <f>SUMIF(Entrées!C:C,A:A,Entrées!E:E)</f>
        <v>0</v>
      </c>
      <c r="L436" s="5">
        <f>SUMIF(Sorties!B:B,A:A,Sorties!D:D)</f>
        <v>0</v>
      </c>
      <c r="N436" s="3"/>
    </row>
    <row r="437" spans="1:14" x14ac:dyDescent="0.35">
      <c r="A437" s="106" t="s">
        <v>363</v>
      </c>
      <c r="B437" s="6" t="s">
        <v>352</v>
      </c>
      <c r="C437" s="2">
        <v>1</v>
      </c>
      <c r="D437" s="100">
        <f>C437+K437-L437</f>
        <v>1</v>
      </c>
      <c r="E437" s="1">
        <v>1</v>
      </c>
      <c r="F437" s="108"/>
      <c r="G437" s="108" t="str">
        <f>IF(F437&lt;&gt;"",F437*D437,"")</f>
        <v/>
      </c>
      <c r="H437" s="6" t="s">
        <v>364</v>
      </c>
      <c r="I437" s="6" t="s">
        <v>256</v>
      </c>
      <c r="J437" s="107"/>
      <c r="K437" s="5">
        <f>SUMIF(Entrées!C:C,A:A,Entrées!E:E)</f>
        <v>0</v>
      </c>
      <c r="L437" s="5">
        <f>SUMIF(Sorties!B:B,A:A,Sorties!D:D)</f>
        <v>0</v>
      </c>
      <c r="N437" s="3"/>
    </row>
    <row r="438" spans="1:14" x14ac:dyDescent="0.35">
      <c r="A438" s="106" t="s">
        <v>357</v>
      </c>
      <c r="B438" s="6" t="s">
        <v>352</v>
      </c>
      <c r="C438" s="2">
        <v>2</v>
      </c>
      <c r="D438" s="100">
        <f>C438+K438-L438</f>
        <v>2</v>
      </c>
      <c r="E438" s="1">
        <v>1</v>
      </c>
      <c r="F438" s="108"/>
      <c r="G438" s="108" t="str">
        <f>IF(F438&lt;&gt;"",F438*D438,"")</f>
        <v/>
      </c>
      <c r="H438" s="6" t="s">
        <v>358</v>
      </c>
      <c r="I438" s="6" t="s">
        <v>256</v>
      </c>
      <c r="J438" s="107"/>
      <c r="K438" s="5">
        <f>SUMIF(Entrées!C:C,A:A,Entrées!E:E)</f>
        <v>0</v>
      </c>
      <c r="L438" s="5">
        <f>SUMIF(Sorties!B:B,A:A,Sorties!D:D)</f>
        <v>0</v>
      </c>
      <c r="N438" s="3"/>
    </row>
    <row r="439" spans="1:14" x14ac:dyDescent="0.35">
      <c r="A439" s="106" t="s">
        <v>355</v>
      </c>
      <c r="B439" s="6" t="s">
        <v>352</v>
      </c>
      <c r="C439" s="2">
        <v>2</v>
      </c>
      <c r="D439" s="100">
        <f>C439+K439-L439</f>
        <v>2</v>
      </c>
      <c r="E439" s="1">
        <v>1</v>
      </c>
      <c r="F439" s="108"/>
      <c r="G439" s="108" t="str">
        <f>IF(F439&lt;&gt;"",F439*D439,"")</f>
        <v/>
      </c>
      <c r="H439" s="6" t="s">
        <v>356</v>
      </c>
      <c r="I439" s="6" t="s">
        <v>256</v>
      </c>
      <c r="J439" s="107"/>
      <c r="K439" s="5">
        <f>SUMIF(Entrées!C:C,A:A,Entrées!E:E)</f>
        <v>0</v>
      </c>
      <c r="L439" s="5">
        <f>SUMIF(Sorties!B:B,A:A,Sorties!D:D)</f>
        <v>0</v>
      </c>
      <c r="N439" s="3"/>
    </row>
    <row r="440" spans="1:14" x14ac:dyDescent="0.35">
      <c r="A440" s="106" t="s">
        <v>317</v>
      </c>
      <c r="B440" s="6" t="s">
        <v>321</v>
      </c>
      <c r="C440" s="2">
        <v>1</v>
      </c>
      <c r="D440" s="100">
        <f>C440+K440-L440</f>
        <v>1</v>
      </c>
      <c r="E440" s="1">
        <v>1</v>
      </c>
      <c r="F440" s="108"/>
      <c r="G440" s="108" t="str">
        <f>IF(F440&lt;&gt;"",F440*D440,"")</f>
        <v/>
      </c>
      <c r="H440" s="6" t="s">
        <v>318</v>
      </c>
      <c r="I440" s="6" t="s">
        <v>256</v>
      </c>
      <c r="J440" s="107"/>
      <c r="K440" s="5">
        <f>SUMIF(Entrées!C:C,A:A,Entrées!E:E)</f>
        <v>0</v>
      </c>
      <c r="L440" s="5">
        <f>SUMIF(Sorties!B:B,A:A,Sorties!D:D)</f>
        <v>0</v>
      </c>
      <c r="N440" s="3"/>
    </row>
    <row r="441" spans="1:14" x14ac:dyDescent="0.35">
      <c r="A441" s="106" t="s">
        <v>328</v>
      </c>
      <c r="B441" s="6" t="s">
        <v>268</v>
      </c>
      <c r="C441" s="2">
        <v>1</v>
      </c>
      <c r="D441" s="100">
        <f>C441+K441-L441</f>
        <v>1</v>
      </c>
      <c r="E441" s="1">
        <v>1</v>
      </c>
      <c r="F441" s="108">
        <v>0</v>
      </c>
      <c r="G441" s="108">
        <f>IF(F441&lt;&gt;"",F441*D441,"")</f>
        <v>0</v>
      </c>
      <c r="H441" s="6" t="s">
        <v>329</v>
      </c>
      <c r="I441" s="6" t="s">
        <v>256</v>
      </c>
      <c r="J441" s="107"/>
      <c r="K441" s="5">
        <f>SUMIF(Entrées!C:C,A:A,Entrées!E:E)</f>
        <v>0</v>
      </c>
      <c r="L441" s="5">
        <f>SUMIF(Sorties!B:B,A:A,Sorties!D:D)</f>
        <v>0</v>
      </c>
      <c r="N441" s="3"/>
    </row>
    <row r="442" spans="1:14" x14ac:dyDescent="0.35">
      <c r="A442" s="106" t="s">
        <v>686</v>
      </c>
      <c r="B442" s="6" t="s">
        <v>368</v>
      </c>
      <c r="C442" s="2">
        <v>1</v>
      </c>
      <c r="D442" s="100">
        <f>C442+K442-L442</f>
        <v>1</v>
      </c>
      <c r="E442" s="1">
        <v>1</v>
      </c>
      <c r="F442" s="108">
        <v>10.48</v>
      </c>
      <c r="G442" s="108">
        <f>IF(F442&lt;&gt;"",F442*D442,"")</f>
        <v>10.48</v>
      </c>
      <c r="H442" s="6" t="s">
        <v>687</v>
      </c>
      <c r="I442" s="6" t="s">
        <v>371</v>
      </c>
      <c r="J442" s="107"/>
      <c r="K442" s="5">
        <f>SUMIF(Entrées!C:C,A:A,Entrées!E:E)</f>
        <v>0</v>
      </c>
      <c r="L442" s="5">
        <f>SUMIF(Sorties!B:B,A:A,Sorties!D:D)</f>
        <v>0</v>
      </c>
      <c r="N442" s="3"/>
    </row>
    <row r="443" spans="1:14" ht="30" customHeight="1" x14ac:dyDescent="0.35">
      <c r="A443" s="104"/>
      <c r="B443" s="54"/>
      <c r="C443" s="55"/>
      <c r="D443" s="55"/>
      <c r="E443" s="56" t="s">
        <v>6</v>
      </c>
      <c r="F443" s="56"/>
      <c r="G443" s="109" t="s">
        <v>636</v>
      </c>
      <c r="H443" s="54" t="s">
        <v>6</v>
      </c>
      <c r="I443" s="54" t="s">
        <v>6</v>
      </c>
      <c r="J443" s="56" t="s">
        <v>6</v>
      </c>
      <c r="K443" s="56" t="s">
        <v>6</v>
      </c>
      <c r="L443" s="56" t="s">
        <v>6</v>
      </c>
      <c r="N443" s="3"/>
    </row>
    <row r="444" spans="1:14" x14ac:dyDescent="0.35">
      <c r="A444" s="105"/>
      <c r="N444" s="3"/>
    </row>
    <row r="445" spans="1:14" x14ac:dyDescent="0.35">
      <c r="N445" s="3"/>
    </row>
    <row r="446" spans="1:14" x14ac:dyDescent="0.35">
      <c r="N446" s="3"/>
    </row>
    <row r="447" spans="1:14" x14ac:dyDescent="0.35">
      <c r="N447" s="3"/>
    </row>
    <row r="448" spans="1:14" x14ac:dyDescent="0.35">
      <c r="N448" s="3"/>
    </row>
    <row r="449" spans="1:34" s="2" customFormat="1" x14ac:dyDescent="0.35">
      <c r="A449" s="47"/>
      <c r="B449" s="1"/>
      <c r="D449" s="1"/>
      <c r="E449" s="1"/>
      <c r="F449" s="1"/>
      <c r="G449" s="1"/>
      <c r="H449" s="6"/>
      <c r="I449" s="6"/>
      <c r="J449" s="1"/>
      <c r="K449" s="1"/>
      <c r="L449" s="1"/>
      <c r="M449" s="1"/>
      <c r="N449" s="3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1:34" s="2" customFormat="1" x14ac:dyDescent="0.35">
      <c r="A450" s="47"/>
      <c r="B450" s="1"/>
      <c r="D450" s="1"/>
      <c r="E450" s="1"/>
      <c r="F450" s="1"/>
      <c r="G450" s="1"/>
      <c r="H450" s="6"/>
      <c r="I450" s="6"/>
      <c r="J450" s="1"/>
      <c r="K450" s="1"/>
      <c r="L450" s="1"/>
      <c r="M450" s="1"/>
      <c r="N450" s="3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1:34" s="2" customFormat="1" x14ac:dyDescent="0.35">
      <c r="A451" s="47"/>
      <c r="B451" s="1"/>
      <c r="D451" s="1"/>
      <c r="E451" s="1"/>
      <c r="F451" s="1"/>
      <c r="G451" s="1"/>
      <c r="H451" s="6"/>
      <c r="I451" s="6"/>
      <c r="J451" s="1"/>
      <c r="K451" s="1"/>
      <c r="L451" s="1"/>
      <c r="M451" s="1"/>
      <c r="N451" s="3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1:34" s="2" customFormat="1" x14ac:dyDescent="0.35">
      <c r="A452" s="47"/>
      <c r="B452" s="1"/>
      <c r="D452" s="1"/>
      <c r="E452" s="1"/>
      <c r="F452" s="1"/>
      <c r="G452" s="1"/>
      <c r="H452" s="6"/>
      <c r="I452" s="6"/>
      <c r="J452" s="1"/>
      <c r="K452" s="1"/>
      <c r="L452" s="1"/>
      <c r="M452" s="1"/>
      <c r="N452" s="3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1:34" s="2" customFormat="1" x14ac:dyDescent="0.35">
      <c r="A453" s="47"/>
      <c r="B453" s="1"/>
      <c r="D453" s="1"/>
      <c r="E453" s="1"/>
      <c r="F453" s="1"/>
      <c r="G453" s="1"/>
      <c r="H453" s="6"/>
      <c r="I453" s="6"/>
      <c r="J453" s="1"/>
      <c r="K453" s="1"/>
      <c r="L453" s="1"/>
      <c r="M453" s="1"/>
      <c r="N453" s="3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1:34" s="2" customFormat="1" x14ac:dyDescent="0.35">
      <c r="A454" s="47"/>
      <c r="B454" s="1"/>
      <c r="D454" s="1"/>
      <c r="E454" s="1"/>
      <c r="F454" s="1"/>
      <c r="G454" s="1"/>
      <c r="H454" s="6"/>
      <c r="I454" s="6"/>
      <c r="J454" s="1"/>
      <c r="K454" s="1"/>
      <c r="L454" s="1"/>
      <c r="M454" s="1"/>
      <c r="N454" s="3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1:34" s="2" customFormat="1" x14ac:dyDescent="0.35">
      <c r="A455" s="47"/>
      <c r="B455" s="1"/>
      <c r="D455" s="1"/>
      <c r="E455" s="1"/>
      <c r="F455" s="1"/>
      <c r="G455" s="1"/>
      <c r="H455" s="6"/>
      <c r="I455" s="6"/>
      <c r="J455" s="1"/>
      <c r="K455" s="1"/>
      <c r="L455" s="1"/>
      <c r="M455" s="1"/>
      <c r="N455" s="3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1:34" s="2" customFormat="1" x14ac:dyDescent="0.35">
      <c r="A456" s="47"/>
      <c r="B456" s="1"/>
      <c r="D456" s="1"/>
      <c r="E456" s="1"/>
      <c r="F456" s="1"/>
      <c r="G456" s="1"/>
      <c r="H456" s="6"/>
      <c r="I456" s="6"/>
      <c r="J456" s="1"/>
      <c r="K456" s="1"/>
      <c r="L456" s="1"/>
      <c r="M456" s="1"/>
      <c r="N456" s="3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1:34" s="2" customFormat="1" x14ac:dyDescent="0.35">
      <c r="A457" s="47"/>
      <c r="B457" s="1"/>
      <c r="D457" s="1"/>
      <c r="E457" s="1"/>
      <c r="F457" s="1"/>
      <c r="G457" s="1"/>
      <c r="H457" s="6"/>
      <c r="I457" s="6"/>
      <c r="J457" s="1"/>
      <c r="K457" s="1"/>
      <c r="L457" s="1"/>
      <c r="M457" s="1"/>
      <c r="N457" s="3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1:34" s="2" customFormat="1" x14ac:dyDescent="0.35">
      <c r="A458" s="47"/>
      <c r="B458" s="1"/>
      <c r="D458" s="1"/>
      <c r="E458" s="1"/>
      <c r="F458" s="1"/>
      <c r="G458" s="1"/>
      <c r="H458" s="6"/>
      <c r="I458" s="6"/>
      <c r="J458" s="1"/>
      <c r="K458" s="1"/>
      <c r="L458" s="1"/>
      <c r="M458" s="1"/>
      <c r="N458" s="3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</sheetData>
  <sheetProtection sheet="1" objects="1" scenarios="1" sort="0" autoFilter="0" pivotTables="0"/>
  <autoFilter ref="A3:L443" xr:uid="{00000000-0009-0000-0000-000001000000}"/>
  <sortState xmlns:xlrd2="http://schemas.microsoft.com/office/spreadsheetml/2017/richdata2" ref="A4:L443">
    <sortCondition ref="A4"/>
  </sortState>
  <conditionalFormatting sqref="B3:B443">
    <cfRule type="expression" dxfId="10" priority="5">
      <formula>AND(ISERROR(VLOOKUP(B3,Liste_Catégories,1,FALSE)),B3&lt;&gt;"Catégorie",LEN(B3)&gt;0)</formula>
    </cfRule>
  </conditionalFormatting>
  <conditionalFormatting sqref="D3:D443">
    <cfRule type="expression" dxfId="9" priority="1">
      <formula>AND(D3&lt;&gt;"Stock actuel",LEN(D3)&gt;0,D3&lt;=0)</formula>
    </cfRule>
    <cfRule type="expression" dxfId="8" priority="2">
      <formula>AND(D3&lt;&gt;"Stock actuel",LEN(D3)&gt;0,D3&lt;=E3)</formula>
    </cfRule>
  </conditionalFormatting>
  <dataValidations count="1">
    <dataValidation type="list" allowBlank="1" showInputMessage="1" showErrorMessage="1" errorTitle="Choisir dans la liste" error="Choisir dans la liste !" sqref="B3:B443" xr:uid="{00000000-0002-0000-0100-000000000000}">
      <formula1>Liste_Catégories</formula1>
    </dataValidation>
  </dataValidations>
  <hyperlinks>
    <hyperlink ref="B3" location="Catégories!A1" display="Catégorie" xr:uid="{00000000-0004-0000-0100-000000000000}"/>
    <hyperlink ref="K3" location="Entrées!A1" display="Entrées" xr:uid="{00000000-0004-0000-0100-000001000000}"/>
    <hyperlink ref="L3" location="Sorties!A1" display="Sorties" xr:uid="{00000000-0004-0000-0100-000002000000}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AD20"/>
  <sheetViews>
    <sheetView workbookViewId="0">
      <pane ySplit="3" topLeftCell="A4" activePane="bottomLeft" state="frozen"/>
      <selection activeCell="B2" sqref="B2"/>
      <selection pane="bottomLeft" activeCell="D4" sqref="D4"/>
    </sheetView>
  </sheetViews>
  <sheetFormatPr baseColWidth="10" defaultColWidth="11.453125" defaultRowHeight="14.5" x14ac:dyDescent="0.35"/>
  <cols>
    <col min="1" max="1" width="11.453125" style="1"/>
    <col min="2" max="2" width="14.1796875" style="1" customWidth="1"/>
    <col min="3" max="3" width="31.7265625" style="1" customWidth="1"/>
    <col min="4" max="4" width="25.26953125" style="1" customWidth="1"/>
    <col min="5" max="5" width="10.7265625" style="2" customWidth="1"/>
    <col min="6" max="6" width="13.26953125" style="63" customWidth="1"/>
    <col min="7" max="7" width="13.26953125" style="67" customWidth="1"/>
    <col min="8" max="8" width="40.7265625" style="1" customWidth="1"/>
    <col min="9" max="9" width="21.1796875" style="1" customWidth="1"/>
    <col min="10" max="10" width="21.7265625" style="1" customWidth="1"/>
    <col min="11" max="12" width="0" style="2" hidden="1" customWidth="1"/>
    <col min="13" max="13" width="20.1796875" style="1" customWidth="1"/>
    <col min="14" max="14" width="19.26953125" style="1" customWidth="1"/>
    <col min="15" max="15" width="18.1796875" style="1" customWidth="1"/>
    <col min="16" max="16" width="16.81640625" style="1" customWidth="1"/>
    <col min="17" max="18" width="17.453125" style="1" customWidth="1"/>
    <col min="19" max="19" width="19.1796875" style="1" customWidth="1"/>
    <col min="20" max="20" width="18.54296875" style="1" customWidth="1"/>
    <col min="21" max="21" width="17.54296875" style="1" customWidth="1"/>
    <col min="22" max="22" width="18.1796875" style="1" customWidth="1"/>
    <col min="23" max="16384" width="11.453125" style="1"/>
  </cols>
  <sheetData>
    <row r="1" spans="1:30" s="36" customFormat="1" ht="21" x14ac:dyDescent="0.35">
      <c r="A1" s="34" t="s">
        <v>16</v>
      </c>
      <c r="B1" s="34"/>
      <c r="C1" s="35"/>
      <c r="D1" s="35"/>
      <c r="E1" s="57">
        <f>SUBTOTAL(9,E3:E5)</f>
        <v>5000</v>
      </c>
      <c r="F1" s="58"/>
      <c r="G1" s="59">
        <f>SUBTOTAL(9,G3:G5)</f>
        <v>5000</v>
      </c>
      <c r="H1" s="35"/>
      <c r="K1" s="37"/>
      <c r="L1" s="37"/>
    </row>
    <row r="2" spans="1:30" s="10" customFormat="1" ht="48.75" customHeight="1" x14ac:dyDescent="0.35">
      <c r="A2" s="14"/>
      <c r="B2" s="14"/>
      <c r="C2" s="14"/>
      <c r="D2" s="14"/>
      <c r="E2" s="15"/>
      <c r="F2" s="60"/>
      <c r="G2" s="61"/>
      <c r="H2" s="14"/>
    </row>
    <row r="3" spans="1:30" s="33" customFormat="1" ht="32.25" customHeight="1" x14ac:dyDescent="0.35">
      <c r="A3" s="51" t="s">
        <v>17</v>
      </c>
      <c r="B3" s="51" t="s">
        <v>18</v>
      </c>
      <c r="C3" s="75" t="s">
        <v>2</v>
      </c>
      <c r="D3" s="75" t="s">
        <v>4</v>
      </c>
      <c r="E3" s="52" t="s">
        <v>8</v>
      </c>
      <c r="F3" s="62" t="s">
        <v>19</v>
      </c>
      <c r="G3" s="62" t="s">
        <v>22</v>
      </c>
      <c r="H3" s="53" t="s">
        <v>9</v>
      </c>
      <c r="K3" s="33" t="s">
        <v>3</v>
      </c>
      <c r="L3" s="33" t="s">
        <v>3</v>
      </c>
    </row>
    <row r="4" spans="1:30" x14ac:dyDescent="0.35">
      <c r="A4" s="12">
        <v>45019</v>
      </c>
      <c r="B4" s="6">
        <v>372802</v>
      </c>
      <c r="C4" t="s">
        <v>71</v>
      </c>
      <c r="D4" s="6" t="s">
        <v>62</v>
      </c>
      <c r="E4" s="2">
        <v>5000</v>
      </c>
      <c r="F4" s="63">
        <v>1</v>
      </c>
      <c r="G4" s="64">
        <f t="shared" ref="G4" si="0">E4*F4</f>
        <v>5000</v>
      </c>
      <c r="H4" s="20"/>
      <c r="J4" s="3"/>
    </row>
    <row r="5" spans="1:30" ht="28.5" customHeight="1" x14ac:dyDescent="0.35">
      <c r="A5" s="54"/>
      <c r="B5" s="54"/>
      <c r="C5" s="54"/>
      <c r="D5" s="54"/>
      <c r="E5" s="55"/>
      <c r="F5" s="65"/>
      <c r="G5" s="66"/>
      <c r="H5" s="56" t="s">
        <v>6</v>
      </c>
      <c r="J5" s="3"/>
    </row>
    <row r="6" spans="1:30" x14ac:dyDescent="0.35">
      <c r="C6" s="4"/>
      <c r="J6" s="3"/>
    </row>
    <row r="7" spans="1:30" x14ac:dyDescent="0.35">
      <c r="J7" s="3"/>
    </row>
    <row r="8" spans="1:30" x14ac:dyDescent="0.35">
      <c r="J8" s="3"/>
    </row>
    <row r="9" spans="1:30" x14ac:dyDescent="0.35">
      <c r="J9" s="3"/>
    </row>
    <row r="10" spans="1:30" x14ac:dyDescent="0.35">
      <c r="C10"/>
      <c r="J10" s="3"/>
    </row>
    <row r="11" spans="1:30" s="2" customFormat="1" x14ac:dyDescent="0.35">
      <c r="C11"/>
      <c r="D11" s="1"/>
      <c r="F11" s="63"/>
      <c r="G11" s="67"/>
      <c r="H11" s="1"/>
      <c r="I11" s="1"/>
      <c r="J11" s="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s="2" customFormat="1" x14ac:dyDescent="0.35">
      <c r="C12"/>
      <c r="D12" s="1"/>
      <c r="F12" s="63"/>
      <c r="G12" s="67"/>
      <c r="H12" s="1"/>
      <c r="I12" s="1"/>
      <c r="J12" s="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s="2" customFormat="1" x14ac:dyDescent="0.35">
      <c r="C13"/>
      <c r="D13" s="1"/>
      <c r="F13" s="63"/>
      <c r="G13" s="67"/>
      <c r="H13" s="1"/>
      <c r="I13" s="1"/>
      <c r="J13" s="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s="2" customFormat="1" x14ac:dyDescent="0.35">
      <c r="C14"/>
      <c r="D14" s="1"/>
      <c r="F14" s="63"/>
      <c r="G14" s="67"/>
      <c r="H14" s="1"/>
      <c r="I14" s="1"/>
      <c r="J14" s="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s="2" customFormat="1" x14ac:dyDescent="0.35">
      <c r="C15"/>
      <c r="D15" s="1"/>
      <c r="F15" s="63"/>
      <c r="G15" s="67"/>
      <c r="H15" s="1"/>
      <c r="I15" s="1"/>
      <c r="J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s="2" customFormat="1" x14ac:dyDescent="0.35">
      <c r="C16"/>
      <c r="D16" s="1"/>
      <c r="F16" s="63"/>
      <c r="G16" s="67"/>
      <c r="H16" s="1"/>
      <c r="I16" s="1"/>
      <c r="J16" s="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3:30" s="2" customFormat="1" x14ac:dyDescent="0.35">
      <c r="C17"/>
      <c r="D17" s="1"/>
      <c r="F17" s="63"/>
      <c r="G17" s="67"/>
      <c r="H17" s="1"/>
      <c r="I17" s="1"/>
      <c r="J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3:30" s="2" customFormat="1" x14ac:dyDescent="0.35">
      <c r="C18" s="1"/>
      <c r="D18" s="1"/>
      <c r="F18" s="63"/>
      <c r="G18" s="67"/>
      <c r="H18" s="1"/>
      <c r="I18" s="1"/>
      <c r="J18" s="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3:30" s="2" customFormat="1" x14ac:dyDescent="0.35">
      <c r="C19" s="1"/>
      <c r="D19" s="1"/>
      <c r="F19" s="63"/>
      <c r="G19" s="67"/>
      <c r="H19" s="1"/>
      <c r="I19" s="1"/>
      <c r="J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 s="2" customFormat="1" x14ac:dyDescent="0.35">
      <c r="C20" s="1"/>
      <c r="D20" s="1"/>
      <c r="F20" s="63"/>
      <c r="G20" s="67"/>
      <c r="H20" s="1"/>
      <c r="I20" s="1"/>
      <c r="J20" s="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</sheetData>
  <sheetProtection sort="0" autoFilter="0" pivotTables="0"/>
  <autoFilter ref="A3:H5" xr:uid="{00000000-0009-0000-0000-000002000000}"/>
  <conditionalFormatting sqref="C3:C5">
    <cfRule type="expression" dxfId="7" priority="2">
      <formula>AND(ISERROR(VLOOKUP(C3,Liste_Pièces,1,FALSE)),C3&lt;&gt;"Pièce",LEN(C3)&gt;0)</formula>
    </cfRule>
  </conditionalFormatting>
  <conditionalFormatting sqref="D3:D5">
    <cfRule type="expression" dxfId="6" priority="1">
      <formula>AND(ISERROR(VLOOKUP(D3,Liste_Fournisseurs,1,FALSE)),D3&lt;&gt;"Fournisseur",LEN(D3)&gt;0)</formula>
    </cfRule>
  </conditionalFormatting>
  <dataValidations count="2">
    <dataValidation type="list" allowBlank="1" showInputMessage="1" showErrorMessage="1" errorTitle="Choisir dans la liste" error="Choisir dans la liste !" sqref="D3:D5" xr:uid="{00000000-0002-0000-0200-000000000000}">
      <formula1>Liste_Fournisseurs</formula1>
    </dataValidation>
    <dataValidation type="list" allowBlank="1" showInputMessage="1" showErrorMessage="1" errorTitle="Choisir dans la liste" error="Choisir dans la liste !" sqref="C3:C5" xr:uid="{00000000-0002-0000-0200-000001000000}">
      <formula1>Liste_Pièces</formula1>
    </dataValidation>
  </dataValidations>
  <hyperlinks>
    <hyperlink ref="C3" location="Inventaire!A1" display="Pièce" xr:uid="{00000000-0004-0000-0200-000000000000}"/>
    <hyperlink ref="D3" location="Fournisseurs!A1" display="Fournisseur" xr:uid="{00000000-0004-0000-0200-000001000000}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/>
  <dimension ref="A1:AA26"/>
  <sheetViews>
    <sheetView workbookViewId="0">
      <pane ySplit="3" topLeftCell="A4" activePane="bottomLeft" state="frozen"/>
      <selection activeCell="B2" sqref="B2"/>
      <selection pane="bottomLeft"/>
    </sheetView>
  </sheetViews>
  <sheetFormatPr baseColWidth="10" defaultColWidth="11.453125" defaultRowHeight="14.5" x14ac:dyDescent="0.35"/>
  <cols>
    <col min="1" max="1" width="12" style="1" customWidth="1"/>
    <col min="2" max="2" width="33.1796875" style="1" customWidth="1"/>
    <col min="3" max="3" width="25.26953125" style="1" customWidth="1"/>
    <col min="4" max="4" width="10.7265625" style="2" customWidth="1"/>
    <col min="5" max="5" width="41.453125" style="1" customWidth="1"/>
    <col min="6" max="6" width="21.1796875" style="1" customWidth="1"/>
    <col min="7" max="7" width="21.7265625" style="1" customWidth="1"/>
    <col min="8" max="9" width="0" style="2" hidden="1" customWidth="1"/>
    <col min="10" max="10" width="20.1796875" style="1" customWidth="1"/>
    <col min="11" max="11" width="19.26953125" style="1" customWidth="1"/>
    <col min="12" max="12" width="18.1796875" style="1" customWidth="1"/>
    <col min="13" max="13" width="16.81640625" style="1" customWidth="1"/>
    <col min="14" max="15" width="17.453125" style="1" customWidth="1"/>
    <col min="16" max="16" width="19.1796875" style="1" customWidth="1"/>
    <col min="17" max="17" width="18.54296875" style="1" customWidth="1"/>
    <col min="18" max="18" width="17.54296875" style="1" customWidth="1"/>
    <col min="19" max="19" width="18.1796875" style="1" customWidth="1"/>
    <col min="20" max="16384" width="11.453125" style="1"/>
  </cols>
  <sheetData>
    <row r="1" spans="1:27" s="26" customFormat="1" ht="21" x14ac:dyDescent="0.35">
      <c r="A1" s="24" t="s">
        <v>20</v>
      </c>
      <c r="B1" s="25"/>
      <c r="C1" s="25"/>
      <c r="D1" s="38">
        <f>SUBTOTAL(9,D3:D11)</f>
        <v>126</v>
      </c>
      <c r="E1" s="25"/>
      <c r="H1" s="27"/>
      <c r="I1" s="27"/>
    </row>
    <row r="2" spans="1:27" s="10" customFormat="1" ht="47.25" customHeight="1" x14ac:dyDescent="0.35">
      <c r="A2" s="14"/>
      <c r="B2" s="14"/>
      <c r="C2" s="14"/>
      <c r="D2" s="15"/>
      <c r="E2" s="14"/>
      <c r="H2" s="11"/>
      <c r="I2" s="11"/>
    </row>
    <row r="3" spans="1:27" s="33" customFormat="1" ht="33.75" customHeight="1" x14ac:dyDescent="0.35">
      <c r="A3" s="51" t="s">
        <v>17</v>
      </c>
      <c r="B3" s="75" t="s">
        <v>2</v>
      </c>
      <c r="C3" s="75" t="s">
        <v>5</v>
      </c>
      <c r="D3" s="52" t="s">
        <v>8</v>
      </c>
      <c r="E3" s="53" t="s">
        <v>9</v>
      </c>
      <c r="H3" s="33" t="s">
        <v>3</v>
      </c>
      <c r="I3" s="33" t="s">
        <v>3</v>
      </c>
      <c r="X3" s="33" t="s">
        <v>1</v>
      </c>
      <c r="AA3" s="33" t="s">
        <v>0</v>
      </c>
    </row>
    <row r="4" spans="1:27" x14ac:dyDescent="0.35">
      <c r="A4" s="12">
        <v>45041</v>
      </c>
      <c r="B4" s="6" t="s">
        <v>669</v>
      </c>
      <c r="C4" s="6" t="s">
        <v>60</v>
      </c>
      <c r="D4" s="2">
        <v>12</v>
      </c>
      <c r="E4" s="20"/>
      <c r="G4" s="3"/>
    </row>
    <row r="5" spans="1:27" x14ac:dyDescent="0.35">
      <c r="A5" s="12">
        <v>45041</v>
      </c>
      <c r="B5" s="6" t="s">
        <v>115</v>
      </c>
      <c r="C5" s="6" t="s">
        <v>528</v>
      </c>
      <c r="D5" s="2">
        <v>4</v>
      </c>
      <c r="E5" s="20"/>
      <c r="G5" s="3"/>
    </row>
    <row r="6" spans="1:27" x14ac:dyDescent="0.35">
      <c r="A6" s="12">
        <v>45041</v>
      </c>
      <c r="B6" s="6" t="s">
        <v>111</v>
      </c>
      <c r="C6" s="6" t="s">
        <v>528</v>
      </c>
      <c r="D6" s="2">
        <v>8</v>
      </c>
      <c r="E6" s="20"/>
      <c r="G6" s="3"/>
    </row>
    <row r="7" spans="1:27" x14ac:dyDescent="0.35">
      <c r="A7" s="12">
        <v>45036</v>
      </c>
      <c r="B7" s="6" t="s">
        <v>548</v>
      </c>
      <c r="C7" s="6" t="s">
        <v>89</v>
      </c>
      <c r="D7" s="2">
        <v>1</v>
      </c>
      <c r="E7" s="20" t="s">
        <v>551</v>
      </c>
      <c r="G7" s="3"/>
    </row>
    <row r="8" spans="1:27" x14ac:dyDescent="0.35">
      <c r="A8" s="12">
        <v>45035</v>
      </c>
      <c r="B8" s="6">
        <v>134523</v>
      </c>
      <c r="C8" s="6" t="s">
        <v>89</v>
      </c>
      <c r="D8" s="2">
        <v>1</v>
      </c>
      <c r="E8" s="20" t="s">
        <v>516</v>
      </c>
      <c r="G8" s="3"/>
    </row>
    <row r="9" spans="1:27" x14ac:dyDescent="0.35">
      <c r="A9" s="12">
        <v>45035</v>
      </c>
      <c r="B9" s="6">
        <v>2033011</v>
      </c>
      <c r="C9" s="6" t="s">
        <v>89</v>
      </c>
      <c r="D9" s="2">
        <v>100</v>
      </c>
      <c r="E9" s="20" t="s">
        <v>515</v>
      </c>
      <c r="G9" s="3"/>
    </row>
    <row r="10" spans="1:27" x14ac:dyDescent="0.35">
      <c r="A10" s="12">
        <v>45019</v>
      </c>
      <c r="B10" s="6" t="s">
        <v>71</v>
      </c>
      <c r="C10" s="6" t="s">
        <v>60</v>
      </c>
      <c r="D10" s="2">
        <v>0</v>
      </c>
      <c r="E10" s="20"/>
      <c r="G10" s="3"/>
    </row>
    <row r="11" spans="1:27" ht="24.75" customHeight="1" x14ac:dyDescent="0.35">
      <c r="A11" s="54"/>
      <c r="B11" s="54"/>
      <c r="C11" s="54"/>
      <c r="D11" s="55"/>
      <c r="E11" s="56" t="s">
        <v>6</v>
      </c>
      <c r="G11" s="3"/>
    </row>
    <row r="12" spans="1:27" x14ac:dyDescent="0.35">
      <c r="B12" s="4"/>
      <c r="G12" s="3"/>
    </row>
    <row r="13" spans="1:27" x14ac:dyDescent="0.35">
      <c r="G13" s="3"/>
    </row>
    <row r="14" spans="1:27" x14ac:dyDescent="0.35">
      <c r="G14" s="3"/>
    </row>
    <row r="15" spans="1:27" x14ac:dyDescent="0.35">
      <c r="G15" s="3"/>
    </row>
    <row r="16" spans="1:27" x14ac:dyDescent="0.35">
      <c r="B16"/>
      <c r="G16" s="3"/>
    </row>
    <row r="17" spans="2:27" s="2" customFormat="1" x14ac:dyDescent="0.35">
      <c r="B17"/>
      <c r="C17" s="1"/>
      <c r="E17" s="1"/>
      <c r="F17" s="1"/>
      <c r="G17" s="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s="2" customFormat="1" x14ac:dyDescent="0.35">
      <c r="B18"/>
      <c r="C18" s="1"/>
      <c r="E18" s="1"/>
      <c r="F18" s="1"/>
      <c r="G18" s="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s="2" customFormat="1" x14ac:dyDescent="0.35">
      <c r="B19"/>
      <c r="C19" s="1"/>
      <c r="E19" s="1"/>
      <c r="F19" s="1"/>
      <c r="G19" s="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s="2" customFormat="1" x14ac:dyDescent="0.35">
      <c r="B20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s="2" customFormat="1" x14ac:dyDescent="0.35">
      <c r="B21"/>
      <c r="C21" s="1"/>
      <c r="E21" s="1"/>
      <c r="F21" s="1"/>
      <c r="G21" s="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s="2" customFormat="1" x14ac:dyDescent="0.35">
      <c r="B22"/>
      <c r="C22" s="1"/>
      <c r="E22" s="1"/>
      <c r="F22" s="1"/>
      <c r="G22" s="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s="2" customFormat="1" x14ac:dyDescent="0.35">
      <c r="B23"/>
      <c r="C23" s="1"/>
      <c r="E23" s="1"/>
      <c r="F23" s="1"/>
      <c r="G23" s="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s="2" customFormat="1" x14ac:dyDescent="0.35">
      <c r="B24" s="1"/>
      <c r="C24" s="1"/>
      <c r="E24" s="1"/>
      <c r="F24" s="1"/>
      <c r="G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2:27" s="2" customFormat="1" x14ac:dyDescent="0.35">
      <c r="B25" s="1"/>
      <c r="C25" s="1"/>
      <c r="E25" s="1"/>
      <c r="F25" s="1"/>
      <c r="G25" s="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27" s="2" customFormat="1" x14ac:dyDescent="0.35">
      <c r="B26" s="1"/>
      <c r="C26" s="1"/>
      <c r="E26" s="1"/>
      <c r="F26" s="1"/>
      <c r="G26" s="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</sheetData>
  <sheetProtection sheet="1" objects="1" sort="0" autoFilter="0" pivotTables="0"/>
  <autoFilter ref="B3:E11" xr:uid="{00000000-0009-0000-0000-000003000000}"/>
  <conditionalFormatting sqref="B3:B11">
    <cfRule type="expression" dxfId="5" priority="2">
      <formula>AND(ISERROR(VLOOKUP(B3,Liste_Pièces,1,FALSE)),B3&lt;&gt;"Pièce",LEN(B3)&gt;0)</formula>
    </cfRule>
  </conditionalFormatting>
  <conditionalFormatting sqref="C3:C11">
    <cfRule type="expression" dxfId="4" priority="1">
      <formula>AND(ISERROR(VLOOKUP(C3,Liste_Techniciens,1,FALSE)),C3&lt;&gt;"Technicien",LEN(C3)&gt;0)</formula>
    </cfRule>
  </conditionalFormatting>
  <dataValidations count="2">
    <dataValidation type="list" allowBlank="1" showInputMessage="1" showErrorMessage="1" errorTitle="Choisir dans la liste" error="Choisir dans la liste !" sqref="B11 B3" xr:uid="{00000000-0002-0000-0300-000000000000}">
      <formula1>Liste_Pièces</formula1>
    </dataValidation>
    <dataValidation type="list" allowBlank="1" showInputMessage="1" showErrorMessage="1" errorTitle="Choisir dans la liste" error="Choisir dans la liste !" sqref="C3:C11" xr:uid="{00000000-0002-0000-0300-000001000000}">
      <formula1>Liste_Techniciens</formula1>
    </dataValidation>
  </dataValidations>
  <hyperlinks>
    <hyperlink ref="B3" location="Inventaire!A1" display="Pièce" xr:uid="{00000000-0004-0000-0300-000000000000}"/>
    <hyperlink ref="C3" location="Techniciens!A1" display="Technicien" xr:uid="{00000000-0004-0000-0300-000001000000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19"/>
  <sheetViews>
    <sheetView workbookViewId="0">
      <pane ySplit="3" topLeftCell="A4" activePane="bottomLeft" state="frozen"/>
      <selection activeCell="C7" sqref="C7"/>
      <selection pane="bottomLeft" activeCell="A10" sqref="A10"/>
    </sheetView>
  </sheetViews>
  <sheetFormatPr baseColWidth="10" defaultRowHeight="14.5" x14ac:dyDescent="0.35"/>
  <cols>
    <col min="1" max="1" width="46.54296875" customWidth="1"/>
    <col min="2" max="2" width="17" style="8" customWidth="1"/>
    <col min="3" max="3" width="61.54296875" customWidth="1"/>
  </cols>
  <sheetData>
    <row r="1" spans="1:3" s="42" customFormat="1" ht="21" x14ac:dyDescent="0.5">
      <c r="A1" s="39" t="s">
        <v>52</v>
      </c>
      <c r="B1" s="40">
        <f>SUBTOTAL(9,B3:B19)</f>
        <v>126</v>
      </c>
      <c r="C1" s="41"/>
    </row>
    <row r="2" spans="1:3" s="7" customFormat="1" ht="42" customHeight="1" x14ac:dyDescent="0.35">
      <c r="A2" s="13"/>
      <c r="B2" s="13"/>
      <c r="C2" s="13"/>
    </row>
    <row r="3" spans="1:3" s="43" customFormat="1" x14ac:dyDescent="0.35">
      <c r="A3" s="51" t="s">
        <v>14</v>
      </c>
      <c r="B3" s="81" t="s">
        <v>39</v>
      </c>
      <c r="C3" s="51" t="s">
        <v>9</v>
      </c>
    </row>
    <row r="4" spans="1:3" x14ac:dyDescent="0.35">
      <c r="A4" t="s">
        <v>41</v>
      </c>
      <c r="B4" s="9">
        <f>SUMIF(Sorties!C:C,Techniciens!A:A,Sorties!D:D)</f>
        <v>0</v>
      </c>
      <c r="C4" s="21"/>
    </row>
    <row r="5" spans="1:3" x14ac:dyDescent="0.35">
      <c r="A5" t="s">
        <v>521</v>
      </c>
      <c r="B5" s="9">
        <f>SUMIF(Sorties!C:C,Techniciens!A:A,Sorties!D:D)</f>
        <v>0</v>
      </c>
      <c r="C5" s="21" t="s">
        <v>520</v>
      </c>
    </row>
    <row r="6" spans="1:3" x14ac:dyDescent="0.35">
      <c r="A6" t="s">
        <v>60</v>
      </c>
      <c r="B6" s="9">
        <f>SUMIF(Sorties!C:C,Techniciens!A:A,Sorties!D:D)</f>
        <v>12</v>
      </c>
      <c r="C6" s="21" t="s">
        <v>524</v>
      </c>
    </row>
    <row r="7" spans="1:3" x14ac:dyDescent="0.35">
      <c r="A7" t="s">
        <v>517</v>
      </c>
      <c r="B7" s="9">
        <f>SUMIF(Sorties!C:C,Techniciens!A:A,Sorties!D:D)</f>
        <v>0</v>
      </c>
      <c r="C7" s="21" t="s">
        <v>524</v>
      </c>
    </row>
    <row r="8" spans="1:3" x14ac:dyDescent="0.35">
      <c r="A8" t="s">
        <v>528</v>
      </c>
      <c r="B8" s="9">
        <f>SUMIF(Sorties!C:C,Techniciens!A:A,Sorties!D:D)</f>
        <v>12</v>
      </c>
      <c r="C8" s="21" t="s">
        <v>529</v>
      </c>
    </row>
    <row r="9" spans="1:3" x14ac:dyDescent="0.35">
      <c r="A9" t="s">
        <v>522</v>
      </c>
      <c r="B9" s="9">
        <f>SUMIF(Sorties!C:C,Techniciens!A:A,Sorties!D:D)</f>
        <v>0</v>
      </c>
      <c r="C9" s="21" t="s">
        <v>524</v>
      </c>
    </row>
    <row r="10" spans="1:3" x14ac:dyDescent="0.35">
      <c r="A10" t="s">
        <v>530</v>
      </c>
      <c r="B10" s="9">
        <f>SUMIF(Sorties!C:C,Techniciens!A:A,Sorties!D:D)</f>
        <v>0</v>
      </c>
      <c r="C10" s="21" t="s">
        <v>529</v>
      </c>
    </row>
    <row r="11" spans="1:3" x14ac:dyDescent="0.35">
      <c r="A11" t="s">
        <v>519</v>
      </c>
      <c r="B11" s="9">
        <f>SUMIF(Sorties!C:C,Techniciens!A:A,Sorties!D:D)</f>
        <v>0</v>
      </c>
      <c r="C11" s="21" t="s">
        <v>524</v>
      </c>
    </row>
    <row r="12" spans="1:3" x14ac:dyDescent="0.35">
      <c r="A12" t="s">
        <v>518</v>
      </c>
      <c r="B12" s="9">
        <f>SUMIF(Sorties!C:C,Techniciens!A:A,Sorties!D:D)</f>
        <v>0</v>
      </c>
      <c r="C12" s="21" t="s">
        <v>520</v>
      </c>
    </row>
    <row r="13" spans="1:3" x14ac:dyDescent="0.35">
      <c r="A13" t="s">
        <v>527</v>
      </c>
      <c r="B13" s="9">
        <f>SUMIF(Sorties!C:C,Techniciens!A:A,Sorties!D:D)</f>
        <v>0</v>
      </c>
      <c r="C13" s="21" t="s">
        <v>524</v>
      </c>
    </row>
    <row r="14" spans="1:3" x14ac:dyDescent="0.35">
      <c r="A14" t="s">
        <v>88</v>
      </c>
      <c r="B14" s="9">
        <f>SUMIF(Sorties!C:C,Techniciens!A:A,Sorties!D:D)</f>
        <v>0</v>
      </c>
      <c r="C14" s="21" t="s">
        <v>525</v>
      </c>
    </row>
    <row r="15" spans="1:3" x14ac:dyDescent="0.35">
      <c r="A15" t="s">
        <v>61</v>
      </c>
      <c r="B15" s="9">
        <f>SUMIF(Sorties!C:C,Techniciens!A:A,Sorties!D:D)</f>
        <v>0</v>
      </c>
      <c r="C15" s="21" t="s">
        <v>524</v>
      </c>
    </row>
    <row r="16" spans="1:3" x14ac:dyDescent="0.35">
      <c r="A16" t="s">
        <v>89</v>
      </c>
      <c r="B16" s="9">
        <f>SUMIF(Sorties!C:C,Techniciens!A:A,Sorties!D:D)</f>
        <v>102</v>
      </c>
      <c r="C16" s="21" t="s">
        <v>526</v>
      </c>
    </row>
    <row r="17" spans="1:3" x14ac:dyDescent="0.35">
      <c r="A17" t="s">
        <v>523</v>
      </c>
      <c r="B17" s="9">
        <f>SUMIF(Sorties!C:C,Techniciens!A:A,Sorties!D:D)</f>
        <v>0</v>
      </c>
      <c r="C17" s="21" t="s">
        <v>524</v>
      </c>
    </row>
    <row r="18" spans="1:3" x14ac:dyDescent="0.35">
      <c r="A18" t="s">
        <v>531</v>
      </c>
      <c r="B18" s="9">
        <f>SUMIF(Sorties!C:C,Techniciens!A:A,Sorties!D:D)</f>
        <v>0</v>
      </c>
      <c r="C18" s="21" t="s">
        <v>532</v>
      </c>
    </row>
    <row r="19" spans="1:3" ht="26.25" customHeight="1" x14ac:dyDescent="0.35">
      <c r="A19" s="54"/>
      <c r="B19" s="54"/>
      <c r="C19" s="54"/>
    </row>
  </sheetData>
  <sheetProtection sheet="1" objects="1" scenarios="1" sort="0" autoFilter="0" pivotTables="0"/>
  <autoFilter ref="A3:C18" xr:uid="{00000000-0009-0000-0000-000004000000}"/>
  <sortState xmlns:xlrd2="http://schemas.microsoft.com/office/spreadsheetml/2017/richdata2" ref="A4:C19">
    <sortCondition ref="A4"/>
  </sortState>
  <hyperlinks>
    <hyperlink ref="B3" location="Sorties!A1" display="Nombre de sorties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D15"/>
  <sheetViews>
    <sheetView workbookViewId="0">
      <pane ySplit="3" topLeftCell="A4" activePane="bottomLeft" state="frozen"/>
      <selection activeCell="C7" sqref="C7"/>
      <selection pane="bottomLeft" activeCell="A4" sqref="A4"/>
    </sheetView>
  </sheetViews>
  <sheetFormatPr baseColWidth="10" defaultRowHeight="14.5" x14ac:dyDescent="0.35"/>
  <cols>
    <col min="1" max="1" width="46.54296875" customWidth="1"/>
    <col min="2" max="2" width="17.54296875" style="8" customWidth="1"/>
    <col min="3" max="3" width="17.54296875" style="79" customWidth="1"/>
    <col min="4" max="4" width="61.54296875" customWidth="1"/>
  </cols>
  <sheetData>
    <row r="1" spans="1:4" s="42" customFormat="1" ht="21" x14ac:dyDescent="0.5">
      <c r="A1" s="39" t="s">
        <v>53</v>
      </c>
      <c r="B1" s="40">
        <f>SUBTOTAL(9,B3:B15)</f>
        <v>5000</v>
      </c>
      <c r="C1" s="76">
        <f>SUBTOTAL(9,C3:C15)</f>
        <v>5000</v>
      </c>
      <c r="D1" s="41"/>
    </row>
    <row r="2" spans="1:4" s="7" customFormat="1" ht="42" customHeight="1" x14ac:dyDescent="0.35">
      <c r="A2" s="13"/>
      <c r="B2" s="13"/>
      <c r="C2" s="77"/>
      <c r="D2" s="13"/>
    </row>
    <row r="3" spans="1:4" s="45" customFormat="1" ht="33.75" customHeight="1" x14ac:dyDescent="0.35">
      <c r="A3" s="51" t="s">
        <v>14</v>
      </c>
      <c r="B3" s="81" t="s">
        <v>40</v>
      </c>
      <c r="C3" s="82" t="s">
        <v>21</v>
      </c>
      <c r="D3" s="51" t="s">
        <v>9</v>
      </c>
    </row>
    <row r="4" spans="1:4" x14ac:dyDescent="0.35">
      <c r="A4" s="6" t="s">
        <v>70</v>
      </c>
      <c r="B4" s="9">
        <f>SUMIF(Entrées!D:D,Fournisseurs!A:A,Entrées!E:E)</f>
        <v>0</v>
      </c>
      <c r="C4" s="78">
        <f>SUMIF(Entrées!D:D,Fournisseurs!A:A,Entrées!G:G)</f>
        <v>0</v>
      </c>
      <c r="D4" s="21"/>
    </row>
    <row r="5" spans="1:4" x14ac:dyDescent="0.35">
      <c r="A5" s="6" t="s">
        <v>90</v>
      </c>
      <c r="B5" s="9">
        <f>SUMIF(Entrées!D:D,Fournisseurs!A:A,Entrées!E:E)</f>
        <v>0</v>
      </c>
      <c r="C5" s="78">
        <f>SUMIF(Entrées!D:D,Fournisseurs!A:A,Entrées!G:G)</f>
        <v>0</v>
      </c>
      <c r="D5" s="21"/>
    </row>
    <row r="6" spans="1:4" x14ac:dyDescent="0.35">
      <c r="A6" s="6" t="s">
        <v>27</v>
      </c>
      <c r="B6" s="9">
        <f>SUMIF(Entrées!D:D,Fournisseurs!A:A,Entrées!E:E)</f>
        <v>0</v>
      </c>
      <c r="C6" s="78">
        <f>SUMIF(Entrées!D:D,Fournisseurs!A:A,Entrées!G:G)</f>
        <v>0</v>
      </c>
      <c r="D6" s="21"/>
    </row>
    <row r="7" spans="1:4" x14ac:dyDescent="0.35">
      <c r="A7" s="6" t="s">
        <v>633</v>
      </c>
      <c r="B7" s="9">
        <f>SUMIF(Entrées!D:D,Fournisseurs!A:A,Entrées!E:E)</f>
        <v>0</v>
      </c>
      <c r="C7" s="78">
        <f>SUMIF(Entrées!D:D,Fournisseurs!A:A,Entrées!G:G)</f>
        <v>0</v>
      </c>
      <c r="D7" s="21" t="s">
        <v>634</v>
      </c>
    </row>
    <row r="8" spans="1:4" x14ac:dyDescent="0.35">
      <c r="A8" s="6" t="s">
        <v>23</v>
      </c>
      <c r="B8" s="9">
        <f>SUMIF(Entrées!D:D,Fournisseurs!A:A,Entrées!E:E)</f>
        <v>0</v>
      </c>
      <c r="C8" s="78">
        <f>SUMIF(Entrées!D:D,Fournisseurs!A:A,Entrées!G:G)</f>
        <v>0</v>
      </c>
      <c r="D8" s="21"/>
    </row>
    <row r="9" spans="1:4" x14ac:dyDescent="0.35">
      <c r="A9" s="6" t="s">
        <v>25</v>
      </c>
      <c r="B9" s="9">
        <f>SUMIF(Entrées!D:D,Fournisseurs!A:A,Entrées!E:E)</f>
        <v>0</v>
      </c>
      <c r="C9" s="78">
        <f>SUMIF(Entrées!D:D,Fournisseurs!A:A,Entrées!G:G)</f>
        <v>0</v>
      </c>
      <c r="D9" s="21"/>
    </row>
    <row r="10" spans="1:4" x14ac:dyDescent="0.35">
      <c r="A10" s="6" t="s">
        <v>26</v>
      </c>
      <c r="B10" s="9">
        <f>SUMIF(Entrées!D:D,Fournisseurs!A:A,Entrées!E:E)</f>
        <v>0</v>
      </c>
      <c r="C10" s="78">
        <f>SUMIF(Entrées!D:D,Fournisseurs!A:A,Entrées!G:G)</f>
        <v>0</v>
      </c>
      <c r="D10" s="21"/>
    </row>
    <row r="11" spans="1:4" x14ac:dyDescent="0.35">
      <c r="A11" s="6" t="s">
        <v>24</v>
      </c>
      <c r="B11" s="9">
        <f>SUMIF(Entrées!D:D,Fournisseurs!A:A,Entrées!E:E)</f>
        <v>0</v>
      </c>
      <c r="C11" s="78">
        <f>SUMIF(Entrées!D:D,Fournisseurs!A:A,Entrées!G:G)</f>
        <v>0</v>
      </c>
      <c r="D11" s="21"/>
    </row>
    <row r="12" spans="1:4" x14ac:dyDescent="0.35">
      <c r="A12" s="6" t="s">
        <v>91</v>
      </c>
      <c r="B12" s="9">
        <f>SUMIF(Entrées!D:D,Fournisseurs!A:A,Entrées!E:E)</f>
        <v>0</v>
      </c>
      <c r="C12" s="78">
        <f>SUMIF(Entrées!D:D,Fournisseurs!A:A,Entrées!G:G)</f>
        <v>0</v>
      </c>
      <c r="D12" s="21"/>
    </row>
    <row r="13" spans="1:4" x14ac:dyDescent="0.35">
      <c r="A13" s="6" t="s">
        <v>158</v>
      </c>
      <c r="B13" s="9">
        <f>SUMIF(Entrées!D:D,Fournisseurs!A:A,Entrées!E:E)</f>
        <v>0</v>
      </c>
      <c r="C13" s="78">
        <f>SUMIF(Entrées!D:D,Fournisseurs!A:A,Entrées!G:G)</f>
        <v>0</v>
      </c>
      <c r="D13" s="21"/>
    </row>
    <row r="14" spans="1:4" x14ac:dyDescent="0.35">
      <c r="A14" s="6" t="s">
        <v>62</v>
      </c>
      <c r="B14" s="9">
        <f>SUMIF(Entrées!D:D,Fournisseurs!A:A,Entrées!E:E)</f>
        <v>5000</v>
      </c>
      <c r="C14" s="78">
        <f>SUMIF(Entrées!D:D,Fournisseurs!A:A,Entrées!G:G)</f>
        <v>5000</v>
      </c>
      <c r="D14" s="21"/>
    </row>
    <row r="15" spans="1:4" ht="25.5" customHeight="1" x14ac:dyDescent="0.35">
      <c r="A15" s="83"/>
      <c r="B15" s="83"/>
      <c r="C15" s="84"/>
      <c r="D15" s="83"/>
    </row>
  </sheetData>
  <sheetProtection sheet="1" objects="1" scenarios="1" sort="0" autoFilter="0" pivotTables="0"/>
  <autoFilter ref="A3:D14" xr:uid="{00000000-0009-0000-0000-000005000000}">
    <sortState xmlns:xlrd2="http://schemas.microsoft.com/office/spreadsheetml/2017/richdata2" ref="A4:D14">
      <sortCondition ref="A12"/>
    </sortState>
  </autoFilter>
  <sortState xmlns:xlrd2="http://schemas.microsoft.com/office/spreadsheetml/2017/richdata2" ref="A4:D15">
    <sortCondition ref="A4"/>
  </sortState>
  <hyperlinks>
    <hyperlink ref="B3" location="Entrées!A1" display="Nombre d'entrées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C59"/>
  <sheetViews>
    <sheetView workbookViewId="0">
      <pane ySplit="3" topLeftCell="A4" activePane="bottomLeft" state="frozen"/>
      <selection activeCell="B2" sqref="B2"/>
      <selection pane="bottomLeft" activeCell="A4" sqref="A4"/>
    </sheetView>
  </sheetViews>
  <sheetFormatPr baseColWidth="10" defaultRowHeight="14.5" x14ac:dyDescent="0.35"/>
  <cols>
    <col min="1" max="1" width="46.54296875" customWidth="1"/>
    <col min="2" max="2" width="14.7265625" style="19" customWidth="1"/>
    <col min="3" max="3" width="61.54296875" customWidth="1"/>
  </cols>
  <sheetData>
    <row r="1" spans="1:3" s="42" customFormat="1" ht="21" x14ac:dyDescent="0.5">
      <c r="A1" s="39" t="s">
        <v>54</v>
      </c>
      <c r="B1" s="46">
        <f>SUBTOTAL(9,B3:B59)</f>
        <v>11855</v>
      </c>
      <c r="C1" s="41"/>
    </row>
    <row r="2" spans="1:3" s="7" customFormat="1" ht="43.5" customHeight="1" x14ac:dyDescent="0.35">
      <c r="A2" s="13"/>
      <c r="B2" s="17"/>
      <c r="C2" s="13"/>
    </row>
    <row r="3" spans="1:3" s="44" customFormat="1" ht="31.5" customHeight="1" x14ac:dyDescent="0.35">
      <c r="A3" s="51" t="s">
        <v>14</v>
      </c>
      <c r="B3" s="85" t="s">
        <v>15</v>
      </c>
      <c r="C3" s="51" t="s">
        <v>9</v>
      </c>
    </row>
    <row r="4" spans="1:3" x14ac:dyDescent="0.35">
      <c r="A4" s="6" t="s">
        <v>41</v>
      </c>
      <c r="B4" s="18">
        <f>SUMIF(Inventaire!B:B,Catégories!A:A,Inventaire!D:D)</f>
        <v>0</v>
      </c>
      <c r="C4" s="21"/>
    </row>
    <row r="5" spans="1:3" x14ac:dyDescent="0.35">
      <c r="A5" s="6" t="s">
        <v>783</v>
      </c>
      <c r="B5" s="18">
        <f>SUMIF(Inventaire!B:B,Catégories!A:A,Inventaire!D:D)</f>
        <v>4</v>
      </c>
      <c r="C5" s="21"/>
    </row>
    <row r="6" spans="1:3" x14ac:dyDescent="0.35">
      <c r="A6" s="6" t="s">
        <v>780</v>
      </c>
      <c r="B6" s="18">
        <f>SUMIF(Inventaire!B:B,Catégories!A:A,Inventaire!D:D)</f>
        <v>108</v>
      </c>
      <c r="C6" s="21"/>
    </row>
    <row r="7" spans="1:3" x14ac:dyDescent="0.35">
      <c r="A7" s="6" t="s">
        <v>314</v>
      </c>
      <c r="B7" s="18">
        <f>SUMIF(Inventaire!B:B,Catégories!A:A,Inventaire!D:D)</f>
        <v>60</v>
      </c>
      <c r="C7" s="21"/>
    </row>
    <row r="8" spans="1:3" x14ac:dyDescent="0.35">
      <c r="A8" s="6" t="s">
        <v>606</v>
      </c>
      <c r="B8" s="18">
        <f>SUMIF(Inventaire!B:B,Catégories!A:A,Inventaire!D:D)</f>
        <v>810</v>
      </c>
      <c r="C8" s="21"/>
    </row>
    <row r="9" spans="1:3" x14ac:dyDescent="0.35">
      <c r="A9" s="6" t="s">
        <v>740</v>
      </c>
      <c r="B9" s="18">
        <f>SUMIF(Inventaire!B:B,Catégories!A:A,Inventaire!D:D)</f>
        <v>218</v>
      </c>
      <c r="C9" s="21"/>
    </row>
    <row r="10" spans="1:3" x14ac:dyDescent="0.35">
      <c r="A10" s="6" t="s">
        <v>582</v>
      </c>
      <c r="B10" s="18">
        <f>SUMIF(Inventaire!B:B,Catégories!A:A,Inventaire!D:D)</f>
        <v>79</v>
      </c>
      <c r="C10" s="21"/>
    </row>
    <row r="11" spans="1:3" x14ac:dyDescent="0.35">
      <c r="A11" s="6" t="s">
        <v>324</v>
      </c>
      <c r="B11" s="18">
        <f>SUMIF(Inventaire!B:B,Catégories!A:A,Inventaire!D:D)</f>
        <v>3</v>
      </c>
      <c r="C11" s="21"/>
    </row>
    <row r="12" spans="1:3" x14ac:dyDescent="0.35">
      <c r="A12" s="6" t="s">
        <v>581</v>
      </c>
      <c r="B12" s="18">
        <f>SUMIF(Inventaire!B:B,Catégories!A:A,Inventaire!D:D)</f>
        <v>19</v>
      </c>
      <c r="C12" s="21"/>
    </row>
    <row r="13" spans="1:3" x14ac:dyDescent="0.35">
      <c r="A13" s="6" t="s">
        <v>903</v>
      </c>
      <c r="B13" s="18">
        <f>SUMIF(Inventaire!B:B,Catégories!A:A,Inventaire!D:D)</f>
        <v>42</v>
      </c>
      <c r="C13" s="21"/>
    </row>
    <row r="14" spans="1:3" x14ac:dyDescent="0.35">
      <c r="A14" s="6" t="s">
        <v>738</v>
      </c>
      <c r="B14" s="18">
        <f>SUMIF(Inventaire!B:B,Catégories!A:A,Inventaire!D:D)</f>
        <v>69</v>
      </c>
      <c r="C14" s="21"/>
    </row>
    <row r="15" spans="1:3" x14ac:dyDescent="0.35">
      <c r="A15" s="6" t="s">
        <v>352</v>
      </c>
      <c r="B15" s="18">
        <f>SUMIF(Inventaire!B:B,Catégories!A:A,Inventaire!D:D)</f>
        <v>19</v>
      </c>
      <c r="C15" s="21"/>
    </row>
    <row r="16" spans="1:3" x14ac:dyDescent="0.35">
      <c r="A16" s="6" t="s">
        <v>830</v>
      </c>
      <c r="B16" s="18">
        <f>SUMIF(Inventaire!B:B,Catégories!A:A,Inventaire!D:D)</f>
        <v>52</v>
      </c>
      <c r="C16" s="21"/>
    </row>
    <row r="17" spans="1:3" x14ac:dyDescent="0.35">
      <c r="A17" s="6" t="s">
        <v>321</v>
      </c>
      <c r="B17" s="18">
        <f>SUMIF(Inventaire!B:B,Catégories!A:A,Inventaire!D:D)</f>
        <v>4</v>
      </c>
      <c r="C17" s="21"/>
    </row>
    <row r="18" spans="1:3" x14ac:dyDescent="0.35">
      <c r="A18" s="6" t="s">
        <v>601</v>
      </c>
      <c r="B18" s="18">
        <f>SUMIF(Inventaire!B:B,Catégories!A:A,Inventaire!D:D)</f>
        <v>17</v>
      </c>
      <c r="C18" s="21"/>
    </row>
    <row r="19" spans="1:3" x14ac:dyDescent="0.35">
      <c r="A19" s="6" t="s">
        <v>611</v>
      </c>
      <c r="B19" s="18">
        <f>SUMIF(Inventaire!B:B,Catégories!A:A,Inventaire!D:D)</f>
        <v>2</v>
      </c>
      <c r="C19" s="21"/>
    </row>
    <row r="20" spans="1:3" x14ac:dyDescent="0.35">
      <c r="A20" s="6" t="s">
        <v>237</v>
      </c>
      <c r="B20" s="18">
        <f>SUMIF(Inventaire!B:B,Catégories!A:A,Inventaire!D:D)</f>
        <v>4</v>
      </c>
      <c r="C20" s="21"/>
    </row>
    <row r="21" spans="1:3" x14ac:dyDescent="0.35">
      <c r="A21" s="6" t="s">
        <v>271</v>
      </c>
      <c r="B21" s="18">
        <f>SUMIF(Inventaire!B:B,Catégories!A:A,Inventaire!D:D)</f>
        <v>7</v>
      </c>
      <c r="C21" s="21"/>
    </row>
    <row r="22" spans="1:3" x14ac:dyDescent="0.35">
      <c r="A22" s="6" t="s">
        <v>98</v>
      </c>
      <c r="B22" s="18">
        <f>SUMIF(Inventaire!B:B,Catégories!A:A,Inventaire!D:D)</f>
        <v>27</v>
      </c>
      <c r="C22" s="21"/>
    </row>
    <row r="23" spans="1:3" x14ac:dyDescent="0.35">
      <c r="A23" s="6" t="s">
        <v>543</v>
      </c>
      <c r="B23" s="18">
        <f>SUMIF(Inventaire!B:B,Catégories!A:A,Inventaire!D:D)</f>
        <v>2</v>
      </c>
      <c r="C23" s="21"/>
    </row>
    <row r="24" spans="1:3" x14ac:dyDescent="0.35">
      <c r="A24" s="6" t="s">
        <v>163</v>
      </c>
      <c r="B24" s="18">
        <f>SUMIF(Inventaire!B:B,Catégories!A:A,Inventaire!D:D)</f>
        <v>59</v>
      </c>
      <c r="C24" s="21"/>
    </row>
    <row r="25" spans="1:3" x14ac:dyDescent="0.35">
      <c r="A25" s="6" t="s">
        <v>257</v>
      </c>
      <c r="B25" s="18">
        <f>SUMIF(Inventaire!B:B,Catégories!A:A,Inventaire!D:D)</f>
        <v>9</v>
      </c>
      <c r="C25" s="21"/>
    </row>
    <row r="26" spans="1:3" x14ac:dyDescent="0.35">
      <c r="A26" s="6" t="s">
        <v>199</v>
      </c>
      <c r="B26" s="18">
        <f>SUMIF(Inventaire!B:B,Catégories!A:A,Inventaire!D:D)</f>
        <v>2</v>
      </c>
      <c r="C26" s="21"/>
    </row>
    <row r="27" spans="1:3" x14ac:dyDescent="0.35">
      <c r="A27" s="6" t="s">
        <v>672</v>
      </c>
      <c r="B27" s="18">
        <f>SUMIF(Inventaire!B:B,Catégories!A:A,Inventaire!D:D)</f>
        <v>1</v>
      </c>
      <c r="C27" s="21"/>
    </row>
    <row r="28" spans="1:3" x14ac:dyDescent="0.35">
      <c r="A28" s="6" t="s">
        <v>336</v>
      </c>
      <c r="B28" s="18">
        <f>SUMIF(Inventaire!B:B,Catégories!A:A,Inventaire!D:D)</f>
        <v>1</v>
      </c>
      <c r="C28" s="21"/>
    </row>
    <row r="29" spans="1:3" x14ac:dyDescent="0.35">
      <c r="A29" s="6" t="s">
        <v>164</v>
      </c>
      <c r="B29" s="18">
        <f>SUMIF(Inventaire!B:B,Catégories!A:A,Inventaire!D:D)</f>
        <v>9</v>
      </c>
      <c r="C29" s="21"/>
    </row>
    <row r="30" spans="1:3" x14ac:dyDescent="0.35">
      <c r="A30" s="6" t="s">
        <v>99</v>
      </c>
      <c r="B30" s="18">
        <f>SUMIF(Inventaire!B:B,Catégories!A:A,Inventaire!D:D)</f>
        <v>199</v>
      </c>
      <c r="C30" s="21"/>
    </row>
    <row r="31" spans="1:3" x14ac:dyDescent="0.35">
      <c r="A31" s="6" t="s">
        <v>858</v>
      </c>
      <c r="B31" s="18">
        <f>SUMIF(Inventaire!B:B,Catégories!A:A,Inventaire!D:D)</f>
        <v>44</v>
      </c>
      <c r="C31" s="21"/>
    </row>
    <row r="32" spans="1:3" x14ac:dyDescent="0.35">
      <c r="A32" s="6" t="s">
        <v>640</v>
      </c>
      <c r="B32" s="18">
        <f>SUMIF(Inventaire!B:B,Catégories!A:A,Inventaire!D:D)</f>
        <v>1</v>
      </c>
      <c r="C32" s="21"/>
    </row>
    <row r="33" spans="1:3" x14ac:dyDescent="0.35">
      <c r="A33" s="6" t="s">
        <v>100</v>
      </c>
      <c r="B33" s="18">
        <f>SUMIF(Inventaire!B:B,Catégories!A:A,Inventaire!D:D)</f>
        <v>5000</v>
      </c>
      <c r="C33" s="21"/>
    </row>
    <row r="34" spans="1:3" x14ac:dyDescent="0.35">
      <c r="A34" s="6" t="s">
        <v>368</v>
      </c>
      <c r="B34" s="18">
        <f>SUMIF(Inventaire!B:B,Catégories!A:A,Inventaire!D:D)</f>
        <v>1029</v>
      </c>
      <c r="C34" s="21"/>
    </row>
    <row r="35" spans="1:3" x14ac:dyDescent="0.35">
      <c r="A35" s="6" t="s">
        <v>94</v>
      </c>
      <c r="B35" s="18">
        <f>SUMIF(Inventaire!B:B,Catégories!A:A,Inventaire!D:D)</f>
        <v>14</v>
      </c>
      <c r="C35" s="21"/>
    </row>
    <row r="36" spans="1:3" x14ac:dyDescent="0.35">
      <c r="A36" s="6" t="s">
        <v>593</v>
      </c>
      <c r="B36" s="18">
        <f>SUMIF(Inventaire!B:B,Catégories!A:A,Inventaire!D:D)</f>
        <v>92</v>
      </c>
      <c r="C36" s="21"/>
    </row>
    <row r="37" spans="1:3" x14ac:dyDescent="0.35">
      <c r="A37" s="6" t="s">
        <v>272</v>
      </c>
      <c r="B37" s="18">
        <f>SUMIF(Inventaire!B:B,Catégories!A:A,Inventaire!D:D)</f>
        <v>2</v>
      </c>
      <c r="C37" s="21"/>
    </row>
    <row r="38" spans="1:3" x14ac:dyDescent="0.35">
      <c r="A38" s="6" t="s">
        <v>558</v>
      </c>
      <c r="B38" s="18">
        <f>SUMIF(Inventaire!B:B,Catégories!A:A,Inventaire!D:D)</f>
        <v>33</v>
      </c>
      <c r="C38" s="21"/>
    </row>
    <row r="39" spans="1:3" x14ac:dyDescent="0.35">
      <c r="A39" s="6" t="s">
        <v>885</v>
      </c>
      <c r="B39" s="18">
        <f>SUMIF(Inventaire!B:B,Catégories!A:A,Inventaire!D:D)</f>
        <v>2</v>
      </c>
      <c r="C39" s="21"/>
    </row>
    <row r="40" spans="1:3" x14ac:dyDescent="0.35">
      <c r="A40" s="6" t="s">
        <v>222</v>
      </c>
      <c r="B40" s="18">
        <f>SUMIF(Inventaire!B:B,Catégories!A:A,Inventaire!D:D)</f>
        <v>2</v>
      </c>
      <c r="C40" s="21"/>
    </row>
    <row r="41" spans="1:3" x14ac:dyDescent="0.35">
      <c r="A41" s="6" t="s">
        <v>628</v>
      </c>
      <c r="B41" s="18">
        <f>SUMIF(Inventaire!B:B,Catégories!A:A,Inventaire!D:D)</f>
        <v>79</v>
      </c>
      <c r="C41" s="21"/>
    </row>
    <row r="42" spans="1:3" x14ac:dyDescent="0.35">
      <c r="A42" s="6" t="s">
        <v>63</v>
      </c>
      <c r="B42" s="18">
        <f>SUMIF(Inventaire!B:B,Catégories!A:A,Inventaire!D:D)</f>
        <v>3209</v>
      </c>
      <c r="C42" s="21"/>
    </row>
    <row r="43" spans="1:3" x14ac:dyDescent="0.35">
      <c r="A43" s="6" t="s">
        <v>552</v>
      </c>
      <c r="B43" s="18">
        <f>SUMIF(Inventaire!B:B,Catégories!A:A,Inventaire!D:D)</f>
        <v>124</v>
      </c>
      <c r="C43" s="21"/>
    </row>
    <row r="44" spans="1:3" x14ac:dyDescent="0.35">
      <c r="A44" s="6" t="s">
        <v>808</v>
      </c>
      <c r="B44" s="18">
        <f>SUMIF(Inventaire!B:B,Catégories!A:A,Inventaire!D:D)</f>
        <v>6</v>
      </c>
      <c r="C44" s="21"/>
    </row>
    <row r="45" spans="1:3" x14ac:dyDescent="0.35">
      <c r="A45" s="6" t="s">
        <v>759</v>
      </c>
      <c r="B45" s="18">
        <f>SUMIF(Inventaire!B:B,Catégories!A:A,Inventaire!D:D)</f>
        <v>1</v>
      </c>
      <c r="C45" s="21"/>
    </row>
    <row r="46" spans="1:3" x14ac:dyDescent="0.35">
      <c r="A46" s="6" t="s">
        <v>268</v>
      </c>
      <c r="B46" s="18">
        <f>SUMIF(Inventaire!B:B,Catégories!A:A,Inventaire!D:D)</f>
        <v>67</v>
      </c>
      <c r="C46" s="21"/>
    </row>
    <row r="47" spans="1:3" x14ac:dyDescent="0.35">
      <c r="A47" s="6" t="s">
        <v>375</v>
      </c>
      <c r="B47" s="18">
        <f>SUMIF(Inventaire!B:B,Catégories!A:A,Inventaire!D:D)</f>
        <v>11</v>
      </c>
      <c r="C47" s="21"/>
    </row>
    <row r="48" spans="1:3" x14ac:dyDescent="0.35">
      <c r="A48" s="6" t="s">
        <v>225</v>
      </c>
      <c r="B48" s="18">
        <f>SUMIF(Inventaire!B:B,Catégories!A:A,Inventaire!D:D)</f>
        <v>1</v>
      </c>
      <c r="C48" s="21"/>
    </row>
    <row r="49" spans="1:3" x14ac:dyDescent="0.35">
      <c r="A49" s="6" t="s">
        <v>769</v>
      </c>
      <c r="B49" s="18">
        <f>SUMIF(Inventaire!B:B,Catégories!A:A,Inventaire!D:D)</f>
        <v>33</v>
      </c>
      <c r="C49" s="21"/>
    </row>
    <row r="50" spans="1:3" x14ac:dyDescent="0.35">
      <c r="A50" s="6" t="s">
        <v>64</v>
      </c>
      <c r="B50" s="18">
        <f>SUMIF(Inventaire!B:B,Catégories!A:A,Inventaire!D:D)</f>
        <v>0</v>
      </c>
      <c r="C50" s="21"/>
    </row>
    <row r="51" spans="1:3" x14ac:dyDescent="0.35">
      <c r="A51" s="6" t="s">
        <v>196</v>
      </c>
      <c r="B51" s="18">
        <f>SUMIF(Inventaire!B:B,Catégories!A:A,Inventaire!D:D)</f>
        <v>7</v>
      </c>
      <c r="C51" s="21"/>
    </row>
    <row r="52" spans="1:3" x14ac:dyDescent="0.35">
      <c r="A52" s="6" t="s">
        <v>397</v>
      </c>
      <c r="B52" s="18">
        <f>SUMIF(Inventaire!B:B,Catégories!A:A,Inventaire!D:D)</f>
        <v>2</v>
      </c>
      <c r="C52" s="21"/>
    </row>
    <row r="53" spans="1:3" x14ac:dyDescent="0.35">
      <c r="A53" s="6" t="s">
        <v>307</v>
      </c>
      <c r="B53" s="18">
        <f>SUMIF(Inventaire!B:B,Catégories!A:A,Inventaire!D:D)</f>
        <v>4</v>
      </c>
      <c r="C53" s="21"/>
    </row>
    <row r="54" spans="1:3" x14ac:dyDescent="0.35">
      <c r="A54" s="6" t="s">
        <v>103</v>
      </c>
      <c r="B54" s="18">
        <f>SUMIF(Inventaire!B:B,Catégories!A:A,Inventaire!D:D)</f>
        <v>5</v>
      </c>
      <c r="C54" s="21"/>
    </row>
    <row r="55" spans="1:3" x14ac:dyDescent="0.35">
      <c r="A55" s="6" t="s">
        <v>346</v>
      </c>
      <c r="B55" s="18">
        <f>SUMIF(Inventaire!B:B,Catégories!A:A,Inventaire!D:D)</f>
        <v>1</v>
      </c>
      <c r="C55" s="21"/>
    </row>
    <row r="56" spans="1:3" x14ac:dyDescent="0.35">
      <c r="A56" s="6" t="s">
        <v>264</v>
      </c>
      <c r="B56" s="18">
        <f>SUMIF(Inventaire!B:B,Catégories!A:A,Inventaire!D:D)</f>
        <v>52</v>
      </c>
      <c r="C56" s="21"/>
    </row>
    <row r="57" spans="1:3" x14ac:dyDescent="0.35">
      <c r="A57" s="6" t="s">
        <v>511</v>
      </c>
      <c r="B57" s="18">
        <f>SUMIF(Inventaire!B:B,Catégories!A:A,Inventaire!D:D)</f>
        <v>199</v>
      </c>
      <c r="C57" s="21"/>
    </row>
    <row r="58" spans="1:3" x14ac:dyDescent="0.35">
      <c r="A58" s="6" t="s">
        <v>218</v>
      </c>
      <c r="B58" s="18">
        <f>SUMIF(Inventaire!B:B,Catégories!A:A,Inventaire!D:D)</f>
        <v>9</v>
      </c>
      <c r="C58" s="21"/>
    </row>
    <row r="59" spans="1:3" s="47" customFormat="1" ht="24" customHeight="1" x14ac:dyDescent="0.35">
      <c r="A59" s="86"/>
      <c r="B59" s="87"/>
      <c r="C59" s="86"/>
    </row>
  </sheetData>
  <sheetProtection sheet="1" objects="1" scenarios="1" sort="0" autoFilter="0" pivotTables="0"/>
  <autoFilter ref="A3:C58" xr:uid="{00000000-0009-0000-0000-000006000000}"/>
  <sortState xmlns:xlrd2="http://schemas.microsoft.com/office/spreadsheetml/2017/richdata2" ref="A4:C59">
    <sortCondition ref="A4"/>
  </sortState>
  <hyperlinks>
    <hyperlink ref="B3" location="Inventaire!A1" display="Nombre de pièces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O57"/>
  <sheetViews>
    <sheetView zoomScaleNormal="100" workbookViewId="0"/>
  </sheetViews>
  <sheetFormatPr baseColWidth="10" defaultRowHeight="14.5" x14ac:dyDescent="0.35"/>
  <cols>
    <col min="1" max="1" width="24.54296875" customWidth="1"/>
    <col min="2" max="2" width="13.26953125" customWidth="1"/>
    <col min="3" max="7" width="2.81640625" customWidth="1"/>
    <col min="8" max="8" width="21" customWidth="1"/>
    <col min="9" max="9" width="23.81640625" bestFit="1" customWidth="1"/>
    <col min="10" max="15" width="14" customWidth="1"/>
    <col min="16" max="16" width="11.81640625" customWidth="1"/>
    <col min="17" max="17" width="19.453125" bestFit="1" customWidth="1"/>
    <col min="18" max="18" width="22.1796875" bestFit="1" customWidth="1"/>
    <col min="19" max="19" width="19.453125" bestFit="1" customWidth="1"/>
    <col min="20" max="20" width="22.1796875" bestFit="1" customWidth="1"/>
    <col min="21" max="21" width="24.453125" bestFit="1" customWidth="1"/>
    <col min="22" max="22" width="27.1796875" bestFit="1" customWidth="1"/>
  </cols>
  <sheetData>
    <row r="1" spans="1:15" ht="42.75" customHeight="1" x14ac:dyDescent="0.55000000000000004">
      <c r="A1" s="94" t="s">
        <v>44</v>
      </c>
      <c r="H1" s="94" t="s">
        <v>48</v>
      </c>
    </row>
    <row r="3" spans="1:15" s="47" customFormat="1" x14ac:dyDescent="0.35">
      <c r="A3" s="97" t="s">
        <v>43</v>
      </c>
      <c r="H3" s="97" t="s">
        <v>45</v>
      </c>
      <c r="J3" s="97" t="s">
        <v>4</v>
      </c>
      <c r="M3"/>
      <c r="N3"/>
      <c r="O3"/>
    </row>
    <row r="4" spans="1:15" s="96" customFormat="1" x14ac:dyDescent="0.35">
      <c r="A4" s="95" t="s">
        <v>28</v>
      </c>
      <c r="B4" t="s">
        <v>46</v>
      </c>
      <c r="H4" s="95" t="s">
        <v>47</v>
      </c>
      <c r="I4" s="95" t="s">
        <v>17</v>
      </c>
      <c r="J4" t="s">
        <v>612</v>
      </c>
      <c r="K4" t="s">
        <v>62</v>
      </c>
      <c r="L4" s="96" t="s">
        <v>42</v>
      </c>
      <c r="M4"/>
      <c r="N4"/>
      <c r="O4"/>
    </row>
    <row r="5" spans="1:15" x14ac:dyDescent="0.35">
      <c r="A5" t="s">
        <v>612</v>
      </c>
      <c r="B5" s="114"/>
      <c r="H5" t="s">
        <v>58</v>
      </c>
      <c r="I5" t="s">
        <v>59</v>
      </c>
      <c r="J5" s="114"/>
      <c r="K5" s="114">
        <v>5000</v>
      </c>
      <c r="L5" s="114">
        <v>5000</v>
      </c>
    </row>
    <row r="6" spans="1:15" x14ac:dyDescent="0.35">
      <c r="A6" t="s">
        <v>63</v>
      </c>
      <c r="B6" s="114">
        <v>3209</v>
      </c>
      <c r="H6" t="s">
        <v>637</v>
      </c>
      <c r="I6" t="s">
        <v>612</v>
      </c>
      <c r="J6" s="114"/>
      <c r="K6" s="114"/>
      <c r="L6" s="114"/>
    </row>
    <row r="7" spans="1:15" x14ac:dyDescent="0.35">
      <c r="A7" t="s">
        <v>99</v>
      </c>
      <c r="B7" s="114">
        <v>199</v>
      </c>
      <c r="H7" t="s">
        <v>42</v>
      </c>
      <c r="J7" s="114"/>
      <c r="K7" s="114">
        <v>5000</v>
      </c>
      <c r="L7" s="114">
        <v>5000</v>
      </c>
    </row>
    <row r="8" spans="1:15" x14ac:dyDescent="0.35">
      <c r="A8" t="s">
        <v>94</v>
      </c>
      <c r="B8" s="114">
        <v>14</v>
      </c>
    </row>
    <row r="9" spans="1:15" x14ac:dyDescent="0.35">
      <c r="A9" t="s">
        <v>103</v>
      </c>
      <c r="B9" s="114">
        <v>5</v>
      </c>
    </row>
    <row r="10" spans="1:15" x14ac:dyDescent="0.35">
      <c r="A10" t="s">
        <v>98</v>
      </c>
      <c r="B10" s="114">
        <v>27</v>
      </c>
    </row>
    <row r="11" spans="1:15" x14ac:dyDescent="0.35">
      <c r="A11" t="s">
        <v>100</v>
      </c>
      <c r="B11" s="114">
        <v>5000</v>
      </c>
    </row>
    <row r="12" spans="1:15" ht="5.25" customHeight="1" x14ac:dyDescent="0.35">
      <c r="A12" t="s">
        <v>164</v>
      </c>
      <c r="B12" s="114">
        <v>9</v>
      </c>
    </row>
    <row r="13" spans="1:15" ht="5.25" customHeight="1" x14ac:dyDescent="0.35">
      <c r="A13" t="s">
        <v>199</v>
      </c>
      <c r="B13" s="114">
        <v>2</v>
      </c>
    </row>
    <row r="14" spans="1:15" ht="5.25" customHeight="1" x14ac:dyDescent="0.35">
      <c r="A14" t="s">
        <v>196</v>
      </c>
      <c r="B14" s="114">
        <v>7</v>
      </c>
    </row>
    <row r="15" spans="1:15" ht="5.25" customHeight="1" x14ac:dyDescent="0.35">
      <c r="A15" t="s">
        <v>163</v>
      </c>
      <c r="B15" s="114">
        <v>56</v>
      </c>
    </row>
    <row r="16" spans="1:15" ht="5.25" customHeight="1" x14ac:dyDescent="0.35">
      <c r="A16" t="s">
        <v>271</v>
      </c>
      <c r="B16" s="114">
        <v>7</v>
      </c>
    </row>
    <row r="17" spans="1:12" ht="5.25" customHeight="1" x14ac:dyDescent="0.35">
      <c r="A17" t="s">
        <v>272</v>
      </c>
      <c r="B17" s="114">
        <v>2</v>
      </c>
    </row>
    <row r="18" spans="1:12" ht="5.25" customHeight="1" x14ac:dyDescent="0.35">
      <c r="A18" t="s">
        <v>225</v>
      </c>
      <c r="B18" s="114">
        <v>1</v>
      </c>
    </row>
    <row r="19" spans="1:12" ht="23.5" x14ac:dyDescent="0.55000000000000004">
      <c r="A19" t="s">
        <v>222</v>
      </c>
      <c r="B19" s="114">
        <v>1</v>
      </c>
      <c r="H19" s="94" t="s">
        <v>49</v>
      </c>
    </row>
    <row r="20" spans="1:12" x14ac:dyDescent="0.35">
      <c r="A20" t="s">
        <v>218</v>
      </c>
      <c r="B20" s="114">
        <v>6</v>
      </c>
    </row>
    <row r="21" spans="1:12" x14ac:dyDescent="0.35">
      <c r="A21" t="s">
        <v>257</v>
      </c>
      <c r="B21" s="114">
        <v>7</v>
      </c>
      <c r="H21" s="97" t="s">
        <v>50</v>
      </c>
      <c r="I21" s="47"/>
      <c r="J21" s="97" t="s">
        <v>4</v>
      </c>
      <c r="K21" s="47"/>
      <c r="L21" s="47"/>
    </row>
    <row r="22" spans="1:12" x14ac:dyDescent="0.35">
      <c r="A22" t="s">
        <v>237</v>
      </c>
      <c r="B22" s="114">
        <v>1</v>
      </c>
      <c r="H22" s="95" t="s">
        <v>47</v>
      </c>
      <c r="I22" s="95" t="s">
        <v>17</v>
      </c>
      <c r="J22" t="s">
        <v>612</v>
      </c>
      <c r="K22" t="s">
        <v>62</v>
      </c>
      <c r="L22" s="96" t="s">
        <v>42</v>
      </c>
    </row>
    <row r="23" spans="1:12" x14ac:dyDescent="0.35">
      <c r="A23" t="s">
        <v>268</v>
      </c>
      <c r="B23" s="114">
        <v>67</v>
      </c>
      <c r="H23" t="s">
        <v>58</v>
      </c>
      <c r="I23" t="s">
        <v>59</v>
      </c>
      <c r="J23" s="98"/>
      <c r="K23" s="98">
        <v>5000</v>
      </c>
      <c r="L23" s="98">
        <v>5000</v>
      </c>
    </row>
    <row r="24" spans="1:12" x14ac:dyDescent="0.35">
      <c r="A24" t="s">
        <v>264</v>
      </c>
      <c r="B24" s="114">
        <v>48</v>
      </c>
      <c r="H24" t="s">
        <v>637</v>
      </c>
      <c r="I24" t="s">
        <v>612</v>
      </c>
      <c r="J24" s="98"/>
      <c r="K24" s="98"/>
      <c r="L24" s="98"/>
    </row>
    <row r="25" spans="1:12" x14ac:dyDescent="0.35">
      <c r="A25" t="s">
        <v>375</v>
      </c>
      <c r="B25" s="114">
        <v>4</v>
      </c>
      <c r="H25" t="s">
        <v>42</v>
      </c>
      <c r="J25" s="98"/>
      <c r="K25" s="98">
        <v>5000</v>
      </c>
      <c r="L25" s="98">
        <v>5000</v>
      </c>
    </row>
    <row r="26" spans="1:12" x14ac:dyDescent="0.35">
      <c r="A26" t="s">
        <v>368</v>
      </c>
      <c r="B26" s="114">
        <v>1029</v>
      </c>
    </row>
    <row r="27" spans="1:12" x14ac:dyDescent="0.35">
      <c r="A27" t="s">
        <v>314</v>
      </c>
      <c r="B27" s="114">
        <v>60</v>
      </c>
    </row>
    <row r="28" spans="1:12" x14ac:dyDescent="0.35">
      <c r="A28" t="s">
        <v>324</v>
      </c>
      <c r="B28" s="114">
        <v>3</v>
      </c>
    </row>
    <row r="29" spans="1:12" ht="6.75" customHeight="1" x14ac:dyDescent="0.35">
      <c r="A29" t="s">
        <v>352</v>
      </c>
      <c r="B29" s="114">
        <v>19</v>
      </c>
    </row>
    <row r="30" spans="1:12" ht="6.75" customHeight="1" x14ac:dyDescent="0.35">
      <c r="A30" t="s">
        <v>336</v>
      </c>
      <c r="B30" s="114">
        <v>1</v>
      </c>
    </row>
    <row r="31" spans="1:12" ht="6.75" customHeight="1" x14ac:dyDescent="0.35">
      <c r="A31" t="s">
        <v>321</v>
      </c>
      <c r="B31" s="114">
        <v>4</v>
      </c>
    </row>
    <row r="32" spans="1:12" ht="6.75" customHeight="1" x14ac:dyDescent="0.35">
      <c r="A32" t="s">
        <v>307</v>
      </c>
      <c r="B32" s="114">
        <v>4</v>
      </c>
    </row>
    <row r="33" spans="1:14" ht="6.75" customHeight="1" x14ac:dyDescent="0.35">
      <c r="A33" t="s">
        <v>346</v>
      </c>
      <c r="B33" s="114">
        <v>1</v>
      </c>
    </row>
    <row r="34" spans="1:14" ht="6.75" customHeight="1" x14ac:dyDescent="0.35">
      <c r="A34" t="s">
        <v>397</v>
      </c>
      <c r="B34" s="114">
        <v>2</v>
      </c>
    </row>
    <row r="35" spans="1:14" ht="6.75" customHeight="1" x14ac:dyDescent="0.35">
      <c r="A35" t="s">
        <v>511</v>
      </c>
      <c r="B35" s="114">
        <v>199</v>
      </c>
    </row>
    <row r="36" spans="1:14" ht="6.75" customHeight="1" x14ac:dyDescent="0.35">
      <c r="A36" t="s">
        <v>543</v>
      </c>
      <c r="B36" s="114">
        <v>2</v>
      </c>
    </row>
    <row r="37" spans="1:14" ht="6.75" customHeight="1" x14ac:dyDescent="0.35">
      <c r="A37" t="s">
        <v>582</v>
      </c>
      <c r="B37" s="114">
        <v>79</v>
      </c>
    </row>
    <row r="38" spans="1:14" ht="23.5" x14ac:dyDescent="0.55000000000000004">
      <c r="A38" t="s">
        <v>552</v>
      </c>
      <c r="B38" s="114">
        <v>124</v>
      </c>
      <c r="H38" s="94" t="s">
        <v>51</v>
      </c>
    </row>
    <row r="39" spans="1:14" x14ac:dyDescent="0.35">
      <c r="A39" t="s">
        <v>558</v>
      </c>
      <c r="B39" s="114">
        <v>33</v>
      </c>
    </row>
    <row r="40" spans="1:14" x14ac:dyDescent="0.35">
      <c r="A40" t="s">
        <v>581</v>
      </c>
      <c r="B40" s="114">
        <v>3</v>
      </c>
      <c r="H40" s="97" t="s">
        <v>45</v>
      </c>
      <c r="I40" s="47"/>
      <c r="J40" s="92" t="s">
        <v>5</v>
      </c>
      <c r="K40" s="47"/>
      <c r="L40" s="47"/>
      <c r="M40" s="47"/>
      <c r="N40" s="47"/>
    </row>
    <row r="41" spans="1:14" x14ac:dyDescent="0.35">
      <c r="A41" t="s">
        <v>601</v>
      </c>
      <c r="B41" s="114">
        <v>15</v>
      </c>
      <c r="H41" s="95" t="s">
        <v>47</v>
      </c>
      <c r="I41" s="95" t="s">
        <v>17</v>
      </c>
      <c r="J41" t="s">
        <v>612</v>
      </c>
      <c r="K41" t="s">
        <v>60</v>
      </c>
      <c r="L41" t="s">
        <v>89</v>
      </c>
      <c r="M41" t="s">
        <v>528</v>
      </c>
      <c r="N41" s="96" t="s">
        <v>42</v>
      </c>
    </row>
    <row r="42" spans="1:14" x14ac:dyDescent="0.35">
      <c r="A42" t="s">
        <v>593</v>
      </c>
      <c r="B42" s="114">
        <v>92</v>
      </c>
      <c r="H42" t="s">
        <v>58</v>
      </c>
      <c r="I42" t="s">
        <v>59</v>
      </c>
      <c r="J42" s="114"/>
      <c r="K42" s="114">
        <v>12</v>
      </c>
      <c r="L42" s="114">
        <v>102</v>
      </c>
      <c r="M42" s="114">
        <v>12</v>
      </c>
      <c r="N42" s="114">
        <v>126</v>
      </c>
    </row>
    <row r="43" spans="1:14" x14ac:dyDescent="0.35">
      <c r="A43" t="s">
        <v>606</v>
      </c>
      <c r="B43" s="114">
        <v>810</v>
      </c>
      <c r="H43" t="s">
        <v>637</v>
      </c>
      <c r="I43" t="s">
        <v>612</v>
      </c>
      <c r="J43" s="114"/>
      <c r="K43" s="114"/>
      <c r="L43" s="114"/>
      <c r="M43" s="114"/>
      <c r="N43" s="114"/>
    </row>
    <row r="44" spans="1:14" x14ac:dyDescent="0.35">
      <c r="A44" t="s">
        <v>628</v>
      </c>
      <c r="B44" s="114">
        <v>79</v>
      </c>
      <c r="H44" t="s">
        <v>42</v>
      </c>
      <c r="J44" s="114"/>
      <c r="K44" s="114">
        <v>12</v>
      </c>
      <c r="L44" s="114">
        <v>102</v>
      </c>
      <c r="M44" s="114">
        <v>12</v>
      </c>
      <c r="N44" s="114">
        <v>126</v>
      </c>
    </row>
    <row r="45" spans="1:14" x14ac:dyDescent="0.35">
      <c r="A45" t="s">
        <v>672</v>
      </c>
      <c r="B45" s="114">
        <v>1</v>
      </c>
    </row>
    <row r="46" spans="1:14" x14ac:dyDescent="0.35">
      <c r="A46" t="s">
        <v>640</v>
      </c>
      <c r="B46" s="114">
        <v>1</v>
      </c>
      <c r="H46" s="99"/>
    </row>
    <row r="47" spans="1:14" x14ac:dyDescent="0.35">
      <c r="A47" t="s">
        <v>780</v>
      </c>
      <c r="B47" s="114">
        <v>105</v>
      </c>
      <c r="H47" s="93"/>
    </row>
    <row r="48" spans="1:14" x14ac:dyDescent="0.35">
      <c r="A48" t="s">
        <v>740</v>
      </c>
      <c r="B48" s="114">
        <v>218</v>
      </c>
    </row>
    <row r="49" spans="1:2" x14ac:dyDescent="0.35">
      <c r="A49" t="s">
        <v>759</v>
      </c>
      <c r="B49" s="114">
        <v>1</v>
      </c>
    </row>
    <row r="50" spans="1:2" x14ac:dyDescent="0.35">
      <c r="A50" t="s">
        <v>738</v>
      </c>
      <c r="B50" s="114">
        <v>69</v>
      </c>
    </row>
    <row r="51" spans="1:2" x14ac:dyDescent="0.35">
      <c r="A51" t="s">
        <v>769</v>
      </c>
      <c r="B51" s="114">
        <v>33</v>
      </c>
    </row>
    <row r="52" spans="1:2" x14ac:dyDescent="0.35">
      <c r="A52" t="s">
        <v>808</v>
      </c>
      <c r="B52" s="114">
        <v>3</v>
      </c>
    </row>
    <row r="53" spans="1:2" x14ac:dyDescent="0.35">
      <c r="A53" t="s">
        <v>783</v>
      </c>
      <c r="B53" s="114">
        <v>4</v>
      </c>
    </row>
    <row r="54" spans="1:2" x14ac:dyDescent="0.35">
      <c r="A54" t="s">
        <v>858</v>
      </c>
      <c r="B54" s="114">
        <v>44</v>
      </c>
    </row>
    <row r="55" spans="1:2" x14ac:dyDescent="0.35">
      <c r="A55" t="s">
        <v>611</v>
      </c>
      <c r="B55" s="114">
        <v>2</v>
      </c>
    </row>
    <row r="56" spans="1:2" x14ac:dyDescent="0.35">
      <c r="A56" t="s">
        <v>830</v>
      </c>
      <c r="B56" s="114">
        <v>52</v>
      </c>
    </row>
    <row r="57" spans="1:2" x14ac:dyDescent="0.35">
      <c r="A57" t="s">
        <v>42</v>
      </c>
      <c r="B57" s="114">
        <v>11764</v>
      </c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C19"/>
  <sheetViews>
    <sheetView workbookViewId="0">
      <selection activeCell="B24" sqref="B23:B24"/>
    </sheetView>
  </sheetViews>
  <sheetFormatPr baseColWidth="10" defaultColWidth="11.453125" defaultRowHeight="15.75" customHeight="1" x14ac:dyDescent="0.3"/>
  <cols>
    <col min="1" max="1" width="23.453125" style="90" customWidth="1"/>
    <col min="2" max="2" width="36" style="90" customWidth="1"/>
    <col min="3" max="16384" width="11.453125" style="90"/>
  </cols>
  <sheetData>
    <row r="1" spans="1:3" ht="15.75" customHeight="1" x14ac:dyDescent="0.3">
      <c r="A1" s="88" t="s">
        <v>29</v>
      </c>
      <c r="B1" s="89" t="s">
        <v>92</v>
      </c>
    </row>
    <row r="2" spans="1:3" ht="15.75" customHeight="1" x14ac:dyDescent="0.3">
      <c r="A2" s="88" t="s">
        <v>30</v>
      </c>
      <c r="B2" s="89" t="s">
        <v>209</v>
      </c>
    </row>
    <row r="4" spans="1:3" ht="15.75" customHeight="1" x14ac:dyDescent="0.3">
      <c r="A4" s="68" t="s">
        <v>31</v>
      </c>
      <c r="B4" s="91">
        <f>IFERROR(VLOOKUP("134623",Pièces,4,FALSE),0)</f>
        <v>0</v>
      </c>
    </row>
    <row r="5" spans="1:3" ht="15.75" customHeight="1" x14ac:dyDescent="0.3">
      <c r="A5" s="69"/>
      <c r="B5" s="70"/>
    </row>
    <row r="6" spans="1:3" ht="15.75" customHeight="1" x14ac:dyDescent="0.3">
      <c r="A6" s="69"/>
      <c r="B6" s="70"/>
    </row>
    <row r="7" spans="1:3" ht="15.75" customHeight="1" x14ac:dyDescent="0.3">
      <c r="A7" s="69"/>
      <c r="B7" s="70"/>
    </row>
    <row r="8" spans="1:3" ht="15.75" customHeight="1" x14ac:dyDescent="0.3">
      <c r="A8" s="68" t="s">
        <v>32</v>
      </c>
      <c r="B8" s="71"/>
    </row>
    <row r="9" spans="1:3" ht="15.75" customHeight="1" x14ac:dyDescent="0.3">
      <c r="A9" s="72" t="s">
        <v>2</v>
      </c>
      <c r="B9" s="48">
        <v>888888</v>
      </c>
      <c r="C9" s="74">
        <f ca="1">IFERROR(MATCH(VD_Pièce,Liste_Pièces,0)-1,0)</f>
        <v>0</v>
      </c>
    </row>
    <row r="10" spans="1:3" ht="15.75" customHeight="1" x14ac:dyDescent="0.3">
      <c r="A10" s="72" t="s">
        <v>4</v>
      </c>
      <c r="B10" s="48" t="s">
        <v>70</v>
      </c>
      <c r="C10" s="74">
        <f ca="1">IFERROR(MATCH(VD_Fournisseur,Liste_Fournisseurs,0)-1,0)</f>
        <v>1</v>
      </c>
    </row>
    <row r="11" spans="1:3" ht="15.75" customHeight="1" x14ac:dyDescent="0.3">
      <c r="A11" s="72" t="s">
        <v>5</v>
      </c>
      <c r="B11" s="48" t="s">
        <v>522</v>
      </c>
      <c r="C11" s="74">
        <f ca="1">IFERROR(MATCH(VD_Technicien,Liste_Techniciens,0)-1,0)</f>
        <v>6</v>
      </c>
    </row>
    <row r="12" spans="1:3" ht="15.75" customHeight="1" x14ac:dyDescent="0.3">
      <c r="A12" s="72" t="s">
        <v>28</v>
      </c>
      <c r="B12" s="48" t="s">
        <v>740</v>
      </c>
      <c r="C12" s="74">
        <f ca="1">IFERROR(MATCH(VD_Technicien,Liste_Techniciens,0)-1,0)</f>
        <v>6</v>
      </c>
    </row>
    <row r="13" spans="1:3" ht="15.75" customHeight="1" x14ac:dyDescent="0.3">
      <c r="A13" s="69"/>
      <c r="B13" s="70"/>
    </row>
    <row r="14" spans="1:3" ht="15.75" customHeight="1" x14ac:dyDescent="0.3">
      <c r="A14" s="73" t="s">
        <v>33</v>
      </c>
      <c r="B14" s="68"/>
    </row>
    <row r="15" spans="1:3" ht="15.75" customHeight="1" x14ac:dyDescent="0.3">
      <c r="A15" s="49" t="s">
        <v>34</v>
      </c>
      <c r="B15" s="50" t="s">
        <v>67</v>
      </c>
    </row>
    <row r="16" spans="1:3" ht="15.75" customHeight="1" x14ac:dyDescent="0.3">
      <c r="A16" s="49" t="s">
        <v>35</v>
      </c>
      <c r="B16" s="50" t="s">
        <v>36</v>
      </c>
    </row>
    <row r="17" spans="1:2" ht="15.75" customHeight="1" x14ac:dyDescent="0.3">
      <c r="A17" s="49" t="s">
        <v>37</v>
      </c>
      <c r="B17" s="50" t="s">
        <v>36</v>
      </c>
    </row>
    <row r="18" spans="1:2" ht="15.75" customHeight="1" x14ac:dyDescent="0.3">
      <c r="A18" s="49" t="s">
        <v>38</v>
      </c>
      <c r="B18" s="50" t="s">
        <v>36</v>
      </c>
    </row>
    <row r="19" spans="1:2" ht="15.75" customHeight="1" x14ac:dyDescent="0.3">
      <c r="A19" s="73"/>
      <c r="B19" s="68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 xr:uid="{00000000-0002-0000-0800-000000000000}">
      <formula1>"oui,non"</formula1>
    </dataValidation>
    <dataValidation type="list" allowBlank="1" showInputMessage="1" showErrorMessage="1" errorTitle="Choisir dans la liste" error="Choisir dans la liste !" sqref="B10" xr:uid="{00000000-0002-0000-0800-000001000000}">
      <formula1>Liste_Fournisseurs</formula1>
    </dataValidation>
    <dataValidation type="list" allowBlank="1" showInputMessage="1" showErrorMessage="1" errorTitle="Choisir dans la liste" error="Choisir dans la liste !" sqref="B9" xr:uid="{00000000-0002-0000-0800-000002000000}">
      <formula1>Liste_Pièces</formula1>
    </dataValidation>
    <dataValidation type="list" allowBlank="1" showInputMessage="1" showErrorMessage="1" errorTitle="Choisir dans la liste" error="Choisir dans la liste !" sqref="B11" xr:uid="{00000000-0002-0000-0800-000003000000}">
      <formula1>Liste_Techniciens</formula1>
    </dataValidation>
    <dataValidation type="list" allowBlank="1" showInputMessage="1" showErrorMessage="1" errorTitle="Choisir dans la liste" error="Choisir dans la liste !" sqref="B12" xr:uid="{00000000-0002-0000-0800-000004000000}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23</vt:i4>
      </vt:variant>
    </vt:vector>
  </HeadingPairs>
  <TitlesOfParts>
    <vt:vector size="32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FinPourSomme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SAMUEL EBOLT</cp:lastModifiedBy>
  <dcterms:created xsi:type="dcterms:W3CDTF">2013-02-01T10:35:05Z</dcterms:created>
  <dcterms:modified xsi:type="dcterms:W3CDTF">2023-04-27T14:57:13Z</dcterms:modified>
</cp:coreProperties>
</file>