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85c3b3a2b91c9b/Bureau/Projet création BE CVC/Programmes CVC/Forum Excel/"/>
    </mc:Choice>
  </mc:AlternateContent>
  <xr:revisionPtr revIDLastSave="0" documentId="8_{152CB947-4263-4A6D-BAAD-D4E9A15FC633}" xr6:coauthVersionLast="47" xr6:coauthVersionMax="47" xr10:uidLastSave="{00000000-0000-0000-0000-000000000000}"/>
  <bookViews>
    <workbookView xWindow="-108" yWindow="-108" windowWidth="23256" windowHeight="12456" xr2:uid="{B839ABF0-EACB-49D4-987C-D0C3A7AA13B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30" i="1" l="1"/>
  <c r="Y30" i="1" s="1"/>
  <c r="X24" i="1"/>
  <c r="H12" i="1"/>
  <c r="K11" i="1"/>
  <c r="L11" i="1" s="1"/>
  <c r="I11" i="1"/>
  <c r="J11" i="1" s="1"/>
  <c r="G11" i="1"/>
  <c r="K10" i="1"/>
  <c r="L10" i="1" s="1"/>
  <c r="I10" i="1"/>
  <c r="J10" i="1" s="1"/>
  <c r="G10" i="1"/>
  <c r="K9" i="1"/>
  <c r="L9" i="1" s="1"/>
  <c r="I9" i="1"/>
  <c r="J9" i="1" s="1"/>
  <c r="G9" i="1"/>
  <c r="X8" i="1"/>
  <c r="K8" i="1"/>
  <c r="L8" i="1" s="1"/>
  <c r="I8" i="1"/>
  <c r="J8" i="1" s="1"/>
  <c r="G8" i="1"/>
  <c r="K7" i="1"/>
  <c r="I7" i="1"/>
  <c r="J7" i="1" s="1"/>
  <c r="G7" i="1"/>
  <c r="J12" i="1" l="1"/>
  <c r="N12" i="1"/>
  <c r="M7" i="1" l="1"/>
  <c r="L7" i="1"/>
  <c r="L12" i="1" s="1"/>
  <c r="O12" i="1" s="1"/>
  <c r="T12" i="1" s="1"/>
  <c r="P12" i="1" l="1"/>
</calcChain>
</file>

<file path=xl/sharedStrings.xml><?xml version="1.0" encoding="utf-8"?>
<sst xmlns="http://schemas.openxmlformats.org/spreadsheetml/2006/main" count="59" uniqueCount="50">
  <si>
    <t>Nom appareil</t>
  </si>
  <si>
    <t>Coefficients</t>
  </si>
  <si>
    <r>
      <t>Ef</t>
    </r>
    <r>
      <rPr>
        <b/>
        <vertAlign val="subscript"/>
        <sz val="11"/>
        <color theme="1"/>
        <rFont val="Aptos Narrow"/>
        <family val="2"/>
        <scheme val="minor"/>
      </rPr>
      <t>apps</t>
    </r>
    <r>
      <rPr>
        <b/>
        <sz val="11"/>
        <color theme="1"/>
        <rFont val="Aptos Narrow"/>
        <family val="2"/>
        <scheme val="minor"/>
      </rPr>
      <t xml:space="preserve"> [l/s]</t>
    </r>
  </si>
  <si>
    <r>
      <t>ϕ</t>
    </r>
    <r>
      <rPr>
        <b/>
        <vertAlign val="subscript"/>
        <sz val="11"/>
        <color theme="1"/>
        <rFont val="Aptos Narrow"/>
        <family val="2"/>
      </rPr>
      <t>int-mini-apps</t>
    </r>
    <r>
      <rPr>
        <b/>
        <sz val="11"/>
        <color theme="1"/>
        <rFont val="Aptos Narrow"/>
        <family val="2"/>
      </rPr>
      <t xml:space="preserve"> [mm]</t>
    </r>
  </si>
  <si>
    <t>Évier - timbre d'office</t>
  </si>
  <si>
    <t>Lavabo</t>
  </si>
  <si>
    <t>Tableau dimensionnement EF</t>
  </si>
  <si>
    <t>Lave mains</t>
  </si>
  <si>
    <t>Niveau</t>
  </si>
  <si>
    <t>Tronçon</t>
  </si>
  <si>
    <t>Tronçon amont</t>
  </si>
  <si>
    <t>Longueur [m]</t>
  </si>
  <si>
    <t>Appareil</t>
  </si>
  <si>
    <t>Nombre</t>
  </si>
  <si>
    <t>Coefficient</t>
  </si>
  <si>
    <r>
      <t>Coeff</t>
    </r>
    <r>
      <rPr>
        <b/>
        <vertAlign val="subscript"/>
        <sz val="14"/>
        <color theme="1"/>
        <rFont val="Aptos Narrow"/>
        <family val="2"/>
        <scheme val="minor"/>
      </rPr>
      <t>apps</t>
    </r>
  </si>
  <si>
    <r>
      <t>Q</t>
    </r>
    <r>
      <rPr>
        <b/>
        <vertAlign val="subscript"/>
        <sz val="12"/>
        <color theme="1"/>
        <rFont val="Aptos Narrow"/>
        <family val="2"/>
        <scheme val="minor"/>
      </rPr>
      <t>brut</t>
    </r>
    <r>
      <rPr>
        <b/>
        <sz val="12"/>
        <color theme="1"/>
        <rFont val="Aptos Narrow"/>
        <family val="2"/>
        <scheme val="minor"/>
      </rPr>
      <t xml:space="preserve"> EF [l/s]</t>
    </r>
  </si>
  <si>
    <t>Qrobs [l/s]</t>
  </si>
  <si>
    <t>Simultanéité</t>
  </si>
  <si>
    <r>
      <t>Qprob [m</t>
    </r>
    <r>
      <rPr>
        <b/>
        <vertAlign val="superscript"/>
        <sz val="12"/>
        <color theme="1"/>
        <rFont val="Aptos Narrow"/>
        <family val="2"/>
        <scheme val="minor"/>
      </rPr>
      <t>3</t>
    </r>
    <r>
      <rPr>
        <b/>
        <sz val="12"/>
        <color theme="1"/>
        <rFont val="Aptos Narrow"/>
        <family val="2"/>
        <scheme val="minor"/>
      </rPr>
      <t>/s]</t>
    </r>
  </si>
  <si>
    <r>
      <t>ø</t>
    </r>
    <r>
      <rPr>
        <b/>
        <vertAlign val="subscript"/>
        <sz val="14"/>
        <color theme="1"/>
        <rFont val="Aptos Narrow"/>
        <family val="2"/>
        <scheme val="minor"/>
      </rPr>
      <t>int</t>
    </r>
    <r>
      <rPr>
        <b/>
        <sz val="12"/>
        <color theme="1"/>
        <rFont val="Aptos Narrow"/>
        <family val="2"/>
        <scheme val="minor"/>
      </rPr>
      <t xml:space="preserve"> [mm]</t>
    </r>
  </si>
  <si>
    <t>Matériau</t>
  </si>
  <si>
    <r>
      <t>ø</t>
    </r>
    <r>
      <rPr>
        <b/>
        <vertAlign val="subscript"/>
        <sz val="14"/>
        <color theme="1"/>
        <rFont val="Aptos Narrow"/>
        <family val="2"/>
        <scheme val="minor"/>
      </rPr>
      <t>int-nom</t>
    </r>
    <r>
      <rPr>
        <b/>
        <sz val="12"/>
        <color theme="1"/>
        <rFont val="Aptos Narrow"/>
        <family val="2"/>
        <scheme val="minor"/>
      </rPr>
      <t xml:space="preserve"> [mm]</t>
    </r>
  </si>
  <si>
    <r>
      <t>ø</t>
    </r>
    <r>
      <rPr>
        <b/>
        <vertAlign val="subscript"/>
        <sz val="14"/>
        <color theme="1"/>
        <rFont val="Aptos Narrow"/>
        <family val="2"/>
        <scheme val="minor"/>
      </rPr>
      <t>ext</t>
    </r>
    <r>
      <rPr>
        <b/>
        <sz val="12"/>
        <color theme="1"/>
        <rFont val="Aptos Narrow"/>
        <family val="2"/>
        <scheme val="minor"/>
      </rPr>
      <t xml:space="preserve"> [mm]</t>
    </r>
  </si>
  <si>
    <t>V [m/s]</t>
  </si>
  <si>
    <t>Bac à laver</t>
  </si>
  <si>
    <t>R+1</t>
  </si>
  <si>
    <t>WC avec robinet de chasse</t>
  </si>
  <si>
    <t>Bidet</t>
  </si>
  <si>
    <t>Machine à laver la vaisselle</t>
  </si>
  <si>
    <t>Baignoire</t>
  </si>
  <si>
    <t>Machine à laver le linge</t>
  </si>
  <si>
    <t>Douche</t>
  </si>
  <si>
    <t>WC avec réservoir de chasse</t>
  </si>
  <si>
    <t>Poste d'eau robinet 1/2</t>
  </si>
  <si>
    <t>Poste d'eau robinet 3/4</t>
  </si>
  <si>
    <t>Cuivre</t>
  </si>
  <si>
    <r>
      <t xml:space="preserve">Au moins </t>
    </r>
    <r>
      <rPr>
        <sz val="11"/>
        <color theme="1"/>
        <rFont val="Aptos Narrow"/>
        <family val="2"/>
      </rPr>
      <t>ϕ robinet</t>
    </r>
  </si>
  <si>
    <t>Urinoir avec robinet individuel</t>
  </si>
  <si>
    <r>
      <t>D = (racine((4*Q)/(</t>
    </r>
    <r>
      <rPr>
        <sz val="11"/>
        <color theme="1"/>
        <rFont val="Aptos Narrow"/>
        <family val="2"/>
      </rPr>
      <t>ϖ*V)))*1000</t>
    </r>
  </si>
  <si>
    <t>Urinoir à action siphonique</t>
  </si>
  <si>
    <t>Machine industrielle ou 
autre appareil*</t>
  </si>
  <si>
    <t>Cabines multi jets et les 
appareils à brassage*</t>
  </si>
  <si>
    <t xml:space="preserve">Facteur multiplicateur </t>
  </si>
  <si>
    <t>logement</t>
  </si>
  <si>
    <t>Capacité baignoire [l]</t>
  </si>
  <si>
    <t>Nombre robinets de chasse</t>
  </si>
  <si>
    <t>Total</t>
  </si>
  <si>
    <t>Qrob [l/s]</t>
  </si>
  <si>
    <t>Vitesse [m/s]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</si>
</sst>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000"/>
  </numFmts>
  <fonts count="11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vertAlign val="subscript"/>
      <sz val="11"/>
      <color theme="1"/>
      <name val="Aptos Narrow"/>
      <family val="2"/>
      <scheme val="minor"/>
    </font>
    <font>
      <b/>
      <sz val="11"/>
      <color theme="1"/>
      <name val="Aptos Narrow"/>
      <family val="2"/>
    </font>
    <font>
      <b/>
      <vertAlign val="subscript"/>
      <sz val="11"/>
      <color theme="1"/>
      <name val="Aptos Narrow"/>
      <family val="2"/>
    </font>
    <font>
      <sz val="11"/>
      <color theme="1"/>
      <name val="Aptos Narrow"/>
      <family val="2"/>
    </font>
    <font>
      <b/>
      <sz val="14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vertAlign val="subscript"/>
      <sz val="14"/>
      <color theme="1"/>
      <name val="Aptos Narrow"/>
      <family val="2"/>
      <scheme val="minor"/>
    </font>
    <font>
      <b/>
      <vertAlign val="subscript"/>
      <sz val="12"/>
      <color theme="1"/>
      <name val="Aptos Narrow"/>
      <family val="2"/>
      <scheme val="minor"/>
    </font>
    <font>
      <b/>
      <vertAlign val="superscript"/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5" fillId="0" borderId="3" xfId="0" applyFont="1" applyBorder="1"/>
    <xf numFmtId="0" fontId="5" fillId="0" borderId="4" xfId="0" applyFon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 wrapText="1"/>
    </xf>
    <xf numFmtId="1" fontId="0" fillId="0" borderId="7" xfId="0" applyNumberFormat="1" applyBorder="1" applyAlignment="1">
      <alignment horizontal="center" vertical="center" wrapText="1"/>
    </xf>
    <xf numFmtId="0" fontId="0" fillId="0" borderId="6" xfId="0" applyBorder="1" applyAlignment="1">
      <alignment horizontal="left" vertical="top"/>
    </xf>
    <xf numFmtId="0" fontId="0" fillId="0" borderId="14" xfId="0" applyBorder="1" applyAlignment="1">
      <alignment horizontal="left" vertical="top"/>
    </xf>
    <xf numFmtId="0" fontId="0" fillId="0" borderId="15" xfId="0" applyBorder="1" applyAlignment="1">
      <alignment horizontal="center" vertical="center" wrapText="1"/>
    </xf>
    <xf numFmtId="1" fontId="0" fillId="0" borderId="16" xfId="0" applyNumberFormat="1" applyBorder="1" applyAlignment="1">
      <alignment horizontal="center" vertical="center" wrapText="1"/>
    </xf>
    <xf numFmtId="1" fontId="0" fillId="0" borderId="15" xfId="0" applyNumberFormat="1" applyBorder="1" applyAlignment="1">
      <alignment horizontal="center" vertical="center" wrapText="1"/>
    </xf>
    <xf numFmtId="0" fontId="1" fillId="0" borderId="1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18CE58-E3BC-416D-BC5D-C89170FC54B2}">
  <dimension ref="B1:Z35"/>
  <sheetViews>
    <sheetView tabSelected="1" workbookViewId="0">
      <selection activeCell="D12" sqref="D12"/>
    </sheetView>
  </sheetViews>
  <sheetFormatPr baseColWidth="10" defaultRowHeight="14.4" x14ac:dyDescent="0.3"/>
  <cols>
    <col min="2" max="2" width="7.44140625" bestFit="1" customWidth="1"/>
    <col min="4" max="4" width="14.88671875" bestFit="1" customWidth="1"/>
    <col min="5" max="5" width="13.21875" bestFit="1" customWidth="1"/>
    <col min="6" max="6" width="24.109375" bestFit="1" customWidth="1"/>
    <col min="7" max="7" width="15.88671875" bestFit="1" customWidth="1"/>
    <col min="8" max="8" width="8.44140625" bestFit="1" customWidth="1"/>
    <col min="9" max="9" width="11.21875" bestFit="1" customWidth="1"/>
    <col min="10" max="10" width="9.33203125" bestFit="1" customWidth="1"/>
    <col min="11" max="11" width="9.44140625" bestFit="1" customWidth="1"/>
    <col min="12" max="12" width="12" bestFit="1" customWidth="1"/>
    <col min="13" max="13" width="11" bestFit="1" customWidth="1"/>
    <col min="14" max="14" width="12.77734375" bestFit="1" customWidth="1"/>
    <col min="15" max="15" width="12.88671875" bestFit="1" customWidth="1"/>
    <col min="16" max="16" width="9.33203125" bestFit="1" customWidth="1"/>
    <col min="17" max="17" width="9.33203125" customWidth="1"/>
    <col min="18" max="18" width="13" bestFit="1" customWidth="1"/>
    <col min="19" max="19" width="9.6640625" bestFit="1" customWidth="1"/>
    <col min="20" max="20" width="7.5546875" bestFit="1" customWidth="1"/>
    <col min="22" max="22" width="15.109375" customWidth="1"/>
    <col min="23" max="23" width="24.6640625" bestFit="1" customWidth="1"/>
    <col min="24" max="24" width="11" bestFit="1" customWidth="1"/>
    <col min="25" max="25" width="8.77734375" bestFit="1" customWidth="1"/>
    <col min="26" max="26" width="15.88671875" bestFit="1" customWidth="1"/>
  </cols>
  <sheetData>
    <row r="1" spans="2:26" ht="15" thickBot="1" x14ac:dyDescent="0.35"/>
    <row r="2" spans="2:26" ht="16.2" thickBot="1" x14ac:dyDescent="0.4">
      <c r="W2" s="1" t="s">
        <v>0</v>
      </c>
      <c r="X2" s="1" t="s">
        <v>1</v>
      </c>
      <c r="Y2" s="1" t="s">
        <v>2</v>
      </c>
      <c r="Z2" s="2" t="s">
        <v>3</v>
      </c>
    </row>
    <row r="3" spans="2:26" x14ac:dyDescent="0.3">
      <c r="W3" s="3" t="s">
        <v>4</v>
      </c>
      <c r="X3" s="4">
        <v>2.5</v>
      </c>
      <c r="Y3" s="5">
        <v>0.2</v>
      </c>
      <c r="Z3" s="6">
        <v>12</v>
      </c>
    </row>
    <row r="4" spans="2:26" ht="15" thickBot="1" x14ac:dyDescent="0.35">
      <c r="W4" s="7" t="s">
        <v>5</v>
      </c>
      <c r="X4" s="8">
        <v>1.5</v>
      </c>
      <c r="Y4" s="9">
        <v>0.2</v>
      </c>
      <c r="Z4" s="8">
        <v>10</v>
      </c>
    </row>
    <row r="5" spans="2:26" ht="18.600000000000001" thickBot="1" x14ac:dyDescent="0.4">
      <c r="B5" s="10" t="s">
        <v>6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2"/>
      <c r="W5" s="7" t="s">
        <v>7</v>
      </c>
      <c r="X5" s="8">
        <v>0.5</v>
      </c>
      <c r="Y5" s="9">
        <v>0.1</v>
      </c>
      <c r="Z5" s="8">
        <v>10</v>
      </c>
    </row>
    <row r="6" spans="2:26" ht="21" thickBot="1" x14ac:dyDescent="0.4">
      <c r="B6" s="13" t="s">
        <v>8</v>
      </c>
      <c r="C6" s="14" t="s">
        <v>9</v>
      </c>
      <c r="D6" s="15" t="s">
        <v>10</v>
      </c>
      <c r="E6" s="14" t="s">
        <v>11</v>
      </c>
      <c r="F6" s="15" t="s">
        <v>12</v>
      </c>
      <c r="G6" s="16" t="s">
        <v>3</v>
      </c>
      <c r="H6" s="14" t="s">
        <v>13</v>
      </c>
      <c r="I6" s="15" t="s">
        <v>14</v>
      </c>
      <c r="J6" s="14" t="s">
        <v>15</v>
      </c>
      <c r="K6" s="1" t="s">
        <v>2</v>
      </c>
      <c r="L6" s="15" t="s">
        <v>16</v>
      </c>
      <c r="M6" s="14" t="s">
        <v>17</v>
      </c>
      <c r="N6" s="15" t="s">
        <v>18</v>
      </c>
      <c r="O6" s="14" t="s">
        <v>19</v>
      </c>
      <c r="P6" s="15" t="s">
        <v>20</v>
      </c>
      <c r="Q6" s="14" t="s">
        <v>21</v>
      </c>
      <c r="R6" s="14" t="s">
        <v>22</v>
      </c>
      <c r="S6" s="14" t="s">
        <v>23</v>
      </c>
      <c r="T6" s="17" t="s">
        <v>24</v>
      </c>
      <c r="W6" s="7" t="s">
        <v>25</v>
      </c>
      <c r="X6" s="8">
        <v>2</v>
      </c>
      <c r="Y6" s="9">
        <v>0.33</v>
      </c>
      <c r="Z6" s="8">
        <v>13</v>
      </c>
    </row>
    <row r="7" spans="2:26" x14ac:dyDescent="0.3">
      <c r="B7" s="18" t="s">
        <v>26</v>
      </c>
      <c r="C7" s="18">
        <v>1</v>
      </c>
      <c r="D7" s="18">
        <v>0</v>
      </c>
      <c r="E7" s="18">
        <v>3</v>
      </c>
      <c r="F7" s="18" t="s">
        <v>27</v>
      </c>
      <c r="G7" s="18" t="str">
        <f>_xlfn.XLOOKUP(F7,W3:W21,Z3:Z21)</f>
        <v>Au moins ϕ robinet</v>
      </c>
      <c r="H7" s="18">
        <v>6</v>
      </c>
      <c r="I7" s="18">
        <f>_xlfn.XLOOKUP(F7,W3:W21,X3:X21)</f>
        <v>1</v>
      </c>
      <c r="J7" s="18">
        <f>I7*H7</f>
        <v>6</v>
      </c>
      <c r="K7" s="18">
        <f>_xlfn.XLOOKUP(F7,W3:W21,Y3:Y21)</f>
        <v>1.5</v>
      </c>
      <c r="L7" s="18">
        <f>IF(F7="WC avec robinet de chasse",AND(H12&lt;=5,J12&lt;=15)*K7*H7,0)</f>
        <v>0</v>
      </c>
      <c r="M7" s="18">
        <f>IF(F7="WC avec robinet de chasse",IF(OR(H12&gt;5,J12&gt;15),Y30,0))</f>
        <v>0</v>
      </c>
      <c r="N7" s="18"/>
      <c r="O7" s="18"/>
      <c r="P7" s="18"/>
      <c r="Q7" s="18"/>
      <c r="R7" s="18"/>
      <c r="S7" s="18"/>
      <c r="T7" s="18"/>
      <c r="U7" s="18"/>
      <c r="V7" s="18"/>
      <c r="W7" s="7" t="s">
        <v>28</v>
      </c>
      <c r="X7" s="8">
        <v>1</v>
      </c>
      <c r="Y7" s="9">
        <v>0.2</v>
      </c>
      <c r="Z7" s="8">
        <v>10</v>
      </c>
    </row>
    <row r="8" spans="2:26" x14ac:dyDescent="0.3">
      <c r="B8" s="18"/>
      <c r="C8" s="18"/>
      <c r="D8" s="18"/>
      <c r="E8" s="18"/>
      <c r="F8" s="18" t="s">
        <v>29</v>
      </c>
      <c r="G8" s="18">
        <f>_xlfn.XLOOKUP(F8,W3:W21,Z3:Z21)</f>
        <v>10</v>
      </c>
      <c r="H8" s="18"/>
      <c r="I8" s="18">
        <f>_xlfn.XLOOKUP(F8,W3:W21,X3:X21)</f>
        <v>1</v>
      </c>
      <c r="J8" s="18">
        <f t="shared" ref="J8:J11" si="0">I8*H8</f>
        <v>0</v>
      </c>
      <c r="K8" s="18">
        <f>_xlfn.XLOOKUP(F8,W3:W21,Y3:Y21)</f>
        <v>0.1</v>
      </c>
      <c r="L8" s="18">
        <f>K8*H8</f>
        <v>0</v>
      </c>
      <c r="M8" s="18"/>
      <c r="N8" s="18"/>
      <c r="O8" s="18"/>
      <c r="P8" s="18"/>
      <c r="Q8" s="18"/>
      <c r="R8" s="18"/>
      <c r="S8" s="18"/>
      <c r="T8" s="18"/>
      <c r="U8" s="18"/>
      <c r="V8" s="18"/>
      <c r="W8" s="7" t="s">
        <v>30</v>
      </c>
      <c r="X8" s="8">
        <f>IF(X26&lt;=150,3,3+(X26-150)*0.01)</f>
        <v>3</v>
      </c>
      <c r="Y8" s="9">
        <v>0.33</v>
      </c>
      <c r="Z8" s="8">
        <v>13</v>
      </c>
    </row>
    <row r="9" spans="2:26" x14ac:dyDescent="0.3">
      <c r="B9" s="18"/>
      <c r="C9" s="18"/>
      <c r="D9" s="18"/>
      <c r="E9" s="18"/>
      <c r="F9" s="18" t="s">
        <v>31</v>
      </c>
      <c r="G9" s="18">
        <f>_xlfn.XLOOKUP(F9,W3:W21,Z3:Z21)</f>
        <v>10</v>
      </c>
      <c r="H9" s="18"/>
      <c r="I9" s="18">
        <f>_xlfn.XLOOKUP(F9,W3:W21,X3:X21)</f>
        <v>1</v>
      </c>
      <c r="J9" s="18">
        <f t="shared" si="0"/>
        <v>0</v>
      </c>
      <c r="K9" s="18">
        <f>_xlfn.XLOOKUP(F9,W3:W21,Y3:Y21)</f>
        <v>0.2</v>
      </c>
      <c r="L9" s="18">
        <f>K9*H9</f>
        <v>0</v>
      </c>
      <c r="M9" s="18"/>
      <c r="N9" s="18"/>
      <c r="O9" s="18"/>
      <c r="P9" s="18"/>
      <c r="Q9" s="18"/>
      <c r="R9" s="18"/>
      <c r="S9" s="18"/>
      <c r="T9" s="18"/>
      <c r="U9" s="18"/>
      <c r="V9" s="18"/>
      <c r="W9" s="7" t="s">
        <v>32</v>
      </c>
      <c r="X9" s="8">
        <v>2</v>
      </c>
      <c r="Y9" s="9">
        <v>0.2</v>
      </c>
      <c r="Z9" s="8">
        <v>12</v>
      </c>
    </row>
    <row r="10" spans="2:26" x14ac:dyDescent="0.3">
      <c r="B10" s="18"/>
      <c r="C10" s="18"/>
      <c r="D10" s="18"/>
      <c r="E10" s="18"/>
      <c r="F10" s="18" t="s">
        <v>33</v>
      </c>
      <c r="G10" s="18">
        <f>_xlfn.XLOOKUP(F10,W3:W21,Z3:Z21)</f>
        <v>10</v>
      </c>
      <c r="H10" s="18"/>
      <c r="I10" s="18">
        <f>_xlfn.XLOOKUP(F10,W3:W21,X3:X21)</f>
        <v>0.5</v>
      </c>
      <c r="J10" s="18">
        <f t="shared" si="0"/>
        <v>0</v>
      </c>
      <c r="K10" s="18">
        <f>_xlfn.XLOOKUP(F10,W3:W21,Y3:Y21)</f>
        <v>0.12</v>
      </c>
      <c r="L10" s="18">
        <f>K10*H10</f>
        <v>0</v>
      </c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7" t="s">
        <v>34</v>
      </c>
      <c r="X10" s="8">
        <v>2</v>
      </c>
      <c r="Y10" s="9">
        <v>0.33</v>
      </c>
      <c r="Z10" s="8">
        <v>12</v>
      </c>
    </row>
    <row r="11" spans="2:26" x14ac:dyDescent="0.3">
      <c r="B11" s="18"/>
      <c r="C11" s="18"/>
      <c r="D11" s="18"/>
      <c r="E11" s="18"/>
      <c r="F11" s="18" t="s">
        <v>32</v>
      </c>
      <c r="G11" s="18">
        <f>_xlfn.XLOOKUP(F11,W4:W22,Z4:Z22)</f>
        <v>12</v>
      </c>
      <c r="H11" s="18"/>
      <c r="I11" s="18">
        <f>_xlfn.XLOOKUP(F11,W3:W21,X3:X21)</f>
        <v>2</v>
      </c>
      <c r="J11" s="18">
        <f t="shared" si="0"/>
        <v>0</v>
      </c>
      <c r="K11" s="18">
        <f>_xlfn.XLOOKUP(F11,W3:W21,Y3:Y21)</f>
        <v>0.2</v>
      </c>
      <c r="L11" s="18">
        <f>K11*H11</f>
        <v>0</v>
      </c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7" t="s">
        <v>35</v>
      </c>
      <c r="X11" s="8">
        <v>2</v>
      </c>
      <c r="Y11" s="9">
        <v>0.42</v>
      </c>
      <c r="Z11" s="8">
        <v>13</v>
      </c>
    </row>
    <row r="12" spans="2:26" x14ac:dyDescent="0.3">
      <c r="B12" s="18"/>
      <c r="C12" s="18"/>
      <c r="D12" s="18"/>
      <c r="E12" s="18"/>
      <c r="F12" s="18"/>
      <c r="G12" s="18"/>
      <c r="H12" s="19">
        <f>SUM(H7:H11)</f>
        <v>6</v>
      </c>
      <c r="I12" s="18"/>
      <c r="J12" s="19">
        <f>SUM(J7:J11)</f>
        <v>6</v>
      </c>
      <c r="K12" s="19"/>
      <c r="L12" s="19">
        <f>SUM(L7:L11)</f>
        <v>0</v>
      </c>
      <c r="M12" s="18"/>
      <c r="N12" s="20">
        <f>IF(AND(H12&lt;=5,J12&lt;=15),0,(0.8*X24)/(SQRT(H12-1)))</f>
        <v>0.35777087639996635</v>
      </c>
      <c r="O12" s="21">
        <f>(M12+(L12*N12))/1000</f>
        <v>0</v>
      </c>
      <c r="P12" s="22">
        <f>IF(AND(H12&lt;=5,J12&lt;=15),IF(AND(J12&gt;0,J12&lt;=3),12,IF(AND(J12&gt;3,J12&lt;=4.5),14,IF(AND(J12&gt;4.5,J12&lt;=6.5),16,IF(AND(J12&gt;6.5,J12&lt;=10),18,IF(AND(J12&gt;10,J12&lt;=15),20))))),(SQRT((4*O12)/(PI()*X35)))*1000)</f>
        <v>0</v>
      </c>
      <c r="Q12" s="22" t="s">
        <v>36</v>
      </c>
      <c r="R12" s="22">
        <v>52</v>
      </c>
      <c r="S12" s="22">
        <v>54</v>
      </c>
      <c r="T12" s="22">
        <f>(4*O12)/(PI()*((R12/1000)^2))</f>
        <v>0</v>
      </c>
      <c r="U12" s="18"/>
      <c r="V12" s="18"/>
      <c r="W12" s="7" t="s">
        <v>33</v>
      </c>
      <c r="X12" s="8">
        <v>0.5</v>
      </c>
      <c r="Y12" s="9">
        <v>0.12</v>
      </c>
      <c r="Z12" s="8">
        <v>10</v>
      </c>
    </row>
    <row r="13" spans="2:26" x14ac:dyDescent="0.3"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7" t="s">
        <v>27</v>
      </c>
      <c r="X13" s="8">
        <v>1</v>
      </c>
      <c r="Y13" s="9">
        <v>1.5</v>
      </c>
      <c r="Z13" s="8" t="s">
        <v>37</v>
      </c>
    </row>
    <row r="14" spans="2:26" x14ac:dyDescent="0.3"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22"/>
      <c r="Q14" s="22"/>
      <c r="R14" s="18"/>
      <c r="S14" s="18"/>
      <c r="T14" s="18"/>
      <c r="U14" s="18"/>
      <c r="V14" s="18"/>
      <c r="W14" s="7" t="s">
        <v>38</v>
      </c>
      <c r="X14" s="8">
        <v>0.5</v>
      </c>
      <c r="Y14" s="9">
        <v>0.15</v>
      </c>
      <c r="Z14" s="8">
        <v>10</v>
      </c>
    </row>
    <row r="15" spans="2:26" x14ac:dyDescent="0.3"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t="s">
        <v>39</v>
      </c>
      <c r="V15" s="18"/>
      <c r="W15" s="7" t="s">
        <v>40</v>
      </c>
      <c r="X15" s="8">
        <v>0.5</v>
      </c>
      <c r="Y15" s="9">
        <v>0.5</v>
      </c>
      <c r="Z15" s="8" t="s">
        <v>37</v>
      </c>
    </row>
    <row r="16" spans="2:26" x14ac:dyDescent="0.3"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7" t="s">
        <v>31</v>
      </c>
      <c r="X16" s="8">
        <v>1</v>
      </c>
      <c r="Y16" s="9">
        <v>0.2</v>
      </c>
      <c r="Z16" s="8">
        <v>10</v>
      </c>
    </row>
    <row r="17" spans="23:26" x14ac:dyDescent="0.3">
      <c r="W17" s="7" t="s">
        <v>29</v>
      </c>
      <c r="X17" s="8">
        <v>1</v>
      </c>
      <c r="Y17" s="9">
        <v>0.1</v>
      </c>
      <c r="Z17" s="8">
        <v>10</v>
      </c>
    </row>
    <row r="18" spans="23:26" x14ac:dyDescent="0.3">
      <c r="W18" s="23" t="s">
        <v>41</v>
      </c>
      <c r="X18" s="24">
        <v>0</v>
      </c>
      <c r="Y18" s="25">
        <v>0</v>
      </c>
      <c r="Z18" s="26">
        <v>0</v>
      </c>
    </row>
    <row r="19" spans="23:26" x14ac:dyDescent="0.3">
      <c r="W19" s="27"/>
      <c r="X19" s="24"/>
      <c r="Y19" s="25"/>
      <c r="Z19" s="26"/>
    </row>
    <row r="20" spans="23:26" x14ac:dyDescent="0.3">
      <c r="W20" s="23" t="s">
        <v>42</v>
      </c>
      <c r="X20" s="24">
        <v>0</v>
      </c>
      <c r="Y20" s="25">
        <v>0</v>
      </c>
      <c r="Z20" s="26">
        <v>0</v>
      </c>
    </row>
    <row r="21" spans="23:26" ht="15" thickBot="1" x14ac:dyDescent="0.35">
      <c r="W21" s="28"/>
      <c r="X21" s="29"/>
      <c r="Y21" s="30"/>
      <c r="Z21" s="31"/>
    </row>
    <row r="22" spans="23:26" ht="15" thickBot="1" x14ac:dyDescent="0.35"/>
    <row r="23" spans="23:26" ht="15" thickBot="1" x14ac:dyDescent="0.35">
      <c r="W23" s="32" t="s">
        <v>43</v>
      </c>
      <c r="X23" s="33"/>
    </row>
    <row r="24" spans="23:26" ht="15" thickBot="1" x14ac:dyDescent="0.35">
      <c r="W24" s="34" t="s">
        <v>44</v>
      </c>
      <c r="X24" s="35">
        <f>IF(OR(W24="hôtel",W24="école",W24="internat",W24="stade",W24="gymnase",W24="caserne",W24="bureaux",W24="commerce"),1.25,IF(W24="restaurant",1.5,1))</f>
        <v>1</v>
      </c>
    </row>
    <row r="25" spans="23:26" ht="15" thickBot="1" x14ac:dyDescent="0.35"/>
    <row r="26" spans="23:26" ht="15" thickBot="1" x14ac:dyDescent="0.35">
      <c r="W26" s="35" t="s">
        <v>45</v>
      </c>
      <c r="X26" s="36">
        <v>150</v>
      </c>
    </row>
    <row r="27" spans="23:26" ht="15" thickBot="1" x14ac:dyDescent="0.35"/>
    <row r="28" spans="23:26" ht="15" thickBot="1" x14ac:dyDescent="0.35">
      <c r="W28" s="37" t="s">
        <v>46</v>
      </c>
      <c r="X28" s="38"/>
      <c r="Y28" s="39"/>
    </row>
    <row r="29" spans="23:26" ht="15" thickBot="1" x14ac:dyDescent="0.35">
      <c r="W29" s="40" t="s">
        <v>47</v>
      </c>
      <c r="X29" s="35" t="s">
        <v>18</v>
      </c>
      <c r="Y29" s="36" t="s">
        <v>48</v>
      </c>
    </row>
    <row r="30" spans="23:26" ht="15" thickBot="1" x14ac:dyDescent="0.35">
      <c r="W30" s="34">
        <v>2</v>
      </c>
      <c r="X30" s="41">
        <f>IF(W30=3,1,IF(AND(W30&gt;3,W30&lt;=12),2,IF(AND(W30&gt;12,W30&lt;=24),3,IF(AND(W30&gt;24,W30&lt;=50),4,IF(W30&gt;50,5,0)))))</f>
        <v>0</v>
      </c>
      <c r="Y30" s="42">
        <f>X30*1.5</f>
        <v>0</v>
      </c>
    </row>
    <row r="34" spans="23:24" ht="15" thickBot="1" x14ac:dyDescent="0.35"/>
    <row r="35" spans="23:24" ht="15" thickBot="1" x14ac:dyDescent="0.35">
      <c r="W35" s="35" t="s">
        <v>49</v>
      </c>
      <c r="X35" s="35">
        <v>3</v>
      </c>
    </row>
  </sheetData>
  <mergeCells count="11">
    <mergeCell ref="W23:X23"/>
    <mergeCell ref="W28:Y28"/>
    <mergeCell ref="B5:T5"/>
    <mergeCell ref="W18:W19"/>
    <mergeCell ref="X18:X19"/>
    <mergeCell ref="Y18:Y19"/>
    <mergeCell ref="Z18:Z19"/>
    <mergeCell ref="W20:W21"/>
    <mergeCell ref="X20:X21"/>
    <mergeCell ref="Y20:Y21"/>
    <mergeCell ref="Z20:Z21"/>
  </mergeCells>
  <dataValidations count="1">
    <dataValidation type="list" allowBlank="1" showInputMessage="1" showErrorMessage="1" sqref="F7:F11" xr:uid="{0C33EAFD-2296-45D6-8317-3436325294C7}">
      <formula1>$W$3:$W$21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Azou</dc:creator>
  <cp:lastModifiedBy>Tristan Azou</cp:lastModifiedBy>
  <dcterms:created xsi:type="dcterms:W3CDTF">2025-04-08T09:08:43Z</dcterms:created>
  <dcterms:modified xsi:type="dcterms:W3CDTF">2025-04-08T09:10:15Z</dcterms:modified>
</cp:coreProperties>
</file>