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885c3b3a2b91c9b/Bureau/Programmes CVC/Forum Excel/"/>
    </mc:Choice>
  </mc:AlternateContent>
  <xr:revisionPtr revIDLastSave="9" documentId="8_{C283FE0F-7FA8-4556-97A1-E3762183DDCD}" xr6:coauthVersionLast="47" xr6:coauthVersionMax="47" xr10:uidLastSave="{CE842EDD-708E-49A5-9348-4F245FA7B099}"/>
  <bookViews>
    <workbookView xWindow="-120" yWindow="-120" windowWidth="38640" windowHeight="21240" xr2:uid="{16AC0002-777B-4398-9D0F-10960FF0AC3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W16" i="1" l="1"/>
  <c r="Y16" i="1"/>
  <c r="H60" i="1"/>
  <c r="I60" i="1" s="1"/>
  <c r="H47" i="1"/>
  <c r="I47" i="1" s="1"/>
  <c r="H43" i="1"/>
  <c r="J42" i="1"/>
  <c r="H42" i="1"/>
  <c r="H35" i="1"/>
  <c r="H56" i="1" s="1"/>
  <c r="H34" i="1"/>
  <c r="H55" i="1" s="1"/>
  <c r="K27" i="1"/>
  <c r="K26" i="1"/>
  <c r="K25" i="1"/>
  <c r="K24" i="1"/>
  <c r="K23" i="1"/>
  <c r="K22" i="1"/>
  <c r="K21" i="1"/>
  <c r="K20" i="1"/>
  <c r="M19" i="1"/>
  <c r="K19" i="1"/>
  <c r="M18" i="1"/>
  <c r="K18" i="1"/>
  <c r="I18" i="1"/>
  <c r="H46" i="1" s="1"/>
  <c r="I46" i="1" s="1"/>
  <c r="M17" i="1"/>
  <c r="K17" i="1"/>
  <c r="M16" i="1"/>
  <c r="K16" i="1"/>
  <c r="M15" i="1"/>
  <c r="M32" i="1" s="1"/>
  <c r="K15" i="1"/>
  <c r="H64" i="1" l="1"/>
  <c r="I42" i="1"/>
  <c r="K28" i="1" s="1"/>
  <c r="K32" i="1" s="1"/>
  <c r="H63" i="1" s="1"/>
  <c r="J46" i="1"/>
  <c r="J47" i="1"/>
</calcChain>
</file>

<file path=xl/sharedStrings.xml><?xml version="1.0" encoding="utf-8"?>
<sst xmlns="http://schemas.openxmlformats.org/spreadsheetml/2006/main" count="74" uniqueCount="63">
  <si>
    <t>Feuille de dimensionnement EF/EC pour un logement/colonne</t>
  </si>
  <si>
    <t>Appareil</t>
  </si>
  <si>
    <t>Nombre</t>
  </si>
  <si>
    <t>Coefficients</t>
  </si>
  <si>
    <t>EF ou Emélangée [l/s]</t>
  </si>
  <si>
    <t>Qbrut EF [l/s]</t>
  </si>
  <si>
    <t>EC [l/s]</t>
  </si>
  <si>
    <t>Qbrut EC [l/s]</t>
  </si>
  <si>
    <t>ɸ intérieurs minimaux</t>
  </si>
  <si>
    <t>Evier - timbre d'office</t>
  </si>
  <si>
    <t>Lavabo</t>
  </si>
  <si>
    <t>Bidet</t>
  </si>
  <si>
    <t xml:space="preserve">Baignoire </t>
  </si>
  <si>
    <t>Douche</t>
  </si>
  <si>
    <t>Poste d'eau robinet 1/2</t>
  </si>
  <si>
    <t>Poste d'eau robinet 3/4</t>
  </si>
  <si>
    <t>WC avec réservoir de chasse</t>
  </si>
  <si>
    <t>WC avec robinet de chasse</t>
  </si>
  <si>
    <r>
      <t xml:space="preserve">au moins le </t>
    </r>
    <r>
      <rPr>
        <sz val="11"/>
        <color theme="1"/>
        <rFont val="Calibri"/>
        <family val="2"/>
      </rPr>
      <t>ɸ du robinet</t>
    </r>
  </si>
  <si>
    <t>Urinoir avec robinet individuel</t>
  </si>
  <si>
    <t>Urinoir à action siphonique</t>
  </si>
  <si>
    <t>au moins le ɸ du robinet</t>
  </si>
  <si>
    <t>Lave-mains</t>
  </si>
  <si>
    <t>Bac à laver</t>
  </si>
  <si>
    <t>Machine à laver le linge</t>
  </si>
  <si>
    <t>Machine à laver la vaisselle</t>
  </si>
  <si>
    <t>Machine industrielle 
ou autre appareil</t>
  </si>
  <si>
    <t>Se conformer à 
l'instruction du fabricant</t>
  </si>
  <si>
    <t>Cabinet multi jets et les appareils
à brassage</t>
  </si>
  <si>
    <r>
      <t>Q</t>
    </r>
    <r>
      <rPr>
        <b/>
        <vertAlign val="subscript"/>
        <sz val="14"/>
        <color theme="0"/>
        <rFont val="Calibri"/>
        <family val="2"/>
        <scheme val="minor"/>
      </rPr>
      <t>brut</t>
    </r>
    <r>
      <rPr>
        <b/>
        <sz val="12"/>
        <color theme="0"/>
        <rFont val="Calibri"/>
        <family val="2"/>
        <scheme val="minor"/>
      </rPr>
      <t xml:space="preserve"> EF [l/s]</t>
    </r>
  </si>
  <si>
    <r>
      <t>Q</t>
    </r>
    <r>
      <rPr>
        <b/>
        <vertAlign val="subscript"/>
        <sz val="14"/>
        <color theme="0"/>
        <rFont val="Calibri"/>
        <family val="2"/>
        <scheme val="minor"/>
      </rPr>
      <t>brut</t>
    </r>
    <r>
      <rPr>
        <b/>
        <sz val="14"/>
        <color theme="0"/>
        <rFont val="Calibri"/>
        <family val="2"/>
        <scheme val="minor"/>
      </rPr>
      <t xml:space="preserve"> </t>
    </r>
    <r>
      <rPr>
        <b/>
        <sz val="12"/>
        <color theme="0"/>
        <rFont val="Calibri"/>
        <family val="2"/>
        <scheme val="minor"/>
      </rPr>
      <t>EC [l/s]</t>
    </r>
  </si>
  <si>
    <t>Total appareils EF [U]</t>
  </si>
  <si>
    <t>Total appareils EC [U]</t>
  </si>
  <si>
    <t xml:space="preserve">Calcul coefficient baignoire </t>
  </si>
  <si>
    <t>Capacité [l]</t>
  </si>
  <si>
    <t>Nombre MAL</t>
  </si>
  <si>
    <t>Désignation</t>
  </si>
  <si>
    <t>Simultanéité</t>
  </si>
  <si>
    <t>Total coefficients EF [U]</t>
  </si>
  <si>
    <t>Total coefficients EC [U]</t>
  </si>
  <si>
    <t>Facteur multiplicateur coefficient de simultanéité</t>
  </si>
  <si>
    <t>Facteur multiplicateur</t>
  </si>
  <si>
    <t>Logements, bureaux, hôpitaux, 
maisons de retraite et foyers de
personnes âgées, écoles, internats, stades, 
gymnases et casernes</t>
  </si>
  <si>
    <t>Hôtels</t>
  </si>
  <si>
    <t>Restaurants</t>
  </si>
  <si>
    <t>Coefficient de simultanéité EF</t>
  </si>
  <si>
    <t>Coefficient de simultanéité EC</t>
  </si>
  <si>
    <t>Hypothèses de simultanéité pour les débits 
d'alimentation des parties collectives</t>
  </si>
  <si>
    <t>Description</t>
  </si>
  <si>
    <t>Nombre d'appareils</t>
  </si>
  <si>
    <r>
      <t>Q</t>
    </r>
    <r>
      <rPr>
        <b/>
        <vertAlign val="subscript"/>
        <sz val="14"/>
        <color theme="1"/>
        <rFont val="Calibri"/>
        <family val="2"/>
        <scheme val="minor"/>
      </rPr>
      <t>prob</t>
    </r>
    <r>
      <rPr>
        <b/>
        <sz val="12"/>
        <color theme="1"/>
        <rFont val="Calibri"/>
        <family val="2"/>
        <scheme val="minor"/>
      </rPr>
      <t>EF [l/s]</t>
    </r>
  </si>
  <si>
    <t>Nombre robinets de chasse</t>
  </si>
  <si>
    <r>
      <t>Q</t>
    </r>
    <r>
      <rPr>
        <b/>
        <vertAlign val="subscript"/>
        <sz val="14"/>
        <color theme="0"/>
        <rFont val="Calibri"/>
        <family val="2"/>
        <scheme val="minor"/>
      </rPr>
      <t>prob</t>
    </r>
    <r>
      <rPr>
        <b/>
        <sz val="12"/>
        <color theme="0"/>
        <rFont val="Calibri"/>
        <family val="2"/>
        <scheme val="minor"/>
      </rPr>
      <t xml:space="preserve"> EF [l/s]</t>
    </r>
  </si>
  <si>
    <r>
      <t>Q</t>
    </r>
    <r>
      <rPr>
        <b/>
        <vertAlign val="subscript"/>
        <sz val="14"/>
        <color theme="0"/>
        <rFont val="Calibri"/>
        <family val="2"/>
        <scheme val="minor"/>
      </rPr>
      <t>prob</t>
    </r>
    <r>
      <rPr>
        <b/>
        <sz val="12"/>
        <color theme="0"/>
        <rFont val="Calibri"/>
        <family val="2"/>
        <scheme val="minor"/>
      </rPr>
      <t xml:space="preserve"> EC [l/s]</t>
    </r>
  </si>
  <si>
    <t>Tableau dimensionnement</t>
  </si>
  <si>
    <t>Tronçon</t>
  </si>
  <si>
    <t>Longueur [m]</t>
  </si>
  <si>
    <t>Coefficient</t>
  </si>
  <si>
    <r>
      <t>Q</t>
    </r>
    <r>
      <rPr>
        <vertAlign val="subscript"/>
        <sz val="11"/>
        <color theme="1"/>
        <rFont val="Calibri"/>
        <family val="2"/>
        <scheme val="minor"/>
      </rPr>
      <t xml:space="preserve">EF-mélangée </t>
    </r>
    <r>
      <rPr>
        <sz val="11"/>
        <color theme="1"/>
        <rFont val="Calibri"/>
        <family val="2"/>
        <scheme val="minor"/>
      </rPr>
      <t>[l/s]</t>
    </r>
  </si>
  <si>
    <r>
      <t>Q</t>
    </r>
    <r>
      <rPr>
        <vertAlign val="subscript"/>
        <sz val="11"/>
        <color theme="1"/>
        <rFont val="Calibri"/>
        <family val="2"/>
        <scheme val="minor"/>
      </rPr>
      <t>brut</t>
    </r>
    <r>
      <rPr>
        <sz val="11"/>
        <color theme="1"/>
        <rFont val="Calibri"/>
        <family val="2"/>
        <scheme val="minor"/>
      </rPr>
      <t xml:space="preserve"> EF [l/s]</t>
    </r>
  </si>
  <si>
    <t>ø int [mm]</t>
  </si>
  <si>
    <t>ø ext [mm]</t>
  </si>
  <si>
    <t>Total coef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</si>
</sst>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1"/>
      <name val="Calibri"/>
      <family val="2"/>
    </font>
    <font>
      <b/>
      <sz val="12"/>
      <color theme="0"/>
      <name val="Calibri"/>
      <family val="2"/>
      <scheme val="minor"/>
    </font>
    <font>
      <b/>
      <vertAlign val="subscript"/>
      <sz val="1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vertAlign val="subscript"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 diagonalUp="1" diagonalDown="1">
      <left style="medium">
        <color indexed="64"/>
      </left>
      <right/>
      <top style="thin">
        <color indexed="64"/>
      </top>
      <bottom/>
      <diagonal style="thin">
        <color auto="1"/>
      </diagonal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0" fillId="0" borderId="4" xfId="0" applyBorder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center" vertical="center"/>
    </xf>
    <xf numFmtId="0" fontId="0" fillId="0" borderId="4" xfId="0" applyBorder="1" applyAlignment="1">
      <alignment horizontal="left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6" fillId="2" borderId="9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6" fillId="2" borderId="10" xfId="0" applyFont="1" applyFill="1" applyBorder="1" applyAlignment="1">
      <alignment horizontal="left" vertical="center"/>
    </xf>
    <xf numFmtId="0" fontId="6" fillId="2" borderId="1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3" borderId="9" xfId="0" applyFont="1" applyFill="1" applyBorder="1" applyAlignment="1">
      <alignment horizontal="left" vertical="center"/>
    </xf>
    <xf numFmtId="0" fontId="6" fillId="3" borderId="10" xfId="0" applyFont="1" applyFill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/>
    </xf>
    <xf numFmtId="0" fontId="0" fillId="0" borderId="12" xfId="0" applyBorder="1" applyAlignment="1">
      <alignment horizontal="left" vertical="center"/>
    </xf>
    <xf numFmtId="0" fontId="0" fillId="0" borderId="13" xfId="0" applyBorder="1" applyAlignment="1">
      <alignment horizontal="center" vertical="center"/>
    </xf>
    <xf numFmtId="0" fontId="0" fillId="0" borderId="16" xfId="0" applyBorder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6" fillId="2" borderId="10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0" fillId="0" borderId="10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64" fontId="6" fillId="2" borderId="10" xfId="0" applyNumberFormat="1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left" vertical="center"/>
    </xf>
    <xf numFmtId="164" fontId="6" fillId="3" borderId="10" xfId="0" applyNumberFormat="1" applyFont="1" applyFill="1" applyBorder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2" fontId="6" fillId="2" borderId="10" xfId="0" applyNumberFormat="1" applyFont="1" applyFill="1" applyBorder="1" applyAlignment="1">
      <alignment horizontal="center" vertical="center"/>
    </xf>
    <xf numFmtId="2" fontId="6" fillId="3" borderId="10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top" wrapText="1"/>
    </xf>
    <xf numFmtId="0" fontId="9" fillId="0" borderId="2" xfId="0" applyFont="1" applyBorder="1" applyAlignment="1">
      <alignment horizontal="center" vertical="top" wrapText="1"/>
    </xf>
    <xf numFmtId="0" fontId="9" fillId="0" borderId="3" xfId="0" applyFont="1" applyBorder="1" applyAlignment="1">
      <alignment horizontal="center" vertical="top" wrapText="1"/>
    </xf>
    <xf numFmtId="0" fontId="12" fillId="0" borderId="1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E90E46-9898-4E69-B60E-D56B97227044}">
  <dimension ref="G12:AA64"/>
  <sheetViews>
    <sheetView tabSelected="1" topLeftCell="C7" workbookViewId="0">
      <selection activeCell="U21" sqref="U21"/>
    </sheetView>
  </sheetViews>
  <sheetFormatPr baseColWidth="10" defaultRowHeight="15" x14ac:dyDescent="0.25"/>
  <cols>
    <col min="7" max="7" width="30.42578125" bestFit="1" customWidth="1"/>
    <col min="8" max="8" width="23" bestFit="1" customWidth="1"/>
    <col min="9" max="9" width="13.42578125" bestFit="1" customWidth="1"/>
    <col min="10" max="10" width="22.140625" bestFit="1" customWidth="1"/>
    <col min="11" max="11" width="14" bestFit="1" customWidth="1"/>
    <col min="12" max="12" width="19.140625" customWidth="1"/>
    <col min="13" max="13" width="14.140625" bestFit="1" customWidth="1"/>
    <col min="14" max="14" width="23" bestFit="1" customWidth="1"/>
    <col min="17" max="17" width="11.5703125" bestFit="1" customWidth="1"/>
    <col min="19" max="19" width="12.85546875" bestFit="1" customWidth="1"/>
    <col min="20" max="20" width="8.5703125" bestFit="1" customWidth="1"/>
    <col min="21" max="21" width="8.28515625" bestFit="1" customWidth="1"/>
    <col min="22" max="22" width="10.85546875" bestFit="1" customWidth="1"/>
    <col min="23" max="23" width="9.7109375" bestFit="1" customWidth="1"/>
    <col min="24" max="24" width="14" bestFit="1" customWidth="1"/>
    <col min="25" max="25" width="11.28515625" bestFit="1" customWidth="1"/>
    <col min="26" max="26" width="10.28515625" bestFit="1" customWidth="1"/>
    <col min="27" max="27" width="10.7109375" bestFit="1" customWidth="1"/>
  </cols>
  <sheetData>
    <row r="12" spans="7:27" ht="15.75" thickBot="1" x14ac:dyDescent="0.3"/>
    <row r="13" spans="7:27" ht="21.75" thickBot="1" x14ac:dyDescent="0.3">
      <c r="G13" s="68" t="s">
        <v>0</v>
      </c>
      <c r="H13" s="69"/>
      <c r="I13" s="69"/>
      <c r="J13" s="69"/>
      <c r="K13" s="69"/>
      <c r="L13" s="69"/>
      <c r="M13" s="69"/>
      <c r="N13" s="70"/>
    </row>
    <row r="14" spans="7:27" ht="19.5" thickBot="1" x14ac:dyDescent="0.35">
      <c r="G14" s="1" t="s">
        <v>1</v>
      </c>
      <c r="H14" s="1" t="s">
        <v>2</v>
      </c>
      <c r="I14" s="1" t="s">
        <v>3</v>
      </c>
      <c r="J14" s="1" t="s">
        <v>4</v>
      </c>
      <c r="K14" s="1" t="s">
        <v>5</v>
      </c>
      <c r="L14" s="1" t="s">
        <v>6</v>
      </c>
      <c r="M14" s="1" t="s">
        <v>7</v>
      </c>
      <c r="N14" s="2" t="s">
        <v>8</v>
      </c>
      <c r="Q14" s="65" t="s">
        <v>54</v>
      </c>
      <c r="R14" s="66"/>
      <c r="S14" s="66"/>
      <c r="T14" s="66"/>
      <c r="U14" s="66"/>
      <c r="V14" s="66"/>
      <c r="W14" s="66"/>
      <c r="X14" s="66"/>
      <c r="Y14" s="66"/>
      <c r="Z14" s="66"/>
      <c r="AA14" s="67"/>
    </row>
    <row r="15" spans="7:27" ht="18" x14ac:dyDescent="0.25">
      <c r="G15" s="3" t="s">
        <v>9</v>
      </c>
      <c r="H15" s="4">
        <v>1</v>
      </c>
      <c r="I15" s="4">
        <v>2.5</v>
      </c>
      <c r="J15" s="4">
        <v>0.2</v>
      </c>
      <c r="K15" s="4">
        <f t="shared" ref="K15:K22" si="0">H15*J15</f>
        <v>0.2</v>
      </c>
      <c r="L15" s="4">
        <v>0.2</v>
      </c>
      <c r="M15" s="4">
        <f>H15*L15</f>
        <v>0.2</v>
      </c>
      <c r="N15" s="5">
        <v>12</v>
      </c>
      <c r="Q15" s="33" t="s">
        <v>36</v>
      </c>
      <c r="R15" s="33" t="s">
        <v>55</v>
      </c>
      <c r="S15" s="33" t="s">
        <v>56</v>
      </c>
      <c r="T15" s="33" t="s">
        <v>1</v>
      </c>
      <c r="U15" s="33" t="s">
        <v>2</v>
      </c>
      <c r="V15" s="33" t="s">
        <v>57</v>
      </c>
      <c r="W15" s="33" t="s">
        <v>62</v>
      </c>
      <c r="X15" s="33" t="s">
        <v>58</v>
      </c>
      <c r="Y15" s="33" t="s">
        <v>59</v>
      </c>
      <c r="Z15" s="33" t="s">
        <v>60</v>
      </c>
      <c r="AA15" s="33" t="s">
        <v>61</v>
      </c>
    </row>
    <row r="16" spans="7:27" x14ac:dyDescent="0.25">
      <c r="G16" s="6" t="s">
        <v>10</v>
      </c>
      <c r="H16" s="7">
        <v>1</v>
      </c>
      <c r="I16" s="7">
        <v>1.5</v>
      </c>
      <c r="J16" s="7">
        <v>0.2</v>
      </c>
      <c r="K16" s="7">
        <f t="shared" si="0"/>
        <v>0.2</v>
      </c>
      <c r="L16" s="7">
        <v>0.2</v>
      </c>
      <c r="M16" s="7">
        <f>H16*L16</f>
        <v>0.2</v>
      </c>
      <c r="N16" s="8">
        <v>10</v>
      </c>
      <c r="W16">
        <f>V16*U16</f>
        <v>0</v>
      </c>
      <c r="Y16">
        <f>X16*U16</f>
        <v>0</v>
      </c>
    </row>
    <row r="17" spans="7:14" x14ac:dyDescent="0.25">
      <c r="G17" s="6" t="s">
        <v>11</v>
      </c>
      <c r="H17" s="7">
        <v>4</v>
      </c>
      <c r="I17" s="7">
        <v>1</v>
      </c>
      <c r="J17" s="7">
        <v>0.2</v>
      </c>
      <c r="K17" s="7">
        <f t="shared" si="0"/>
        <v>0.8</v>
      </c>
      <c r="L17" s="7">
        <v>0.2</v>
      </c>
      <c r="M17" s="7">
        <f>H17*L17</f>
        <v>0.8</v>
      </c>
      <c r="N17" s="8">
        <v>10</v>
      </c>
    </row>
    <row r="18" spans="7:14" x14ac:dyDescent="0.25">
      <c r="G18" s="6" t="s">
        <v>12</v>
      </c>
      <c r="H18" s="7"/>
      <c r="I18" s="7">
        <f>IF(H38&lt;=150,3,3+(H38-150)*0.01)</f>
        <v>3</v>
      </c>
      <c r="J18" s="7">
        <v>0.33</v>
      </c>
      <c r="K18" s="7">
        <f t="shared" si="0"/>
        <v>0</v>
      </c>
      <c r="L18" s="7">
        <v>0.33</v>
      </c>
      <c r="M18" s="7">
        <f>H18*L18</f>
        <v>0</v>
      </c>
      <c r="N18" s="8">
        <v>13</v>
      </c>
    </row>
    <row r="19" spans="7:14" x14ac:dyDescent="0.25">
      <c r="G19" s="6" t="s">
        <v>13</v>
      </c>
      <c r="H19" s="7"/>
      <c r="I19" s="7">
        <v>2</v>
      </c>
      <c r="J19" s="7">
        <v>0.2</v>
      </c>
      <c r="K19" s="7">
        <f t="shared" si="0"/>
        <v>0</v>
      </c>
      <c r="L19" s="7">
        <v>0.2</v>
      </c>
      <c r="M19" s="7">
        <f>H19*L19</f>
        <v>0</v>
      </c>
      <c r="N19" s="8">
        <v>12</v>
      </c>
    </row>
    <row r="20" spans="7:14" x14ac:dyDescent="0.25">
      <c r="G20" s="6" t="s">
        <v>14</v>
      </c>
      <c r="H20" s="7"/>
      <c r="I20" s="7">
        <v>2</v>
      </c>
      <c r="J20" s="7">
        <v>0.33</v>
      </c>
      <c r="K20" s="7">
        <f t="shared" si="0"/>
        <v>0</v>
      </c>
      <c r="L20" s="9"/>
      <c r="M20" s="9"/>
      <c r="N20" s="8">
        <v>12</v>
      </c>
    </row>
    <row r="21" spans="7:14" x14ac:dyDescent="0.25">
      <c r="G21" s="6" t="s">
        <v>15</v>
      </c>
      <c r="H21" s="7"/>
      <c r="I21" s="7">
        <v>2</v>
      </c>
      <c r="J21" s="7">
        <v>0.42</v>
      </c>
      <c r="K21" s="7">
        <f t="shared" si="0"/>
        <v>0</v>
      </c>
      <c r="L21" s="9"/>
      <c r="M21" s="9"/>
      <c r="N21" s="8">
        <v>13</v>
      </c>
    </row>
    <row r="22" spans="7:14" x14ac:dyDescent="0.25">
      <c r="G22" s="6" t="s">
        <v>16</v>
      </c>
      <c r="H22" s="7"/>
      <c r="I22" s="7">
        <v>0.5</v>
      </c>
      <c r="J22" s="7">
        <v>0.12</v>
      </c>
      <c r="K22" s="7">
        <f t="shared" si="0"/>
        <v>0</v>
      </c>
      <c r="L22" s="9"/>
      <c r="M22" s="9"/>
      <c r="N22" s="8">
        <v>10</v>
      </c>
    </row>
    <row r="23" spans="7:14" x14ac:dyDescent="0.25">
      <c r="G23" s="6" t="s">
        <v>17</v>
      </c>
      <c r="H23" s="7"/>
      <c r="I23" s="7">
        <v>1</v>
      </c>
      <c r="J23" s="7">
        <v>1.5</v>
      </c>
      <c r="K23" s="7">
        <f>IF(U45="collective",0,H23*J23)</f>
        <v>0</v>
      </c>
      <c r="L23" s="9"/>
      <c r="M23" s="9"/>
      <c r="N23" s="8" t="s">
        <v>18</v>
      </c>
    </row>
    <row r="24" spans="7:14" x14ac:dyDescent="0.25">
      <c r="G24" s="6" t="s">
        <v>19</v>
      </c>
      <c r="H24" s="7"/>
      <c r="I24" s="7">
        <v>0.5</v>
      </c>
      <c r="J24" s="7">
        <v>0.15</v>
      </c>
      <c r="K24" s="7">
        <f>H24*J24</f>
        <v>0</v>
      </c>
      <c r="L24" s="9"/>
      <c r="M24" s="9"/>
      <c r="N24" s="8">
        <v>10</v>
      </c>
    </row>
    <row r="25" spans="7:14" x14ac:dyDescent="0.25">
      <c r="G25" s="6" t="s">
        <v>20</v>
      </c>
      <c r="H25" s="7"/>
      <c r="I25" s="7">
        <v>0.5</v>
      </c>
      <c r="J25" s="7">
        <v>0.5</v>
      </c>
      <c r="K25" s="7">
        <f>H25*J25</f>
        <v>0</v>
      </c>
      <c r="L25" s="9"/>
      <c r="M25" s="9"/>
      <c r="N25" s="8" t="s">
        <v>21</v>
      </c>
    </row>
    <row r="26" spans="7:14" x14ac:dyDescent="0.25">
      <c r="G26" s="6" t="s">
        <v>22</v>
      </c>
      <c r="H26" s="7"/>
      <c r="I26" s="7">
        <v>0.5</v>
      </c>
      <c r="J26" s="7">
        <v>0.1</v>
      </c>
      <c r="K26" s="7">
        <f>H26*J26</f>
        <v>0</v>
      </c>
      <c r="L26" s="9"/>
      <c r="M26" s="9"/>
      <c r="N26" s="8">
        <v>10</v>
      </c>
    </row>
    <row r="27" spans="7:14" x14ac:dyDescent="0.25">
      <c r="G27" s="6" t="s">
        <v>23</v>
      </c>
      <c r="H27" s="7"/>
      <c r="I27" s="7">
        <v>2</v>
      </c>
      <c r="J27" s="7">
        <v>0.33</v>
      </c>
      <c r="K27" s="7">
        <f>H27*J27</f>
        <v>0</v>
      </c>
      <c r="L27" s="9"/>
      <c r="M27" s="9"/>
      <c r="N27" s="8">
        <v>13</v>
      </c>
    </row>
    <row r="28" spans="7:14" x14ac:dyDescent="0.25">
      <c r="G28" s="6" t="s">
        <v>24</v>
      </c>
      <c r="H28" s="7">
        <v>1</v>
      </c>
      <c r="I28" s="7">
        <v>1</v>
      </c>
      <c r="J28" s="7">
        <v>0.2</v>
      </c>
      <c r="K28" s="71">
        <f>IF(AND(I46="collective",I42=1),J42,J28*H28+J29*H29)</f>
        <v>0.2</v>
      </c>
      <c r="L28" s="9"/>
      <c r="M28" s="9"/>
      <c r="N28" s="8">
        <v>10</v>
      </c>
    </row>
    <row r="29" spans="7:14" ht="15.75" thickBot="1" x14ac:dyDescent="0.3">
      <c r="G29" s="6" t="s">
        <v>25</v>
      </c>
      <c r="H29" s="7">
        <v>1</v>
      </c>
      <c r="I29" s="7">
        <v>1</v>
      </c>
      <c r="J29" s="7">
        <v>0.1</v>
      </c>
      <c r="K29" s="72"/>
      <c r="L29" s="9"/>
      <c r="M29" s="9"/>
      <c r="N29" s="8">
        <v>10</v>
      </c>
    </row>
    <row r="30" spans="7:14" ht="45.75" thickBot="1" x14ac:dyDescent="0.3">
      <c r="G30" s="11" t="s">
        <v>26</v>
      </c>
      <c r="H30" s="12"/>
      <c r="I30" s="12"/>
      <c r="J30" s="12" t="s">
        <v>27</v>
      </c>
      <c r="K30" s="12"/>
      <c r="L30" s="12" t="s">
        <v>27</v>
      </c>
      <c r="M30" s="12"/>
      <c r="N30" s="13"/>
    </row>
    <row r="31" spans="7:14" ht="45.75" thickBot="1" x14ac:dyDescent="0.3">
      <c r="G31" s="14" t="s">
        <v>28</v>
      </c>
      <c r="H31" s="15"/>
      <c r="I31" s="15"/>
      <c r="J31" s="15" t="s">
        <v>27</v>
      </c>
      <c r="K31" s="15"/>
      <c r="L31" s="15" t="s">
        <v>27</v>
      </c>
      <c r="M31" s="15"/>
      <c r="N31" s="16"/>
    </row>
    <row r="32" spans="7:14" ht="21" thickBot="1" x14ac:dyDescent="0.3">
      <c r="G32" s="17"/>
      <c r="H32" s="17"/>
      <c r="I32" s="17"/>
      <c r="J32" s="18" t="s">
        <v>29</v>
      </c>
      <c r="K32" s="19">
        <f>SUM(K15:K31)</f>
        <v>1.4000000000000001</v>
      </c>
      <c r="L32" s="20" t="s">
        <v>30</v>
      </c>
      <c r="M32" s="21">
        <f>SUM(M15:M19)+M30+M31</f>
        <v>1.2000000000000002</v>
      </c>
    </row>
    <row r="33" spans="7:13" ht="16.5" thickBot="1" x14ac:dyDescent="0.3">
      <c r="G33" s="17"/>
      <c r="H33" s="17"/>
      <c r="I33" s="17"/>
      <c r="J33" s="22"/>
      <c r="K33" s="23"/>
      <c r="L33" s="22"/>
      <c r="M33" s="23"/>
    </row>
    <row r="34" spans="7:13" ht="16.5" thickBot="1" x14ac:dyDescent="0.3">
      <c r="G34" s="24" t="s">
        <v>31</v>
      </c>
      <c r="H34" s="25">
        <f>SUM(H15:H31)</f>
        <v>8</v>
      </c>
      <c r="K34" s="17"/>
      <c r="L34" s="26"/>
      <c r="M34" s="26"/>
    </row>
    <row r="35" spans="7:13" ht="16.5" thickBot="1" x14ac:dyDescent="0.3">
      <c r="G35" s="27" t="s">
        <v>32</v>
      </c>
      <c r="H35" s="28">
        <f>SUM(H15:H19)+H30+H31</f>
        <v>6</v>
      </c>
      <c r="K35" s="17"/>
      <c r="L35" s="26"/>
      <c r="M35" s="26"/>
    </row>
    <row r="36" spans="7:13" ht="16.5" thickBot="1" x14ac:dyDescent="0.3">
      <c r="G36" s="29"/>
      <c r="H36" s="30"/>
      <c r="K36" s="17"/>
      <c r="L36" s="26"/>
      <c r="M36" s="26"/>
    </row>
    <row r="37" spans="7:13" ht="16.5" thickBot="1" x14ac:dyDescent="0.3">
      <c r="G37" s="60" t="s">
        <v>33</v>
      </c>
      <c r="H37" s="61"/>
      <c r="K37" s="17"/>
      <c r="L37" s="26"/>
      <c r="M37" s="26"/>
    </row>
    <row r="38" spans="7:13" ht="15.75" thickBot="1" x14ac:dyDescent="0.3">
      <c r="G38" s="31" t="s">
        <v>34</v>
      </c>
      <c r="H38" s="32">
        <v>150</v>
      </c>
      <c r="K38" s="17"/>
      <c r="L38" s="26"/>
      <c r="M38" s="26"/>
    </row>
    <row r="39" spans="7:13" ht="15.75" thickBot="1" x14ac:dyDescent="0.3">
      <c r="G39" s="33"/>
      <c r="H39" s="33"/>
      <c r="K39" s="17"/>
      <c r="L39" s="26"/>
      <c r="M39" s="26"/>
    </row>
    <row r="40" spans="7:13" ht="16.5" thickBot="1" x14ac:dyDescent="0.3">
      <c r="G40" s="60" t="s">
        <v>35</v>
      </c>
      <c r="H40" s="73"/>
      <c r="I40" s="73"/>
      <c r="J40" s="61"/>
      <c r="K40" s="17"/>
      <c r="L40" s="26"/>
      <c r="M40" s="26"/>
    </row>
    <row r="41" spans="7:13" ht="16.5" thickBot="1" x14ac:dyDescent="0.3">
      <c r="G41" s="34" t="s">
        <v>36</v>
      </c>
      <c r="H41" s="34" t="s">
        <v>2</v>
      </c>
      <c r="I41" s="34" t="s">
        <v>37</v>
      </c>
      <c r="J41" s="35" t="s">
        <v>5</v>
      </c>
      <c r="K41" s="17"/>
      <c r="L41" s="26"/>
      <c r="M41" s="26"/>
    </row>
    <row r="42" spans="7:13" x14ac:dyDescent="0.25">
      <c r="G42" s="36" t="s">
        <v>24</v>
      </c>
      <c r="H42" s="37">
        <f>H28</f>
        <v>1</v>
      </c>
      <c r="I42" s="74">
        <f>IF(AND(I46="collective",H42+H43&gt;1),1,0)</f>
        <v>1</v>
      </c>
      <c r="J42" s="76">
        <f>IF(H42&gt;=H43,0.2,0.1)</f>
        <v>0.2</v>
      </c>
      <c r="K42" s="17"/>
      <c r="L42" s="26"/>
      <c r="M42" s="26"/>
    </row>
    <row r="43" spans="7:13" ht="15.75" thickBot="1" x14ac:dyDescent="0.3">
      <c r="G43" s="38" t="s">
        <v>25</v>
      </c>
      <c r="H43" s="10">
        <f>H29</f>
        <v>1</v>
      </c>
      <c r="I43" s="75"/>
      <c r="J43" s="72"/>
      <c r="K43" s="17"/>
      <c r="L43" s="26"/>
      <c r="M43" s="26"/>
    </row>
    <row r="44" spans="7:13" x14ac:dyDescent="0.25">
      <c r="G44" s="17"/>
      <c r="K44" s="17"/>
      <c r="L44" s="26"/>
      <c r="M44" s="26"/>
    </row>
    <row r="45" spans="7:13" ht="15.75" thickBot="1" x14ac:dyDescent="0.3">
      <c r="K45" s="26"/>
      <c r="L45" s="17"/>
      <c r="M45" s="17"/>
    </row>
    <row r="46" spans="7:13" ht="16.5" thickBot="1" x14ac:dyDescent="0.3">
      <c r="G46" s="24" t="s">
        <v>38</v>
      </c>
      <c r="H46" s="25">
        <f>SUM(H15*I15+H16*I16+H17*I17+H18*I18+H19*I19+H20*I20+H21*I21+H22*I22+H23*I23+H24*I24+H25*I25+H26*I26+H27*I27+H28*I28+H29*I29+H30*I30+H31*I31)</f>
        <v>10</v>
      </c>
      <c r="I46" s="39" t="str">
        <f>IF(H46&lt;=5,"individuelle","collective")</f>
        <v>collective</v>
      </c>
      <c r="J46" s="40">
        <f>IF(AND(H34&gt;5,I46="collective"),0,IF(AND(H46&gt;0,H46&lt;=3),12,IF(AND(H46&gt;3,H46&lt;=4.5),14,IF(AND(H46&gt;4.5,H46&lt;=6.5),16,IF(AND(H46&gt;6.5,H46&lt;=10),18,IF(AND(H46&gt;10,H46&lt;=15),20,0))))))</f>
        <v>0</v>
      </c>
      <c r="K46" s="22"/>
      <c r="L46" s="17"/>
      <c r="M46" s="17"/>
    </row>
    <row r="47" spans="7:13" ht="16.5" thickBot="1" x14ac:dyDescent="0.3">
      <c r="G47" s="27" t="s">
        <v>39</v>
      </c>
      <c r="H47" s="41">
        <f>SUM(H15*I15+H16*I16+H17*I17+H18*I18+H19*I19+H30*I30+H31*I31)</f>
        <v>8</v>
      </c>
      <c r="I47" s="39" t="str">
        <f>IF(H47&lt;=5,"individuelle","collective")</f>
        <v>collective</v>
      </c>
      <c r="J47" s="42">
        <f>IF(AND(H35&gt;5,I47="collective"),0,IF(AND(H46&gt;0,H46&lt;=3),12,IF(AND(H46&gt;3,H46&lt;=4.5),14,IF(AND(H46&gt;4.5,H46&lt;=6.5),16,IF(AND(H46&gt;6.5,H46&lt;=10),18,IF(AND(H46&gt;10,H46&lt;=15),20,0))))))</f>
        <v>0</v>
      </c>
      <c r="K47" s="26"/>
      <c r="L47" s="26"/>
      <c r="M47" s="26"/>
    </row>
    <row r="48" spans="7:13" ht="15.75" thickBot="1" x14ac:dyDescent="0.3">
      <c r="K48" s="26"/>
      <c r="L48" s="26"/>
      <c r="M48" s="26"/>
    </row>
    <row r="49" spans="7:13" ht="16.5" thickBot="1" x14ac:dyDescent="0.3">
      <c r="G49" s="60" t="s">
        <v>40</v>
      </c>
      <c r="H49" s="61"/>
      <c r="I49" s="43"/>
      <c r="K49" s="26"/>
      <c r="L49" s="26"/>
      <c r="M49" s="26"/>
    </row>
    <row r="50" spans="7:13" ht="16.5" thickBot="1" x14ac:dyDescent="0.3">
      <c r="G50" s="44" t="s">
        <v>36</v>
      </c>
      <c r="H50" s="44" t="s">
        <v>41</v>
      </c>
      <c r="I50" s="43"/>
      <c r="K50" s="26"/>
      <c r="L50" s="26"/>
      <c r="M50" s="26"/>
    </row>
    <row r="51" spans="7:13" ht="75" x14ac:dyDescent="0.25">
      <c r="G51" s="13" t="s">
        <v>42</v>
      </c>
      <c r="H51" s="5">
        <v>1</v>
      </c>
      <c r="I51" s="43"/>
      <c r="K51" s="26"/>
      <c r="L51" s="26"/>
      <c r="M51" s="26"/>
    </row>
    <row r="52" spans="7:13" ht="15.75" x14ac:dyDescent="0.25">
      <c r="G52" s="45" t="s">
        <v>43</v>
      </c>
      <c r="H52" s="46">
        <v>1.25</v>
      </c>
      <c r="I52" s="43"/>
      <c r="K52" s="26"/>
      <c r="L52" s="26"/>
      <c r="M52" s="26"/>
    </row>
    <row r="53" spans="7:13" ht="16.5" thickBot="1" x14ac:dyDescent="0.3">
      <c r="G53" s="47" t="s">
        <v>44</v>
      </c>
      <c r="H53" s="48">
        <v>1.5</v>
      </c>
      <c r="I53" s="43"/>
      <c r="K53" s="26"/>
      <c r="L53" s="26"/>
      <c r="M53" s="26"/>
    </row>
    <row r="54" spans="7:13" ht="16.5" thickBot="1" x14ac:dyDescent="0.3">
      <c r="G54" s="29"/>
      <c r="H54" s="49"/>
      <c r="I54" s="49"/>
      <c r="K54" s="26"/>
      <c r="L54" s="26"/>
      <c r="M54" s="26"/>
    </row>
    <row r="55" spans="7:13" ht="16.5" thickBot="1" x14ac:dyDescent="0.3">
      <c r="G55" s="24" t="s">
        <v>45</v>
      </c>
      <c r="H55" s="50">
        <f>IF(H34&gt;5,(0.8*H51/(SQRT(H34-1))),0)</f>
        <v>0.30237157840738177</v>
      </c>
      <c r="I55" s="49"/>
      <c r="K55" s="26"/>
      <c r="L55" s="26"/>
      <c r="M55" s="26"/>
    </row>
    <row r="56" spans="7:13" ht="16.5" thickBot="1" x14ac:dyDescent="0.3">
      <c r="G56" s="51" t="s">
        <v>46</v>
      </c>
      <c r="H56" s="52">
        <f>IF(H35&gt;5,(0.8*H51/(SQRT(H35-1))),0)</f>
        <v>0.35777087639996635</v>
      </c>
      <c r="I56" s="49"/>
      <c r="K56" s="26"/>
      <c r="L56" s="26"/>
      <c r="M56" s="26"/>
    </row>
    <row r="57" spans="7:13" ht="16.5" thickBot="1" x14ac:dyDescent="0.3">
      <c r="G57" s="29"/>
      <c r="H57" s="53"/>
      <c r="I57" s="49"/>
      <c r="K57" s="26"/>
      <c r="L57" s="26"/>
      <c r="M57" s="26"/>
    </row>
    <row r="58" spans="7:13" ht="16.5" thickBot="1" x14ac:dyDescent="0.3">
      <c r="G58" s="62" t="s">
        <v>47</v>
      </c>
      <c r="H58" s="63"/>
      <c r="I58" s="64"/>
      <c r="K58" s="26"/>
      <c r="L58" s="26"/>
      <c r="M58" s="26"/>
    </row>
    <row r="59" spans="7:13" ht="21" thickBot="1" x14ac:dyDescent="0.3">
      <c r="G59" s="54" t="s">
        <v>48</v>
      </c>
      <c r="H59" s="55" t="s">
        <v>49</v>
      </c>
      <c r="I59" s="56" t="s">
        <v>50</v>
      </c>
      <c r="K59" s="26"/>
      <c r="L59" s="26"/>
      <c r="M59" s="26"/>
    </row>
    <row r="60" spans="7:13" ht="15.75" thickBot="1" x14ac:dyDescent="0.3">
      <c r="G60" s="57" t="s">
        <v>51</v>
      </c>
      <c r="H60" s="32" t="b">
        <f>IF(H23=3,1,IF(AND(H23&gt;=4,H23&lt;=12),2,IF(AND(H23&gt;=13,H23&lt;=24),3,IF(AND(H23&gt;=25,H23&lt;=50),4,IF(H23&gt;50,5,IF(H23=1,1,IF(H23=2,2)))))))</f>
        <v>0</v>
      </c>
      <c r="I60" s="16">
        <f>H60*1.5</f>
        <v>0</v>
      </c>
      <c r="K60" s="26"/>
      <c r="L60" s="26"/>
      <c r="M60" s="26"/>
    </row>
    <row r="61" spans="7:13" ht="15.75" x14ac:dyDescent="0.25">
      <c r="G61" s="29"/>
      <c r="H61" s="49"/>
      <c r="I61" s="49"/>
      <c r="K61" s="26"/>
      <c r="L61" s="26"/>
      <c r="M61" s="26"/>
    </row>
    <row r="62" spans="7:13" ht="16.5" thickBot="1" x14ac:dyDescent="0.3">
      <c r="G62" s="29"/>
      <c r="H62" s="49"/>
      <c r="I62" s="49"/>
      <c r="K62" s="26"/>
      <c r="L62" s="26"/>
      <c r="M62" s="26"/>
    </row>
    <row r="63" spans="7:13" ht="21" thickBot="1" x14ac:dyDescent="0.3">
      <c r="G63" s="24" t="s">
        <v>52</v>
      </c>
      <c r="H63" s="58">
        <f>IF(I46="collective",H55*K32+I60,IF(I46="individuelle",H55*K32))</f>
        <v>0.42332020977033452</v>
      </c>
      <c r="I63" s="49"/>
      <c r="K63" s="17"/>
      <c r="L63" s="26"/>
      <c r="M63" s="26"/>
    </row>
    <row r="64" spans="7:13" ht="21" thickBot="1" x14ac:dyDescent="0.3">
      <c r="G64" s="27" t="s">
        <v>53</v>
      </c>
      <c r="H64" s="59">
        <f>H56*M32</f>
        <v>0.42932505167995971</v>
      </c>
      <c r="I64" s="49"/>
      <c r="K64" s="17"/>
      <c r="L64" s="26"/>
      <c r="M64" s="26"/>
    </row>
  </sheetData>
  <mergeCells count="9">
    <mergeCell ref="G49:H49"/>
    <mergeCell ref="G58:I58"/>
    <mergeCell ref="Q14:AA14"/>
    <mergeCell ref="G13:N13"/>
    <mergeCell ref="K28:K29"/>
    <mergeCell ref="G37:H37"/>
    <mergeCell ref="G40:J40"/>
    <mergeCell ref="I42:I43"/>
    <mergeCell ref="J42:J43"/>
  </mergeCells>
  <dataValidations count="3">
    <dataValidation type="list" allowBlank="1" showInputMessage="1" showErrorMessage="1" sqref="T16" xr:uid="{C4C1EE1E-DAD3-455C-9AE7-DA586F538C22}">
      <formula1>$G$15:$G$29</formula1>
    </dataValidation>
    <dataValidation type="list" allowBlank="1" showInputMessage="1" showErrorMessage="1" sqref="V16" xr:uid="{26BDED90-DA89-4671-BC59-C4EC6F87BA09}">
      <formula1>$I$15:$I$29</formula1>
    </dataValidation>
    <dataValidation type="list" allowBlank="1" showInputMessage="1" showErrorMessage="1" sqref="X16" xr:uid="{E48D4BE7-6D85-42E1-A668-A171F6AD592B}">
      <formula1>$J$15:$J$29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</dc:creator>
  <cp:lastModifiedBy>Tristan Azou</cp:lastModifiedBy>
  <dcterms:created xsi:type="dcterms:W3CDTF">2023-03-30T20:28:56Z</dcterms:created>
  <dcterms:modified xsi:type="dcterms:W3CDTF">2023-03-30T20:35:29Z</dcterms:modified>
</cp:coreProperties>
</file>