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84" yWindow="144" windowWidth="10416" windowHeight="6180"/>
  </bookViews>
  <sheets>
    <sheet name="Production" sheetId="1" r:id="rId1"/>
  </sheets>
  <definedNames>
    <definedName name="_xlnm.Print_Area" localSheetId="0">Production!$A$16:$E$237</definedName>
  </definedNames>
  <calcPr calcId="145621"/>
</workbook>
</file>

<file path=xl/calcChain.xml><?xml version="1.0" encoding="utf-8"?>
<calcChain xmlns="http://schemas.openxmlformats.org/spreadsheetml/2006/main">
  <c r="F79" i="1" l="1"/>
  <c r="F80" i="1"/>
  <c r="F81" i="1"/>
  <c r="F82" i="1"/>
  <c r="F83" i="1"/>
  <c r="G84" i="1"/>
  <c r="B84" i="1" l="1"/>
  <c r="B91" i="1" s="1"/>
  <c r="E84" i="1" l="1"/>
  <c r="E91" i="1" s="1"/>
  <c r="M156" i="1" l="1"/>
  <c r="L156" i="1"/>
  <c r="K156" i="1"/>
  <c r="J156" i="1"/>
  <c r="I156" i="1"/>
  <c r="H156" i="1"/>
  <c r="G156" i="1"/>
  <c r="F156" i="1"/>
  <c r="E156" i="1"/>
  <c r="D156" i="1"/>
  <c r="C156" i="1"/>
  <c r="N155" i="1"/>
  <c r="N154" i="1"/>
  <c r="N153" i="1"/>
  <c r="N152" i="1"/>
  <c r="N151" i="1"/>
  <c r="M63" i="1"/>
  <c r="L63" i="1"/>
  <c r="K63" i="1"/>
  <c r="J63" i="1"/>
  <c r="I63" i="1"/>
  <c r="H63" i="1"/>
  <c r="G63" i="1"/>
  <c r="F63" i="1"/>
  <c r="E63" i="1"/>
  <c r="D63" i="1"/>
  <c r="C63" i="1"/>
  <c r="B63" i="1"/>
  <c r="N62" i="1"/>
  <c r="N61" i="1"/>
  <c r="N60" i="1"/>
  <c r="N59" i="1"/>
  <c r="N58" i="1"/>
  <c r="B156" i="1" l="1"/>
  <c r="N156" i="1" s="1"/>
  <c r="N63" i="1"/>
  <c r="M146" i="1" l="1"/>
  <c r="F237" i="1" l="1"/>
  <c r="A198" i="1"/>
  <c r="A187" i="1"/>
  <c r="A189" i="1"/>
  <c r="A194" i="1"/>
  <c r="A193" i="1"/>
  <c r="A233" i="1"/>
  <c r="A196" i="1"/>
  <c r="A223" i="1"/>
  <c r="A197" i="1"/>
  <c r="A191" i="1"/>
  <c r="A201" i="1"/>
  <c r="A212" i="1"/>
  <c r="A215" i="1"/>
  <c r="A229" i="1"/>
  <c r="F229" i="1" s="1"/>
  <c r="A177" i="1"/>
  <c r="B177" i="1" s="1"/>
  <c r="A178" i="1"/>
  <c r="F178" i="1" s="1"/>
  <c r="A227" i="1"/>
  <c r="A219" i="1"/>
  <c r="A199" i="1"/>
  <c r="A224" i="1"/>
  <c r="A208" i="1"/>
  <c r="A228" i="1"/>
  <c r="A226" i="1"/>
  <c r="A230" i="1"/>
  <c r="F230" i="1" s="1"/>
  <c r="A179" i="1"/>
  <c r="B179" i="1" s="1"/>
  <c r="A180" i="1"/>
  <c r="F180" i="1" s="1"/>
  <c r="A202" i="1"/>
  <c r="A203" i="1"/>
  <c r="A192" i="1"/>
  <c r="A190" i="1"/>
  <c r="A214" i="1"/>
  <c r="A205" i="1"/>
  <c r="A210" i="1"/>
  <c r="A204" i="1"/>
  <c r="A195" i="1"/>
  <c r="A207" i="1"/>
  <c r="A220" i="1"/>
  <c r="A234" i="1"/>
  <c r="A231" i="1"/>
  <c r="A181" i="1"/>
  <c r="F181" i="1" s="1"/>
  <c r="A182" i="1"/>
  <c r="B182" i="1" s="1"/>
  <c r="A238" i="1"/>
  <c r="A217" i="1"/>
  <c r="A218" i="1"/>
  <c r="A213" i="1"/>
  <c r="A236" i="1"/>
  <c r="A216" i="1"/>
  <c r="A188" i="1"/>
  <c r="A206" i="1"/>
  <c r="A211" i="1"/>
  <c r="A222" i="1"/>
  <c r="A225" i="1"/>
  <c r="A221" i="1"/>
  <c r="A209" i="1"/>
  <c r="A200" i="1"/>
  <c r="A232" i="1"/>
  <c r="F232" i="1" s="1"/>
  <c r="A183" i="1"/>
  <c r="B183" i="1" s="1"/>
  <c r="A184" i="1"/>
  <c r="F184" i="1" s="1"/>
  <c r="A185" i="1"/>
  <c r="B185" i="1" s="1"/>
  <c r="A186" i="1"/>
  <c r="F186" i="1" s="1"/>
  <c r="A235" i="1"/>
  <c r="C179" i="1"/>
  <c r="C183" i="1"/>
  <c r="C185" i="1"/>
  <c r="G183" i="1" l="1"/>
  <c r="E183" i="1"/>
  <c r="G179" i="1"/>
  <c r="E179" i="1"/>
  <c r="E185" i="1"/>
  <c r="G185" i="1"/>
  <c r="C178" i="1"/>
  <c r="B178" i="1"/>
  <c r="C181" i="1"/>
  <c r="C177" i="1"/>
  <c r="B181" i="1"/>
  <c r="B184" i="1"/>
  <c r="B180" i="1"/>
  <c r="C184" i="1"/>
  <c r="C182" i="1"/>
  <c r="C180" i="1"/>
  <c r="F183" i="1"/>
  <c r="F179" i="1"/>
  <c r="F231" i="1"/>
  <c r="F182" i="1"/>
  <c r="F185" i="1"/>
  <c r="F177" i="1"/>
  <c r="B223" i="1"/>
  <c r="D69" i="1"/>
  <c r="D70" i="1"/>
  <c r="D71" i="1"/>
  <c r="D72" i="1"/>
  <c r="D68" i="1"/>
  <c r="C69" i="1"/>
  <c r="C70" i="1"/>
  <c r="C71" i="1"/>
  <c r="C72" i="1"/>
  <c r="C68" i="1"/>
  <c r="E181" i="1" l="1"/>
  <c r="G181" i="1"/>
  <c r="G180" i="1"/>
  <c r="E180" i="1"/>
  <c r="E182" i="1"/>
  <c r="G182" i="1"/>
  <c r="E178" i="1"/>
  <c r="G178" i="1"/>
  <c r="G184" i="1"/>
  <c r="E184" i="1"/>
  <c r="E177" i="1"/>
  <c r="G177" i="1"/>
  <c r="N144" i="1" l="1"/>
  <c r="N143" i="1"/>
  <c r="N142" i="1"/>
  <c r="N135" i="1"/>
  <c r="N134" i="1"/>
  <c r="N133" i="1"/>
  <c r="N132" i="1"/>
  <c r="N131" i="1"/>
  <c r="N125" i="1"/>
  <c r="N124" i="1"/>
  <c r="N123" i="1"/>
  <c r="N122" i="1"/>
  <c r="D169" i="1"/>
  <c r="F169" i="1" s="1"/>
  <c r="D168" i="1"/>
  <c r="F168" i="1" s="1"/>
  <c r="D167" i="1"/>
  <c r="F167" i="1" s="1"/>
  <c r="C167" i="1"/>
  <c r="C168" i="1"/>
  <c r="C169" i="1"/>
  <c r="C170" i="1"/>
  <c r="C166" i="1"/>
  <c r="L146" i="1"/>
  <c r="N31" i="1" l="1"/>
  <c r="N32" i="1"/>
  <c r="N33" i="1"/>
  <c r="N34" i="1"/>
  <c r="C171" i="1" l="1"/>
  <c r="D84" i="1" l="1"/>
  <c r="F84" i="1" s="1"/>
  <c r="C84" i="1"/>
  <c r="C91" i="1" s="1"/>
  <c r="C73" i="1"/>
  <c r="D73" i="1"/>
  <c r="D91" i="1" l="1"/>
  <c r="J146" i="1"/>
  <c r="K146" i="1"/>
  <c r="C92" i="1" l="1"/>
  <c r="B226" i="1" l="1"/>
  <c r="B217" i="1"/>
  <c r="B218" i="1"/>
  <c r="B213" i="1"/>
  <c r="B236" i="1"/>
  <c r="B216" i="1"/>
  <c r="B188" i="1"/>
  <c r="B206" i="1"/>
  <c r="B211" i="1"/>
  <c r="B222" i="1"/>
  <c r="B225" i="1"/>
  <c r="B221" i="1"/>
  <c r="B209" i="1"/>
  <c r="B200" i="1"/>
  <c r="B192" i="1"/>
  <c r="B190" i="1"/>
  <c r="B214" i="1"/>
  <c r="B205" i="1"/>
  <c r="B210" i="1"/>
  <c r="B204" i="1"/>
  <c r="B195" i="1"/>
  <c r="B207" i="1"/>
  <c r="B220" i="1"/>
  <c r="B234" i="1"/>
  <c r="B219" i="1"/>
  <c r="B199" i="1"/>
  <c r="B224" i="1"/>
  <c r="B208" i="1"/>
  <c r="B228" i="1"/>
  <c r="B235" i="1"/>
  <c r="B189" i="1"/>
  <c r="B193" i="1"/>
  <c r="B196" i="1"/>
  <c r="B191" i="1"/>
  <c r="B212" i="1"/>
  <c r="B215" i="1"/>
  <c r="B238" i="1" l="1"/>
  <c r="B203" i="1"/>
  <c r="B202" i="1"/>
  <c r="B227" i="1"/>
  <c r="B201" i="1"/>
  <c r="B233" i="1"/>
  <c r="B187" i="1"/>
  <c r="B197" i="1"/>
  <c r="B194" i="1"/>
  <c r="C234" i="1"/>
  <c r="E234" i="1" l="1"/>
  <c r="G234" i="1"/>
  <c r="B237" i="1"/>
  <c r="B239" i="1" s="1"/>
  <c r="B186" i="1"/>
  <c r="C237" i="1" l="1"/>
  <c r="C186" i="1"/>
  <c r="C203" i="1"/>
  <c r="C225" i="1"/>
  <c r="C188" i="1"/>
  <c r="C218" i="1"/>
  <c r="C205" i="1"/>
  <c r="C196" i="1"/>
  <c r="C187" i="1"/>
  <c r="C224" i="1"/>
  <c r="C207" i="1"/>
  <c r="C201" i="1"/>
  <c r="C236" i="1"/>
  <c r="C227" i="1"/>
  <c r="C199" i="1"/>
  <c r="C195" i="1"/>
  <c r="C214" i="1"/>
  <c r="C222" i="1"/>
  <c r="C217" i="1"/>
  <c r="C191" i="1"/>
  <c r="C233" i="1"/>
  <c r="C190" i="1"/>
  <c r="C193" i="1"/>
  <c r="C204" i="1"/>
  <c r="C211" i="1"/>
  <c r="C238" i="1"/>
  <c r="C210" i="1"/>
  <c r="C212" i="1"/>
  <c r="G233" i="1" l="1"/>
  <c r="E233" i="1"/>
  <c r="E214" i="1"/>
  <c r="G214" i="1"/>
  <c r="G236" i="1"/>
  <c r="E236" i="1"/>
  <c r="G187" i="1"/>
  <c r="E187" i="1"/>
  <c r="G188" i="1"/>
  <c r="E188" i="1"/>
  <c r="E237" i="1"/>
  <c r="G237" i="1"/>
  <c r="G212" i="1"/>
  <c r="E212" i="1"/>
  <c r="G204" i="1"/>
  <c r="E204" i="1"/>
  <c r="G191" i="1"/>
  <c r="E191" i="1"/>
  <c r="G195" i="1"/>
  <c r="E195" i="1"/>
  <c r="E201" i="1"/>
  <c r="G201" i="1"/>
  <c r="G196" i="1"/>
  <c r="E196" i="1"/>
  <c r="E225" i="1"/>
  <c r="G225" i="1"/>
  <c r="G211" i="1"/>
  <c r="E211" i="1"/>
  <c r="E210" i="1"/>
  <c r="G210" i="1"/>
  <c r="E193" i="1"/>
  <c r="G193" i="1"/>
  <c r="E217" i="1"/>
  <c r="G217" i="1"/>
  <c r="G199" i="1"/>
  <c r="E199" i="1"/>
  <c r="G207" i="1"/>
  <c r="E207" i="1"/>
  <c r="E205" i="1"/>
  <c r="G205" i="1"/>
  <c r="G203" i="1"/>
  <c r="E203" i="1"/>
  <c r="E238" i="1"/>
  <c r="G238" i="1"/>
  <c r="E190" i="1"/>
  <c r="G190" i="1"/>
  <c r="E222" i="1"/>
  <c r="G222" i="1"/>
  <c r="G227" i="1"/>
  <c r="E227" i="1"/>
  <c r="G224" i="1"/>
  <c r="E224" i="1"/>
  <c r="E218" i="1"/>
  <c r="G218" i="1"/>
  <c r="E186" i="1"/>
  <c r="G186" i="1"/>
  <c r="C192" i="1"/>
  <c r="C213" i="1"/>
  <c r="C215" i="1"/>
  <c r="C219" i="1"/>
  <c r="C228" i="1"/>
  <c r="C200" i="1"/>
  <c r="C226" i="1"/>
  <c r="C202" i="1"/>
  <c r="C189" i="1"/>
  <c r="C206" i="1"/>
  <c r="C220" i="1"/>
  <c r="C223" i="1"/>
  <c r="C221" i="1"/>
  <c r="C208" i="1"/>
  <c r="C209" i="1"/>
  <c r="C197" i="1"/>
  <c r="C235" i="1"/>
  <c r="C216" i="1"/>
  <c r="B230" i="1"/>
  <c r="B229" i="1"/>
  <c r="B232" i="1"/>
  <c r="B231" i="1"/>
  <c r="I146" i="1"/>
  <c r="G235" i="1" l="1"/>
  <c r="E235" i="1"/>
  <c r="E189" i="1"/>
  <c r="G189" i="1"/>
  <c r="G228" i="1"/>
  <c r="E228" i="1"/>
  <c r="E197" i="1"/>
  <c r="G197" i="1"/>
  <c r="G223" i="1"/>
  <c r="E223" i="1"/>
  <c r="E202" i="1"/>
  <c r="G202" i="1"/>
  <c r="G219" i="1"/>
  <c r="E219" i="1"/>
  <c r="G220" i="1"/>
  <c r="E220" i="1"/>
  <c r="E209" i="1"/>
  <c r="G209" i="1"/>
  <c r="E226" i="1"/>
  <c r="G226" i="1"/>
  <c r="G215" i="1"/>
  <c r="E215" i="1"/>
  <c r="G216" i="1"/>
  <c r="E216" i="1"/>
  <c r="G208" i="1"/>
  <c r="E208" i="1"/>
  <c r="E206" i="1"/>
  <c r="G206" i="1"/>
  <c r="G200" i="1"/>
  <c r="E200" i="1"/>
  <c r="E213" i="1"/>
  <c r="G213" i="1"/>
  <c r="E221" i="1"/>
  <c r="G221" i="1"/>
  <c r="G192" i="1"/>
  <c r="E192" i="1"/>
  <c r="C194" i="1" l="1"/>
  <c r="E194" i="1" l="1"/>
  <c r="G194" i="1"/>
  <c r="C232" i="1" l="1"/>
  <c r="C231" i="1"/>
  <c r="C230" i="1"/>
  <c r="C229" i="1"/>
  <c r="H146" i="1"/>
  <c r="G232" i="1" l="1"/>
  <c r="E232" i="1"/>
  <c r="E229" i="1"/>
  <c r="G229" i="1"/>
  <c r="E230" i="1"/>
  <c r="G230" i="1"/>
  <c r="G231" i="1"/>
  <c r="E231" i="1"/>
  <c r="B141" i="1" l="1"/>
  <c r="B145" i="1"/>
  <c r="N145" i="1" l="1"/>
  <c r="D170" i="1"/>
  <c r="F170" i="1" s="1"/>
  <c r="N141" i="1"/>
  <c r="D166" i="1"/>
  <c r="F166" i="1" s="1"/>
  <c r="D171" i="1" l="1"/>
  <c r="F171" i="1" s="1"/>
  <c r="C198" i="1" l="1"/>
  <c r="G239" i="1" l="1"/>
  <c r="H230" i="1" s="1"/>
  <c r="E198" i="1"/>
  <c r="G198" i="1"/>
  <c r="C239" i="1"/>
  <c r="E239" i="1" s="1"/>
  <c r="F223" i="1"/>
  <c r="H195" i="1" l="1"/>
  <c r="H227" i="1"/>
  <c r="H200" i="1"/>
  <c r="H205" i="1"/>
  <c r="H237" i="1"/>
  <c r="H226" i="1"/>
  <c r="H199" i="1"/>
  <c r="H215" i="1"/>
  <c r="H231" i="1"/>
  <c r="H188" i="1"/>
  <c r="H204" i="1"/>
  <c r="H220" i="1"/>
  <c r="H177" i="1"/>
  <c r="H193" i="1"/>
  <c r="H209" i="1"/>
  <c r="H225" i="1"/>
  <c r="H179" i="1"/>
  <c r="H182" i="1"/>
  <c r="H202" i="1"/>
  <c r="H234" i="1"/>
  <c r="H211" i="1"/>
  <c r="H216" i="1"/>
  <c r="H189" i="1"/>
  <c r="H178" i="1"/>
  <c r="H203" i="1"/>
  <c r="H219" i="1"/>
  <c r="H236" i="1"/>
  <c r="H192" i="1"/>
  <c r="H208" i="1"/>
  <c r="H224" i="1"/>
  <c r="H181" i="1"/>
  <c r="H197" i="1"/>
  <c r="H213" i="1"/>
  <c r="H229" i="1"/>
  <c r="H183" i="1"/>
  <c r="H186" i="1"/>
  <c r="H210" i="1"/>
  <c r="H184" i="1"/>
  <c r="H232" i="1"/>
  <c r="H221" i="1"/>
  <c r="H194" i="1"/>
  <c r="H235" i="1"/>
  <c r="H191" i="1"/>
  <c r="H207" i="1"/>
  <c r="H223" i="1"/>
  <c r="H180" i="1"/>
  <c r="H196" i="1"/>
  <c r="H212" i="1"/>
  <c r="H228" i="1"/>
  <c r="H185" i="1"/>
  <c r="H201" i="1"/>
  <c r="H217" i="1"/>
  <c r="H233" i="1"/>
  <c r="H187" i="1"/>
  <c r="H190" i="1"/>
  <c r="H218" i="1"/>
  <c r="H206" i="1"/>
  <c r="H222" i="1"/>
  <c r="H238" i="1"/>
  <c r="H198" i="1"/>
  <c r="H214" i="1"/>
  <c r="F146" i="1"/>
  <c r="G146" i="1"/>
  <c r="N40" i="1" l="1"/>
  <c r="N41" i="1"/>
  <c r="N42" i="1"/>
  <c r="N43" i="1"/>
  <c r="N44" i="1"/>
  <c r="F224" i="1" l="1"/>
  <c r="F201" i="1"/>
  <c r="F228" i="1"/>
  <c r="F206" i="1"/>
  <c r="F200" i="1"/>
  <c r="F209" i="1"/>
  <c r="F215" i="1"/>
  <c r="F199" i="1"/>
  <c r="F216" i="1"/>
  <c r="F234" i="1"/>
  <c r="F213" i="1"/>
  <c r="F188" i="1"/>
  <c r="F212" i="1"/>
  <c r="F220" i="1"/>
  <c r="F207" i="1"/>
  <c r="F191" i="1"/>
  <c r="F197" i="1"/>
  <c r="F195" i="1"/>
  <c r="F196" i="1"/>
  <c r="F219" i="1"/>
  <c r="F211" i="1"/>
  <c r="F205" i="1"/>
  <c r="F226" i="1"/>
  <c r="F198" i="1"/>
  <c r="F193" i="1"/>
  <c r="F214" i="1"/>
  <c r="F227" i="1"/>
  <c r="F189" i="1"/>
  <c r="F190" i="1"/>
  <c r="F187" i="1"/>
  <c r="F192" i="1"/>
  <c r="F221" i="1"/>
  <c r="F208" i="1"/>
  <c r="F236" i="1"/>
  <c r="F203" i="1"/>
  <c r="F202" i="1"/>
  <c r="F218" i="1"/>
  <c r="F217" i="1"/>
  <c r="F233" i="1"/>
  <c r="F235" i="1"/>
  <c r="F204" i="1"/>
  <c r="F210" i="1"/>
  <c r="F225" i="1"/>
  <c r="F222" i="1"/>
  <c r="F238" i="1"/>
  <c r="F194" i="1"/>
  <c r="E146" i="1" l="1"/>
  <c r="D146" i="1"/>
  <c r="E54" i="1" l="1"/>
  <c r="C146" i="1" l="1"/>
  <c r="M108" i="1" l="1"/>
  <c r="L108" i="1"/>
  <c r="K108" i="1"/>
  <c r="J108" i="1"/>
  <c r="C108" i="1"/>
  <c r="D108" i="1"/>
  <c r="E108" i="1"/>
  <c r="B108" i="1"/>
  <c r="F108" i="1" l="1"/>
  <c r="N108" i="1"/>
  <c r="C126" i="1"/>
  <c r="D126" i="1"/>
  <c r="E126" i="1"/>
  <c r="F126" i="1"/>
  <c r="G126" i="1"/>
  <c r="H126" i="1"/>
  <c r="I126" i="1"/>
  <c r="J126" i="1"/>
  <c r="K126" i="1"/>
  <c r="L126" i="1"/>
  <c r="M126" i="1"/>
  <c r="B126" i="1"/>
  <c r="N126" i="1" l="1"/>
  <c r="K114" i="1"/>
  <c r="L114" i="1"/>
  <c r="M114" i="1"/>
  <c r="K115" i="1"/>
  <c r="L115" i="1"/>
  <c r="M115" i="1"/>
  <c r="K116" i="1"/>
  <c r="L116" i="1"/>
  <c r="M116" i="1"/>
  <c r="K117" i="1"/>
  <c r="L117" i="1"/>
  <c r="M117" i="1"/>
  <c r="L113" i="1"/>
  <c r="M113" i="1"/>
  <c r="K113" i="1"/>
  <c r="H114" i="1"/>
  <c r="I114" i="1"/>
  <c r="J114" i="1"/>
  <c r="H115" i="1"/>
  <c r="I115" i="1"/>
  <c r="J115" i="1"/>
  <c r="H116" i="1"/>
  <c r="I116" i="1"/>
  <c r="J116" i="1"/>
  <c r="H117" i="1"/>
  <c r="I117" i="1"/>
  <c r="J117" i="1"/>
  <c r="I113" i="1"/>
  <c r="J113" i="1"/>
  <c r="H113" i="1"/>
  <c r="E114" i="1"/>
  <c r="F114" i="1"/>
  <c r="G114" i="1"/>
  <c r="E115" i="1"/>
  <c r="F115" i="1"/>
  <c r="G115" i="1"/>
  <c r="E116" i="1"/>
  <c r="F116" i="1"/>
  <c r="G116" i="1"/>
  <c r="E117" i="1"/>
  <c r="F117" i="1"/>
  <c r="G117" i="1"/>
  <c r="F113" i="1"/>
  <c r="G113" i="1"/>
  <c r="E113" i="1"/>
  <c r="C113" i="1"/>
  <c r="D113" i="1"/>
  <c r="C114" i="1"/>
  <c r="D114" i="1"/>
  <c r="C115" i="1"/>
  <c r="D115" i="1"/>
  <c r="C116" i="1"/>
  <c r="D116" i="1"/>
  <c r="C117" i="1"/>
  <c r="D117" i="1"/>
  <c r="B114" i="1"/>
  <c r="B115" i="1"/>
  <c r="B116" i="1"/>
  <c r="B117" i="1"/>
  <c r="B113" i="1"/>
  <c r="O107" i="1"/>
  <c r="G107" i="1"/>
  <c r="L22" i="1"/>
  <c r="M22" i="1"/>
  <c r="L23" i="1"/>
  <c r="M23" i="1"/>
  <c r="L24" i="1"/>
  <c r="M24" i="1"/>
  <c r="L25" i="1"/>
  <c r="M25" i="1"/>
  <c r="L26" i="1"/>
  <c r="M26" i="1"/>
  <c r="K23" i="1"/>
  <c r="K24" i="1"/>
  <c r="K25" i="1"/>
  <c r="K26" i="1"/>
  <c r="K22" i="1"/>
  <c r="I22" i="1"/>
  <c r="J22" i="1"/>
  <c r="I23" i="1"/>
  <c r="J23" i="1"/>
  <c r="I24" i="1"/>
  <c r="J24" i="1"/>
  <c r="I25" i="1"/>
  <c r="J25" i="1"/>
  <c r="I26" i="1"/>
  <c r="J26" i="1"/>
  <c r="H23" i="1"/>
  <c r="H24" i="1"/>
  <c r="H25" i="1"/>
  <c r="H26" i="1"/>
  <c r="H22" i="1"/>
  <c r="F22" i="1"/>
  <c r="G22" i="1"/>
  <c r="F23" i="1"/>
  <c r="G23" i="1"/>
  <c r="F24" i="1"/>
  <c r="G24" i="1"/>
  <c r="F25" i="1"/>
  <c r="G25" i="1"/>
  <c r="F26" i="1"/>
  <c r="G26" i="1"/>
  <c r="E23" i="1"/>
  <c r="E24" i="1"/>
  <c r="E25" i="1"/>
  <c r="E26" i="1"/>
  <c r="E22" i="1"/>
  <c r="C22" i="1"/>
  <c r="D22" i="1"/>
  <c r="C23" i="1"/>
  <c r="D23" i="1"/>
  <c r="C24" i="1"/>
  <c r="D24" i="1"/>
  <c r="C25" i="1"/>
  <c r="D25" i="1"/>
  <c r="C26" i="1"/>
  <c r="D26" i="1"/>
  <c r="B22" i="1"/>
  <c r="B23" i="1"/>
  <c r="H80" i="1" s="1"/>
  <c r="B24" i="1"/>
  <c r="H81" i="1" s="1"/>
  <c r="B25" i="1"/>
  <c r="H82" i="1" s="1"/>
  <c r="B26" i="1"/>
  <c r="H83" i="1" s="1"/>
  <c r="F9" i="1"/>
  <c r="F10" i="1"/>
  <c r="F11" i="1"/>
  <c r="F12" i="1"/>
  <c r="F8" i="1"/>
  <c r="H84" i="1" l="1"/>
  <c r="H79" i="1"/>
  <c r="N26" i="1"/>
  <c r="N22" i="1"/>
  <c r="N116" i="1"/>
  <c r="N24" i="1"/>
  <c r="N113" i="1"/>
  <c r="N114" i="1"/>
  <c r="N23" i="1"/>
  <c r="N117" i="1"/>
  <c r="N25" i="1"/>
  <c r="N115" i="1"/>
  <c r="G118" i="1"/>
  <c r="F118" i="1"/>
  <c r="K118" i="1"/>
  <c r="H118" i="1"/>
  <c r="M118" i="1"/>
  <c r="E118" i="1"/>
  <c r="J118" i="1"/>
  <c r="L118" i="1"/>
  <c r="I118" i="1"/>
  <c r="D118" i="1"/>
  <c r="C27" i="1"/>
  <c r="C118" i="1"/>
  <c r="B118" i="1"/>
  <c r="E27" i="1"/>
  <c r="K27" i="1"/>
  <c r="G27" i="1"/>
  <c r="D27" i="1"/>
  <c r="F27" i="1"/>
  <c r="H27" i="1"/>
  <c r="M27" i="1"/>
  <c r="J27" i="1"/>
  <c r="L27" i="1"/>
  <c r="B27" i="1"/>
  <c r="I27" i="1"/>
  <c r="N27" i="1" l="1"/>
  <c r="N118" i="1"/>
  <c r="D54" i="1"/>
  <c r="M36" i="1"/>
  <c r="L36" i="1"/>
  <c r="K36" i="1"/>
  <c r="J36" i="1"/>
  <c r="I36" i="1"/>
  <c r="H36" i="1"/>
  <c r="G36" i="1"/>
  <c r="F36" i="1"/>
  <c r="E36" i="1"/>
  <c r="D36" i="1"/>
  <c r="C36" i="1"/>
  <c r="B36" i="1"/>
  <c r="N36" i="1" l="1"/>
  <c r="F54" i="1" l="1"/>
  <c r="B45" i="1"/>
  <c r="G54" i="1" l="1"/>
  <c r="N52" i="1"/>
  <c r="N51" i="1"/>
  <c r="J54" i="1"/>
  <c r="N49" i="1"/>
  <c r="C54" i="1"/>
  <c r="H54" i="1" l="1"/>
  <c r="I54" i="1"/>
  <c r="N53" i="1"/>
  <c r="K54" i="1" l="1"/>
  <c r="L54" i="1"/>
  <c r="M54" i="1" l="1"/>
  <c r="N50" i="1"/>
  <c r="N54" i="1" s="1"/>
  <c r="B54" i="1"/>
  <c r="E92" i="1" s="1"/>
  <c r="D92" i="1" l="1"/>
  <c r="B146" i="1"/>
  <c r="N146" i="1" s="1"/>
  <c r="M136" i="1"/>
  <c r="L136" i="1"/>
  <c r="K136" i="1"/>
  <c r="J136" i="1"/>
  <c r="I136" i="1"/>
  <c r="H136" i="1"/>
  <c r="G136" i="1"/>
  <c r="F136" i="1"/>
  <c r="E136" i="1"/>
  <c r="D136" i="1"/>
  <c r="C136" i="1"/>
  <c r="N136" i="1" l="1"/>
  <c r="C45" i="1" l="1"/>
  <c r="D45" i="1"/>
  <c r="E45" i="1"/>
  <c r="F45" i="1"/>
  <c r="G45" i="1"/>
  <c r="H45" i="1"/>
  <c r="I45" i="1"/>
  <c r="J45" i="1"/>
  <c r="K45" i="1"/>
  <c r="L45" i="1"/>
  <c r="M45" i="1"/>
  <c r="N45" i="1" l="1"/>
</calcChain>
</file>

<file path=xl/comments1.xml><?xml version="1.0" encoding="utf-8"?>
<comments xmlns="http://schemas.openxmlformats.org/spreadsheetml/2006/main">
  <authors>
    <author>mehdi-exal</author>
  </authors>
  <commentList>
    <comment ref="B29" authorId="0">
      <text>
        <r>
          <rPr>
            <b/>
            <sz val="9"/>
            <color indexed="81"/>
            <rFont val="Tahoma"/>
            <family val="2"/>
          </rPr>
          <t>mehdi-exal:</t>
        </r>
        <r>
          <rPr>
            <sz val="9"/>
            <color indexed="81"/>
            <rFont val="Tahoma"/>
            <family val="2"/>
          </rPr>
          <t xml:space="preserve">
Prend un taux de differentiel debours de façon a ce que le resultat soit identique au resultat comptable qui est de 416.329
Et voir les instances du mois decembre</t>
        </r>
      </text>
    </comment>
    <comment ref="A139" authorId="0">
      <text>
        <r>
          <rPr>
            <b/>
            <sz val="9"/>
            <color indexed="81"/>
            <rFont val="Tahoma"/>
            <family val="2"/>
          </rPr>
          <t>mehdi-exal: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1"/>
            <color indexed="81"/>
            <rFont val="Tahoma"/>
            <family val="2"/>
          </rPr>
          <t>encaissement Transport affecté a BMR a tort 1 352 850
NB: c'est la date d'encaissement pas la date de la facture</t>
        </r>
      </text>
    </comment>
    <comment ref="A149" authorId="0">
      <text>
        <r>
          <rPr>
            <b/>
            <sz val="9"/>
            <color indexed="81"/>
            <rFont val="Tahoma"/>
            <family val="2"/>
          </rPr>
          <t>mehdi-exal: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1"/>
            <color indexed="81"/>
            <rFont val="Tahoma"/>
            <family val="2"/>
          </rPr>
          <t>encaissement Transport affecté a BMR a tort 1 352 850
NB: c'est la date d'encaissement pas la date de la facture</t>
        </r>
      </text>
    </comment>
  </commentList>
</comments>
</file>

<file path=xl/sharedStrings.xml><?xml version="1.0" encoding="utf-8"?>
<sst xmlns="http://schemas.openxmlformats.org/spreadsheetml/2006/main" count="297" uniqueCount="73">
  <si>
    <t>Total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</si>
  <si>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</si>
  <si>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</si>
  <si>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</si>
  <si>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</si>
  <si>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</si>
  <si>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</si>
  <si>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</si>
  <si>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</si>
  <si>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</si>
  <si>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</si>
  <si>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</si>
  <si>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Siege</t>
  </si>
  <si>
    <t>KDA</t>
  </si>
  <si>
    <t>Total général</t>
  </si>
  <si>
    <t>Chiffre d'affaire (HT+Debours)</t>
  </si>
  <si>
    <t>Encaissement TTC</t>
  </si>
  <si>
    <t xml:space="preserve"># ##0.00 </t>
  </si>
  <si>
    <t>Janvier</t>
  </si>
  <si>
    <t>Previsions 2022</t>
  </si>
  <si>
    <t>TR1</t>
  </si>
  <si>
    <t>TR2</t>
  </si>
  <si>
    <t>TR3</t>
  </si>
  <si>
    <t>TR4</t>
  </si>
  <si>
    <t>Centre</t>
  </si>
  <si>
    <t>Direction Generale</t>
  </si>
  <si>
    <t>Chiffre d'affaire</t>
  </si>
  <si>
    <t>Evolution</t>
  </si>
  <si>
    <t>Evolution par exercice</t>
  </si>
  <si>
    <t>Exercice</t>
  </si>
  <si>
    <t>UM:KDA</t>
  </si>
  <si>
    <t>Moyenne 2021</t>
  </si>
  <si>
    <t>Chiffre d'affaire (HT+Différence Debours)</t>
  </si>
  <si>
    <t>Colonne1</t>
  </si>
  <si>
    <t>Colonne2</t>
  </si>
  <si>
    <t>Total 2022</t>
  </si>
  <si>
    <t>Total 2021</t>
  </si>
  <si>
    <t>Colonne3</t>
  </si>
  <si>
    <t>Colonne4</t>
  </si>
  <si>
    <t>Colonne5</t>
  </si>
  <si>
    <t>Colonne6</t>
  </si>
  <si>
    <t>Colonne7</t>
  </si>
  <si>
    <t>Moyenne 2022</t>
  </si>
  <si>
    <t>Cumul 2021</t>
  </si>
  <si>
    <t>Cumul 2022</t>
  </si>
  <si>
    <t>Remarques</t>
  </si>
  <si>
    <t>Rentabilité 2022</t>
  </si>
  <si>
    <t>Variations majeures par centre (HT)</t>
  </si>
  <si>
    <t>Situations Mensuelles</t>
  </si>
  <si>
    <t>Situation Cumulée</t>
  </si>
  <si>
    <t>Situation Cumulée des Encaissements</t>
  </si>
  <si>
    <t>Obs</t>
  </si>
  <si>
    <t>Prévisions 2023</t>
  </si>
  <si>
    <t>Moyenne 2023</t>
  </si>
  <si>
    <t>Moyenne 2019</t>
  </si>
  <si>
    <t>Evolution 22/23</t>
  </si>
  <si>
    <t>Cumul 2019</t>
  </si>
  <si>
    <t>Cumul 2023</t>
  </si>
  <si>
    <t>Previsions 2023</t>
  </si>
  <si>
    <t>Previsions Encaissement en cours 2023</t>
  </si>
  <si>
    <t>Previsions Encaissement anterieurs 2023</t>
  </si>
  <si>
    <t>Total 2023</t>
  </si>
  <si>
    <t>Evolution 2022/2023</t>
  </si>
  <si>
    <t>Participation à l'evolution</t>
  </si>
  <si>
    <t>Previsions Production 2023</t>
  </si>
  <si>
    <t>Prévision 2023</t>
  </si>
  <si>
    <t>Taux</t>
  </si>
  <si>
    <t>NB mois:</t>
  </si>
  <si>
    <t>Direction1</t>
  </si>
  <si>
    <t>Direction2</t>
  </si>
  <si>
    <t>Une evolution du cumul chiffre d'affaire 2022/2021 de tout les bureaux mis à part Direction2 -5% expliqué par la baisse des centres suivants</t>
  </si>
  <si>
    <t>Direction3</t>
  </si>
  <si>
    <t>Direction4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</si>
</sst>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#,##0.00,"/>
    <numFmt numFmtId="165" formatCode="#,##0,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sz val="11"/>
      <color indexed="81"/>
      <name val="Tahoma"/>
      <family val="2"/>
    </font>
    <font>
      <b/>
      <u/>
      <sz val="16"/>
      <color theme="1"/>
      <name val="Calibri"/>
      <family val="2"/>
      <scheme val="minor"/>
    </font>
    <font>
      <b/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01">
    <xf numFmtId="0" fontId="0" fillId="0" borderId="0" xfId="0"/>
    <xf numFmtId="0" fontId="1" fillId="0" borderId="0" xfId="0" applyFont="1"/>
    <xf numFmtId="43" fontId="0" fillId="0" borderId="0" xfId="1" applyFont="1"/>
    <xf numFmtId="164" fontId="1" fillId="0" borderId="0" xfId="0" applyNumberFormat="1" applyFont="1"/>
    <xf numFmtId="164" fontId="1" fillId="0" borderId="0" xfId="1" applyNumberFormat="1" applyFont="1"/>
    <xf numFmtId="164" fontId="0" fillId="0" borderId="0" xfId="0" applyNumberFormat="1"/>
    <xf numFmtId="0" fontId="0" fillId="0" borderId="0" xfId="0" applyAlignment="1">
      <alignment horizontal="left"/>
    </xf>
    <xf numFmtId="43" fontId="1" fillId="0" borderId="0" xfId="1" applyFont="1"/>
    <xf numFmtId="0" fontId="0" fillId="0" borderId="1" xfId="0" applyBorder="1"/>
    <xf numFmtId="0" fontId="1" fillId="0" borderId="1" xfId="0" applyFont="1" applyBorder="1"/>
    <xf numFmtId="164" fontId="0" fillId="0" borderId="1" xfId="1" applyNumberFormat="1" applyFont="1" applyBorder="1"/>
    <xf numFmtId="164" fontId="0" fillId="0" borderId="1" xfId="0" applyNumberFormat="1" applyBorder="1"/>
    <xf numFmtId="43" fontId="1" fillId="0" borderId="1" xfId="1" applyFont="1" applyBorder="1" applyAlignment="1">
      <alignment horizontal="left"/>
    </xf>
    <xf numFmtId="0" fontId="1" fillId="0" borderId="1" xfId="0" applyFont="1" applyBorder="1" applyAlignment="1">
      <alignment horizontal="left"/>
    </xf>
    <xf numFmtId="164" fontId="1" fillId="0" borderId="1" xfId="0" applyNumberFormat="1" applyFont="1" applyBorder="1"/>
    <xf numFmtId="165" fontId="0" fillId="0" borderId="1" xfId="1" applyNumberFormat="1" applyFont="1" applyBorder="1"/>
    <xf numFmtId="165" fontId="1" fillId="0" borderId="1" xfId="1" applyNumberFormat="1" applyFont="1" applyBorder="1"/>
    <xf numFmtId="165" fontId="1" fillId="0" borderId="1" xfId="0" applyNumberFormat="1" applyFont="1" applyBorder="1"/>
    <xf numFmtId="164" fontId="0" fillId="0" borderId="1" xfId="0" applyNumberFormat="1" applyFont="1" applyBorder="1"/>
    <xf numFmtId="165" fontId="0" fillId="0" borderId="1" xfId="0" applyNumberFormat="1" applyBorder="1"/>
    <xf numFmtId="0" fontId="1" fillId="0" borderId="0" xfId="0" applyFont="1" applyBorder="1" applyAlignment="1">
      <alignment horizontal="left"/>
    </xf>
    <xf numFmtId="165" fontId="1" fillId="0" borderId="0" xfId="0" applyNumberFormat="1" applyFont="1" applyBorder="1"/>
    <xf numFmtId="0" fontId="0" fillId="0" borderId="0" xfId="0" applyBorder="1"/>
    <xf numFmtId="165" fontId="2" fillId="0" borderId="1" xfId="1" applyNumberFormat="1" applyFont="1" applyBorder="1"/>
    <xf numFmtId="164" fontId="2" fillId="0" borderId="0" xfId="1" applyNumberFormat="1" applyFont="1"/>
    <xf numFmtId="164" fontId="0" fillId="0" borderId="0" xfId="0" applyNumberFormat="1" applyBorder="1"/>
    <xf numFmtId="0" fontId="1" fillId="0" borderId="2" xfId="0" applyFont="1" applyBorder="1"/>
    <xf numFmtId="0" fontId="1" fillId="0" borderId="0" xfId="0" applyFont="1" applyBorder="1"/>
    <xf numFmtId="164" fontId="0" fillId="0" borderId="0" xfId="1" applyNumberFormat="1" applyFont="1" applyBorder="1"/>
    <xf numFmtId="0" fontId="0" fillId="0" borderId="0" xfId="0" applyFont="1"/>
    <xf numFmtId="0" fontId="1" fillId="0" borderId="6" xfId="0" applyFont="1" applyBorder="1"/>
    <xf numFmtId="165" fontId="0" fillId="0" borderId="7" xfId="1" applyNumberFormat="1" applyFont="1" applyBorder="1"/>
    <xf numFmtId="165" fontId="1" fillId="0" borderId="7" xfId="0" applyNumberFormat="1" applyFont="1" applyBorder="1"/>
    <xf numFmtId="165" fontId="1" fillId="0" borderId="0" xfId="1" applyNumberFormat="1" applyFont="1" applyBorder="1"/>
    <xf numFmtId="0" fontId="1" fillId="0" borderId="0" xfId="0" applyFont="1" applyFill="1" applyBorder="1"/>
    <xf numFmtId="165" fontId="0" fillId="0" borderId="0" xfId="0" applyNumberFormat="1" applyBorder="1"/>
    <xf numFmtId="0" fontId="0" fillId="0" borderId="8" xfId="0" applyBorder="1"/>
    <xf numFmtId="17" fontId="1" fillId="0" borderId="8" xfId="0" applyNumberFormat="1" applyFont="1" applyFill="1" applyBorder="1"/>
    <xf numFmtId="165" fontId="2" fillId="0" borderId="8" xfId="1" applyNumberFormat="1" applyFont="1" applyBorder="1"/>
    <xf numFmtId="164" fontId="1" fillId="0" borderId="0" xfId="0" applyNumberFormat="1" applyFont="1" applyBorder="1"/>
    <xf numFmtId="0" fontId="1" fillId="0" borderId="0" xfId="1" applyNumberFormat="1" applyFont="1" applyBorder="1"/>
    <xf numFmtId="164" fontId="5" fillId="0" borderId="0" xfId="1" applyNumberFormat="1" applyFont="1"/>
    <xf numFmtId="165" fontId="1" fillId="0" borderId="0" xfId="0" applyNumberFormat="1" applyFont="1"/>
    <xf numFmtId="9" fontId="1" fillId="0" borderId="0" xfId="2" applyFont="1"/>
    <xf numFmtId="165" fontId="0" fillId="0" borderId="1" xfId="0" applyNumberFormat="1" applyFont="1" applyBorder="1"/>
    <xf numFmtId="43" fontId="2" fillId="0" borderId="0" xfId="1" applyFont="1"/>
    <xf numFmtId="165" fontId="0" fillId="0" borderId="1" xfId="1" applyNumberFormat="1" applyFont="1" applyBorder="1" applyAlignment="1">
      <alignment horizontal="right"/>
    </xf>
    <xf numFmtId="165" fontId="0" fillId="0" borderId="0" xfId="0" applyNumberFormat="1"/>
    <xf numFmtId="165" fontId="1" fillId="0" borderId="1" xfId="1" applyNumberFormat="1" applyFont="1" applyBorder="1" applyAlignment="1">
      <alignment horizontal="left"/>
    </xf>
    <xf numFmtId="165" fontId="9" fillId="0" borderId="1" xfId="0" applyNumberFormat="1" applyFont="1" applyBorder="1"/>
    <xf numFmtId="0" fontId="0" fillId="0" borderId="0" xfId="0" applyAlignment="1">
      <alignment horizontal="center"/>
    </xf>
    <xf numFmtId="164" fontId="0" fillId="0" borderId="0" xfId="1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0" fontId="10" fillId="0" borderId="0" xfId="0" applyFont="1" applyBorder="1" applyAlignment="1">
      <alignment horizontal="left"/>
    </xf>
    <xf numFmtId="0" fontId="1" fillId="0" borderId="1" xfId="2" applyNumberFormat="1" applyFont="1" applyBorder="1"/>
    <xf numFmtId="9" fontId="11" fillId="0" borderId="0" xfId="2" applyFont="1" applyAlignment="1">
      <alignment horizontal="right"/>
    </xf>
    <xf numFmtId="165" fontId="8" fillId="0" borderId="0" xfId="0" applyNumberFormat="1" applyFont="1" applyBorder="1"/>
    <xf numFmtId="165" fontId="6" fillId="0" borderId="0" xfId="0" applyNumberFormat="1" applyFont="1" applyBorder="1"/>
    <xf numFmtId="43" fontId="1" fillId="0" borderId="0" xfId="1" applyFont="1" applyBorder="1" applyAlignment="1">
      <alignment horizontal="left"/>
    </xf>
    <xf numFmtId="165" fontId="9" fillId="0" borderId="0" xfId="0" applyNumberFormat="1" applyFont="1" applyBorder="1"/>
    <xf numFmtId="165" fontId="7" fillId="0" borderId="0" xfId="0" applyNumberFormat="1" applyFont="1" applyBorder="1"/>
    <xf numFmtId="0" fontId="0" fillId="0" borderId="0" xfId="0" applyFont="1" applyFill="1" applyBorder="1" applyAlignment="1">
      <alignment horizontal="left"/>
    </xf>
    <xf numFmtId="10" fontId="0" fillId="0" borderId="0" xfId="2" applyNumberFormat="1" applyFont="1" applyAlignment="1">
      <alignment horizontal="center"/>
    </xf>
    <xf numFmtId="9" fontId="1" fillId="0" borderId="1" xfId="2" applyFont="1" applyBorder="1"/>
    <xf numFmtId="0" fontId="1" fillId="0" borderId="1" xfId="0" applyFont="1" applyBorder="1" applyAlignment="1">
      <alignment horizontal="center" wrapText="1"/>
    </xf>
    <xf numFmtId="164" fontId="1" fillId="0" borderId="1" xfId="0" applyNumberFormat="1" applyFont="1" applyBorder="1" applyAlignment="1">
      <alignment horizontal="center" wrapText="1"/>
    </xf>
    <xf numFmtId="165" fontId="1" fillId="0" borderId="1" xfId="0" applyNumberFormat="1" applyFont="1" applyBorder="1" applyAlignment="1">
      <alignment horizontal="center" vertical="center" wrapText="1"/>
    </xf>
    <xf numFmtId="0" fontId="13" fillId="0" borderId="0" xfId="0" applyFont="1"/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center"/>
    </xf>
    <xf numFmtId="0" fontId="12" fillId="0" borderId="0" xfId="0" applyFont="1"/>
    <xf numFmtId="0" fontId="14" fillId="0" borderId="0" xfId="0" applyFont="1"/>
    <xf numFmtId="0" fontId="16" fillId="0" borderId="0" xfId="0" applyFont="1"/>
    <xf numFmtId="0" fontId="16" fillId="0" borderId="0" xfId="0" applyFont="1" applyBorder="1" applyAlignment="1">
      <alignment horizontal="left"/>
    </xf>
    <xf numFmtId="165" fontId="1" fillId="0" borderId="1" xfId="0" applyNumberFormat="1" applyFont="1" applyFill="1" applyBorder="1"/>
    <xf numFmtId="165" fontId="0" fillId="0" borderId="1" xfId="1" applyNumberFormat="1" applyFont="1" applyFill="1" applyBorder="1"/>
    <xf numFmtId="165" fontId="0" fillId="0" borderId="1" xfId="0" applyNumberFormat="1" applyFont="1" applyFill="1" applyBorder="1"/>
    <xf numFmtId="164" fontId="17" fillId="0" borderId="0" xfId="0" applyNumberFormat="1" applyFont="1" applyAlignment="1">
      <alignment horizontal="center"/>
    </xf>
    <xf numFmtId="10" fontId="0" fillId="0" borderId="0" xfId="2" applyNumberFormat="1" applyFont="1" applyFill="1" applyAlignment="1">
      <alignment horizontal="center"/>
    </xf>
    <xf numFmtId="164" fontId="1" fillId="0" borderId="0" xfId="0" applyNumberFormat="1" applyFont="1" applyFill="1" applyAlignment="1">
      <alignment horizontal="center"/>
    </xf>
    <xf numFmtId="10" fontId="0" fillId="0" borderId="0" xfId="0" applyNumberFormat="1" applyFont="1" applyFill="1" applyAlignment="1">
      <alignment horizontal="center"/>
    </xf>
    <xf numFmtId="9" fontId="1" fillId="0" borderId="0" xfId="2" applyFont="1" applyAlignment="1">
      <alignment horizontal="center"/>
    </xf>
    <xf numFmtId="9" fontId="1" fillId="0" borderId="0" xfId="2" applyFont="1" applyFill="1" applyAlignment="1">
      <alignment horizontal="center"/>
    </xf>
    <xf numFmtId="9" fontId="17" fillId="0" borderId="0" xfId="2" applyFont="1" applyAlignment="1">
      <alignment horizontal="center"/>
    </xf>
    <xf numFmtId="165" fontId="1" fillId="0" borderId="0" xfId="0" applyNumberFormat="1" applyFont="1" applyFill="1" applyBorder="1"/>
    <xf numFmtId="165" fontId="7" fillId="0" borderId="1" xfId="0" applyNumberFormat="1" applyFont="1" applyBorder="1"/>
    <xf numFmtId="0" fontId="1" fillId="0" borderId="1" xfId="2" applyNumberFormat="1" applyFont="1" applyFill="1" applyBorder="1"/>
    <xf numFmtId="165" fontId="0" fillId="0" borderId="1" xfId="1" applyNumberFormat="1" applyFont="1" applyBorder="1" applyAlignment="1">
      <alignment horizontal="center"/>
    </xf>
    <xf numFmtId="165" fontId="2" fillId="0" borderId="1" xfId="1" applyNumberFormat="1" applyFon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43" fontId="1" fillId="2" borderId="3" xfId="1" applyFont="1" applyFill="1" applyBorder="1" applyAlignment="1">
      <alignment horizontal="left"/>
    </xf>
    <xf numFmtId="0" fontId="1" fillId="2" borderId="5" xfId="0" applyNumberFormat="1" applyFont="1" applyFill="1" applyBorder="1" applyAlignment="1">
      <alignment horizontal="center"/>
    </xf>
    <xf numFmtId="9" fontId="1" fillId="0" borderId="1" xfId="2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</cellXfs>
  <cellStyles count="3">
    <cellStyle name="Milliers" xfId="1" builtinId="3"/>
    <cellStyle name="Normal" xfId="0" builtinId="0"/>
    <cellStyle name="Pourcentage" xfId="2" builtinId="5"/>
  </cellStyles>
  <dxfs count="22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,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,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,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,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,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,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4" formatCode="0.00%"/>
      <alignment horizontal="center" vertical="bottom" textRotation="0" wrapText="0" indent="0" justifyLastLine="0" shrinkToFit="0" readingOrder="0"/>
    </dxf>
    <dxf>
      <numFmt numFmtId="164" formatCode="#,##0.00,"/>
      <alignment horizontal="center" vertical="bottom" textRotation="0" wrapText="0" indent="0" justifyLastLine="0" shrinkToFit="0" readingOrder="0"/>
    </dxf>
    <dxf>
      <numFmt numFmtId="164" formatCode="#,##0.00,"/>
      <alignment horizontal="center" vertical="bottom" textRotation="0" wrapText="0" indent="0" justifyLastLine="0" shrinkToFit="0" readingOrder="0"/>
    </dxf>
    <dxf>
      <numFmt numFmtId="164" formatCode="#,##0.00,"/>
      <alignment horizontal="center" vertical="bottom" textRotation="0" wrapText="0" indent="0" justifyLastLine="0" shrinkToFit="0" readingOrder="0"/>
    </dxf>
    <dxf>
      <numFmt numFmtId="164" formatCode="#,##0.00,"/>
      <alignment horizontal="center" vertical="bottom" textRotation="0" wrapText="0" indent="0" justifyLastLine="0" shrinkToFit="0" readingOrder="0"/>
    </dxf>
    <dxf>
      <numFmt numFmtId="164" formatCode="#,##0.00,"/>
      <alignment horizontal="center" vertical="bottom" textRotation="0" wrapText="0" indent="0" justifyLastLine="0" shrinkToFit="0" readingOrder="0"/>
    </dxf>
    <dxf>
      <numFmt numFmtId="164" formatCode="#,##0.00,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366092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40" name="Tableau40" displayName="Tableau40" ref="A176:P239" totalsRowCount="1" headerRowDxfId="21" dataDxfId="20">
  <autoFilter ref="A176:P238">
    <filterColumn colId="0">
      <filters>
        <filter val="Annexe d'ADRAR"/>
        <filter val="Annexe de GHARDAIA"/>
        <filter val="Annexe de LAGHOUAT"/>
        <filter val="Annexe de MASCARA"/>
        <filter val="Annexe de MEGHNIA"/>
        <filter val="Annexe de MILA"/>
        <filter val="Annexe de MOSTAGHANEM"/>
        <filter val="Annexe de M'SILA"/>
        <filter val="Annexe de O. EL BOUAGHI"/>
        <filter val="Annexe de OUARGLA"/>
        <filter val="Annexe de RELIZANE"/>
        <filter val="Annexe de SAIDA"/>
        <filter val="Annexe de SIDI BELABBES"/>
        <filter val="Annexe d'EL EULMA"/>
        <filter val="Annexe d'El KHEMIS"/>
        <filter val="Annexe d'EL OUED"/>
        <filter val="Annexe d'oran"/>
        <filter val="Annexe Maritime d'Alger"/>
        <filter val="Centre A Constanine IARD&amp;T"/>
        <filter val="Centre A Oran IARD&amp;T"/>
        <filter val="Centre d'annaba"/>
        <filter val="Centre de AIN TEMOUCHENT"/>
        <filter val="Centre de Bab Ezzouar"/>
        <filter val="Centre de Batna"/>
        <filter val="Centre de BECHAR"/>
        <filter val="Centre de BEDJAIA"/>
        <filter val="Centre de BISKRA"/>
        <filter val="Centre de BLIDA"/>
        <filter val="Centre de BORDJ BOU ARIRIDJ"/>
        <filter val="Centre de BOUIRA"/>
        <filter val="Centre de CHLEF"/>
        <filter val="Centre de constantine"/>
        <filter val="Centre de Djelfa"/>
        <filter val="Centre de GUELMA"/>
        <filter val="Centre de JIJEL"/>
        <filter val="Centre de sétif"/>
        <filter val="Centre de SKIKDA"/>
        <filter val="Centre de SOUK-AHRASS"/>
        <filter val="Centre de TEBESSA"/>
        <filter val="Centre de TIARET"/>
        <filter val="Centre de TIZI OUZOU"/>
        <filter val="Centre de TLEMCEN"/>
        <filter val="Centre d'El Achour"/>
        <filter val="Centre d'el TAREF"/>
        <filter val="Centre d'oran"/>
        <filter val="Centre IARD de BMR"/>
        <filter val="Centre IARD&amp;Transport Annaba"/>
      </filters>
    </filterColumn>
    <filterColumn colId="4">
      <filters>
        <filter val="0.58%"/>
        <filter val="0.73%"/>
        <filter val="-0.94%"/>
        <filter val="1.63%"/>
        <filter val="-100.00%"/>
        <filter val="105.57%"/>
        <filter val="106.47%"/>
        <filter val="109.87%"/>
        <filter val="-11.41%"/>
        <filter val="11.53%"/>
        <filter val="111.07%"/>
        <filter val="114.83%"/>
        <filter val="-13.74%"/>
        <filter val="-15.32%"/>
        <filter val="17.04%"/>
        <filter val="-19.25%"/>
        <filter val="-2.36%"/>
        <filter val="2.57%"/>
        <filter val="2.95%"/>
        <filter val="-20346.89%"/>
        <filter val="22.16%"/>
        <filter val="23.01%"/>
        <filter val="24.83%"/>
        <filter val="-27.12%"/>
        <filter val="29.70%"/>
        <filter val="3.71%"/>
        <filter val="39.12%"/>
        <filter val="39.91%"/>
        <filter val="4.47%"/>
        <filter val="-4.75%"/>
        <filter val="-41.30%"/>
        <filter val="41.84%"/>
        <filter val="47.69%"/>
        <filter val="5.42%"/>
        <filter val="5.82%"/>
        <filter val="5.85%"/>
        <filter val="50.54%"/>
        <filter val="-6.09%"/>
        <filter val="6.31%"/>
        <filter val="7.26%"/>
        <filter val="7.83%"/>
        <filter val="-8.31%"/>
        <filter val="8.60%"/>
        <filter val="-8.83%"/>
        <filter val="9.34%"/>
        <filter val="-9.40%"/>
        <filter val="9.48%"/>
        <filter val="9.81%"/>
      </filters>
    </filterColumn>
  </autoFilter>
  <sortState ref="A166:N217">
    <sortCondition descending="1" ref="E155:E217"/>
  </sortState>
  <tableColumns count="16">
    <tableColumn id="1" name="Centre">
      <calculatedColumnFormula>#REF!</calculatedColumnFormula>
    </tableColumn>
    <tableColumn id="2" name="Total 2021" totalsRowFunction="sum" dataDxfId="19" totalsRowDxfId="18">
      <calculatedColumnFormula>VLOOKUP(A177,#REF!,28,FALSE)</calculatedColumnFormula>
    </tableColumn>
    <tableColumn id="3" name="Total 2022" totalsRowFunction="sum" dataDxfId="17" totalsRowDxfId="16">
      <calculatedColumnFormula>VLOOKUP(A177,#REF!,29,FALSE)</calculatedColumnFormula>
    </tableColumn>
    <tableColumn id="16" name="Total 2023" dataDxfId="15" totalsRowDxfId="14"/>
    <tableColumn id="4" name="Evolution 2022/2023" totalsRowFunction="custom" dataDxfId="13" totalsRowDxfId="12" dataCellStyle="Pourcentage">
      <calculatedColumnFormula>(D177/C177)-1</calculatedColumnFormula>
      <totalsRowFormula>(C239/B239)-1</totalsRowFormula>
    </tableColumn>
    <tableColumn id="5" name="Rentabilité 2022" dataDxfId="11" totalsRowDxfId="10">
      <calculatedColumnFormula>VLOOKUP(A177,#REF!,18,FALSE)</calculatedColumnFormula>
    </tableColumn>
    <tableColumn id="14" name="Evolution" totalsRowFunction="sum" dataDxfId="9" totalsRowDxfId="8">
      <calculatedColumnFormula>Tableau40[[#This Row],[Total 2023]]-Tableau40[[#This Row],[Total 2022]]</calculatedColumnFormula>
    </tableColumn>
    <tableColumn id="15" name="Participation à l'evolution" dataDxfId="7" totalsRowDxfId="6">
      <calculatedColumnFormula>Tableau40[[#This Row],[Evolution]]/$G$239</calculatedColumnFormula>
    </tableColumn>
    <tableColumn id="6" name="Obs" dataDxfId="5"/>
    <tableColumn id="7" name="Colonne1" dataDxfId="4"/>
    <tableColumn id="8" name="Colonne2"/>
    <tableColumn id="9" name="Colonne3"/>
    <tableColumn id="10" name="Colonne4" dataDxfId="3"/>
    <tableColumn id="11" name="Colonne5" dataDxfId="2"/>
    <tableColumn id="12" name="Colonne6" dataDxfId="1"/>
    <tableColumn id="13" name="Colonne7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S239"/>
  <sheetViews>
    <sheetView tabSelected="1" topLeftCell="A74" zoomScale="80" zoomScaleNormal="80" workbookViewId="0">
      <selection activeCell="B79" sqref="B79:E83"/>
    </sheetView>
  </sheetViews>
  <sheetFormatPr baseColWidth="10" defaultRowHeight="14.4" x14ac:dyDescent="0.3"/>
  <cols>
    <col min="1" max="1" width="24.77734375" customWidth="1"/>
    <col min="2" max="3" width="12.109375" customWidth="1"/>
    <col min="4" max="4" width="11.88671875" customWidth="1"/>
    <col min="5" max="5" width="11.33203125" style="1" customWidth="1"/>
    <col min="6" max="6" width="9.33203125" customWidth="1"/>
    <col min="7" max="8" width="10" customWidth="1"/>
    <col min="9" max="9" width="9.6640625" customWidth="1"/>
    <col min="10" max="10" width="10.5546875" customWidth="1"/>
    <col min="11" max="11" width="10.21875" customWidth="1"/>
    <col min="12" max="12" width="10.77734375" customWidth="1"/>
    <col min="13" max="13" width="11.44140625" customWidth="1"/>
    <col min="14" max="14" width="12.77734375" customWidth="1"/>
    <col min="15" max="15" width="9.21875" customWidth="1"/>
    <col min="17" max="17" width="15.21875" bestFit="1" customWidth="1"/>
    <col min="18" max="18" width="16.109375" customWidth="1"/>
    <col min="19" max="19" width="18.109375" customWidth="1"/>
  </cols>
  <sheetData>
    <row r="2" spans="1:19" x14ac:dyDescent="0.3">
      <c r="P2" s="22"/>
      <c r="Q2" s="22"/>
      <c r="R2" s="22"/>
      <c r="S2" s="22"/>
    </row>
    <row r="3" spans="1:19" x14ac:dyDescent="0.3">
      <c r="P3" s="22"/>
      <c r="Q3" s="22"/>
      <c r="R3" s="22"/>
      <c r="S3" s="22"/>
    </row>
    <row r="4" spans="1:19" x14ac:dyDescent="0.3">
      <c r="E4" s="7"/>
      <c r="P4" s="22"/>
      <c r="Q4" s="27"/>
      <c r="R4" s="27"/>
      <c r="S4" s="27"/>
    </row>
    <row r="5" spans="1:19" x14ac:dyDescent="0.3">
      <c r="E5" s="7"/>
      <c r="P5" s="27"/>
      <c r="Q5" s="28"/>
      <c r="R5" s="25"/>
      <c r="S5" s="25"/>
    </row>
    <row r="6" spans="1:19" x14ac:dyDescent="0.3">
      <c r="B6" s="1" t="s">
        <v>64</v>
      </c>
      <c r="E6" s="7"/>
      <c r="P6" s="27"/>
      <c r="Q6" s="28"/>
      <c r="R6" s="25"/>
      <c r="S6" s="25"/>
    </row>
    <row r="7" spans="1:19" x14ac:dyDescent="0.3">
      <c r="A7" t="s">
        <v>58</v>
      </c>
      <c r="B7" t="s">
        <v>20</v>
      </c>
      <c r="C7" t="s">
        <v>21</v>
      </c>
      <c r="D7" t="s">
        <v>22</v>
      </c>
      <c r="E7" s="45" t="s">
        <v>23</v>
      </c>
      <c r="P7" s="27"/>
      <c r="Q7" s="28"/>
      <c r="R7" s="25"/>
      <c r="S7" s="25"/>
    </row>
    <row r="8" spans="1:19" x14ac:dyDescent="0.3">
      <c r="A8" s="12" t="s">
        <v>68</v>
      </c>
      <c r="B8" s="87">
        <v>39420000</v>
      </c>
      <c r="C8" s="87">
        <v>37960000</v>
      </c>
      <c r="D8" s="87">
        <v>32120000</v>
      </c>
      <c r="E8" s="88">
        <v>36500000</v>
      </c>
      <c r="F8" s="89">
        <f>SUM(B8:E8)</f>
        <v>146000000</v>
      </c>
      <c r="P8" s="27"/>
      <c r="Q8" s="28"/>
      <c r="R8" s="25"/>
      <c r="S8" s="25"/>
    </row>
    <row r="9" spans="1:19" ht="15" customHeight="1" x14ac:dyDescent="0.3">
      <c r="A9" s="12" t="s">
        <v>69</v>
      </c>
      <c r="B9" s="87">
        <v>20101000</v>
      </c>
      <c r="C9" s="87">
        <v>20101000</v>
      </c>
      <c r="D9" s="87">
        <v>19296960</v>
      </c>
      <c r="E9" s="88">
        <v>20905040</v>
      </c>
      <c r="F9" s="89">
        <f>SUM(B9:E9)</f>
        <v>80404000</v>
      </c>
      <c r="P9" s="27"/>
      <c r="Q9" s="28"/>
      <c r="R9" s="25"/>
      <c r="S9" s="25"/>
    </row>
    <row r="10" spans="1:19" x14ac:dyDescent="0.3">
      <c r="A10" s="12" t="s">
        <v>71</v>
      </c>
      <c r="B10" s="87">
        <v>25521500</v>
      </c>
      <c r="C10" s="87">
        <v>25521500</v>
      </c>
      <c r="D10" s="87">
        <v>22458920.000000004</v>
      </c>
      <c r="E10" s="88">
        <v>28584080</v>
      </c>
      <c r="F10" s="89">
        <f>SUM(B10:E10)</f>
        <v>102086000</v>
      </c>
      <c r="P10" s="27"/>
      <c r="Q10" s="28"/>
      <c r="R10" s="25"/>
      <c r="S10" s="25"/>
    </row>
    <row r="11" spans="1:19" x14ac:dyDescent="0.3">
      <c r="A11" s="12" t="s">
        <v>72</v>
      </c>
      <c r="B11" s="87">
        <v>19680000</v>
      </c>
      <c r="C11" s="87">
        <v>21320000</v>
      </c>
      <c r="D11" s="87">
        <v>18860000</v>
      </c>
      <c r="E11" s="88">
        <v>22140000</v>
      </c>
      <c r="F11" s="89">
        <f>SUM(B11:E11)</f>
        <v>82000000</v>
      </c>
      <c r="G11" s="1"/>
      <c r="H11" s="1"/>
      <c r="I11" s="1"/>
      <c r="J11" s="1"/>
      <c r="P11" s="27"/>
      <c r="Q11" s="28"/>
      <c r="R11" s="28"/>
      <c r="S11" s="28"/>
    </row>
    <row r="12" spans="1:19" x14ac:dyDescent="0.3">
      <c r="A12" s="12" t="s">
        <v>12</v>
      </c>
      <c r="B12" s="87">
        <v>9240000</v>
      </c>
      <c r="C12" s="87">
        <v>8250000</v>
      </c>
      <c r="D12" s="87">
        <v>6930000</v>
      </c>
      <c r="E12" s="88">
        <v>8580000</v>
      </c>
      <c r="F12" s="89">
        <f>SUM(B12:E12)</f>
        <v>33000000</v>
      </c>
      <c r="G12" s="3"/>
      <c r="H12" s="1"/>
      <c r="I12" s="1"/>
      <c r="J12" s="1"/>
      <c r="P12" s="27"/>
      <c r="Q12" s="28"/>
      <c r="R12" s="28"/>
      <c r="S12" s="28"/>
    </row>
    <row r="13" spans="1:19" x14ac:dyDescent="0.3">
      <c r="A13" s="1"/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4"/>
      <c r="P13" s="27"/>
      <c r="Q13" s="28"/>
      <c r="R13" s="28"/>
      <c r="S13" s="28"/>
    </row>
    <row r="14" spans="1:19" x14ac:dyDescent="0.3">
      <c r="A14" s="1"/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4"/>
      <c r="P14" s="27"/>
      <c r="Q14" s="28"/>
      <c r="R14" s="28"/>
      <c r="S14" s="28"/>
    </row>
    <row r="15" spans="1:19" x14ac:dyDescent="0.3">
      <c r="A15" s="1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4"/>
      <c r="P15" s="27"/>
      <c r="Q15" s="28"/>
      <c r="R15" s="28"/>
      <c r="S15" s="28"/>
    </row>
    <row r="16" spans="1:19" ht="23.4" x14ac:dyDescent="0.45">
      <c r="A16" s="1"/>
      <c r="B16" s="24"/>
      <c r="C16" s="24"/>
      <c r="D16" s="24"/>
      <c r="E16" s="24"/>
      <c r="F16" s="71" t="s">
        <v>15</v>
      </c>
      <c r="G16" s="41"/>
      <c r="H16" s="24"/>
      <c r="I16" s="24"/>
      <c r="J16" s="24"/>
      <c r="K16" s="24"/>
      <c r="L16" s="24"/>
      <c r="M16" s="24"/>
      <c r="N16" s="4"/>
      <c r="P16" s="27"/>
      <c r="Q16" s="28"/>
      <c r="R16" s="28"/>
      <c r="S16" s="28"/>
    </row>
    <row r="17" spans="1:19" s="29" customFormat="1" x14ac:dyDescent="0.3">
      <c r="A17" s="1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P17" s="27"/>
      <c r="Q17" s="28"/>
      <c r="R17" s="28"/>
      <c r="S17" s="28"/>
    </row>
    <row r="18" spans="1:19" ht="21" x14ac:dyDescent="0.4">
      <c r="A18" s="72" t="s">
        <v>48</v>
      </c>
      <c r="B18" s="1"/>
      <c r="C18" s="1"/>
      <c r="D18" s="1"/>
      <c r="F18" s="1"/>
      <c r="G18" s="1"/>
      <c r="H18" s="1"/>
      <c r="I18" s="1"/>
      <c r="J18" s="1"/>
      <c r="K18" s="1"/>
      <c r="L18" s="1"/>
      <c r="M18" s="1"/>
      <c r="N18" s="1"/>
      <c r="P18" s="27"/>
      <c r="Q18" s="28"/>
      <c r="R18" s="28"/>
      <c r="S18" s="28"/>
    </row>
    <row r="19" spans="1:19" ht="15" thickBot="1" x14ac:dyDescent="0.35">
      <c r="A19" s="1"/>
      <c r="B19" s="1"/>
      <c r="C19" s="1"/>
      <c r="D19" s="1"/>
      <c r="F19" s="1"/>
      <c r="G19" s="1"/>
      <c r="H19" s="1"/>
      <c r="I19" s="1"/>
      <c r="J19" s="1"/>
      <c r="K19" s="1"/>
      <c r="L19" s="1"/>
      <c r="M19" s="1"/>
      <c r="N19" s="1"/>
      <c r="P19" s="27"/>
      <c r="Q19" s="28"/>
      <c r="R19" s="28"/>
      <c r="S19" s="28"/>
    </row>
    <row r="20" spans="1:19" ht="15" thickBot="1" x14ac:dyDescent="0.35">
      <c r="A20" t="s">
        <v>15</v>
      </c>
      <c r="B20" s="95" t="s">
        <v>52</v>
      </c>
      <c r="C20" s="96"/>
      <c r="D20" s="96"/>
      <c r="E20" s="96"/>
      <c r="F20" s="96"/>
      <c r="G20" s="96"/>
      <c r="H20" s="96"/>
      <c r="I20" s="96"/>
      <c r="J20" s="96"/>
      <c r="K20" s="96"/>
      <c r="L20" s="96"/>
      <c r="M20" s="97"/>
      <c r="N20" t="s">
        <v>13</v>
      </c>
      <c r="Q20" s="28"/>
      <c r="R20" s="28"/>
      <c r="S20" s="28"/>
    </row>
    <row r="21" spans="1:19" x14ac:dyDescent="0.3">
      <c r="A21" s="8"/>
      <c r="B21" s="1" t="s">
        <v>18</v>
      </c>
      <c r="C21" s="26" t="s">
        <v>1</v>
      </c>
      <c r="D21" s="26" t="s">
        <v>2</v>
      </c>
      <c r="E21" s="26" t="s">
        <v>3</v>
      </c>
      <c r="F21" s="26" t="s">
        <v>4</v>
      </c>
      <c r="G21" s="26" t="s">
        <v>5</v>
      </c>
      <c r="H21" s="26" t="s">
        <v>6</v>
      </c>
      <c r="I21" s="26" t="s">
        <v>7</v>
      </c>
      <c r="J21" s="26" t="s">
        <v>8</v>
      </c>
      <c r="K21" s="26" t="s">
        <v>9</v>
      </c>
      <c r="L21" s="26" t="s">
        <v>10</v>
      </c>
      <c r="M21" s="30" t="s">
        <v>11</v>
      </c>
      <c r="N21" s="37"/>
      <c r="O21" s="34"/>
      <c r="P21" s="27"/>
      <c r="Q21" s="28"/>
      <c r="R21" s="28"/>
      <c r="S21" s="28"/>
    </row>
    <row r="22" spans="1:19" x14ac:dyDescent="0.3">
      <c r="A22" s="12" t="s">
        <v>68</v>
      </c>
      <c r="B22" s="46">
        <f>$B8/3</f>
        <v>13140000</v>
      </c>
      <c r="C22" s="46">
        <f>$B8/3</f>
        <v>13140000</v>
      </c>
      <c r="D22" s="46">
        <f>$B8/3</f>
        <v>13140000</v>
      </c>
      <c r="E22" s="46">
        <f>$C8/3</f>
        <v>12653333.333333334</v>
      </c>
      <c r="F22" s="46">
        <f>$C8/3</f>
        <v>12653333.333333334</v>
      </c>
      <c r="G22" s="46">
        <f>$C8/3</f>
        <v>12653333.333333334</v>
      </c>
      <c r="H22" s="46">
        <f>$D8/3</f>
        <v>10706666.666666666</v>
      </c>
      <c r="I22" s="46">
        <f>$D8/3</f>
        <v>10706666.666666666</v>
      </c>
      <c r="J22" s="46">
        <f>$D8/3</f>
        <v>10706666.666666666</v>
      </c>
      <c r="K22" s="46">
        <f>$E8/3</f>
        <v>12166666.666666666</v>
      </c>
      <c r="L22" s="46">
        <f>$E8/3</f>
        <v>12166666.666666666</v>
      </c>
      <c r="M22" s="46">
        <f>$E8/3</f>
        <v>12166666.666666666</v>
      </c>
      <c r="N22" s="16">
        <f>SUM(B22:M22)</f>
        <v>146000000.00000003</v>
      </c>
      <c r="O22" s="35"/>
      <c r="P22" s="33"/>
      <c r="Q22" s="28"/>
      <c r="R22" s="28"/>
      <c r="S22" s="28"/>
    </row>
    <row r="23" spans="1:19" x14ac:dyDescent="0.3">
      <c r="A23" s="12" t="s">
        <v>69</v>
      </c>
      <c r="B23" s="46">
        <f t="shared" ref="B23:D26" si="0">B9/3</f>
        <v>6700333.333333333</v>
      </c>
      <c r="C23" s="46">
        <f t="shared" si="0"/>
        <v>6700333.333333333</v>
      </c>
      <c r="D23" s="46">
        <f t="shared" si="0"/>
        <v>6432320</v>
      </c>
      <c r="E23" s="46">
        <f t="shared" ref="E23:G26" si="1">$C9/3</f>
        <v>6700333.333333333</v>
      </c>
      <c r="F23" s="46">
        <f t="shared" si="1"/>
        <v>6700333.333333333</v>
      </c>
      <c r="G23" s="46">
        <f t="shared" si="1"/>
        <v>6700333.333333333</v>
      </c>
      <c r="H23" s="46">
        <f t="shared" ref="H23:J26" si="2">$D9/3</f>
        <v>6432320</v>
      </c>
      <c r="I23" s="46">
        <f t="shared" si="2"/>
        <v>6432320</v>
      </c>
      <c r="J23" s="46">
        <f t="shared" si="2"/>
        <v>6432320</v>
      </c>
      <c r="K23" s="46">
        <f t="shared" ref="K23:M26" si="3">$E9/3</f>
        <v>6968346.666666667</v>
      </c>
      <c r="L23" s="46">
        <f t="shared" si="3"/>
        <v>6968346.666666667</v>
      </c>
      <c r="M23" s="46">
        <f t="shared" si="3"/>
        <v>6968346.666666667</v>
      </c>
      <c r="N23" s="16">
        <f t="shared" ref="N23:N27" si="4">SUM(B23:M23)</f>
        <v>80135986.666666672</v>
      </c>
      <c r="O23" s="35"/>
      <c r="P23" s="33"/>
      <c r="Q23" s="28"/>
      <c r="R23" s="28"/>
      <c r="S23" s="28"/>
    </row>
    <row r="24" spans="1:19" x14ac:dyDescent="0.3">
      <c r="A24" s="12" t="s">
        <v>71</v>
      </c>
      <c r="B24" s="46">
        <f t="shared" si="0"/>
        <v>8507166.666666666</v>
      </c>
      <c r="C24" s="46">
        <f t="shared" si="0"/>
        <v>8507166.666666666</v>
      </c>
      <c r="D24" s="46">
        <f t="shared" si="0"/>
        <v>7486306.6666666679</v>
      </c>
      <c r="E24" s="46">
        <f t="shared" si="1"/>
        <v>8507166.666666666</v>
      </c>
      <c r="F24" s="46">
        <f t="shared" si="1"/>
        <v>8507166.666666666</v>
      </c>
      <c r="G24" s="46">
        <f t="shared" si="1"/>
        <v>8507166.666666666</v>
      </c>
      <c r="H24" s="46">
        <f t="shared" si="2"/>
        <v>7486306.6666666679</v>
      </c>
      <c r="I24" s="46">
        <f t="shared" si="2"/>
        <v>7486306.6666666679</v>
      </c>
      <c r="J24" s="46">
        <f t="shared" si="2"/>
        <v>7486306.6666666679</v>
      </c>
      <c r="K24" s="46">
        <f t="shared" si="3"/>
        <v>9528026.666666666</v>
      </c>
      <c r="L24" s="46">
        <f t="shared" si="3"/>
        <v>9528026.666666666</v>
      </c>
      <c r="M24" s="46">
        <f t="shared" si="3"/>
        <v>9528026.666666666</v>
      </c>
      <c r="N24" s="16">
        <f t="shared" si="4"/>
        <v>101065140.00000001</v>
      </c>
      <c r="O24" s="35"/>
      <c r="P24" s="33"/>
      <c r="Q24" s="28"/>
      <c r="R24" s="28"/>
      <c r="S24" s="28"/>
    </row>
    <row r="25" spans="1:19" x14ac:dyDescent="0.3">
      <c r="A25" s="12" t="s">
        <v>72</v>
      </c>
      <c r="B25" s="46">
        <f t="shared" si="0"/>
        <v>6560000</v>
      </c>
      <c r="C25" s="46">
        <f t="shared" si="0"/>
        <v>7106666.666666667</v>
      </c>
      <c r="D25" s="46">
        <f t="shared" si="0"/>
        <v>6286666.666666667</v>
      </c>
      <c r="E25" s="46">
        <f t="shared" si="1"/>
        <v>7106666.666666667</v>
      </c>
      <c r="F25" s="46">
        <f t="shared" si="1"/>
        <v>7106666.666666667</v>
      </c>
      <c r="G25" s="46">
        <f t="shared" si="1"/>
        <v>7106666.666666667</v>
      </c>
      <c r="H25" s="46">
        <f t="shared" si="2"/>
        <v>6286666.666666667</v>
      </c>
      <c r="I25" s="46">
        <f t="shared" si="2"/>
        <v>6286666.666666667</v>
      </c>
      <c r="J25" s="46">
        <f t="shared" si="2"/>
        <v>6286666.666666667</v>
      </c>
      <c r="K25" s="46">
        <f t="shared" si="3"/>
        <v>7380000</v>
      </c>
      <c r="L25" s="46">
        <f t="shared" si="3"/>
        <v>7380000</v>
      </c>
      <c r="M25" s="46">
        <f t="shared" si="3"/>
        <v>7380000</v>
      </c>
      <c r="N25" s="16">
        <f t="shared" si="4"/>
        <v>82273333.333333328</v>
      </c>
      <c r="O25" s="35"/>
      <c r="P25" s="33"/>
      <c r="Q25" s="28"/>
      <c r="R25" s="28"/>
      <c r="S25" s="28"/>
    </row>
    <row r="26" spans="1:19" x14ac:dyDescent="0.3">
      <c r="A26" s="12" t="s">
        <v>12</v>
      </c>
      <c r="B26" s="46">
        <f t="shared" si="0"/>
        <v>3080000</v>
      </c>
      <c r="C26" s="46">
        <f t="shared" si="0"/>
        <v>2750000</v>
      </c>
      <c r="D26" s="46">
        <f t="shared" si="0"/>
        <v>2310000</v>
      </c>
      <c r="E26" s="46">
        <f t="shared" si="1"/>
        <v>2750000</v>
      </c>
      <c r="F26" s="46">
        <f t="shared" si="1"/>
        <v>2750000</v>
      </c>
      <c r="G26" s="46">
        <f t="shared" si="1"/>
        <v>2750000</v>
      </c>
      <c r="H26" s="46">
        <f t="shared" si="2"/>
        <v>2310000</v>
      </c>
      <c r="I26" s="46">
        <f t="shared" si="2"/>
        <v>2310000</v>
      </c>
      <c r="J26" s="46">
        <f t="shared" si="2"/>
        <v>2310000</v>
      </c>
      <c r="K26" s="46">
        <f t="shared" si="3"/>
        <v>2860000</v>
      </c>
      <c r="L26" s="46">
        <f t="shared" si="3"/>
        <v>2860000</v>
      </c>
      <c r="M26" s="46">
        <f t="shared" si="3"/>
        <v>2860000</v>
      </c>
      <c r="N26" s="16">
        <f t="shared" si="4"/>
        <v>31900000</v>
      </c>
      <c r="O26" s="35"/>
      <c r="P26" s="33"/>
      <c r="Q26" s="28"/>
      <c r="R26" s="28"/>
      <c r="S26" s="28"/>
    </row>
    <row r="27" spans="1:19" x14ac:dyDescent="0.3">
      <c r="A27" s="13" t="s">
        <v>0</v>
      </c>
      <c r="B27" s="17">
        <f>SUM(B22:B26)</f>
        <v>37987500</v>
      </c>
      <c r="C27" s="14">
        <f t="shared" ref="C27:M27" si="5">SUM(C22:C26)</f>
        <v>38204166.666666664</v>
      </c>
      <c r="D27" s="17">
        <f t="shared" si="5"/>
        <v>35655293.333333336</v>
      </c>
      <c r="E27" s="17">
        <f t="shared" si="5"/>
        <v>37717500</v>
      </c>
      <c r="F27" s="17">
        <f t="shared" si="5"/>
        <v>37717500</v>
      </c>
      <c r="G27" s="17">
        <f t="shared" si="5"/>
        <v>37717500</v>
      </c>
      <c r="H27" s="17">
        <f t="shared" si="5"/>
        <v>33221960</v>
      </c>
      <c r="I27" s="17">
        <f t="shared" si="5"/>
        <v>33221960</v>
      </c>
      <c r="J27" s="17">
        <f t="shared" si="5"/>
        <v>33221960</v>
      </c>
      <c r="K27" s="17">
        <f t="shared" si="5"/>
        <v>38903040</v>
      </c>
      <c r="L27" s="17">
        <f t="shared" si="5"/>
        <v>38903040</v>
      </c>
      <c r="M27" s="17">
        <f t="shared" si="5"/>
        <v>38903040</v>
      </c>
      <c r="N27" s="16">
        <f t="shared" si="4"/>
        <v>441374460</v>
      </c>
      <c r="O27" s="21"/>
      <c r="P27" s="21"/>
      <c r="Q27" s="28"/>
      <c r="R27" s="28"/>
      <c r="S27" s="28"/>
    </row>
    <row r="28" spans="1:19" ht="15" thickBot="1" x14ac:dyDescent="0.35">
      <c r="P28" s="27"/>
      <c r="Q28" s="28"/>
      <c r="R28" s="28"/>
      <c r="S28" s="28"/>
    </row>
    <row r="29" spans="1:19" ht="15" thickBot="1" x14ac:dyDescent="0.35">
      <c r="A29" t="s">
        <v>15</v>
      </c>
      <c r="B29" s="95">
        <v>2019</v>
      </c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7"/>
      <c r="N29" t="s">
        <v>13</v>
      </c>
      <c r="Q29" s="28"/>
      <c r="R29" s="28"/>
      <c r="S29" s="28"/>
    </row>
    <row r="30" spans="1:19" x14ac:dyDescent="0.3">
      <c r="A30" s="8"/>
      <c r="B30" s="1" t="s">
        <v>18</v>
      </c>
      <c r="C30" s="26" t="s">
        <v>1</v>
      </c>
      <c r="D30" s="26" t="s">
        <v>2</v>
      </c>
      <c r="E30" s="26" t="s">
        <v>3</v>
      </c>
      <c r="F30" s="26" t="s">
        <v>4</v>
      </c>
      <c r="G30" s="26" t="s">
        <v>5</v>
      </c>
      <c r="H30" s="26" t="s">
        <v>6</v>
      </c>
      <c r="I30" s="26" t="s">
        <v>7</v>
      </c>
      <c r="J30" s="26" t="s">
        <v>8</v>
      </c>
      <c r="K30" s="26" t="s">
        <v>9</v>
      </c>
      <c r="L30" s="26" t="s">
        <v>10</v>
      </c>
      <c r="M30" s="30" t="s">
        <v>11</v>
      </c>
      <c r="N30" s="38"/>
      <c r="O30" s="34"/>
      <c r="P30" s="27"/>
      <c r="Q30" s="28"/>
      <c r="R30" s="28"/>
      <c r="S30" s="28"/>
    </row>
    <row r="31" spans="1:19" x14ac:dyDescent="0.3">
      <c r="A31" s="12" t="s">
        <v>68</v>
      </c>
      <c r="B31" s="10">
        <v>13747903.920000039</v>
      </c>
      <c r="C31" s="15">
        <v>12302051.03000004</v>
      </c>
      <c r="D31" s="15">
        <v>11161001.23000001</v>
      </c>
      <c r="E31" s="23">
        <v>12835051.27000005</v>
      </c>
      <c r="F31" s="15">
        <v>11545700.126699956</v>
      </c>
      <c r="G31" s="15">
        <v>11872858.159999998</v>
      </c>
      <c r="H31" s="15">
        <v>11980152.24000001</v>
      </c>
      <c r="I31" s="15">
        <v>10430178.73999998</v>
      </c>
      <c r="J31" s="15">
        <v>13658820.52999996</v>
      </c>
      <c r="K31" s="15">
        <v>14661553.660000021</v>
      </c>
      <c r="L31" s="15">
        <v>15284652.010000069</v>
      </c>
      <c r="M31" s="31">
        <v>14748923.760000063</v>
      </c>
      <c r="N31" s="16">
        <f t="shared" ref="N31:N34" si="6">SUM(B31:M31)</f>
        <v>154228846.67670017</v>
      </c>
      <c r="O31" s="35"/>
      <c r="P31" s="33"/>
      <c r="Q31" s="28"/>
      <c r="R31" s="28"/>
      <c r="S31" s="28"/>
    </row>
    <row r="32" spans="1:19" x14ac:dyDescent="0.3">
      <c r="A32" s="12" t="s">
        <v>69</v>
      </c>
      <c r="B32" s="10">
        <v>5946823.410000002</v>
      </c>
      <c r="C32" s="15">
        <v>6081668.8200000115</v>
      </c>
      <c r="D32" s="15">
        <v>5562900.7900000056</v>
      </c>
      <c r="E32" s="23">
        <v>5920504.8900000164</v>
      </c>
      <c r="F32" s="15">
        <v>5412518.3199999966</v>
      </c>
      <c r="G32" s="15">
        <v>5777053.8000000063</v>
      </c>
      <c r="H32" s="15">
        <v>8288137.6500000237</v>
      </c>
      <c r="I32" s="15">
        <v>4152279.3599999989</v>
      </c>
      <c r="J32" s="15">
        <v>6048608.5000000037</v>
      </c>
      <c r="K32" s="15">
        <v>8354611.0300000105</v>
      </c>
      <c r="L32" s="15">
        <v>6032138.7346000094</v>
      </c>
      <c r="M32" s="31">
        <v>8737860.170000013</v>
      </c>
      <c r="N32" s="16">
        <f t="shared" si="6"/>
        <v>76315105.474600106</v>
      </c>
      <c r="O32" s="35"/>
      <c r="P32" s="33"/>
      <c r="Q32" s="28"/>
      <c r="R32" s="28"/>
      <c r="S32" s="28"/>
    </row>
    <row r="33" spans="1:19" x14ac:dyDescent="0.3">
      <c r="A33" s="12" t="s">
        <v>71</v>
      </c>
      <c r="B33" s="10">
        <v>7345879.7299999967</v>
      </c>
      <c r="C33" s="15">
        <v>7324906.29</v>
      </c>
      <c r="D33" s="15">
        <v>7447164.7299999865</v>
      </c>
      <c r="E33" s="23">
        <v>7671858.2899999982</v>
      </c>
      <c r="F33" s="15">
        <v>7764379.0099999905</v>
      </c>
      <c r="G33" s="15">
        <v>7966641.1700000064</v>
      </c>
      <c r="H33" s="15">
        <v>8358995.7200000063</v>
      </c>
      <c r="I33" s="15">
        <v>6400899.7899999954</v>
      </c>
      <c r="J33" s="15">
        <v>7799965.3100000098</v>
      </c>
      <c r="K33" s="15">
        <v>8074102.4500000011</v>
      </c>
      <c r="L33" s="15">
        <v>7628120.3000000119</v>
      </c>
      <c r="M33" s="31">
        <v>8593035.0699999984</v>
      </c>
      <c r="N33" s="16">
        <f t="shared" si="6"/>
        <v>92375947.859999999</v>
      </c>
      <c r="O33" s="35"/>
      <c r="P33" s="33"/>
      <c r="Q33" s="28"/>
      <c r="R33" s="28"/>
      <c r="S33" s="28"/>
    </row>
    <row r="34" spans="1:19" x14ac:dyDescent="0.3">
      <c r="A34" s="12" t="s">
        <v>72</v>
      </c>
      <c r="B34" s="10">
        <v>7517877.4799999855</v>
      </c>
      <c r="C34" s="15">
        <v>6605038.749999959</v>
      </c>
      <c r="D34" s="15">
        <v>7015541.2999999886</v>
      </c>
      <c r="E34" s="23">
        <v>7496176.5399999889</v>
      </c>
      <c r="F34" s="15">
        <v>6635253.3099999838</v>
      </c>
      <c r="G34" s="15">
        <v>6469918.8499999708</v>
      </c>
      <c r="H34" s="15">
        <v>7319986.1899999697</v>
      </c>
      <c r="I34" s="15">
        <v>5636620.1199999908</v>
      </c>
      <c r="J34" s="15">
        <v>7933370.6299999813</v>
      </c>
      <c r="K34" s="15">
        <v>8009192.2199999681</v>
      </c>
      <c r="L34" s="15">
        <v>7172247.0199999856</v>
      </c>
      <c r="M34" s="31">
        <v>8402972.6099999845</v>
      </c>
      <c r="N34" s="16">
        <f t="shared" si="6"/>
        <v>86214195.019999743</v>
      </c>
      <c r="O34" s="35"/>
      <c r="P34" s="33"/>
      <c r="Q34" s="28"/>
      <c r="R34" s="28"/>
      <c r="S34" s="28"/>
    </row>
    <row r="35" spans="1:19" x14ac:dyDescent="0.3">
      <c r="A35" s="12" t="s">
        <v>12</v>
      </c>
      <c r="B35" s="10"/>
      <c r="C35" s="15"/>
      <c r="D35" s="15"/>
      <c r="E35" s="23"/>
      <c r="F35" s="15"/>
      <c r="G35" s="15"/>
      <c r="H35" s="15"/>
      <c r="I35" s="15"/>
      <c r="J35" s="15"/>
      <c r="K35" s="15"/>
      <c r="L35" s="15"/>
      <c r="M35" s="31"/>
      <c r="N35" s="16"/>
      <c r="O35" s="35"/>
      <c r="P35" s="33"/>
      <c r="Q35" s="28"/>
      <c r="R35" s="28"/>
      <c r="S35" s="28"/>
    </row>
    <row r="36" spans="1:19" x14ac:dyDescent="0.3">
      <c r="A36" s="13" t="s">
        <v>0</v>
      </c>
      <c r="B36" s="16">
        <f t="shared" ref="B36:M36" si="7">SUM(B31:B34)</f>
        <v>34558484.540000021</v>
      </c>
      <c r="C36" s="16">
        <f t="shared" si="7"/>
        <v>32313664.890000012</v>
      </c>
      <c r="D36" s="16">
        <f t="shared" si="7"/>
        <v>31186608.04999999</v>
      </c>
      <c r="E36" s="16">
        <f t="shared" si="7"/>
        <v>33923590.990000054</v>
      </c>
      <c r="F36" s="16">
        <f t="shared" si="7"/>
        <v>31357850.766699929</v>
      </c>
      <c r="G36" s="16">
        <f t="shared" si="7"/>
        <v>32086471.979999982</v>
      </c>
      <c r="H36" s="16">
        <f t="shared" si="7"/>
        <v>35947271.800000012</v>
      </c>
      <c r="I36" s="16">
        <f t="shared" si="7"/>
        <v>26619978.009999964</v>
      </c>
      <c r="J36" s="16">
        <f t="shared" si="7"/>
        <v>35440764.969999954</v>
      </c>
      <c r="K36" s="16">
        <f t="shared" si="7"/>
        <v>39099459.359999999</v>
      </c>
      <c r="L36" s="16">
        <f t="shared" si="7"/>
        <v>36117158.06460008</v>
      </c>
      <c r="M36" s="16">
        <f t="shared" si="7"/>
        <v>40482791.610000059</v>
      </c>
      <c r="N36" s="16">
        <f>SUM(B36:M36)</f>
        <v>409134095.03130013</v>
      </c>
      <c r="P36" s="35"/>
      <c r="Q36" s="28"/>
      <c r="R36" s="28"/>
      <c r="S36" s="28"/>
    </row>
    <row r="37" spans="1:19" ht="15" thickBot="1" x14ac:dyDescent="0.35">
      <c r="A37" s="20"/>
      <c r="B37" s="3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</row>
    <row r="38" spans="1:19" ht="15" thickBot="1" x14ac:dyDescent="0.35">
      <c r="A38" t="s">
        <v>15</v>
      </c>
      <c r="B38" s="95">
        <v>2021</v>
      </c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7"/>
      <c r="N38" t="s">
        <v>13</v>
      </c>
    </row>
    <row r="39" spans="1:19" x14ac:dyDescent="0.3">
      <c r="A39" s="8"/>
      <c r="B39" s="1" t="s">
        <v>18</v>
      </c>
      <c r="C39" s="26" t="s">
        <v>1</v>
      </c>
      <c r="D39" s="26" t="s">
        <v>2</v>
      </c>
      <c r="E39" s="26" t="s">
        <v>3</v>
      </c>
      <c r="F39" s="26" t="s">
        <v>4</v>
      </c>
      <c r="G39" s="26" t="s">
        <v>5</v>
      </c>
      <c r="H39" s="26" t="s">
        <v>6</v>
      </c>
      <c r="I39" s="26" t="s">
        <v>7</v>
      </c>
      <c r="J39" s="26" t="s">
        <v>8</v>
      </c>
      <c r="K39" s="26" t="s">
        <v>9</v>
      </c>
      <c r="L39" s="26" t="s">
        <v>10</v>
      </c>
      <c r="M39" s="30" t="s">
        <v>11</v>
      </c>
      <c r="N39" s="36"/>
      <c r="O39" s="22"/>
      <c r="P39" s="27"/>
      <c r="Q39" s="2"/>
    </row>
    <row r="40" spans="1:19" x14ac:dyDescent="0.3">
      <c r="A40" s="12" t="s">
        <v>68</v>
      </c>
      <c r="B40" s="10">
        <v>9732542.169999944</v>
      </c>
      <c r="C40" s="15">
        <v>9990807.0699999612</v>
      </c>
      <c r="D40" s="15">
        <v>9451906.8199999407</v>
      </c>
      <c r="E40" s="23">
        <v>10042636.109999985</v>
      </c>
      <c r="F40" s="15">
        <v>9636658.9999999814</v>
      </c>
      <c r="G40" s="15">
        <v>9262151.6999999918</v>
      </c>
      <c r="H40" s="15">
        <v>7811296.7899999842</v>
      </c>
      <c r="I40" s="15">
        <v>7972075.9799999837</v>
      </c>
      <c r="J40" s="15">
        <v>8265460.9099999936</v>
      </c>
      <c r="K40" s="15">
        <v>8867209.2499999832</v>
      </c>
      <c r="L40" s="15">
        <v>8879543.3199999165</v>
      </c>
      <c r="M40" s="31">
        <v>12338335.399999974</v>
      </c>
      <c r="N40" s="74">
        <f>SUM(B40:M40)</f>
        <v>112250624.51999964</v>
      </c>
      <c r="O40" s="22"/>
      <c r="P40" s="47"/>
      <c r="Q40" s="2"/>
    </row>
    <row r="41" spans="1:19" x14ac:dyDescent="0.3">
      <c r="A41" s="12" t="s">
        <v>69</v>
      </c>
      <c r="B41" s="10">
        <v>4697908.8000000026</v>
      </c>
      <c r="C41" s="15">
        <v>6471639.3799999915</v>
      </c>
      <c r="D41" s="15">
        <v>5108649.1200000076</v>
      </c>
      <c r="E41" s="23">
        <v>4623130.019999994</v>
      </c>
      <c r="F41" s="15">
        <v>5504503.0199999986</v>
      </c>
      <c r="G41" s="15">
        <v>6286159.650000006</v>
      </c>
      <c r="H41" s="15">
        <v>4121561.1300000018</v>
      </c>
      <c r="I41" s="15">
        <v>5669861.2600000016</v>
      </c>
      <c r="J41" s="15">
        <v>4711149.7499999972</v>
      </c>
      <c r="K41" s="15">
        <v>5086442.0599999959</v>
      </c>
      <c r="L41" s="15">
        <v>4787240.3699999992</v>
      </c>
      <c r="M41" s="31">
        <v>7340290.9740000023</v>
      </c>
      <c r="N41" s="74">
        <f t="shared" ref="N41:N45" si="8">SUM(B41:M41)</f>
        <v>64408535.533999987</v>
      </c>
      <c r="O41" s="22"/>
      <c r="P41" s="47"/>
      <c r="Q41" s="2"/>
    </row>
    <row r="42" spans="1:19" x14ac:dyDescent="0.3">
      <c r="A42" s="12" t="s">
        <v>71</v>
      </c>
      <c r="B42" s="10">
        <v>6574608.400000006</v>
      </c>
      <c r="C42" s="15">
        <v>6996778.6000000099</v>
      </c>
      <c r="D42" s="15">
        <v>7374027.7800000301</v>
      </c>
      <c r="E42" s="23">
        <v>7952340.7400000235</v>
      </c>
      <c r="F42" s="15">
        <v>6666071.5000000224</v>
      </c>
      <c r="G42" s="15">
        <v>6462362.1900000162</v>
      </c>
      <c r="H42" s="15">
        <v>5036078.0599999866</v>
      </c>
      <c r="I42" s="15">
        <v>6856079.9700000295</v>
      </c>
      <c r="J42" s="15">
        <v>6669272.0100000212</v>
      </c>
      <c r="K42" s="15">
        <v>6749558.0000000233</v>
      </c>
      <c r="L42" s="15">
        <v>7667407.6400000229</v>
      </c>
      <c r="M42" s="31">
        <v>7764590.130000026</v>
      </c>
      <c r="N42" s="74">
        <f t="shared" si="8"/>
        <v>82769175.020000219</v>
      </c>
      <c r="O42" s="22"/>
      <c r="P42" s="47"/>
      <c r="Q42" s="2"/>
    </row>
    <row r="43" spans="1:19" x14ac:dyDescent="0.3">
      <c r="A43" s="12" t="s">
        <v>72</v>
      </c>
      <c r="B43" s="10">
        <v>5758000.3800000018</v>
      </c>
      <c r="C43" s="15">
        <v>4406855.9200000102</v>
      </c>
      <c r="D43" s="15">
        <v>4705177.6200000141</v>
      </c>
      <c r="E43" s="23">
        <v>4200762.9399999967</v>
      </c>
      <c r="F43" s="15">
        <v>5259458.9400000153</v>
      </c>
      <c r="G43" s="15">
        <v>6393837.02000002</v>
      </c>
      <c r="H43" s="15">
        <v>3547455.5000000014</v>
      </c>
      <c r="I43" s="15">
        <v>4383451.319999991</v>
      </c>
      <c r="J43" s="15">
        <v>4091783.7699999986</v>
      </c>
      <c r="K43" s="15">
        <v>5151682.32</v>
      </c>
      <c r="L43" s="15">
        <v>4926078.6899999892</v>
      </c>
      <c r="M43" s="31">
        <v>8065674.0999999922</v>
      </c>
      <c r="N43" s="74">
        <f t="shared" si="8"/>
        <v>60890218.520000033</v>
      </c>
      <c r="O43" s="22"/>
      <c r="P43" s="47"/>
      <c r="Q43" s="2"/>
    </row>
    <row r="44" spans="1:19" x14ac:dyDescent="0.3">
      <c r="A44" s="12" t="s">
        <v>12</v>
      </c>
      <c r="B44" s="10">
        <v>0</v>
      </c>
      <c r="C44" s="15">
        <v>0</v>
      </c>
      <c r="D44" s="15">
        <v>0</v>
      </c>
      <c r="E44" s="16">
        <v>0</v>
      </c>
      <c r="F44" s="15">
        <v>0</v>
      </c>
      <c r="G44" s="15">
        <v>0</v>
      </c>
      <c r="H44" s="15">
        <v>0</v>
      </c>
      <c r="I44" s="15">
        <v>0</v>
      </c>
      <c r="J44" s="15">
        <v>75646.7</v>
      </c>
      <c r="K44" s="15">
        <v>5470.25</v>
      </c>
      <c r="L44" s="15">
        <v>3168432.95</v>
      </c>
      <c r="M44" s="31">
        <v>315606.61</v>
      </c>
      <c r="N44" s="74">
        <f t="shared" si="8"/>
        <v>3565156.5100000002</v>
      </c>
      <c r="O44" s="22"/>
      <c r="P44" s="47"/>
      <c r="Q44" s="2"/>
    </row>
    <row r="45" spans="1:19" x14ac:dyDescent="0.3">
      <c r="A45" s="13" t="s">
        <v>0</v>
      </c>
      <c r="B45" s="17">
        <f t="shared" ref="B45:M45" si="9">SUM(B40:B44)</f>
        <v>26763059.749999955</v>
      </c>
      <c r="C45" s="17">
        <f t="shared" si="9"/>
        <v>27866080.969999973</v>
      </c>
      <c r="D45" s="17">
        <f t="shared" si="9"/>
        <v>26639761.339999996</v>
      </c>
      <c r="E45" s="17">
        <f t="shared" si="9"/>
        <v>26818869.809999999</v>
      </c>
      <c r="F45" s="17">
        <f t="shared" si="9"/>
        <v>27066692.46000002</v>
      </c>
      <c r="G45" s="17">
        <f t="shared" si="9"/>
        <v>28404510.560000032</v>
      </c>
      <c r="H45" s="17">
        <f t="shared" si="9"/>
        <v>20516391.479999974</v>
      </c>
      <c r="I45" s="17">
        <f t="shared" si="9"/>
        <v>24881468.530000009</v>
      </c>
      <c r="J45" s="17">
        <f t="shared" si="9"/>
        <v>23813313.140000012</v>
      </c>
      <c r="K45" s="17">
        <f t="shared" si="9"/>
        <v>25860361.880000003</v>
      </c>
      <c r="L45" s="17">
        <f t="shared" si="9"/>
        <v>29428702.969999928</v>
      </c>
      <c r="M45" s="32">
        <f t="shared" si="9"/>
        <v>35824497.213999994</v>
      </c>
      <c r="N45" s="74">
        <f t="shared" si="8"/>
        <v>323883710.10399985</v>
      </c>
      <c r="O45" s="22"/>
      <c r="P45" s="21"/>
    </row>
    <row r="46" spans="1:19" ht="15" thickBot="1" x14ac:dyDescent="0.35">
      <c r="A46" s="20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2"/>
      <c r="N46" s="21"/>
    </row>
    <row r="47" spans="1:19" x14ac:dyDescent="0.3">
      <c r="A47" t="s">
        <v>32</v>
      </c>
      <c r="B47" s="98">
        <v>2022</v>
      </c>
      <c r="C47" s="99"/>
      <c r="D47" s="99"/>
      <c r="E47" s="99"/>
      <c r="F47" s="99"/>
      <c r="G47" s="99"/>
      <c r="H47" s="99"/>
      <c r="I47" s="99"/>
      <c r="J47" s="99"/>
      <c r="K47" s="99"/>
      <c r="L47" s="99"/>
      <c r="M47" s="100"/>
      <c r="N47" t="s">
        <v>13</v>
      </c>
    </row>
    <row r="48" spans="1:19" x14ac:dyDescent="0.3">
      <c r="A48" s="8"/>
      <c r="B48" s="9" t="s">
        <v>18</v>
      </c>
      <c r="C48" s="9" t="s">
        <v>1</v>
      </c>
      <c r="D48" s="9" t="s">
        <v>2</v>
      </c>
      <c r="E48" s="9" t="s">
        <v>3</v>
      </c>
      <c r="F48" s="9" t="s">
        <v>4</v>
      </c>
      <c r="G48" s="9" t="s">
        <v>5</v>
      </c>
      <c r="H48" s="9" t="s">
        <v>6</v>
      </c>
      <c r="I48" s="9" t="s">
        <v>7</v>
      </c>
      <c r="J48" s="9" t="s">
        <v>8</v>
      </c>
      <c r="K48" s="9" t="s">
        <v>9</v>
      </c>
      <c r="L48" s="9" t="s">
        <v>10</v>
      </c>
      <c r="M48" s="9" t="s">
        <v>11</v>
      </c>
      <c r="N48" s="21"/>
    </row>
    <row r="49" spans="1:16" x14ac:dyDescent="0.3">
      <c r="A49" s="12" t="s">
        <v>68</v>
      </c>
      <c r="B49" s="75">
        <v>9224998.2600000091</v>
      </c>
      <c r="C49" s="76">
        <v>8649481.5199999437</v>
      </c>
      <c r="D49" s="76">
        <v>8410862.6699999515</v>
      </c>
      <c r="E49" s="76">
        <v>7084548.4299999401</v>
      </c>
      <c r="F49" s="76">
        <v>7931622.0000000121</v>
      </c>
      <c r="G49" s="76">
        <v>7364133.440000006</v>
      </c>
      <c r="H49" s="44">
        <v>6886548.4199999562</v>
      </c>
      <c r="I49" s="44">
        <v>8216253.5899999952</v>
      </c>
      <c r="J49" s="44">
        <v>7884058.8899999429</v>
      </c>
      <c r="K49" s="44">
        <v>8854176.3399999551</v>
      </c>
      <c r="L49" s="44">
        <v>8595670.3099999372</v>
      </c>
      <c r="M49" s="44">
        <v>8327319.2399999462</v>
      </c>
      <c r="N49" s="17">
        <f>SUM(B49:M49)</f>
        <v>97429673.109999612</v>
      </c>
      <c r="P49" s="47"/>
    </row>
    <row r="50" spans="1:16" x14ac:dyDescent="0.3">
      <c r="A50" s="12" t="s">
        <v>69</v>
      </c>
      <c r="B50" s="75">
        <v>5166815.6399999857</v>
      </c>
      <c r="C50" s="76">
        <v>3930741.489999996</v>
      </c>
      <c r="D50" s="76">
        <v>6517795.7399999779</v>
      </c>
      <c r="E50" s="76">
        <v>4298155.5799999926</v>
      </c>
      <c r="F50" s="76">
        <v>4754540.74</v>
      </c>
      <c r="G50" s="76">
        <v>5696707.7200000016</v>
      </c>
      <c r="H50" s="44">
        <v>3815704.2199999942</v>
      </c>
      <c r="I50" s="44">
        <v>5378652.3199999966</v>
      </c>
      <c r="J50" s="44">
        <v>5064882.4699999914</v>
      </c>
      <c r="K50" s="44">
        <v>4879271.57</v>
      </c>
      <c r="L50" s="44">
        <v>6011655.530000004</v>
      </c>
      <c r="M50" s="44">
        <v>6753033.5899999747</v>
      </c>
      <c r="N50" s="17">
        <f>SUM(B50:M50)</f>
        <v>62267956.60999991</v>
      </c>
      <c r="P50" s="47"/>
    </row>
    <row r="51" spans="1:16" x14ac:dyDescent="0.3">
      <c r="A51" s="12" t="s">
        <v>71</v>
      </c>
      <c r="B51" s="75">
        <v>7000933.5300000338</v>
      </c>
      <c r="C51" s="76">
        <v>7602758.8500000155</v>
      </c>
      <c r="D51" s="76">
        <v>7533446.640000009</v>
      </c>
      <c r="E51" s="76">
        <v>6554421.540000001</v>
      </c>
      <c r="F51" s="76">
        <v>7241745.9499999983</v>
      </c>
      <c r="G51" s="76">
        <v>7709222.5500000007</v>
      </c>
      <c r="H51" s="44">
        <v>6289975.7200000267</v>
      </c>
      <c r="I51" s="44">
        <v>7528377.060000007</v>
      </c>
      <c r="J51" s="44">
        <v>6867377.7966000084</v>
      </c>
      <c r="K51" s="44">
        <v>8489241.9640000239</v>
      </c>
      <c r="L51" s="44">
        <v>9154722.1454000026</v>
      </c>
      <c r="M51" s="44">
        <v>9905529.0557999872</v>
      </c>
      <c r="N51" s="17">
        <f>SUM(B51:M51)</f>
        <v>91877752.801800117</v>
      </c>
      <c r="P51" s="47"/>
    </row>
    <row r="52" spans="1:16" x14ac:dyDescent="0.3">
      <c r="A52" s="12" t="s">
        <v>72</v>
      </c>
      <c r="B52" s="75">
        <v>3973246.440000006</v>
      </c>
      <c r="C52" s="76">
        <v>4027048.9299999992</v>
      </c>
      <c r="D52" s="76">
        <v>5061287.53</v>
      </c>
      <c r="E52" s="76">
        <v>5341104.4300000044</v>
      </c>
      <c r="F52" s="76">
        <v>5371194.4799999986</v>
      </c>
      <c r="G52" s="76">
        <v>6169301.8499999996</v>
      </c>
      <c r="H52" s="44">
        <v>4473073.9199999962</v>
      </c>
      <c r="I52" s="44">
        <v>4895693.1599999992</v>
      </c>
      <c r="J52" s="44">
        <v>5521694.7299999855</v>
      </c>
      <c r="K52" s="44">
        <v>6824728.1599999731</v>
      </c>
      <c r="L52" s="44">
        <v>7085950.7761999862</v>
      </c>
      <c r="M52" s="44">
        <v>6618653.8999999855</v>
      </c>
      <c r="N52" s="17">
        <f>SUM(B52:M52)</f>
        <v>65362978.306199931</v>
      </c>
      <c r="P52" s="47"/>
    </row>
    <row r="53" spans="1:16" x14ac:dyDescent="0.3">
      <c r="A53" s="12" t="s">
        <v>12</v>
      </c>
      <c r="B53" s="75">
        <v>2647895.79</v>
      </c>
      <c r="C53" s="76">
        <v>4119382.6</v>
      </c>
      <c r="D53" s="76">
        <v>2639548.6999999997</v>
      </c>
      <c r="E53" s="76">
        <v>2359638.04</v>
      </c>
      <c r="F53" s="76">
        <v>2849622.5100000007</v>
      </c>
      <c r="G53" s="76">
        <v>2221839.3899999997</v>
      </c>
      <c r="H53" s="44">
        <v>1811425.31</v>
      </c>
      <c r="I53" s="44">
        <v>1687003.5599999998</v>
      </c>
      <c r="J53" s="44">
        <v>1727712.4199999997</v>
      </c>
      <c r="K53" s="44">
        <v>2186736.8200000003</v>
      </c>
      <c r="L53" s="44">
        <v>3844020.7399999998</v>
      </c>
      <c r="M53" s="44">
        <v>10132079.100000001</v>
      </c>
      <c r="N53" s="17">
        <f>SUM(B53:M53)</f>
        <v>38226904.979999997</v>
      </c>
      <c r="P53" s="47"/>
    </row>
    <row r="54" spans="1:16" x14ac:dyDescent="0.3">
      <c r="A54" s="13" t="s">
        <v>0</v>
      </c>
      <c r="B54" s="74">
        <f t="shared" ref="B54:N54" si="10">SUM(B49:B53)</f>
        <v>28013889.660000034</v>
      </c>
      <c r="C54" s="74">
        <f t="shared" si="10"/>
        <v>28329413.389999956</v>
      </c>
      <c r="D54" s="74">
        <f t="shared" si="10"/>
        <v>30162941.279999938</v>
      </c>
      <c r="E54" s="74">
        <f t="shared" si="10"/>
        <v>25637868.019999936</v>
      </c>
      <c r="F54" s="74">
        <f t="shared" si="10"/>
        <v>28148725.680000011</v>
      </c>
      <c r="G54" s="74">
        <f t="shared" si="10"/>
        <v>29161204.95000001</v>
      </c>
      <c r="H54" s="17">
        <f t="shared" si="10"/>
        <v>23276727.58999997</v>
      </c>
      <c r="I54" s="17">
        <f t="shared" si="10"/>
        <v>27705979.689999998</v>
      </c>
      <c r="J54" s="17">
        <f t="shared" si="10"/>
        <v>27065726.306599926</v>
      </c>
      <c r="K54" s="17">
        <f t="shared" si="10"/>
        <v>31234154.853999954</v>
      </c>
      <c r="L54" s="17">
        <f t="shared" si="10"/>
        <v>34692019.50159993</v>
      </c>
      <c r="M54" s="17">
        <f t="shared" si="10"/>
        <v>41736614.885799892</v>
      </c>
      <c r="N54" s="17">
        <f t="shared" si="10"/>
        <v>355165265.80799955</v>
      </c>
    </row>
    <row r="55" spans="1:16" ht="15" thickBot="1" x14ac:dyDescent="0.35">
      <c r="A55" s="20"/>
      <c r="B55" s="84"/>
      <c r="C55" s="84"/>
      <c r="D55" s="84"/>
      <c r="E55" s="84"/>
      <c r="F55" s="84"/>
      <c r="G55" s="84"/>
      <c r="H55" s="21"/>
      <c r="I55" s="21"/>
      <c r="J55" s="21"/>
      <c r="K55" s="21"/>
      <c r="L55" s="21"/>
      <c r="M55" s="21"/>
      <c r="N55" s="21"/>
    </row>
    <row r="56" spans="1:16" x14ac:dyDescent="0.3">
      <c r="A56" t="s">
        <v>32</v>
      </c>
      <c r="B56" s="98">
        <v>2023</v>
      </c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100"/>
      <c r="N56" t="s">
        <v>13</v>
      </c>
    </row>
    <row r="57" spans="1:16" x14ac:dyDescent="0.3">
      <c r="A57" s="8"/>
      <c r="B57" s="9" t="s">
        <v>18</v>
      </c>
      <c r="C57" s="9" t="s">
        <v>1</v>
      </c>
      <c r="D57" s="9" t="s">
        <v>2</v>
      </c>
      <c r="E57" s="9" t="s">
        <v>3</v>
      </c>
      <c r="F57" s="9" t="s">
        <v>4</v>
      </c>
      <c r="G57" s="9" t="s">
        <v>5</v>
      </c>
      <c r="H57" s="9" t="s">
        <v>6</v>
      </c>
      <c r="I57" s="9" t="s">
        <v>7</v>
      </c>
      <c r="J57" s="9" t="s">
        <v>8</v>
      </c>
      <c r="K57" s="9" t="s">
        <v>9</v>
      </c>
      <c r="L57" s="9" t="s">
        <v>10</v>
      </c>
      <c r="M57" s="9" t="s">
        <v>11</v>
      </c>
      <c r="N57" s="21"/>
    </row>
    <row r="58" spans="1:16" x14ac:dyDescent="0.3">
      <c r="A58" s="12" t="s">
        <v>68</v>
      </c>
      <c r="B58" s="75">
        <v>8905757.6499999464</v>
      </c>
      <c r="C58" s="76">
        <v>6945383.3399999617</v>
      </c>
      <c r="D58" s="76"/>
      <c r="E58" s="76"/>
      <c r="F58" s="76"/>
      <c r="G58" s="76"/>
      <c r="H58" s="44"/>
      <c r="I58" s="44"/>
      <c r="J58" s="44"/>
      <c r="K58" s="44"/>
      <c r="L58" s="44"/>
      <c r="M58" s="44"/>
      <c r="N58" s="17">
        <f>SUM(B58:M58)</f>
        <v>15851140.989999909</v>
      </c>
    </row>
    <row r="59" spans="1:16" x14ac:dyDescent="0.3">
      <c r="A59" s="12" t="s">
        <v>69</v>
      </c>
      <c r="B59" s="75">
        <v>4731447.8700000076</v>
      </c>
      <c r="C59" s="76">
        <v>4770679.0000000093</v>
      </c>
      <c r="D59" s="76"/>
      <c r="E59" s="76"/>
      <c r="F59" s="76"/>
      <c r="G59" s="76"/>
      <c r="H59" s="44"/>
      <c r="I59" s="44"/>
      <c r="J59" s="44"/>
      <c r="K59" s="44"/>
      <c r="L59" s="44"/>
      <c r="M59" s="44"/>
      <c r="N59" s="17">
        <f>SUM(B59:M59)</f>
        <v>9502126.8700000159</v>
      </c>
    </row>
    <row r="60" spans="1:16" x14ac:dyDescent="0.3">
      <c r="A60" s="12" t="s">
        <v>71</v>
      </c>
      <c r="B60" s="75">
        <v>9293997.6400000174</v>
      </c>
      <c r="C60" s="76">
        <v>8578684.9400000162</v>
      </c>
      <c r="D60" s="76"/>
      <c r="E60" s="76"/>
      <c r="F60" s="76"/>
      <c r="G60" s="76"/>
      <c r="H60" s="44"/>
      <c r="I60" s="44"/>
      <c r="J60" s="44"/>
      <c r="K60" s="44"/>
      <c r="L60" s="44"/>
      <c r="M60" s="44"/>
      <c r="N60" s="17">
        <f>SUM(B60:M60)</f>
        <v>17872682.580000035</v>
      </c>
    </row>
    <row r="61" spans="1:16" x14ac:dyDescent="0.3">
      <c r="A61" s="12" t="s">
        <v>72</v>
      </c>
      <c r="B61" s="75">
        <v>5886372.7000000058</v>
      </c>
      <c r="C61" s="76">
        <v>6528630.3216999993</v>
      </c>
      <c r="D61" s="76"/>
      <c r="E61" s="76"/>
      <c r="F61" s="76"/>
      <c r="G61" s="76"/>
      <c r="H61" s="44"/>
      <c r="I61" s="44"/>
      <c r="J61" s="44"/>
      <c r="K61" s="44"/>
      <c r="L61" s="44"/>
      <c r="M61" s="44"/>
      <c r="N61" s="17">
        <f>SUM(B61:M61)</f>
        <v>12415003.021700006</v>
      </c>
    </row>
    <row r="62" spans="1:16" x14ac:dyDescent="0.3">
      <c r="A62" s="12" t="s">
        <v>12</v>
      </c>
      <c r="B62" s="75">
        <v>3029153.95</v>
      </c>
      <c r="C62" s="76">
        <v>3202770.9699999997</v>
      </c>
      <c r="D62" s="76"/>
      <c r="E62" s="76"/>
      <c r="F62" s="76"/>
      <c r="G62" s="76"/>
      <c r="H62" s="44"/>
      <c r="I62" s="44"/>
      <c r="J62" s="44"/>
      <c r="K62" s="44"/>
      <c r="L62" s="44"/>
      <c r="M62" s="44"/>
      <c r="N62" s="17">
        <f>SUM(B62:M62)</f>
        <v>6231924.9199999999</v>
      </c>
    </row>
    <row r="63" spans="1:16" x14ac:dyDescent="0.3">
      <c r="A63" s="13" t="s">
        <v>0</v>
      </c>
      <c r="B63" s="74">
        <f t="shared" ref="B63:N63" si="11">SUM(B58:B62)</f>
        <v>31846729.80999998</v>
      </c>
      <c r="C63" s="74">
        <f t="shared" si="11"/>
        <v>30026148.571699984</v>
      </c>
      <c r="D63" s="74">
        <f t="shared" si="11"/>
        <v>0</v>
      </c>
      <c r="E63" s="74">
        <f t="shared" si="11"/>
        <v>0</v>
      </c>
      <c r="F63" s="74">
        <f t="shared" si="11"/>
        <v>0</v>
      </c>
      <c r="G63" s="74">
        <f t="shared" si="11"/>
        <v>0</v>
      </c>
      <c r="H63" s="17">
        <f t="shared" si="11"/>
        <v>0</v>
      </c>
      <c r="I63" s="17">
        <f t="shared" si="11"/>
        <v>0</v>
      </c>
      <c r="J63" s="17">
        <f t="shared" si="11"/>
        <v>0</v>
      </c>
      <c r="K63" s="17">
        <f t="shared" si="11"/>
        <v>0</v>
      </c>
      <c r="L63" s="17">
        <f t="shared" si="11"/>
        <v>0</v>
      </c>
      <c r="M63" s="17">
        <f t="shared" si="11"/>
        <v>0</v>
      </c>
      <c r="N63" s="17">
        <f t="shared" si="11"/>
        <v>61872878.381699964</v>
      </c>
    </row>
    <row r="64" spans="1:16" x14ac:dyDescent="0.3">
      <c r="A64" s="20"/>
      <c r="B64" s="84"/>
      <c r="C64" s="84"/>
      <c r="D64" s="84"/>
      <c r="E64" s="84"/>
      <c r="F64" s="84"/>
      <c r="G64" s="84"/>
      <c r="H64" s="21"/>
      <c r="I64" s="21"/>
      <c r="J64" s="21"/>
      <c r="K64" s="21"/>
      <c r="L64" s="21"/>
      <c r="M64" s="21"/>
      <c r="N64" s="21"/>
    </row>
    <row r="65" spans="1:16" x14ac:dyDescent="0.3">
      <c r="A65" s="20">
        <v>2</v>
      </c>
      <c r="B65" s="84"/>
      <c r="C65" s="84"/>
      <c r="D65" s="84"/>
      <c r="E65" s="84"/>
      <c r="F65" s="84"/>
      <c r="G65" s="84"/>
      <c r="H65" s="21"/>
      <c r="I65" s="21"/>
      <c r="J65" s="21"/>
      <c r="K65" s="21"/>
      <c r="L65" s="21"/>
      <c r="M65" s="21"/>
      <c r="N65" s="21"/>
    </row>
    <row r="66" spans="1:16" x14ac:dyDescent="0.3">
      <c r="A66" s="20"/>
      <c r="B66" s="56"/>
      <c r="C66" s="56"/>
      <c r="D66" s="56"/>
      <c r="E66" s="57"/>
      <c r="F66" s="21"/>
      <c r="G66" s="21"/>
      <c r="H66" s="21"/>
      <c r="I66" s="21"/>
      <c r="J66" s="21"/>
      <c r="K66" s="21"/>
      <c r="L66" s="21"/>
      <c r="M66" s="21"/>
      <c r="N66" s="21"/>
      <c r="P66" s="47"/>
    </row>
    <row r="67" spans="1:16" ht="28.8" x14ac:dyDescent="0.3">
      <c r="B67" s="64" t="s">
        <v>54</v>
      </c>
      <c r="C67" s="64" t="s">
        <v>31</v>
      </c>
      <c r="D67" s="65" t="s">
        <v>42</v>
      </c>
      <c r="E67" s="65" t="s">
        <v>53</v>
      </c>
      <c r="F67" s="3"/>
      <c r="G67" s="3"/>
      <c r="H67" s="3"/>
      <c r="I67" s="3"/>
      <c r="J67" s="3"/>
      <c r="K67" s="3"/>
      <c r="L67" s="3" t="s">
        <v>17</v>
      </c>
      <c r="M67" s="3"/>
      <c r="N67" s="3"/>
    </row>
    <row r="68" spans="1:16" x14ac:dyDescent="0.3">
      <c r="A68" s="12" t="s">
        <v>68</v>
      </c>
      <c r="B68" s="8"/>
      <c r="C68" s="19">
        <f>AVERAGE(B40:M40)</f>
        <v>9354218.7099999692</v>
      </c>
      <c r="D68" s="49">
        <f>AVERAGE(B49:M49)</f>
        <v>8119139.4258333007</v>
      </c>
      <c r="E68" s="85"/>
      <c r="F68" s="3"/>
      <c r="G68" s="3"/>
      <c r="H68" s="3"/>
      <c r="I68" s="3"/>
      <c r="J68" s="3"/>
      <c r="K68" s="3"/>
      <c r="L68" s="3"/>
      <c r="M68" s="3"/>
      <c r="N68" s="3"/>
    </row>
    <row r="69" spans="1:16" x14ac:dyDescent="0.3">
      <c r="A69" s="12" t="s">
        <v>69</v>
      </c>
      <c r="B69" s="8"/>
      <c r="C69" s="19">
        <f>AVERAGE(B41:M41)</f>
        <v>5367377.9611666659</v>
      </c>
      <c r="D69" s="49">
        <f>AVERAGE(B50:M50)</f>
        <v>5188996.3841666589</v>
      </c>
      <c r="E69" s="85"/>
      <c r="F69" s="3"/>
      <c r="G69" s="3"/>
      <c r="H69" s="3"/>
      <c r="I69" s="3"/>
      <c r="J69" s="3"/>
      <c r="K69" s="3"/>
      <c r="L69" s="3"/>
      <c r="M69" s="3"/>
      <c r="N69" s="3"/>
    </row>
    <row r="70" spans="1:16" x14ac:dyDescent="0.3">
      <c r="A70" s="12" t="s">
        <v>71</v>
      </c>
      <c r="B70" s="8"/>
      <c r="C70" s="19">
        <f>AVERAGE(B42:M42)</f>
        <v>6897431.2516666846</v>
      </c>
      <c r="D70" s="49">
        <f>AVERAGE(B51:M51)</f>
        <v>7656479.4001500094</v>
      </c>
      <c r="E70" s="85"/>
      <c r="F70" s="3"/>
      <c r="G70" s="3"/>
      <c r="H70" s="3"/>
      <c r="I70" s="3"/>
      <c r="J70" s="3"/>
      <c r="K70" s="3"/>
      <c r="L70" s="3"/>
      <c r="M70" s="3"/>
      <c r="N70" s="3"/>
    </row>
    <row r="71" spans="1:16" x14ac:dyDescent="0.3">
      <c r="A71" s="12" t="s">
        <v>72</v>
      </c>
      <c r="B71" s="8"/>
      <c r="C71" s="19">
        <f>AVERAGE(B43:M43)</f>
        <v>5074184.8766666697</v>
      </c>
      <c r="D71" s="49">
        <f>AVERAGE(B52:M52)</f>
        <v>5446914.8588499939</v>
      </c>
      <c r="E71" s="85"/>
      <c r="F71" s="3"/>
      <c r="G71" s="3"/>
      <c r="H71" s="3"/>
      <c r="I71" s="3"/>
      <c r="J71" s="3"/>
      <c r="K71" s="3"/>
      <c r="L71" s="3"/>
      <c r="M71" s="3"/>
      <c r="N71" s="3"/>
    </row>
    <row r="72" spans="1:16" x14ac:dyDescent="0.3">
      <c r="A72" s="12" t="s">
        <v>12</v>
      </c>
      <c r="B72" s="8"/>
      <c r="C72" s="19">
        <f>AVERAGE(B44:M44)</f>
        <v>297096.37583333335</v>
      </c>
      <c r="D72" s="49">
        <f>AVERAGE(B53:M53)</f>
        <v>3185575.4149999996</v>
      </c>
      <c r="E72" s="85"/>
      <c r="F72" s="3"/>
      <c r="G72" s="3"/>
      <c r="H72" s="3"/>
      <c r="I72" s="3"/>
      <c r="J72" s="3"/>
      <c r="K72" s="3"/>
      <c r="L72" s="3"/>
      <c r="M72" s="3"/>
      <c r="N72" s="3"/>
    </row>
    <row r="73" spans="1:16" x14ac:dyDescent="0.3">
      <c r="A73" s="12" t="s">
        <v>0</v>
      </c>
      <c r="B73" s="8"/>
      <c r="C73" s="19">
        <f>SUM(C68:C72)</f>
        <v>26990309.175333321</v>
      </c>
      <c r="D73" s="19">
        <f>SUM(D68:D72)</f>
        <v>29597105.483999964</v>
      </c>
      <c r="E73" s="85"/>
      <c r="F73" s="3"/>
      <c r="G73" s="3"/>
      <c r="H73" s="3"/>
      <c r="I73" s="3"/>
      <c r="J73" s="3"/>
      <c r="K73" s="3"/>
      <c r="L73" s="3"/>
      <c r="M73" s="3"/>
      <c r="N73" s="3"/>
    </row>
    <row r="74" spans="1:16" x14ac:dyDescent="0.3">
      <c r="A74" s="58"/>
      <c r="B74" s="35"/>
      <c r="C74" s="59"/>
      <c r="D74" s="60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spans="1:16" ht="21" x14ac:dyDescent="0.4">
      <c r="A75" s="72" t="s">
        <v>49</v>
      </c>
      <c r="B75" s="35"/>
      <c r="C75" s="59"/>
      <c r="D75" s="60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spans="1:16" ht="15" thickBot="1" x14ac:dyDescent="0.35">
      <c r="A76" s="58"/>
      <c r="B76" s="35"/>
      <c r="C76" s="59"/>
      <c r="D76" s="60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spans="1:16" ht="15" thickBot="1" x14ac:dyDescent="0.35">
      <c r="A77" s="92" t="s">
        <v>67</v>
      </c>
      <c r="B77" s="93"/>
      <c r="C77" s="59"/>
      <c r="D77" s="60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spans="1:16" ht="28.8" x14ac:dyDescent="0.3">
      <c r="B78" s="91" t="s">
        <v>56</v>
      </c>
      <c r="C78" s="64" t="s">
        <v>43</v>
      </c>
      <c r="D78" s="65" t="s">
        <v>44</v>
      </c>
      <c r="E78" s="64" t="s">
        <v>57</v>
      </c>
      <c r="F78" s="66" t="s">
        <v>55</v>
      </c>
      <c r="G78" s="65" t="s">
        <v>65</v>
      </c>
      <c r="H78" s="90" t="s">
        <v>66</v>
      </c>
      <c r="I78" s="3"/>
      <c r="J78" s="3"/>
      <c r="K78" s="3"/>
      <c r="L78" s="3"/>
      <c r="M78" s="3"/>
      <c r="N78" s="3"/>
    </row>
    <row r="79" spans="1:16" x14ac:dyDescent="0.3">
      <c r="A79" s="12" t="s">
        <v>68</v>
      </c>
      <c r="B79" s="11">
        <v>50046007.450000137</v>
      </c>
      <c r="C79" s="19">
        <v>39217892.16999983</v>
      </c>
      <c r="D79" s="49">
        <v>33369890.879999846</v>
      </c>
      <c r="E79" s="18">
        <v>15851140.989999909</v>
      </c>
      <c r="F79" s="63">
        <f>(E79/D79)-1</f>
        <v>-0.52498672989367645</v>
      </c>
      <c r="G79" s="18">
        <v>52073333.333333336</v>
      </c>
      <c r="H79" s="94">
        <f>E79/G79</f>
        <v>0.30440035187555836</v>
      </c>
      <c r="I79" s="3"/>
      <c r="J79" s="3"/>
      <c r="K79" s="3"/>
      <c r="L79" s="3"/>
      <c r="M79" s="3"/>
      <c r="N79" s="3"/>
    </row>
    <row r="80" spans="1:16" x14ac:dyDescent="0.3">
      <c r="A80" s="12" t="s">
        <v>69</v>
      </c>
      <c r="B80" s="11">
        <v>23511897.910000034</v>
      </c>
      <c r="C80" s="19">
        <v>20901327.319999993</v>
      </c>
      <c r="D80" s="49">
        <v>19913508.449999951</v>
      </c>
      <c r="E80" s="18">
        <v>9502126.8700000159</v>
      </c>
      <c r="F80" s="63">
        <f t="shared" ref="F80:F83" si="12">(E80/D80)-1</f>
        <v>-0.52283009827933968</v>
      </c>
      <c r="G80" s="18">
        <v>26533319.999999996</v>
      </c>
      <c r="H80" s="94">
        <f t="shared" ref="H80:H84" si="13">E80/G80</f>
        <v>0.35812053938218125</v>
      </c>
      <c r="I80" s="3"/>
      <c r="J80" s="3"/>
      <c r="K80" s="3"/>
      <c r="L80" s="3"/>
      <c r="M80" s="3"/>
      <c r="N80" s="3"/>
    </row>
    <row r="81" spans="1:15" x14ac:dyDescent="0.3">
      <c r="A81" s="12" t="s">
        <v>71</v>
      </c>
      <c r="B81" s="11">
        <v>29789809.03999998</v>
      </c>
      <c r="C81" s="19">
        <v>28897755.52000007</v>
      </c>
      <c r="D81" s="49">
        <v>28691560.560000062</v>
      </c>
      <c r="E81" s="18">
        <v>17872682.580000035</v>
      </c>
      <c r="F81" s="63">
        <f t="shared" si="12"/>
        <v>-0.37707527122393658</v>
      </c>
      <c r="G81" s="18">
        <v>33007806.666666664</v>
      </c>
      <c r="H81" s="94">
        <f t="shared" si="13"/>
        <v>0.54146834900269158</v>
      </c>
      <c r="I81" s="3"/>
      <c r="J81" s="3"/>
      <c r="K81" s="3"/>
      <c r="L81" s="3"/>
      <c r="M81" s="3"/>
      <c r="N81" s="3"/>
    </row>
    <row r="82" spans="1:15" x14ac:dyDescent="0.3">
      <c r="A82" s="12" t="s">
        <v>72</v>
      </c>
      <c r="B82" s="11">
        <v>28634634.069999922</v>
      </c>
      <c r="C82" s="19">
        <v>19070796.860000022</v>
      </c>
      <c r="D82" s="49">
        <v>18402687.330000009</v>
      </c>
      <c r="E82" s="18">
        <v>12415003.021700006</v>
      </c>
      <c r="F82" s="63">
        <f t="shared" si="12"/>
        <v>-0.32537010497042451</v>
      </c>
      <c r="G82" s="18">
        <v>27060000.000000004</v>
      </c>
      <c r="H82" s="94">
        <f t="shared" si="13"/>
        <v>0.45879538143754633</v>
      </c>
      <c r="I82" s="3"/>
      <c r="J82" s="3"/>
      <c r="K82" s="3"/>
      <c r="L82" s="3"/>
      <c r="M82" s="3"/>
      <c r="N82" s="3"/>
    </row>
    <row r="83" spans="1:15" x14ac:dyDescent="0.3">
      <c r="A83" s="12" t="s">
        <v>12</v>
      </c>
      <c r="B83" s="11">
        <v>0</v>
      </c>
      <c r="C83" s="19">
        <v>0</v>
      </c>
      <c r="D83" s="49">
        <v>11766465.129999999</v>
      </c>
      <c r="E83" s="18">
        <v>6231924.9199999999</v>
      </c>
      <c r="F83" s="63">
        <f t="shared" si="12"/>
        <v>-0.47036558123892558</v>
      </c>
      <c r="G83" s="18">
        <v>10890000</v>
      </c>
      <c r="H83" s="94">
        <f t="shared" si="13"/>
        <v>0.5722612415059688</v>
      </c>
      <c r="I83" s="3"/>
      <c r="J83" s="3"/>
      <c r="K83" s="3"/>
      <c r="L83" s="3"/>
      <c r="M83" s="3"/>
      <c r="N83" s="3"/>
    </row>
    <row r="84" spans="1:15" x14ac:dyDescent="0.3">
      <c r="A84" s="12" t="s">
        <v>0</v>
      </c>
      <c r="B84" s="19">
        <f>SUM(B79:B83)</f>
        <v>131982348.47000006</v>
      </c>
      <c r="C84" s="19">
        <f>SUM(C79:C83)</f>
        <v>108087771.86999992</v>
      </c>
      <c r="D84" s="19">
        <f>SUM(D79:D83)</f>
        <v>112144112.34999987</v>
      </c>
      <c r="E84" s="19">
        <f>SUM(E79:E83)</f>
        <v>61872878.381699964</v>
      </c>
      <c r="F84" s="63">
        <f t="shared" ref="F84" si="14">(E84/D84)-1</f>
        <v>-0.44827350196864768</v>
      </c>
      <c r="G84" s="19">
        <f>SUM(G79:G83)</f>
        <v>149564460</v>
      </c>
      <c r="H84" s="94">
        <f t="shared" si="13"/>
        <v>0.41368703756025971</v>
      </c>
      <c r="I84" s="3"/>
      <c r="J84" s="3"/>
      <c r="K84" s="3"/>
      <c r="L84" s="3"/>
      <c r="M84" s="3"/>
      <c r="N84" s="3"/>
    </row>
    <row r="85" spans="1:15" x14ac:dyDescent="0.3">
      <c r="A85" s="58"/>
      <c r="B85" s="35"/>
      <c r="C85" s="35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spans="1:15" x14ac:dyDescent="0.3">
      <c r="A86" s="58"/>
      <c r="B86" s="35"/>
      <c r="C86" s="35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spans="1:15" x14ac:dyDescent="0.3">
      <c r="A87" s="61"/>
      <c r="B87" s="3"/>
      <c r="C87" s="29"/>
      <c r="E87" s="43"/>
      <c r="K87" s="3"/>
      <c r="L87" s="3"/>
      <c r="M87" s="3"/>
      <c r="N87" s="3"/>
    </row>
    <row r="88" spans="1:15" ht="21" x14ac:dyDescent="0.4">
      <c r="A88" s="73" t="s">
        <v>28</v>
      </c>
      <c r="B88" s="42"/>
      <c r="C88" s="29"/>
      <c r="E88" s="43"/>
      <c r="K88" s="3"/>
      <c r="L88" s="3"/>
      <c r="M88" s="3"/>
      <c r="N88" s="3"/>
    </row>
    <row r="89" spans="1:15" ht="15.6" x14ac:dyDescent="0.3">
      <c r="A89" s="53"/>
      <c r="B89" s="42"/>
      <c r="C89" s="29"/>
      <c r="E89" s="55" t="s">
        <v>30</v>
      </c>
      <c r="K89" s="3"/>
      <c r="L89" s="3"/>
      <c r="M89" s="3"/>
      <c r="N89" s="3"/>
    </row>
    <row r="90" spans="1:15" x14ac:dyDescent="0.3">
      <c r="A90" s="13" t="s">
        <v>29</v>
      </c>
      <c r="B90" s="9">
        <v>2019</v>
      </c>
      <c r="C90" s="9">
        <v>2021</v>
      </c>
      <c r="D90" s="54">
        <v>2022</v>
      </c>
      <c r="E90" s="86">
        <v>2023</v>
      </c>
      <c r="K90" s="3"/>
      <c r="L90" s="3"/>
      <c r="M90" s="3"/>
      <c r="N90" s="3"/>
    </row>
    <row r="91" spans="1:15" x14ac:dyDescent="0.3">
      <c r="A91" s="13" t="s">
        <v>26</v>
      </c>
      <c r="B91" s="18">
        <f>B84</f>
        <v>131982348.47000006</v>
      </c>
      <c r="C91" s="18">
        <f>C84</f>
        <v>108087771.86999992</v>
      </c>
      <c r="D91" s="18">
        <f>D84</f>
        <v>112144112.34999987</v>
      </c>
      <c r="E91" s="14">
        <f>E84</f>
        <v>61872878.381699964</v>
      </c>
      <c r="G91" s="3"/>
      <c r="H91" s="3"/>
      <c r="I91" s="3"/>
      <c r="J91" s="3"/>
      <c r="K91" s="3"/>
      <c r="L91" s="3"/>
      <c r="M91" s="3"/>
      <c r="N91" s="3"/>
    </row>
    <row r="92" spans="1:15" x14ac:dyDescent="0.3">
      <c r="A92" s="13" t="s">
        <v>27</v>
      </c>
      <c r="B92" s="63"/>
      <c r="C92" s="63">
        <f>(C91/B91)-1</f>
        <v>-0.18104372953654058</v>
      </c>
      <c r="D92" s="63">
        <f>(D91/C91)-1</f>
        <v>3.7528208878971236E-2</v>
      </c>
      <c r="E92" s="63">
        <f>(E91/D91)-1</f>
        <v>-0.44827350196864768</v>
      </c>
      <c r="G92" s="3"/>
      <c r="H92" s="3"/>
      <c r="I92" s="3"/>
      <c r="J92" s="3"/>
      <c r="K92" s="3"/>
      <c r="L92" s="3"/>
      <c r="M92" s="3"/>
      <c r="N92" s="3"/>
    </row>
    <row r="93" spans="1:15" x14ac:dyDescent="0.3">
      <c r="A93" s="6"/>
      <c r="B93" s="5"/>
      <c r="C93" s="5"/>
      <c r="D93" s="5"/>
      <c r="E93" s="3"/>
      <c r="F93" s="5"/>
      <c r="G93" s="5"/>
      <c r="H93" s="5"/>
      <c r="I93" s="5"/>
      <c r="J93" s="5"/>
      <c r="K93" s="5"/>
      <c r="N93" s="5"/>
      <c r="O93" s="5"/>
    </row>
    <row r="94" spans="1:15" x14ac:dyDescent="0.3">
      <c r="A94" s="20"/>
      <c r="B94" s="39"/>
      <c r="C94" s="39"/>
      <c r="D94" s="39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spans="1:15" x14ac:dyDescent="0.3">
      <c r="A95" s="27"/>
      <c r="B95" s="27"/>
      <c r="C95" s="20"/>
      <c r="D95" s="40"/>
      <c r="E95" s="3"/>
      <c r="F95" s="3"/>
      <c r="G95" s="39"/>
      <c r="H95" s="39"/>
      <c r="I95" s="39"/>
      <c r="J95" s="27"/>
      <c r="K95" s="27"/>
      <c r="L95" s="20"/>
      <c r="M95" s="40"/>
      <c r="N95" s="3"/>
    </row>
    <row r="96" spans="1:15" x14ac:dyDescent="0.3">
      <c r="A96" s="25"/>
      <c r="B96" s="25"/>
      <c r="C96" s="25"/>
      <c r="D96" s="25"/>
      <c r="G96" s="22"/>
      <c r="H96" s="22"/>
      <c r="I96" s="27"/>
      <c r="J96" s="25"/>
      <c r="K96" s="25"/>
      <c r="L96" s="25"/>
      <c r="M96" s="25"/>
    </row>
    <row r="98" spans="1:15" ht="23.4" x14ac:dyDescent="0.45">
      <c r="E98" s="71" t="s">
        <v>16</v>
      </c>
    </row>
    <row r="101" spans="1:15" x14ac:dyDescent="0.3">
      <c r="B101" s="1" t="s">
        <v>59</v>
      </c>
      <c r="E101" s="7"/>
      <c r="J101" s="1" t="s">
        <v>60</v>
      </c>
      <c r="M101" s="7"/>
    </row>
    <row r="102" spans="1:15" x14ac:dyDescent="0.3">
      <c r="A102" t="s">
        <v>58</v>
      </c>
      <c r="B102" t="s">
        <v>20</v>
      </c>
      <c r="C102" t="s">
        <v>21</v>
      </c>
      <c r="D102" t="s">
        <v>22</v>
      </c>
      <c r="E102" s="45" t="s">
        <v>23</v>
      </c>
      <c r="I102" t="s">
        <v>19</v>
      </c>
      <c r="J102" t="s">
        <v>20</v>
      </c>
      <c r="K102" t="s">
        <v>21</v>
      </c>
      <c r="L102" t="s">
        <v>22</v>
      </c>
      <c r="M102" s="45" t="s">
        <v>23</v>
      </c>
    </row>
    <row r="103" spans="1:15" x14ac:dyDescent="0.3">
      <c r="A103" s="12" t="s">
        <v>68</v>
      </c>
      <c r="B103" s="15"/>
      <c r="C103" s="15"/>
      <c r="D103" s="15"/>
      <c r="E103" s="23"/>
      <c r="F103" s="35"/>
      <c r="G103" s="47"/>
      <c r="H103" s="47"/>
      <c r="I103" s="48" t="s">
        <v>68</v>
      </c>
      <c r="J103" s="15"/>
      <c r="K103" s="15"/>
      <c r="L103" s="15"/>
      <c r="M103" s="23"/>
      <c r="N103" s="25"/>
    </row>
    <row r="104" spans="1:15" x14ac:dyDescent="0.3">
      <c r="A104" s="12" t="s">
        <v>69</v>
      </c>
      <c r="B104" s="15"/>
      <c r="C104" s="15"/>
      <c r="D104" s="15"/>
      <c r="E104" s="23"/>
      <c r="F104" s="35"/>
      <c r="G104" s="47"/>
      <c r="H104" s="47"/>
      <c r="I104" s="48" t="s">
        <v>69</v>
      </c>
      <c r="J104" s="15"/>
      <c r="K104" s="15"/>
      <c r="L104" s="15"/>
      <c r="M104" s="23"/>
      <c r="N104" s="25"/>
    </row>
    <row r="105" spans="1:15" x14ac:dyDescent="0.3">
      <c r="A105" s="12" t="s">
        <v>71</v>
      </c>
      <c r="B105" s="15"/>
      <c r="C105" s="15"/>
      <c r="D105" s="15"/>
      <c r="E105" s="23"/>
      <c r="F105" s="35"/>
      <c r="G105" s="47"/>
      <c r="H105" s="47"/>
      <c r="I105" s="48" t="s">
        <v>71</v>
      </c>
      <c r="J105" s="15"/>
      <c r="K105" s="15"/>
      <c r="L105" s="15"/>
      <c r="M105" s="23"/>
      <c r="N105" s="25"/>
    </row>
    <row r="106" spans="1:15" x14ac:dyDescent="0.3">
      <c r="A106" s="12" t="s">
        <v>72</v>
      </c>
      <c r="B106" s="15"/>
      <c r="C106" s="15"/>
      <c r="D106" s="15"/>
      <c r="E106" s="23"/>
      <c r="F106" s="35"/>
      <c r="G106" s="42"/>
      <c r="H106" s="47"/>
      <c r="I106" s="48" t="s">
        <v>72</v>
      </c>
      <c r="J106" s="15"/>
      <c r="K106" s="15"/>
      <c r="L106" s="15"/>
      <c r="M106" s="23"/>
      <c r="N106" s="25"/>
      <c r="O106" s="1"/>
    </row>
    <row r="107" spans="1:15" x14ac:dyDescent="0.3">
      <c r="A107" s="12" t="s">
        <v>12</v>
      </c>
      <c r="B107" s="15"/>
      <c r="C107" s="15"/>
      <c r="D107" s="15"/>
      <c r="E107" s="23"/>
      <c r="F107" s="35"/>
      <c r="G107" s="42">
        <f>F103+F104+F105+F106+F107</f>
        <v>0</v>
      </c>
      <c r="H107" s="47"/>
      <c r="I107" s="48" t="s">
        <v>12</v>
      </c>
      <c r="J107" s="15"/>
      <c r="K107" s="15"/>
      <c r="L107" s="15"/>
      <c r="M107" s="23"/>
      <c r="N107" s="25"/>
      <c r="O107" s="3">
        <f>N103+N104+N105+N106+N107</f>
        <v>0</v>
      </c>
    </row>
    <row r="108" spans="1:15" x14ac:dyDescent="0.3">
      <c r="B108" s="47">
        <f>SUM(B103:B107)</f>
        <v>0</v>
      </c>
      <c r="C108" s="47">
        <f>SUM(C103:C107)</f>
        <v>0</v>
      </c>
      <c r="D108" s="47">
        <f>SUM(D103:D107)</f>
        <v>0</v>
      </c>
      <c r="E108" s="47">
        <f>SUM(E103:E107)</f>
        <v>0</v>
      </c>
      <c r="F108" s="47">
        <f>SUM(B108:E108)</f>
        <v>0</v>
      </c>
      <c r="J108" s="47">
        <f>SUM(J103:J107)</f>
        <v>0</v>
      </c>
      <c r="K108" s="47">
        <f>SUM(K103:K107)</f>
        <v>0</v>
      </c>
      <c r="L108" s="47">
        <f>SUM(L103:L107)</f>
        <v>0</v>
      </c>
      <c r="M108" s="47">
        <f>SUM(M103:M107)</f>
        <v>0</v>
      </c>
      <c r="N108" s="47">
        <f>SUM(J108:M108)</f>
        <v>0</v>
      </c>
    </row>
    <row r="109" spans="1:15" x14ac:dyDescent="0.3">
      <c r="E109"/>
    </row>
    <row r="110" spans="1:15" ht="15" thickBot="1" x14ac:dyDescent="0.35"/>
    <row r="111" spans="1:15" ht="15" thickBot="1" x14ac:dyDescent="0.35">
      <c r="A111" t="s">
        <v>16</v>
      </c>
      <c r="B111" s="95" t="s">
        <v>52</v>
      </c>
      <c r="C111" s="96"/>
      <c r="D111" s="96"/>
      <c r="E111" s="96"/>
      <c r="F111" s="96"/>
      <c r="G111" s="96"/>
      <c r="H111" s="96"/>
      <c r="I111" s="96"/>
      <c r="J111" s="96"/>
      <c r="K111" s="96"/>
      <c r="L111" s="96"/>
      <c r="M111" s="97"/>
    </row>
    <row r="112" spans="1:15" x14ac:dyDescent="0.3">
      <c r="A112" s="8"/>
      <c r="B112" s="1" t="s">
        <v>18</v>
      </c>
      <c r="C112" s="26" t="s">
        <v>1</v>
      </c>
      <c r="D112" s="26" t="s">
        <v>2</v>
      </c>
      <c r="E112" s="26" t="s">
        <v>3</v>
      </c>
      <c r="F112" s="26" t="s">
        <v>4</v>
      </c>
      <c r="G112" s="26" t="s">
        <v>5</v>
      </c>
      <c r="H112" s="26" t="s">
        <v>6</v>
      </c>
      <c r="I112" s="26" t="s">
        <v>7</v>
      </c>
      <c r="J112" s="26" t="s">
        <v>8</v>
      </c>
      <c r="K112" s="26" t="s">
        <v>9</v>
      </c>
      <c r="L112" s="26" t="s">
        <v>10</v>
      </c>
      <c r="M112" s="26" t="s">
        <v>11</v>
      </c>
    </row>
    <row r="113" spans="1:14" x14ac:dyDescent="0.3">
      <c r="A113" s="9" t="s">
        <v>68</v>
      </c>
      <c r="B113" s="19">
        <f t="shared" ref="B113:D117" si="15">($B103+$J103)/3</f>
        <v>0</v>
      </c>
      <c r="C113" s="19">
        <f t="shared" si="15"/>
        <v>0</v>
      </c>
      <c r="D113" s="19">
        <f t="shared" si="15"/>
        <v>0</v>
      </c>
      <c r="E113" s="19">
        <f t="shared" ref="E113:G117" si="16">($C103+$K103)/3</f>
        <v>0</v>
      </c>
      <c r="F113" s="19">
        <f t="shared" si="16"/>
        <v>0</v>
      </c>
      <c r="G113" s="19">
        <f t="shared" si="16"/>
        <v>0</v>
      </c>
      <c r="H113" s="19">
        <f t="shared" ref="H113:J117" si="17">($D103+$L103)/3</f>
        <v>0</v>
      </c>
      <c r="I113" s="19">
        <f t="shared" si="17"/>
        <v>0</v>
      </c>
      <c r="J113" s="19">
        <f t="shared" si="17"/>
        <v>0</v>
      </c>
      <c r="K113" s="19">
        <f t="shared" ref="K113:M117" si="18">($E103+$M103)/3</f>
        <v>0</v>
      </c>
      <c r="L113" s="19">
        <f t="shared" si="18"/>
        <v>0</v>
      </c>
      <c r="M113" s="19">
        <f t="shared" si="18"/>
        <v>0</v>
      </c>
      <c r="N113" s="19">
        <f>SUM(B113:M113)</f>
        <v>0</v>
      </c>
    </row>
    <row r="114" spans="1:14" x14ac:dyDescent="0.3">
      <c r="A114" s="9" t="s">
        <v>69</v>
      </c>
      <c r="B114" s="19">
        <f t="shared" si="15"/>
        <v>0</v>
      </c>
      <c r="C114" s="19">
        <f t="shared" si="15"/>
        <v>0</v>
      </c>
      <c r="D114" s="19">
        <f t="shared" si="15"/>
        <v>0</v>
      </c>
      <c r="E114" s="19">
        <f t="shared" si="16"/>
        <v>0</v>
      </c>
      <c r="F114" s="19">
        <f t="shared" si="16"/>
        <v>0</v>
      </c>
      <c r="G114" s="19">
        <f t="shared" si="16"/>
        <v>0</v>
      </c>
      <c r="H114" s="19">
        <f t="shared" si="17"/>
        <v>0</v>
      </c>
      <c r="I114" s="19">
        <f t="shared" si="17"/>
        <v>0</v>
      </c>
      <c r="J114" s="19">
        <f t="shared" si="17"/>
        <v>0</v>
      </c>
      <c r="K114" s="19">
        <f t="shared" si="18"/>
        <v>0</v>
      </c>
      <c r="L114" s="19">
        <f t="shared" si="18"/>
        <v>0</v>
      </c>
      <c r="M114" s="19">
        <f t="shared" si="18"/>
        <v>0</v>
      </c>
      <c r="N114" s="19">
        <f t="shared" ref="N114:N118" si="19">SUM(B114:M114)</f>
        <v>0</v>
      </c>
    </row>
    <row r="115" spans="1:14" x14ac:dyDescent="0.3">
      <c r="A115" s="9" t="s">
        <v>71</v>
      </c>
      <c r="B115" s="19">
        <f t="shared" si="15"/>
        <v>0</v>
      </c>
      <c r="C115" s="19">
        <f t="shared" si="15"/>
        <v>0</v>
      </c>
      <c r="D115" s="19">
        <f t="shared" si="15"/>
        <v>0</v>
      </c>
      <c r="E115" s="19">
        <f t="shared" si="16"/>
        <v>0</v>
      </c>
      <c r="F115" s="19">
        <f t="shared" si="16"/>
        <v>0</v>
      </c>
      <c r="G115" s="19">
        <f t="shared" si="16"/>
        <v>0</v>
      </c>
      <c r="H115" s="19">
        <f t="shared" si="17"/>
        <v>0</v>
      </c>
      <c r="I115" s="19">
        <f t="shared" si="17"/>
        <v>0</v>
      </c>
      <c r="J115" s="19">
        <f t="shared" si="17"/>
        <v>0</v>
      </c>
      <c r="K115" s="19">
        <f t="shared" si="18"/>
        <v>0</v>
      </c>
      <c r="L115" s="19">
        <f t="shared" si="18"/>
        <v>0</v>
      </c>
      <c r="M115" s="19">
        <f t="shared" si="18"/>
        <v>0</v>
      </c>
      <c r="N115" s="19">
        <f t="shared" si="19"/>
        <v>0</v>
      </c>
    </row>
    <row r="116" spans="1:14" x14ac:dyDescent="0.3">
      <c r="A116" s="9" t="s">
        <v>72</v>
      </c>
      <c r="B116" s="19">
        <f t="shared" si="15"/>
        <v>0</v>
      </c>
      <c r="C116" s="19">
        <f t="shared" si="15"/>
        <v>0</v>
      </c>
      <c r="D116" s="19">
        <f t="shared" si="15"/>
        <v>0</v>
      </c>
      <c r="E116" s="19">
        <f t="shared" si="16"/>
        <v>0</v>
      </c>
      <c r="F116" s="19">
        <f t="shared" si="16"/>
        <v>0</v>
      </c>
      <c r="G116" s="19">
        <f t="shared" si="16"/>
        <v>0</v>
      </c>
      <c r="H116" s="19">
        <f t="shared" si="17"/>
        <v>0</v>
      </c>
      <c r="I116" s="19">
        <f t="shared" si="17"/>
        <v>0</v>
      </c>
      <c r="J116" s="19">
        <f t="shared" si="17"/>
        <v>0</v>
      </c>
      <c r="K116" s="19">
        <f t="shared" si="18"/>
        <v>0</v>
      </c>
      <c r="L116" s="19">
        <f t="shared" si="18"/>
        <v>0</v>
      </c>
      <c r="M116" s="19">
        <f t="shared" si="18"/>
        <v>0</v>
      </c>
      <c r="N116" s="19">
        <f t="shared" si="19"/>
        <v>0</v>
      </c>
    </row>
    <row r="117" spans="1:14" x14ac:dyDescent="0.3">
      <c r="A117" s="9" t="s">
        <v>12</v>
      </c>
      <c r="B117" s="19">
        <f t="shared" si="15"/>
        <v>0</v>
      </c>
      <c r="C117" s="19">
        <f t="shared" si="15"/>
        <v>0</v>
      </c>
      <c r="D117" s="19">
        <f t="shared" si="15"/>
        <v>0</v>
      </c>
      <c r="E117" s="19">
        <f t="shared" si="16"/>
        <v>0</v>
      </c>
      <c r="F117" s="19">
        <f t="shared" si="16"/>
        <v>0</v>
      </c>
      <c r="G117" s="19">
        <f t="shared" si="16"/>
        <v>0</v>
      </c>
      <c r="H117" s="19">
        <f t="shared" si="17"/>
        <v>0</v>
      </c>
      <c r="I117" s="19">
        <f t="shared" si="17"/>
        <v>0</v>
      </c>
      <c r="J117" s="19">
        <f t="shared" si="17"/>
        <v>0</v>
      </c>
      <c r="K117" s="19">
        <f t="shared" si="18"/>
        <v>0</v>
      </c>
      <c r="L117" s="19">
        <f t="shared" si="18"/>
        <v>0</v>
      </c>
      <c r="M117" s="19">
        <f t="shared" si="18"/>
        <v>0</v>
      </c>
      <c r="N117" s="19">
        <f t="shared" si="19"/>
        <v>0</v>
      </c>
    </row>
    <row r="118" spans="1:14" x14ac:dyDescent="0.3">
      <c r="A118" s="9" t="s">
        <v>14</v>
      </c>
      <c r="B118" s="17">
        <f>SUM(B113:B117)</f>
        <v>0</v>
      </c>
      <c r="C118" s="17">
        <f t="shared" ref="C118:M118" si="20">SUM(C113:C117)</f>
        <v>0</v>
      </c>
      <c r="D118" s="17">
        <f t="shared" si="20"/>
        <v>0</v>
      </c>
      <c r="E118" s="17">
        <f t="shared" si="20"/>
        <v>0</v>
      </c>
      <c r="F118" s="17">
        <f t="shared" si="20"/>
        <v>0</v>
      </c>
      <c r="G118" s="17">
        <f t="shared" si="20"/>
        <v>0</v>
      </c>
      <c r="H118" s="17">
        <f t="shared" si="20"/>
        <v>0</v>
      </c>
      <c r="I118" s="17">
        <f t="shared" si="20"/>
        <v>0</v>
      </c>
      <c r="J118" s="17">
        <f t="shared" si="20"/>
        <v>0</v>
      </c>
      <c r="K118" s="17">
        <f t="shared" si="20"/>
        <v>0</v>
      </c>
      <c r="L118" s="17">
        <f t="shared" si="20"/>
        <v>0</v>
      </c>
      <c r="M118" s="17">
        <f t="shared" si="20"/>
        <v>0</v>
      </c>
      <c r="N118" s="17">
        <f t="shared" si="19"/>
        <v>0</v>
      </c>
    </row>
    <row r="119" spans="1:14" ht="15" thickBot="1" x14ac:dyDescent="0.35">
      <c r="A119" s="27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</row>
    <row r="120" spans="1:14" ht="15" thickBot="1" x14ac:dyDescent="0.35">
      <c r="A120" t="s">
        <v>16</v>
      </c>
      <c r="B120" s="95">
        <v>2019</v>
      </c>
      <c r="C120" s="96"/>
      <c r="D120" s="96"/>
      <c r="E120" s="96"/>
      <c r="F120" s="96"/>
      <c r="G120" s="96"/>
      <c r="H120" s="96"/>
      <c r="I120" s="96"/>
      <c r="J120" s="96"/>
      <c r="K120" s="96"/>
      <c r="L120" s="96"/>
      <c r="M120" s="97"/>
    </row>
    <row r="121" spans="1:14" x14ac:dyDescent="0.3">
      <c r="A121" s="8"/>
      <c r="B121" s="1" t="s">
        <v>18</v>
      </c>
      <c r="C121" s="26" t="s">
        <v>1</v>
      </c>
      <c r="D121" s="26" t="s">
        <v>2</v>
      </c>
      <c r="E121" s="26" t="s">
        <v>3</v>
      </c>
      <c r="F121" s="26" t="s">
        <v>4</v>
      </c>
      <c r="G121" s="26" t="s">
        <v>5</v>
      </c>
      <c r="H121" s="26" t="s">
        <v>6</v>
      </c>
      <c r="I121" s="26" t="s">
        <v>7</v>
      </c>
      <c r="J121" s="26" t="s">
        <v>8</v>
      </c>
      <c r="K121" s="26" t="s">
        <v>9</v>
      </c>
      <c r="L121" s="26" t="s">
        <v>10</v>
      </c>
      <c r="M121" s="26" t="s">
        <v>11</v>
      </c>
    </row>
    <row r="122" spans="1:14" x14ac:dyDescent="0.3">
      <c r="A122" s="9" t="s">
        <v>68</v>
      </c>
      <c r="B122" s="19">
        <v>12239502.939999992</v>
      </c>
      <c r="C122" s="19">
        <v>12913255.459999997</v>
      </c>
      <c r="D122" s="19">
        <v>13903123.879999993</v>
      </c>
      <c r="E122" s="44">
        <v>14528234.810000019</v>
      </c>
      <c r="F122" s="19">
        <v>14273542.529999983</v>
      </c>
      <c r="G122" s="19">
        <v>15028326.720000029</v>
      </c>
      <c r="H122" s="19">
        <v>12916419.450000018</v>
      </c>
      <c r="I122" s="19">
        <v>12014073.98000003</v>
      </c>
      <c r="J122" s="19">
        <v>14410353.930000028</v>
      </c>
      <c r="K122" s="19">
        <v>16106711.18000003</v>
      </c>
      <c r="L122" s="19">
        <v>12698713.969999997</v>
      </c>
      <c r="M122" s="19">
        <v>24757520.18</v>
      </c>
      <c r="N122" s="19">
        <f>SUM(B122:M122)</f>
        <v>175789779.03000012</v>
      </c>
    </row>
    <row r="123" spans="1:14" x14ac:dyDescent="0.3">
      <c r="A123" s="9" t="s">
        <v>69</v>
      </c>
      <c r="B123" s="19">
        <v>5377284.1000000006</v>
      </c>
      <c r="C123" s="19">
        <v>6252792.4499999955</v>
      </c>
      <c r="D123" s="19">
        <v>7157536.4700000072</v>
      </c>
      <c r="E123" s="44">
        <v>6773375.9199999981</v>
      </c>
      <c r="F123" s="19">
        <v>6538012.7300000042</v>
      </c>
      <c r="G123" s="19">
        <v>5054401.9500000048</v>
      </c>
      <c r="H123" s="19">
        <v>8662198.3399999961</v>
      </c>
      <c r="I123" s="19">
        <v>4962236.3900000006</v>
      </c>
      <c r="J123" s="19">
        <v>6771614.180000009</v>
      </c>
      <c r="K123" s="19">
        <v>7978788.8899999969</v>
      </c>
      <c r="L123" s="19">
        <v>6448804.2999999924</v>
      </c>
      <c r="M123" s="19">
        <v>13658331.539999994</v>
      </c>
      <c r="N123" s="19">
        <f t="shared" ref="N123:N126" si="21">SUM(B123:M123)</f>
        <v>85635377.260000005</v>
      </c>
    </row>
    <row r="124" spans="1:14" x14ac:dyDescent="0.3">
      <c r="A124" s="9" t="s">
        <v>71</v>
      </c>
      <c r="B124" s="19">
        <v>9345270.7300000135</v>
      </c>
      <c r="C124" s="19">
        <v>8864953.0800000001</v>
      </c>
      <c r="D124" s="19">
        <v>9172635.3200000152</v>
      </c>
      <c r="E124" s="44">
        <v>8538111.3599999994</v>
      </c>
      <c r="F124" s="19">
        <v>9239843.7799999975</v>
      </c>
      <c r="G124" s="19">
        <v>8985660.3800000008</v>
      </c>
      <c r="H124" s="19">
        <v>9460042.1699999962</v>
      </c>
      <c r="I124" s="19">
        <v>8199375.0200000089</v>
      </c>
      <c r="J124" s="19">
        <v>7442206.1400000099</v>
      </c>
      <c r="K124" s="19">
        <v>11261096.150000013</v>
      </c>
      <c r="L124" s="19">
        <v>8882019.6100000143</v>
      </c>
      <c r="M124" s="19">
        <v>13071319.190000009</v>
      </c>
      <c r="N124" s="19">
        <f t="shared" si="21"/>
        <v>112462532.93000008</v>
      </c>
    </row>
    <row r="125" spans="1:14" x14ac:dyDescent="0.3">
      <c r="A125" s="9" t="s">
        <v>72</v>
      </c>
      <c r="B125" s="19">
        <v>7188396.7099999916</v>
      </c>
      <c r="C125" s="19">
        <v>7027826.4200000027</v>
      </c>
      <c r="D125" s="19">
        <v>9112818.1999999881</v>
      </c>
      <c r="E125" s="44">
        <v>8967414.3200000133</v>
      </c>
      <c r="F125" s="19">
        <v>8058230.1300000045</v>
      </c>
      <c r="G125" s="19">
        <v>7235913.5200000079</v>
      </c>
      <c r="H125" s="19">
        <v>7560094.1099999994</v>
      </c>
      <c r="I125" s="19">
        <v>6380913.7399999993</v>
      </c>
      <c r="J125" s="19">
        <v>7657051.9499999974</v>
      </c>
      <c r="K125" s="19">
        <v>9884770.2800000254</v>
      </c>
      <c r="L125" s="19">
        <v>6694326.6400000099</v>
      </c>
      <c r="M125" s="19">
        <v>10427046.020000011</v>
      </c>
      <c r="N125" s="19">
        <f t="shared" si="21"/>
        <v>96194802.040000066</v>
      </c>
    </row>
    <row r="126" spans="1:14" x14ac:dyDescent="0.3">
      <c r="A126" s="9" t="s">
        <v>14</v>
      </c>
      <c r="B126" s="17">
        <f>SUM(B122:B125)</f>
        <v>34150454.479999997</v>
      </c>
      <c r="C126" s="17">
        <f t="shared" ref="C126:M126" si="22">SUM(C122:C125)</f>
        <v>35058827.409999996</v>
      </c>
      <c r="D126" s="17">
        <f t="shared" si="22"/>
        <v>39346113.870000005</v>
      </c>
      <c r="E126" s="17">
        <f t="shared" si="22"/>
        <v>38807136.410000034</v>
      </c>
      <c r="F126" s="17">
        <f t="shared" si="22"/>
        <v>38109629.169999987</v>
      </c>
      <c r="G126" s="17">
        <f t="shared" si="22"/>
        <v>36304302.570000045</v>
      </c>
      <c r="H126" s="17">
        <f t="shared" si="22"/>
        <v>38598754.070000008</v>
      </c>
      <c r="I126" s="17">
        <f t="shared" si="22"/>
        <v>31556599.130000036</v>
      </c>
      <c r="J126" s="17">
        <f t="shared" si="22"/>
        <v>36281226.20000004</v>
      </c>
      <c r="K126" s="17">
        <f t="shared" si="22"/>
        <v>45231366.500000067</v>
      </c>
      <c r="L126" s="17">
        <f t="shared" si="22"/>
        <v>34723864.520000011</v>
      </c>
      <c r="M126" s="17">
        <f t="shared" si="22"/>
        <v>61914216.930000007</v>
      </c>
      <c r="N126" s="17">
        <f t="shared" si="21"/>
        <v>470082491.26000029</v>
      </c>
    </row>
    <row r="127" spans="1:14" x14ac:dyDescent="0.3">
      <c r="G127" s="47"/>
    </row>
    <row r="128" spans="1:14" ht="15" thickBot="1" x14ac:dyDescent="0.35"/>
    <row r="129" spans="1:16" ht="15" thickBot="1" x14ac:dyDescent="0.35">
      <c r="A129" t="s">
        <v>16</v>
      </c>
      <c r="B129" s="95">
        <v>2021</v>
      </c>
      <c r="C129" s="96"/>
      <c r="D129" s="96"/>
      <c r="E129" s="96"/>
      <c r="F129" s="96"/>
      <c r="G129" s="96"/>
      <c r="H129" s="96"/>
      <c r="I129" s="96"/>
      <c r="J129" s="96"/>
      <c r="K129" s="96"/>
      <c r="L129" s="96"/>
      <c r="M129" s="97"/>
    </row>
    <row r="130" spans="1:16" x14ac:dyDescent="0.3">
      <c r="A130" s="8"/>
      <c r="B130" s="1" t="s">
        <v>18</v>
      </c>
      <c r="C130" s="26" t="s">
        <v>1</v>
      </c>
      <c r="D130" s="26" t="s">
        <v>2</v>
      </c>
      <c r="E130" s="26" t="s">
        <v>3</v>
      </c>
      <c r="F130" s="26" t="s">
        <v>4</v>
      </c>
      <c r="G130" s="26" t="s">
        <v>5</v>
      </c>
      <c r="H130" s="26" t="s">
        <v>6</v>
      </c>
      <c r="I130" s="26" t="s">
        <v>7</v>
      </c>
      <c r="J130" s="26" t="s">
        <v>8</v>
      </c>
      <c r="K130" s="26" t="s">
        <v>9</v>
      </c>
      <c r="L130" s="26" t="s">
        <v>10</v>
      </c>
      <c r="M130" s="26" t="s">
        <v>11</v>
      </c>
    </row>
    <row r="131" spans="1:16" x14ac:dyDescent="0.3">
      <c r="A131" s="9" t="s">
        <v>68</v>
      </c>
      <c r="B131" s="19">
        <v>13437440.57000001</v>
      </c>
      <c r="C131" s="19">
        <v>11680266.819999997</v>
      </c>
      <c r="D131" s="19">
        <v>9854279.3500000145</v>
      </c>
      <c r="E131" s="17">
        <v>10996641.100000007</v>
      </c>
      <c r="F131" s="19">
        <v>12707748.040000005</v>
      </c>
      <c r="G131" s="19">
        <v>12547032.250000007</v>
      </c>
      <c r="H131" s="19">
        <v>7617756.130000012</v>
      </c>
      <c r="I131" s="19">
        <v>11120863.190000011</v>
      </c>
      <c r="J131" s="19">
        <v>13442645.450000029</v>
      </c>
      <c r="K131" s="19">
        <v>10342247.030000011</v>
      </c>
      <c r="L131" s="19">
        <v>10934208.35999993</v>
      </c>
      <c r="M131" s="19">
        <v>18368039.390000023</v>
      </c>
      <c r="N131" s="19">
        <f>SUM(B131:M131)</f>
        <v>143049167.68000007</v>
      </c>
    </row>
    <row r="132" spans="1:16" x14ac:dyDescent="0.3">
      <c r="A132" s="9" t="s">
        <v>69</v>
      </c>
      <c r="B132" s="19">
        <v>4468473.1299999962</v>
      </c>
      <c r="C132" s="19">
        <v>9661908.75</v>
      </c>
      <c r="D132" s="19">
        <v>6879162.9099999974</v>
      </c>
      <c r="E132" s="17">
        <v>6010425.9200000027</v>
      </c>
      <c r="F132" s="19">
        <v>5190660.8600000022</v>
      </c>
      <c r="G132" s="19">
        <v>5108044.2000000011</v>
      </c>
      <c r="H132" s="19">
        <v>5456363.0299999993</v>
      </c>
      <c r="I132" s="19">
        <v>6325312.1700000046</v>
      </c>
      <c r="J132" s="19">
        <v>7005786.9499999983</v>
      </c>
      <c r="K132" s="19">
        <v>5637269.6000000052</v>
      </c>
      <c r="L132" s="19">
        <v>4936009.2399999984</v>
      </c>
      <c r="M132" s="19">
        <v>7432607.5899999933</v>
      </c>
      <c r="N132" s="19">
        <f t="shared" ref="N132:N136" si="23">SUM(B132:M132)</f>
        <v>74112024.349999979</v>
      </c>
    </row>
    <row r="133" spans="1:16" x14ac:dyDescent="0.3">
      <c r="A133" s="9" t="s">
        <v>71</v>
      </c>
      <c r="B133" s="19">
        <v>8768349.5599999949</v>
      </c>
      <c r="C133" s="19">
        <v>8382864.0800000215</v>
      </c>
      <c r="D133" s="19">
        <v>9752531.6900000051</v>
      </c>
      <c r="E133" s="17">
        <v>9755236.040000014</v>
      </c>
      <c r="F133" s="19">
        <v>7973746.5199999968</v>
      </c>
      <c r="G133" s="19">
        <v>6837154.4700000025</v>
      </c>
      <c r="H133" s="19">
        <v>5756020.080000001</v>
      </c>
      <c r="I133" s="19">
        <v>6669694.8499999875</v>
      </c>
      <c r="J133" s="19">
        <v>8310955.8399999887</v>
      </c>
      <c r="K133" s="19">
        <v>7889598.8500000052</v>
      </c>
      <c r="L133" s="19">
        <v>8929198.2000000067</v>
      </c>
      <c r="M133" s="19">
        <v>12030152.140000036</v>
      </c>
      <c r="N133" s="19">
        <f t="shared" si="23"/>
        <v>101055502.32000004</v>
      </c>
    </row>
    <row r="134" spans="1:16" x14ac:dyDescent="0.3">
      <c r="A134" s="9" t="s">
        <v>72</v>
      </c>
      <c r="B134" s="19">
        <v>7471904.8600000022</v>
      </c>
      <c r="C134" s="19">
        <v>6257548.469999996</v>
      </c>
      <c r="D134" s="19">
        <v>5987666.7000000002</v>
      </c>
      <c r="E134" s="17">
        <v>6412689.3900000155</v>
      </c>
      <c r="F134" s="19">
        <v>4866749.4299999978</v>
      </c>
      <c r="G134" s="19">
        <v>5722483.6700000018</v>
      </c>
      <c r="H134" s="19">
        <v>4840931.5299999965</v>
      </c>
      <c r="I134" s="19">
        <v>4099766.1599999997</v>
      </c>
      <c r="J134" s="19">
        <v>4906845.8799999962</v>
      </c>
      <c r="K134" s="19">
        <v>7347960.4600000065</v>
      </c>
      <c r="L134" s="19">
        <v>6534465.7700000061</v>
      </c>
      <c r="M134" s="19">
        <v>7327916.0800000019</v>
      </c>
      <c r="N134" s="19">
        <f t="shared" si="23"/>
        <v>71776928.400000006</v>
      </c>
    </row>
    <row r="135" spans="1:16" x14ac:dyDescent="0.3">
      <c r="A135" s="9" t="s">
        <v>12</v>
      </c>
      <c r="B135" s="19"/>
      <c r="C135" s="19"/>
      <c r="D135" s="19"/>
      <c r="E135" s="17"/>
      <c r="F135" s="19"/>
      <c r="G135" s="19"/>
      <c r="H135" s="19"/>
      <c r="I135" s="19"/>
      <c r="J135" s="19"/>
      <c r="K135" s="19"/>
      <c r="L135" s="19">
        <v>21559.48</v>
      </c>
      <c r="M135" s="19">
        <v>3591600</v>
      </c>
      <c r="N135" s="19">
        <f t="shared" si="23"/>
        <v>3613159.48</v>
      </c>
    </row>
    <row r="136" spans="1:16" x14ac:dyDescent="0.3">
      <c r="A136" s="9" t="s">
        <v>14</v>
      </c>
      <c r="B136" s="17">
        <v>34146168.120000005</v>
      </c>
      <c r="C136" s="17">
        <f>SUM(C131:C135)</f>
        <v>35982588.120000012</v>
      </c>
      <c r="D136" s="17">
        <f t="shared" ref="D136:M136" si="24">SUM(D131:D135)</f>
        <v>32473640.650000017</v>
      </c>
      <c r="E136" s="17">
        <f t="shared" si="24"/>
        <v>33174992.45000004</v>
      </c>
      <c r="F136" s="17">
        <f t="shared" si="24"/>
        <v>30738904.850000001</v>
      </c>
      <c r="G136" s="17">
        <f t="shared" si="24"/>
        <v>30214714.590000015</v>
      </c>
      <c r="H136" s="17">
        <f t="shared" si="24"/>
        <v>23671070.770000011</v>
      </c>
      <c r="I136" s="17">
        <f t="shared" si="24"/>
        <v>28215636.370000001</v>
      </c>
      <c r="J136" s="17">
        <f t="shared" si="24"/>
        <v>33666234.120000012</v>
      </c>
      <c r="K136" s="17">
        <f t="shared" si="24"/>
        <v>31217075.940000027</v>
      </c>
      <c r="L136" s="17">
        <f t="shared" si="24"/>
        <v>31355441.049999945</v>
      </c>
      <c r="M136" s="17">
        <f t="shared" si="24"/>
        <v>48750315.200000048</v>
      </c>
      <c r="N136" s="17">
        <f t="shared" si="23"/>
        <v>393606782.23000014</v>
      </c>
    </row>
    <row r="137" spans="1:16" x14ac:dyDescent="0.3">
      <c r="A137" s="27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2"/>
      <c r="P137" s="21"/>
    </row>
    <row r="138" spans="1:16" ht="15" thickBot="1" x14ac:dyDescent="0.35">
      <c r="A138" s="27"/>
      <c r="B138" s="21"/>
      <c r="C138" s="1"/>
      <c r="E138"/>
      <c r="G138" s="1"/>
      <c r="H138" s="21"/>
      <c r="I138" s="21"/>
      <c r="J138" s="21"/>
      <c r="K138" s="21"/>
      <c r="L138" s="21"/>
      <c r="M138" s="21"/>
      <c r="N138" s="21"/>
      <c r="O138" s="22"/>
      <c r="P138" s="21"/>
    </row>
    <row r="139" spans="1:16" ht="15" thickBot="1" x14ac:dyDescent="0.35">
      <c r="A139" t="s">
        <v>16</v>
      </c>
      <c r="B139" s="95">
        <v>2022</v>
      </c>
      <c r="C139" s="96"/>
      <c r="D139" s="96"/>
      <c r="E139" s="96"/>
      <c r="F139" s="96"/>
      <c r="G139" s="96"/>
      <c r="H139" s="96"/>
      <c r="I139" s="96"/>
      <c r="J139" s="96"/>
      <c r="K139" s="96"/>
      <c r="L139" s="96"/>
      <c r="M139" s="97"/>
      <c r="N139" t="s">
        <v>13</v>
      </c>
      <c r="O139" s="22"/>
      <c r="P139" s="21"/>
    </row>
    <row r="140" spans="1:16" x14ac:dyDescent="0.3">
      <c r="A140" s="9"/>
      <c r="B140" s="9" t="s">
        <v>18</v>
      </c>
      <c r="C140" s="9" t="s">
        <v>1</v>
      </c>
      <c r="D140" s="9" t="s">
        <v>2</v>
      </c>
      <c r="E140" s="9" t="s">
        <v>3</v>
      </c>
      <c r="F140" s="9" t="s">
        <v>4</v>
      </c>
      <c r="G140" s="9" t="s">
        <v>5</v>
      </c>
      <c r="H140" s="9" t="s">
        <v>6</v>
      </c>
      <c r="I140" s="9" t="s">
        <v>7</v>
      </c>
      <c r="J140" s="9" t="s">
        <v>8</v>
      </c>
      <c r="K140" s="9" t="s">
        <v>9</v>
      </c>
      <c r="L140" s="9" t="s">
        <v>10</v>
      </c>
      <c r="M140" s="9" t="s">
        <v>11</v>
      </c>
      <c r="N140" s="21"/>
      <c r="O140" s="22"/>
      <c r="P140" s="21"/>
    </row>
    <row r="141" spans="1:16" x14ac:dyDescent="0.3">
      <c r="A141" s="9" t="s">
        <v>68</v>
      </c>
      <c r="B141" s="15">
        <f>5476513.78+G138</f>
        <v>5476513.7800000003</v>
      </c>
      <c r="C141" s="15">
        <v>7594322.2000000142</v>
      </c>
      <c r="D141" s="44">
        <v>8619456.8500000406</v>
      </c>
      <c r="E141" s="44">
        <v>9330655.2899999954</v>
      </c>
      <c r="F141" s="44">
        <v>8140604.4400000209</v>
      </c>
      <c r="G141" s="44">
        <v>7283874.3100000117</v>
      </c>
      <c r="H141" s="44">
        <v>9339843.0800000094</v>
      </c>
      <c r="I141" s="44">
        <v>6479235.0899999952</v>
      </c>
      <c r="J141" s="44">
        <v>7808163.1600000048</v>
      </c>
      <c r="K141" s="44">
        <v>10554930.37000002</v>
      </c>
      <c r="L141" s="44">
        <v>8040610.0100000184</v>
      </c>
      <c r="M141" s="44">
        <v>9214099.0700000226</v>
      </c>
      <c r="N141" s="19">
        <f>SUM(B141:M141)</f>
        <v>97882307.650000155</v>
      </c>
      <c r="O141" s="22"/>
      <c r="P141" s="21"/>
    </row>
    <row r="142" spans="1:16" x14ac:dyDescent="0.3">
      <c r="A142" s="9" t="s">
        <v>69</v>
      </c>
      <c r="B142" s="15">
        <v>6580153.7300000004</v>
      </c>
      <c r="C142" s="15">
        <v>5583151.8200000022</v>
      </c>
      <c r="D142" s="44">
        <v>5771294.1300000027</v>
      </c>
      <c r="E142" s="44">
        <v>5332061.7399999946</v>
      </c>
      <c r="F142" s="44">
        <v>7816825.6199999899</v>
      </c>
      <c r="G142" s="44">
        <v>7783487.9800000032</v>
      </c>
      <c r="H142" s="44">
        <v>4070822.179999995</v>
      </c>
      <c r="I142" s="44">
        <v>4895525.450000003</v>
      </c>
      <c r="J142" s="44">
        <v>7111994.1900000051</v>
      </c>
      <c r="K142" s="44">
        <v>7567919.1799999978</v>
      </c>
      <c r="L142" s="44">
        <v>5955520.7100000018</v>
      </c>
      <c r="M142" s="44">
        <v>7203955.1100000041</v>
      </c>
      <c r="N142" s="19">
        <f t="shared" ref="N142:N146" si="25">SUM(B142:M142)</f>
        <v>75672711.840000004</v>
      </c>
      <c r="O142" s="22"/>
      <c r="P142" s="21"/>
    </row>
    <row r="143" spans="1:16" x14ac:dyDescent="0.3">
      <c r="A143" s="9" t="s">
        <v>71</v>
      </c>
      <c r="B143" s="15">
        <v>6086322.9200000055</v>
      </c>
      <c r="C143" s="15">
        <v>9594418.2900000159</v>
      </c>
      <c r="D143" s="44">
        <v>9394668.2000000011</v>
      </c>
      <c r="E143" s="44">
        <v>8588548.7100000121</v>
      </c>
      <c r="F143" s="44">
        <v>7084019.2199999942</v>
      </c>
      <c r="G143" s="44">
        <v>9651625.6099999938</v>
      </c>
      <c r="H143" s="44">
        <v>6933249.4899999993</v>
      </c>
      <c r="I143" s="44">
        <v>7464184.700000002</v>
      </c>
      <c r="J143" s="44">
        <v>8202893.2200000053</v>
      </c>
      <c r="K143" s="44">
        <v>10154300.830000017</v>
      </c>
      <c r="L143" s="44">
        <v>9140193.2300000116</v>
      </c>
      <c r="M143" s="44">
        <v>11361632.629999977</v>
      </c>
      <c r="N143" s="19">
        <f t="shared" si="25"/>
        <v>103656057.05000003</v>
      </c>
      <c r="O143" s="22"/>
      <c r="P143" s="21"/>
    </row>
    <row r="144" spans="1:16" x14ac:dyDescent="0.3">
      <c r="A144" s="9" t="s">
        <v>72</v>
      </c>
      <c r="B144" s="15">
        <v>6747743.6100000041</v>
      </c>
      <c r="C144" s="15">
        <v>5604595.6800000053</v>
      </c>
      <c r="D144" s="44">
        <v>7151525.6999999965</v>
      </c>
      <c r="E144" s="44">
        <v>5251224.9399999976</v>
      </c>
      <c r="F144" s="44">
        <v>5368620.3699999992</v>
      </c>
      <c r="G144" s="44">
        <v>11141284.799999993</v>
      </c>
      <c r="H144" s="44">
        <v>4229929.7900000019</v>
      </c>
      <c r="I144" s="44">
        <v>5564545.5000000037</v>
      </c>
      <c r="J144" s="44">
        <v>4863940.0199999996</v>
      </c>
      <c r="K144" s="44">
        <v>7103093.9000000004</v>
      </c>
      <c r="L144" s="44">
        <v>7736728.9800000032</v>
      </c>
      <c r="M144" s="44">
        <v>7409853.2000000002</v>
      </c>
      <c r="N144" s="19">
        <f t="shared" si="25"/>
        <v>78173086.489999995</v>
      </c>
      <c r="O144" s="22"/>
      <c r="P144" s="21"/>
    </row>
    <row r="145" spans="1:16" x14ac:dyDescent="0.3">
      <c r="A145" s="9" t="s">
        <v>12</v>
      </c>
      <c r="B145" s="15">
        <f>3998300.4-G138</f>
        <v>3998300.4</v>
      </c>
      <c r="C145" s="15">
        <v>1870822.7299999997</v>
      </c>
      <c r="D145" s="44">
        <v>3586218.7399999998</v>
      </c>
      <c r="E145" s="44">
        <v>2977939.5</v>
      </c>
      <c r="F145" s="44">
        <v>5380657.1599999983</v>
      </c>
      <c r="G145" s="44">
        <v>3111538.2400000007</v>
      </c>
      <c r="H145" s="44">
        <v>1522653.56</v>
      </c>
      <c r="I145" s="44">
        <v>2418557.1</v>
      </c>
      <c r="J145" s="44">
        <v>3485534.89</v>
      </c>
      <c r="K145" s="44">
        <v>3088208.59</v>
      </c>
      <c r="L145" s="44">
        <v>2654924.9500000002</v>
      </c>
      <c r="M145" s="44">
        <v>6661354.4999999963</v>
      </c>
      <c r="N145" s="19">
        <f t="shared" si="25"/>
        <v>40756710.359999999</v>
      </c>
      <c r="O145" s="22"/>
      <c r="P145" s="21"/>
    </row>
    <row r="146" spans="1:16" x14ac:dyDescent="0.3">
      <c r="A146" s="9" t="s">
        <v>14</v>
      </c>
      <c r="B146" s="17">
        <f>SUM(B141:B145)</f>
        <v>28889034.440000009</v>
      </c>
      <c r="C146" s="17">
        <f>SUM(C141:C145)</f>
        <v>30247310.72000004</v>
      </c>
      <c r="D146" s="17">
        <f>SUM(D141:D145)</f>
        <v>34523163.620000042</v>
      </c>
      <c r="E146" s="17">
        <f>SUM(E141:E145)</f>
        <v>31480430.18</v>
      </c>
      <c r="F146" s="17">
        <f t="shared" ref="F146:M146" si="26">SUM(F141:F145)</f>
        <v>33790726.810000002</v>
      </c>
      <c r="G146" s="17">
        <f t="shared" si="26"/>
        <v>38971810.940000005</v>
      </c>
      <c r="H146" s="17">
        <f t="shared" si="26"/>
        <v>26096498.100000005</v>
      </c>
      <c r="I146" s="17">
        <f t="shared" si="26"/>
        <v>26822047.840000007</v>
      </c>
      <c r="J146" s="17">
        <f t="shared" si="26"/>
        <v>31472525.480000015</v>
      </c>
      <c r="K146" s="17">
        <f t="shared" si="26"/>
        <v>38468452.870000035</v>
      </c>
      <c r="L146" s="17">
        <f t="shared" si="26"/>
        <v>33527977.880000036</v>
      </c>
      <c r="M146" s="17">
        <f t="shared" si="26"/>
        <v>41850894.510000005</v>
      </c>
      <c r="N146" s="17">
        <f t="shared" si="25"/>
        <v>396140873.39000016</v>
      </c>
      <c r="O146" s="22"/>
      <c r="P146" s="21"/>
    </row>
    <row r="147" spans="1:16" x14ac:dyDescent="0.3">
      <c r="A147" s="27"/>
      <c r="B147" s="21"/>
      <c r="C147" s="22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2"/>
      <c r="P147" s="21"/>
    </row>
    <row r="148" spans="1:16" ht="15" thickBot="1" x14ac:dyDescent="0.35">
      <c r="A148" s="27"/>
      <c r="B148" s="21"/>
      <c r="C148" s="22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2"/>
      <c r="P148" s="21"/>
    </row>
    <row r="149" spans="1:16" ht="15" thickBot="1" x14ac:dyDescent="0.35">
      <c r="A149" t="s">
        <v>16</v>
      </c>
      <c r="B149" s="95">
        <v>2023</v>
      </c>
      <c r="C149" s="96"/>
      <c r="D149" s="96"/>
      <c r="E149" s="96"/>
      <c r="F149" s="96"/>
      <c r="G149" s="96"/>
      <c r="H149" s="96"/>
      <c r="I149" s="96"/>
      <c r="J149" s="96"/>
      <c r="K149" s="96"/>
      <c r="L149" s="96"/>
      <c r="M149" s="97"/>
      <c r="N149" t="s">
        <v>13</v>
      </c>
      <c r="O149" s="22"/>
      <c r="P149" s="21"/>
    </row>
    <row r="150" spans="1:16" x14ac:dyDescent="0.3">
      <c r="A150" s="9"/>
      <c r="B150" s="9" t="s">
        <v>18</v>
      </c>
      <c r="C150" s="9" t="s">
        <v>1</v>
      </c>
      <c r="D150" s="9" t="s">
        <v>2</v>
      </c>
      <c r="E150" s="9" t="s">
        <v>3</v>
      </c>
      <c r="F150" s="9" t="s">
        <v>4</v>
      </c>
      <c r="G150" s="9" t="s">
        <v>5</v>
      </c>
      <c r="H150" s="9" t="s">
        <v>6</v>
      </c>
      <c r="I150" s="9" t="s">
        <v>7</v>
      </c>
      <c r="J150" s="9" t="s">
        <v>8</v>
      </c>
      <c r="K150" s="9" t="s">
        <v>9</v>
      </c>
      <c r="L150" s="9" t="s">
        <v>10</v>
      </c>
      <c r="M150" s="9" t="s">
        <v>11</v>
      </c>
      <c r="N150" s="21"/>
      <c r="O150" s="22"/>
      <c r="P150" s="21"/>
    </row>
    <row r="151" spans="1:16" x14ac:dyDescent="0.3">
      <c r="A151" s="9" t="s">
        <v>68</v>
      </c>
      <c r="B151" s="15"/>
      <c r="C151" s="15"/>
      <c r="D151" s="44"/>
      <c r="E151" s="44"/>
      <c r="F151" s="44"/>
      <c r="G151" s="44"/>
      <c r="H151" s="44"/>
      <c r="I151" s="44"/>
      <c r="J151" s="44"/>
      <c r="K151" s="44"/>
      <c r="L151" s="44"/>
      <c r="M151" s="44"/>
      <c r="N151" s="19">
        <f>SUM(B151:M151)</f>
        <v>0</v>
      </c>
      <c r="O151" s="22"/>
      <c r="P151" s="21"/>
    </row>
    <row r="152" spans="1:16" x14ac:dyDescent="0.3">
      <c r="A152" s="9" t="s">
        <v>69</v>
      </c>
      <c r="B152" s="15"/>
      <c r="C152" s="15"/>
      <c r="D152" s="44"/>
      <c r="E152" s="44"/>
      <c r="F152" s="44"/>
      <c r="G152" s="44"/>
      <c r="H152" s="44"/>
      <c r="I152" s="44"/>
      <c r="J152" s="44"/>
      <c r="K152" s="44"/>
      <c r="L152" s="44"/>
      <c r="M152" s="44"/>
      <c r="N152" s="19">
        <f t="shared" ref="N152:N156" si="27">SUM(B152:M152)</f>
        <v>0</v>
      </c>
      <c r="O152" s="22"/>
      <c r="P152" s="21"/>
    </row>
    <row r="153" spans="1:16" x14ac:dyDescent="0.3">
      <c r="A153" s="9" t="s">
        <v>71</v>
      </c>
      <c r="B153" s="15"/>
      <c r="C153" s="15"/>
      <c r="D153" s="44"/>
      <c r="E153" s="44"/>
      <c r="F153" s="44"/>
      <c r="G153" s="44"/>
      <c r="H153" s="44"/>
      <c r="I153" s="44"/>
      <c r="J153" s="44"/>
      <c r="K153" s="44"/>
      <c r="L153" s="44"/>
      <c r="M153" s="44"/>
      <c r="N153" s="19">
        <f t="shared" si="27"/>
        <v>0</v>
      </c>
      <c r="O153" s="22"/>
      <c r="P153" s="21"/>
    </row>
    <row r="154" spans="1:16" x14ac:dyDescent="0.3">
      <c r="A154" s="9" t="s">
        <v>72</v>
      </c>
      <c r="B154" s="15"/>
      <c r="C154" s="15"/>
      <c r="D154" s="44"/>
      <c r="E154" s="44"/>
      <c r="F154" s="44"/>
      <c r="G154" s="44"/>
      <c r="H154" s="44"/>
      <c r="I154" s="44"/>
      <c r="J154" s="44"/>
      <c r="K154" s="44"/>
      <c r="L154" s="44"/>
      <c r="M154" s="44"/>
      <c r="N154" s="19">
        <f t="shared" si="27"/>
        <v>0</v>
      </c>
      <c r="O154" s="22"/>
      <c r="P154" s="21"/>
    </row>
    <row r="155" spans="1:16" x14ac:dyDescent="0.3">
      <c r="A155" s="9" t="s">
        <v>12</v>
      </c>
      <c r="B155" s="15"/>
      <c r="C155" s="15"/>
      <c r="D155" s="44"/>
      <c r="E155" s="44"/>
      <c r="F155" s="44"/>
      <c r="G155" s="44"/>
      <c r="H155" s="44"/>
      <c r="I155" s="44"/>
      <c r="J155" s="44"/>
      <c r="K155" s="44"/>
      <c r="L155" s="44"/>
      <c r="M155" s="44"/>
      <c r="N155" s="19">
        <f t="shared" si="27"/>
        <v>0</v>
      </c>
      <c r="O155" s="22"/>
      <c r="P155" s="21"/>
    </row>
    <row r="156" spans="1:16" x14ac:dyDescent="0.3">
      <c r="A156" s="9" t="s">
        <v>14</v>
      </c>
      <c r="B156" s="17">
        <f>SUM(B151:B155)</f>
        <v>0</v>
      </c>
      <c r="C156" s="17">
        <f>SUM(C151:C155)</f>
        <v>0</v>
      </c>
      <c r="D156" s="17">
        <f>SUM(D151:D155)</f>
        <v>0</v>
      </c>
      <c r="E156" s="17">
        <f>SUM(E151:E155)</f>
        <v>0</v>
      </c>
      <c r="F156" s="17">
        <f t="shared" ref="F156:M156" si="28">SUM(F151:F155)</f>
        <v>0</v>
      </c>
      <c r="G156" s="17">
        <f t="shared" si="28"/>
        <v>0</v>
      </c>
      <c r="H156" s="17">
        <f t="shared" si="28"/>
        <v>0</v>
      </c>
      <c r="I156" s="17">
        <f t="shared" si="28"/>
        <v>0</v>
      </c>
      <c r="J156" s="17">
        <f t="shared" si="28"/>
        <v>0</v>
      </c>
      <c r="K156" s="17">
        <f t="shared" si="28"/>
        <v>0</v>
      </c>
      <c r="L156" s="17">
        <f t="shared" si="28"/>
        <v>0</v>
      </c>
      <c r="M156" s="17">
        <f t="shared" si="28"/>
        <v>0</v>
      </c>
      <c r="N156" s="17">
        <f t="shared" si="27"/>
        <v>0</v>
      </c>
    </row>
    <row r="157" spans="1:16" x14ac:dyDescent="0.3">
      <c r="A157" s="27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</row>
    <row r="158" spans="1:16" x14ac:dyDescent="0.3">
      <c r="A158" s="67" t="s">
        <v>45</v>
      </c>
    </row>
    <row r="159" spans="1:16" x14ac:dyDescent="0.3">
      <c r="A159" t="s">
        <v>70</v>
      </c>
    </row>
    <row r="162" spans="1:16" ht="21" x14ac:dyDescent="0.4">
      <c r="A162" s="72" t="s">
        <v>50</v>
      </c>
      <c r="B162" s="35"/>
      <c r="C162" s="59"/>
      <c r="D162" s="60"/>
      <c r="E162" s="3"/>
    </row>
    <row r="163" spans="1:16" x14ac:dyDescent="0.3">
      <c r="A163" s="58"/>
      <c r="B163" s="35"/>
      <c r="C163" s="59"/>
      <c r="D163" s="60"/>
      <c r="E163" s="3"/>
    </row>
    <row r="164" spans="1:16" x14ac:dyDescent="0.3">
      <c r="A164" s="58"/>
      <c r="B164" s="35"/>
      <c r="C164" s="59"/>
      <c r="D164" s="60"/>
      <c r="E164" s="3"/>
    </row>
    <row r="165" spans="1:16" ht="32.4" customHeight="1" x14ac:dyDescent="0.3">
      <c r="B165" s="64" t="s">
        <v>56</v>
      </c>
      <c r="C165" s="64" t="s">
        <v>43</v>
      </c>
      <c r="D165" s="65" t="s">
        <v>44</v>
      </c>
      <c r="E165" s="64" t="s">
        <v>57</v>
      </c>
      <c r="F165" s="66" t="s">
        <v>55</v>
      </c>
    </row>
    <row r="166" spans="1:16" x14ac:dyDescent="0.3">
      <c r="A166" s="12" t="s">
        <v>68</v>
      </c>
      <c r="B166" s="8"/>
      <c r="C166" s="19">
        <f>SUM(B131:L131)</f>
        <v>124681128.29000005</v>
      </c>
      <c r="D166" s="44">
        <f>SUM(B141:L141)</f>
        <v>88668208.580000132</v>
      </c>
      <c r="E166" s="14"/>
      <c r="F166" s="63">
        <f>(E166/D166)-1</f>
        <v>-1</v>
      </c>
    </row>
    <row r="167" spans="1:16" x14ac:dyDescent="0.3">
      <c r="A167" s="12" t="s">
        <v>69</v>
      </c>
      <c r="B167" s="8"/>
      <c r="C167" s="19">
        <f>SUM(B132:L132)</f>
        <v>66679416.75999999</v>
      </c>
      <c r="D167" s="44">
        <f>SUM(B142:L142)</f>
        <v>68468756.730000004</v>
      </c>
      <c r="E167" s="14"/>
      <c r="F167" s="63">
        <f t="shared" ref="F167:F170" si="29">(E167/D167)-1</f>
        <v>-1</v>
      </c>
    </row>
    <row r="168" spans="1:16" x14ac:dyDescent="0.3">
      <c r="A168" s="12" t="s">
        <v>71</v>
      </c>
      <c r="B168" s="8"/>
      <c r="C168" s="19">
        <f>SUM(B133:L133)</f>
        <v>89025350.180000007</v>
      </c>
      <c r="D168" s="44">
        <f>SUM(B143:L143)</f>
        <v>92294424.420000046</v>
      </c>
      <c r="E168" s="14"/>
      <c r="F168" s="63">
        <f t="shared" si="29"/>
        <v>-1</v>
      </c>
    </row>
    <row r="169" spans="1:16" x14ac:dyDescent="0.3">
      <c r="A169" s="12" t="s">
        <v>72</v>
      </c>
      <c r="B169" s="8"/>
      <c r="C169" s="19">
        <f>SUM(B134:L134)</f>
        <v>64449012.320000008</v>
      </c>
      <c r="D169" s="44">
        <f>SUM(B144:L144)</f>
        <v>70763233.289999992</v>
      </c>
      <c r="E169" s="14"/>
      <c r="F169" s="63">
        <f t="shared" si="29"/>
        <v>-1</v>
      </c>
    </row>
    <row r="170" spans="1:16" x14ac:dyDescent="0.3">
      <c r="A170" s="12" t="s">
        <v>12</v>
      </c>
      <c r="B170" s="8"/>
      <c r="C170" s="19">
        <f>SUM(B135:L135)</f>
        <v>21559.48</v>
      </c>
      <c r="D170" s="44">
        <f>SUM(B145:L145)</f>
        <v>34095355.859999999</v>
      </c>
      <c r="E170" s="14"/>
      <c r="F170" s="63">
        <f t="shared" si="29"/>
        <v>-1</v>
      </c>
    </row>
    <row r="171" spans="1:16" x14ac:dyDescent="0.3">
      <c r="A171" s="12" t="s">
        <v>0</v>
      </c>
      <c r="B171" s="8"/>
      <c r="C171" s="19">
        <f>SUM(C166:C170)</f>
        <v>344856467.03000003</v>
      </c>
      <c r="D171" s="19">
        <f>SUM(D166:D170)</f>
        <v>354289978.88000017</v>
      </c>
      <c r="E171" s="14"/>
      <c r="F171" s="63">
        <f>(E171/D171)-1</f>
        <v>-1</v>
      </c>
    </row>
    <row r="172" spans="1:16" x14ac:dyDescent="0.3">
      <c r="A172" s="58"/>
      <c r="B172" s="35"/>
      <c r="C172" s="35"/>
      <c r="D172" s="3"/>
      <c r="E172" s="3"/>
    </row>
    <row r="174" spans="1:16" ht="18" x14ac:dyDescent="0.35">
      <c r="A174" s="70" t="s">
        <v>47</v>
      </c>
    </row>
    <row r="176" spans="1:16" ht="30.6" customHeight="1" x14ac:dyDescent="0.3">
      <c r="A176" s="1" t="s">
        <v>24</v>
      </c>
      <c r="B176" s="68" t="s">
        <v>36</v>
      </c>
      <c r="C176" s="68" t="s">
        <v>35</v>
      </c>
      <c r="D176" s="68" t="s">
        <v>61</v>
      </c>
      <c r="E176" s="68" t="s">
        <v>62</v>
      </c>
      <c r="F176" s="68" t="s">
        <v>46</v>
      </c>
      <c r="G176" s="68" t="s">
        <v>27</v>
      </c>
      <c r="H176" s="68" t="s">
        <v>63</v>
      </c>
      <c r="I176" s="68" t="s">
        <v>51</v>
      </c>
      <c r="J176" s="68" t="s">
        <v>33</v>
      </c>
      <c r="K176" s="68" t="s">
        <v>34</v>
      </c>
      <c r="L176" s="68" t="s">
        <v>37</v>
      </c>
      <c r="M176" s="68" t="s">
        <v>38</v>
      </c>
      <c r="N176" s="68" t="s">
        <v>39</v>
      </c>
      <c r="O176" s="68" t="s">
        <v>40</v>
      </c>
      <c r="P176" s="68" t="s">
        <v>41</v>
      </c>
    </row>
    <row r="177" spans="1:16" hidden="1" x14ac:dyDescent="0.3">
      <c r="A177" t="e">
        <f>#REF!</f>
        <v>#REF!</v>
      </c>
      <c r="B177" s="52" t="e">
        <f>VLOOKUP(A177,#REF!,28,FALSE)</f>
        <v>#REF!</v>
      </c>
      <c r="C177" s="52" t="e">
        <f>VLOOKUP(A177,#REF!,29,FALSE)</f>
        <v>#REF!</v>
      </c>
      <c r="D177" s="52"/>
      <c r="E177" s="62" t="e">
        <f t="shared" ref="E177:E208" si="30">(D177/C177)-1</f>
        <v>#REF!</v>
      </c>
      <c r="F177" s="69" t="e">
        <f>VLOOKUP(A177,#REF!,18,FALSE)</f>
        <v>#REF!</v>
      </c>
      <c r="G177" s="69" t="e">
        <f>Tableau40[[#This Row],[Total 2023]]-Tableau40[[#This Row],[Total 2022]]</f>
        <v>#REF!</v>
      </c>
      <c r="H177" s="69" t="e">
        <f>Tableau40[[#This Row],[Evolution]]/$G$239</f>
        <v>#REF!</v>
      </c>
      <c r="I177" s="50"/>
      <c r="J177" s="50"/>
      <c r="K177" s="50"/>
      <c r="L177" s="50"/>
      <c r="M177" s="50"/>
      <c r="N177" s="50"/>
      <c r="O177" s="50"/>
      <c r="P177" s="50"/>
    </row>
    <row r="178" spans="1:16" hidden="1" x14ac:dyDescent="0.3">
      <c r="A178" t="e">
        <f>#REF!</f>
        <v>#REF!</v>
      </c>
      <c r="B178" s="52" t="e">
        <f>VLOOKUP(A178,#REF!,28,FALSE)</f>
        <v>#REF!</v>
      </c>
      <c r="C178" s="52" t="e">
        <f>VLOOKUP(A178,#REF!,29,FALSE)</f>
        <v>#REF!</v>
      </c>
      <c r="D178" s="52"/>
      <c r="E178" s="62" t="e">
        <f t="shared" si="30"/>
        <v>#REF!</v>
      </c>
      <c r="F178" s="69" t="e">
        <f>VLOOKUP(A178,#REF!,18,FALSE)</f>
        <v>#REF!</v>
      </c>
      <c r="G178" s="69" t="e">
        <f>Tableau40[[#This Row],[Total 2023]]-Tableau40[[#This Row],[Total 2022]]</f>
        <v>#REF!</v>
      </c>
      <c r="H178" s="69" t="e">
        <f>Tableau40[[#This Row],[Evolution]]/$G$239</f>
        <v>#REF!</v>
      </c>
      <c r="I178" s="50"/>
      <c r="J178" s="50"/>
      <c r="K178" s="50"/>
      <c r="L178" s="50"/>
      <c r="M178" s="50"/>
      <c r="N178" s="50"/>
      <c r="O178" s="50"/>
      <c r="P178" s="50"/>
    </row>
    <row r="179" spans="1:16" hidden="1" x14ac:dyDescent="0.3">
      <c r="A179" t="e">
        <f>#REF!</f>
        <v>#REF!</v>
      </c>
      <c r="B179" s="52" t="e">
        <f>VLOOKUP(A179,#REF!,28,FALSE)</f>
        <v>#REF!</v>
      </c>
      <c r="C179" s="52" t="e">
        <f>VLOOKUP(A179,#REF!,29,FALSE)</f>
        <v>#REF!</v>
      </c>
      <c r="D179" s="52"/>
      <c r="E179" s="62" t="e">
        <f t="shared" si="30"/>
        <v>#REF!</v>
      </c>
      <c r="F179" s="69" t="e">
        <f>VLOOKUP(A179,#REF!,18,FALSE)</f>
        <v>#REF!</v>
      </c>
      <c r="G179" s="69" t="e">
        <f>Tableau40[[#This Row],[Total 2023]]-Tableau40[[#This Row],[Total 2022]]</f>
        <v>#REF!</v>
      </c>
      <c r="H179" s="69" t="e">
        <f>Tableau40[[#This Row],[Evolution]]/$G$239</f>
        <v>#REF!</v>
      </c>
      <c r="I179" s="50"/>
      <c r="J179" s="50"/>
      <c r="K179" s="50"/>
      <c r="L179" s="50"/>
      <c r="M179" s="50"/>
      <c r="N179" s="50"/>
      <c r="O179" s="50"/>
      <c r="P179" s="50"/>
    </row>
    <row r="180" spans="1:16" hidden="1" x14ac:dyDescent="0.3">
      <c r="A180" t="e">
        <f>#REF!</f>
        <v>#REF!</v>
      </c>
      <c r="B180" s="52" t="e">
        <f>VLOOKUP(A180,#REF!,28,FALSE)</f>
        <v>#REF!</v>
      </c>
      <c r="C180" s="52" t="e">
        <f>VLOOKUP(A180,#REF!,29,FALSE)</f>
        <v>#REF!</v>
      </c>
      <c r="D180" s="52"/>
      <c r="E180" s="62" t="e">
        <f t="shared" si="30"/>
        <v>#REF!</v>
      </c>
      <c r="F180" s="69" t="e">
        <f>VLOOKUP(A180,#REF!,18,FALSE)</f>
        <v>#REF!</v>
      </c>
      <c r="G180" s="69" t="e">
        <f>Tableau40[[#This Row],[Total 2023]]-Tableau40[[#This Row],[Total 2022]]</f>
        <v>#REF!</v>
      </c>
      <c r="H180" s="69" t="e">
        <f>Tableau40[[#This Row],[Evolution]]/$G$239</f>
        <v>#REF!</v>
      </c>
      <c r="I180" s="50"/>
      <c r="J180" s="50"/>
      <c r="K180" s="50"/>
      <c r="L180" s="50"/>
      <c r="M180" s="50"/>
      <c r="N180" s="50"/>
      <c r="O180" s="50"/>
      <c r="P180" s="50"/>
    </row>
    <row r="181" spans="1:16" hidden="1" x14ac:dyDescent="0.3">
      <c r="A181" t="e">
        <f>#REF!</f>
        <v>#REF!</v>
      </c>
      <c r="B181" s="52" t="e">
        <f>VLOOKUP(A181,#REF!,28,FALSE)</f>
        <v>#REF!</v>
      </c>
      <c r="C181" s="52" t="e">
        <f>VLOOKUP(A181,#REF!,29,FALSE)</f>
        <v>#REF!</v>
      </c>
      <c r="D181" s="52"/>
      <c r="E181" s="62" t="e">
        <f t="shared" si="30"/>
        <v>#REF!</v>
      </c>
      <c r="F181" s="69" t="e">
        <f>VLOOKUP(A181,#REF!,18,FALSE)</f>
        <v>#REF!</v>
      </c>
      <c r="G181" s="69" t="e">
        <f>Tableau40[[#This Row],[Total 2023]]-Tableau40[[#This Row],[Total 2022]]</f>
        <v>#REF!</v>
      </c>
      <c r="H181" s="69" t="e">
        <f>Tableau40[[#This Row],[Evolution]]/$G$239</f>
        <v>#REF!</v>
      </c>
      <c r="I181" s="50"/>
      <c r="J181" s="50"/>
      <c r="K181" s="50"/>
      <c r="L181" s="50"/>
      <c r="M181" s="50"/>
      <c r="N181" s="50"/>
      <c r="O181" s="50"/>
      <c r="P181" s="50"/>
    </row>
    <row r="182" spans="1:16" hidden="1" x14ac:dyDescent="0.3">
      <c r="A182" t="e">
        <f>#REF!</f>
        <v>#REF!</v>
      </c>
      <c r="B182" s="52" t="e">
        <f>VLOOKUP(A182,#REF!,28,FALSE)</f>
        <v>#REF!</v>
      </c>
      <c r="C182" s="52" t="e">
        <f>VLOOKUP(A182,#REF!,29,FALSE)</f>
        <v>#REF!</v>
      </c>
      <c r="D182" s="52"/>
      <c r="E182" s="62" t="e">
        <f t="shared" si="30"/>
        <v>#REF!</v>
      </c>
      <c r="F182" s="69" t="e">
        <f>VLOOKUP(A182,#REF!,18,FALSE)</f>
        <v>#REF!</v>
      </c>
      <c r="G182" s="69" t="e">
        <f>Tableau40[[#This Row],[Total 2023]]-Tableau40[[#This Row],[Total 2022]]</f>
        <v>#REF!</v>
      </c>
      <c r="H182" s="69" t="e">
        <f>Tableau40[[#This Row],[Evolution]]/$G$239</f>
        <v>#REF!</v>
      </c>
      <c r="I182" s="50"/>
      <c r="J182" s="50"/>
      <c r="K182" s="50"/>
      <c r="L182" s="50"/>
      <c r="M182" s="50"/>
      <c r="N182" s="50"/>
      <c r="O182" s="50"/>
      <c r="P182" s="50"/>
    </row>
    <row r="183" spans="1:16" hidden="1" x14ac:dyDescent="0.3">
      <c r="A183" t="e">
        <f>#REF!</f>
        <v>#REF!</v>
      </c>
      <c r="B183" s="52" t="e">
        <f>VLOOKUP(A183,#REF!,28,FALSE)</f>
        <v>#REF!</v>
      </c>
      <c r="C183" s="52" t="e">
        <f>VLOOKUP(A183,#REF!,29,FALSE)</f>
        <v>#REF!</v>
      </c>
      <c r="D183" s="52"/>
      <c r="E183" s="78" t="e">
        <f t="shared" si="30"/>
        <v>#REF!</v>
      </c>
      <c r="F183" s="79" t="e">
        <f>VLOOKUP(A183,#REF!,18,FALSE)</f>
        <v>#REF!</v>
      </c>
      <c r="G183" s="79" t="e">
        <f>Tableau40[[#This Row],[Total 2023]]-Tableau40[[#This Row],[Total 2022]]</f>
        <v>#REF!</v>
      </c>
      <c r="H183" s="79" t="e">
        <f>Tableau40[[#This Row],[Evolution]]/$G$239</f>
        <v>#REF!</v>
      </c>
      <c r="I183" s="50"/>
      <c r="J183" s="50"/>
      <c r="K183" s="50"/>
      <c r="L183" s="50"/>
      <c r="M183" s="50"/>
      <c r="N183" s="50"/>
      <c r="O183" s="50"/>
      <c r="P183" s="50"/>
    </row>
    <row r="184" spans="1:16" hidden="1" x14ac:dyDescent="0.3">
      <c r="A184" t="e">
        <f>#REF!</f>
        <v>#REF!</v>
      </c>
      <c r="B184" s="52" t="e">
        <f>VLOOKUP(A184,#REF!,28,FALSE)</f>
        <v>#REF!</v>
      </c>
      <c r="C184" s="52" t="e">
        <f>VLOOKUP(A184,#REF!,29,FALSE)</f>
        <v>#REF!</v>
      </c>
      <c r="D184" s="52"/>
      <c r="E184" s="78" t="e">
        <f t="shared" si="30"/>
        <v>#REF!</v>
      </c>
      <c r="F184" s="79" t="e">
        <f>VLOOKUP(A184,#REF!,18,FALSE)</f>
        <v>#REF!</v>
      </c>
      <c r="G184" s="79" t="e">
        <f>Tableau40[[#This Row],[Total 2023]]-Tableau40[[#This Row],[Total 2022]]</f>
        <v>#REF!</v>
      </c>
      <c r="H184" s="79" t="e">
        <f>Tableau40[[#This Row],[Evolution]]/$G$239</f>
        <v>#REF!</v>
      </c>
      <c r="I184" s="50"/>
      <c r="J184" s="50"/>
      <c r="K184" s="50"/>
      <c r="L184" s="50"/>
      <c r="M184" s="50"/>
      <c r="N184" s="50"/>
      <c r="O184" s="50"/>
      <c r="P184" s="50"/>
    </row>
    <row r="185" spans="1:16" hidden="1" x14ac:dyDescent="0.3">
      <c r="A185" t="e">
        <f>#REF!</f>
        <v>#REF!</v>
      </c>
      <c r="B185" s="52" t="e">
        <f>VLOOKUP(A185,#REF!,28,FALSE)</f>
        <v>#REF!</v>
      </c>
      <c r="C185" s="52" t="e">
        <f>VLOOKUP(A185,#REF!,29,FALSE)</f>
        <v>#REF!</v>
      </c>
      <c r="D185" s="52"/>
      <c r="E185" s="78" t="e">
        <f t="shared" si="30"/>
        <v>#REF!</v>
      </c>
      <c r="F185" s="79" t="e">
        <f>VLOOKUP(A185,#REF!,18,FALSE)</f>
        <v>#REF!</v>
      </c>
      <c r="G185" s="79" t="e">
        <f>Tableau40[[#This Row],[Total 2023]]-Tableau40[[#This Row],[Total 2022]]</f>
        <v>#REF!</v>
      </c>
      <c r="H185" s="79" t="e">
        <f>Tableau40[[#This Row],[Evolution]]/$G$239</f>
        <v>#REF!</v>
      </c>
      <c r="I185" s="50"/>
      <c r="J185" s="50"/>
      <c r="K185" s="50"/>
      <c r="L185" s="50"/>
      <c r="M185" s="50"/>
      <c r="N185" s="50"/>
      <c r="O185" s="50"/>
      <c r="P185" s="50"/>
    </row>
    <row r="186" spans="1:16" hidden="1" x14ac:dyDescent="0.3">
      <c r="A186" t="e">
        <f>#REF!</f>
        <v>#REF!</v>
      </c>
      <c r="B186" s="52" t="e">
        <f>VLOOKUP(A186,#REF!,28,FALSE)</f>
        <v>#REF!</v>
      </c>
      <c r="C186" s="52" t="e">
        <f>VLOOKUP(A186,#REF!,29,FALSE)</f>
        <v>#REF!</v>
      </c>
      <c r="D186" s="52"/>
      <c r="E186" s="62" t="e">
        <f t="shared" si="30"/>
        <v>#REF!</v>
      </c>
      <c r="F186" s="69" t="e">
        <f>VLOOKUP(A186,#REF!,18,FALSE)</f>
        <v>#REF!</v>
      </c>
      <c r="G186" s="69" t="e">
        <f>Tableau40[[#This Row],[Total 2023]]-Tableau40[[#This Row],[Total 2022]]</f>
        <v>#REF!</v>
      </c>
      <c r="H186" s="69" t="e">
        <f>Tableau40[[#This Row],[Evolution]]/$G$239</f>
        <v>#REF!</v>
      </c>
      <c r="I186" s="50"/>
      <c r="J186" s="50"/>
      <c r="K186" s="50"/>
      <c r="L186" s="50"/>
      <c r="M186" s="50"/>
      <c r="N186" s="50"/>
      <c r="O186" s="50"/>
      <c r="P186" s="50"/>
    </row>
    <row r="187" spans="1:16" x14ac:dyDescent="0.3">
      <c r="A187" t="e">
        <f>#REF!</f>
        <v>#REF!</v>
      </c>
      <c r="B187" s="52" t="e">
        <f>VLOOKUP(A187,#REF!,28,FALSE)</f>
        <v>#REF!</v>
      </c>
      <c r="C187" s="52" t="e">
        <f>VLOOKUP(A187,#REF!,29,FALSE)</f>
        <v>#REF!</v>
      </c>
      <c r="D187" s="52"/>
      <c r="E187" s="62" t="e">
        <f t="shared" si="30"/>
        <v>#REF!</v>
      </c>
      <c r="F187" s="69" t="e">
        <f>VLOOKUP(A187,#REF!,18,FALSE)</f>
        <v>#REF!</v>
      </c>
      <c r="G187" s="69" t="e">
        <f>Tableau40[[#This Row],[Total 2023]]-Tableau40[[#This Row],[Total 2022]]</f>
        <v>#REF!</v>
      </c>
      <c r="H187" s="81" t="e">
        <f>Tableau40[[#This Row],[Evolution]]/$G$239</f>
        <v>#REF!</v>
      </c>
      <c r="I187" s="50"/>
      <c r="J187" s="50"/>
      <c r="K187" s="50"/>
      <c r="L187" s="50"/>
      <c r="M187" s="50"/>
      <c r="N187" s="50"/>
      <c r="O187" s="50"/>
      <c r="P187" s="50"/>
    </row>
    <row r="188" spans="1:16" x14ac:dyDescent="0.3">
      <c r="A188" t="e">
        <f>#REF!</f>
        <v>#REF!</v>
      </c>
      <c r="B188" s="52" t="e">
        <f>VLOOKUP(A188,#REF!,28,FALSE)</f>
        <v>#REF!</v>
      </c>
      <c r="C188" s="52" t="e">
        <f>VLOOKUP(A188,#REF!,29,FALSE)</f>
        <v>#REF!</v>
      </c>
      <c r="D188" s="52"/>
      <c r="E188" s="78" t="e">
        <f t="shared" si="30"/>
        <v>#REF!</v>
      </c>
      <c r="F188" s="79" t="e">
        <f>VLOOKUP(A188,#REF!,18,FALSE)</f>
        <v>#REF!</v>
      </c>
      <c r="G188" s="79" t="e">
        <f>Tableau40[[#This Row],[Total 2023]]-Tableau40[[#This Row],[Total 2022]]</f>
        <v>#REF!</v>
      </c>
      <c r="H188" s="82" t="e">
        <f>Tableau40[[#This Row],[Evolution]]/$G$239</f>
        <v>#REF!</v>
      </c>
      <c r="I188" s="50"/>
      <c r="J188" s="50"/>
      <c r="K188" s="50"/>
      <c r="L188" s="50"/>
      <c r="M188" s="50"/>
      <c r="N188" s="50"/>
      <c r="O188" s="50"/>
      <c r="P188" s="50"/>
    </row>
    <row r="189" spans="1:16" x14ac:dyDescent="0.3">
      <c r="A189" t="e">
        <f>#REF!</f>
        <v>#REF!</v>
      </c>
      <c r="B189" s="52" t="e">
        <f>VLOOKUP(A189,#REF!,28,FALSE)</f>
        <v>#REF!</v>
      </c>
      <c r="C189" s="52" t="e">
        <f>VLOOKUP(A189,#REF!,29,FALSE)</f>
        <v>#REF!</v>
      </c>
      <c r="D189" s="52"/>
      <c r="E189" s="62" t="e">
        <f t="shared" si="30"/>
        <v>#REF!</v>
      </c>
      <c r="F189" s="69" t="e">
        <f>VLOOKUP(A189,#REF!,18,FALSE)</f>
        <v>#REF!</v>
      </c>
      <c r="G189" s="69" t="e">
        <f>Tableau40[[#This Row],[Total 2023]]-Tableau40[[#This Row],[Total 2022]]</f>
        <v>#REF!</v>
      </c>
      <c r="H189" s="81" t="e">
        <f>Tableau40[[#This Row],[Evolution]]/$G$239</f>
        <v>#REF!</v>
      </c>
      <c r="I189" s="50"/>
      <c r="J189" s="50"/>
      <c r="K189" s="50"/>
      <c r="L189" s="50"/>
      <c r="M189" s="50"/>
      <c r="N189" s="50"/>
      <c r="O189" s="50"/>
      <c r="P189" s="50"/>
    </row>
    <row r="190" spans="1:16" x14ac:dyDescent="0.3">
      <c r="A190" t="e">
        <f>#REF!</f>
        <v>#REF!</v>
      </c>
      <c r="B190" s="52" t="e">
        <f>VLOOKUP(A190,#REF!,28,FALSE)</f>
        <v>#REF!</v>
      </c>
      <c r="C190" s="52" t="e">
        <f>VLOOKUP(A190,#REF!,29,FALSE)</f>
        <v>#REF!</v>
      </c>
      <c r="D190" s="52"/>
      <c r="E190" s="62" t="e">
        <f t="shared" si="30"/>
        <v>#REF!</v>
      </c>
      <c r="F190" s="69" t="e">
        <f>VLOOKUP(A190,#REF!,18,FALSE)</f>
        <v>#REF!</v>
      </c>
      <c r="G190" s="69" t="e">
        <f>Tableau40[[#This Row],[Total 2023]]-Tableau40[[#This Row],[Total 2022]]</f>
        <v>#REF!</v>
      </c>
      <c r="H190" s="81" t="e">
        <f>Tableau40[[#This Row],[Evolution]]/$G$239</f>
        <v>#REF!</v>
      </c>
      <c r="I190" s="50"/>
      <c r="J190" s="50"/>
      <c r="K190" s="50"/>
      <c r="L190" s="50"/>
      <c r="M190" s="50"/>
      <c r="N190" s="50"/>
      <c r="O190" s="50"/>
      <c r="P190" s="50"/>
    </row>
    <row r="191" spans="1:16" x14ac:dyDescent="0.3">
      <c r="A191" t="e">
        <f>#REF!</f>
        <v>#REF!</v>
      </c>
      <c r="B191" s="52" t="e">
        <f>VLOOKUP(A191,#REF!,28,FALSE)</f>
        <v>#REF!</v>
      </c>
      <c r="C191" s="52" t="e">
        <f>VLOOKUP(A191,#REF!,29,FALSE)</f>
        <v>#REF!</v>
      </c>
      <c r="D191" s="52"/>
      <c r="E191" s="62" t="e">
        <f t="shared" si="30"/>
        <v>#REF!</v>
      </c>
      <c r="F191" s="69" t="e">
        <f>VLOOKUP(A191,#REF!,18,FALSE)</f>
        <v>#REF!</v>
      </c>
      <c r="G191" s="69" t="e">
        <f>Tableau40[[#This Row],[Total 2023]]-Tableau40[[#This Row],[Total 2022]]</f>
        <v>#REF!</v>
      </c>
      <c r="H191" s="81" t="e">
        <f>Tableau40[[#This Row],[Evolution]]/$G$239</f>
        <v>#REF!</v>
      </c>
      <c r="I191" s="50"/>
      <c r="J191" s="50"/>
      <c r="K191" s="50"/>
      <c r="L191" s="50"/>
      <c r="M191" s="50"/>
      <c r="N191" s="50"/>
      <c r="O191" s="50"/>
      <c r="P191" s="50"/>
    </row>
    <row r="192" spans="1:16" x14ac:dyDescent="0.3">
      <c r="A192" t="e">
        <f>#REF!</f>
        <v>#REF!</v>
      </c>
      <c r="B192" s="52" t="e">
        <f>VLOOKUP(A192,#REF!,28,FALSE)</f>
        <v>#REF!</v>
      </c>
      <c r="C192" s="52" t="e">
        <f>VLOOKUP(A192,#REF!,29,FALSE)</f>
        <v>#REF!</v>
      </c>
      <c r="D192" s="52"/>
      <c r="E192" s="62" t="e">
        <f t="shared" si="30"/>
        <v>#REF!</v>
      </c>
      <c r="F192" s="69" t="e">
        <f>VLOOKUP(A192,#REF!,18,FALSE)</f>
        <v>#REF!</v>
      </c>
      <c r="G192" s="69" t="e">
        <f>Tableau40[[#This Row],[Total 2023]]-Tableau40[[#This Row],[Total 2022]]</f>
        <v>#REF!</v>
      </c>
      <c r="H192" s="81" t="e">
        <f>Tableau40[[#This Row],[Evolution]]/$G$239</f>
        <v>#REF!</v>
      </c>
      <c r="I192" s="50"/>
      <c r="J192" s="50"/>
      <c r="K192" s="50"/>
      <c r="L192" s="50"/>
      <c r="M192" s="50"/>
      <c r="N192" s="50"/>
      <c r="O192" s="50"/>
      <c r="P192" s="50"/>
    </row>
    <row r="193" spans="1:16" x14ac:dyDescent="0.3">
      <c r="A193" t="e">
        <f>#REF!</f>
        <v>#REF!</v>
      </c>
      <c r="B193" s="52" t="e">
        <f>VLOOKUP(A193,#REF!,28,FALSE)</f>
        <v>#REF!</v>
      </c>
      <c r="C193" s="52" t="e">
        <f>VLOOKUP(A193,#REF!,29,FALSE)</f>
        <v>#REF!</v>
      </c>
      <c r="D193" s="52"/>
      <c r="E193" s="62" t="e">
        <f t="shared" si="30"/>
        <v>#REF!</v>
      </c>
      <c r="F193" s="69" t="e">
        <f>VLOOKUP(A193,#REF!,18,FALSE)</f>
        <v>#REF!</v>
      </c>
      <c r="G193" s="69" t="e">
        <f>Tableau40[[#This Row],[Total 2023]]-Tableau40[[#This Row],[Total 2022]]</f>
        <v>#REF!</v>
      </c>
      <c r="H193" s="81" t="e">
        <f>Tableau40[[#This Row],[Evolution]]/$G$239</f>
        <v>#REF!</v>
      </c>
      <c r="I193" s="50"/>
      <c r="J193" s="50"/>
      <c r="K193" s="50"/>
      <c r="L193" s="50"/>
      <c r="M193" s="50"/>
      <c r="N193" s="50"/>
      <c r="O193" s="50"/>
      <c r="P193" s="50"/>
    </row>
    <row r="194" spans="1:16" x14ac:dyDescent="0.3">
      <c r="A194" t="e">
        <f>#REF!</f>
        <v>#REF!</v>
      </c>
      <c r="B194" s="52" t="e">
        <f>VLOOKUP(A194,#REF!,28,FALSE)</f>
        <v>#REF!</v>
      </c>
      <c r="C194" s="52" t="e">
        <f>VLOOKUP(A194,#REF!,29,FALSE)</f>
        <v>#REF!</v>
      </c>
      <c r="D194" s="52"/>
      <c r="E194" s="62" t="e">
        <f t="shared" si="30"/>
        <v>#REF!</v>
      </c>
      <c r="F194" s="69" t="e">
        <f>VLOOKUP(A194,#REF!,18,FALSE)</f>
        <v>#REF!</v>
      </c>
      <c r="G194" s="69" t="e">
        <f>Tableau40[[#This Row],[Total 2023]]-Tableau40[[#This Row],[Total 2022]]</f>
        <v>#REF!</v>
      </c>
      <c r="H194" s="81" t="e">
        <f>Tableau40[[#This Row],[Evolution]]/$G$239</f>
        <v>#REF!</v>
      </c>
      <c r="I194" s="50"/>
      <c r="J194" s="50"/>
      <c r="K194" s="50"/>
      <c r="L194" s="50"/>
      <c r="M194" s="50"/>
      <c r="N194" s="50"/>
      <c r="O194" s="50"/>
      <c r="P194" s="50"/>
    </row>
    <row r="195" spans="1:16" x14ac:dyDescent="0.3">
      <c r="A195" t="e">
        <f>#REF!</f>
        <v>#REF!</v>
      </c>
      <c r="B195" s="52" t="e">
        <f>VLOOKUP(A195,#REF!,28,FALSE)</f>
        <v>#REF!</v>
      </c>
      <c r="C195" s="52" t="e">
        <f>VLOOKUP(A195,#REF!,29,FALSE)</f>
        <v>#REF!</v>
      </c>
      <c r="D195" s="52"/>
      <c r="E195" s="62" t="e">
        <f t="shared" si="30"/>
        <v>#REF!</v>
      </c>
      <c r="F195" s="69" t="e">
        <f>VLOOKUP(A195,#REF!,18,FALSE)</f>
        <v>#REF!</v>
      </c>
      <c r="G195" s="69" t="e">
        <f>Tableau40[[#This Row],[Total 2023]]-Tableau40[[#This Row],[Total 2022]]</f>
        <v>#REF!</v>
      </c>
      <c r="H195" s="81" t="e">
        <f>Tableau40[[#This Row],[Evolution]]/$G$239</f>
        <v>#REF!</v>
      </c>
      <c r="I195" s="50"/>
      <c r="J195" s="50"/>
      <c r="K195" s="50"/>
      <c r="L195" s="50"/>
      <c r="M195" s="50"/>
      <c r="N195" s="50"/>
      <c r="O195" s="50"/>
      <c r="P195" s="50"/>
    </row>
    <row r="196" spans="1:16" x14ac:dyDescent="0.3">
      <c r="A196" t="e">
        <f>#REF!</f>
        <v>#REF!</v>
      </c>
      <c r="B196" s="52" t="e">
        <f>VLOOKUP(A196,#REF!,28,FALSE)</f>
        <v>#REF!</v>
      </c>
      <c r="C196" s="52" t="e">
        <f>VLOOKUP(A196,#REF!,29,FALSE)</f>
        <v>#REF!</v>
      </c>
      <c r="D196" s="52"/>
      <c r="E196" s="62" t="e">
        <f t="shared" si="30"/>
        <v>#REF!</v>
      </c>
      <c r="F196" s="69" t="e">
        <f>VLOOKUP(A196,#REF!,18,FALSE)</f>
        <v>#REF!</v>
      </c>
      <c r="G196" s="69" t="e">
        <f>Tableau40[[#This Row],[Total 2023]]-Tableau40[[#This Row],[Total 2022]]</f>
        <v>#REF!</v>
      </c>
      <c r="H196" s="81" t="e">
        <f>Tableau40[[#This Row],[Evolution]]/$G$239</f>
        <v>#REF!</v>
      </c>
      <c r="I196" s="50"/>
      <c r="J196" s="50"/>
      <c r="K196" s="50"/>
      <c r="L196" s="50"/>
      <c r="M196" s="50"/>
      <c r="N196" s="50"/>
      <c r="O196" s="50"/>
      <c r="P196" s="50"/>
    </row>
    <row r="197" spans="1:16" x14ac:dyDescent="0.3">
      <c r="A197" t="e">
        <f>#REF!</f>
        <v>#REF!</v>
      </c>
      <c r="B197" s="52" t="e">
        <f>VLOOKUP(A197,#REF!,28,FALSE)</f>
        <v>#REF!</v>
      </c>
      <c r="C197" s="52" t="e">
        <f>VLOOKUP(A197,#REF!,29,FALSE)</f>
        <v>#REF!</v>
      </c>
      <c r="D197" s="52"/>
      <c r="E197" s="62" t="e">
        <f t="shared" si="30"/>
        <v>#REF!</v>
      </c>
      <c r="F197" s="69" t="e">
        <f>VLOOKUP(A197,#REF!,18,FALSE)</f>
        <v>#REF!</v>
      </c>
      <c r="G197" s="69" t="e">
        <f>Tableau40[[#This Row],[Total 2023]]-Tableau40[[#This Row],[Total 2022]]</f>
        <v>#REF!</v>
      </c>
      <c r="H197" s="81" t="e">
        <f>Tableau40[[#This Row],[Evolution]]/$G$239</f>
        <v>#REF!</v>
      </c>
      <c r="I197" s="50"/>
      <c r="J197" s="50"/>
      <c r="K197" s="50"/>
      <c r="L197" s="50"/>
      <c r="M197" s="50"/>
      <c r="N197" s="50"/>
      <c r="O197" s="50"/>
      <c r="P197" s="50"/>
    </row>
    <row r="198" spans="1:16" x14ac:dyDescent="0.3">
      <c r="A198" t="e">
        <f>#REF!</f>
        <v>#REF!</v>
      </c>
      <c r="B198" s="52">
        <v>28213477.430000003</v>
      </c>
      <c r="C198" s="52" t="e">
        <f>VLOOKUP(A198,#REF!,29,FALSE)</f>
        <v>#REF!</v>
      </c>
      <c r="D198" s="52"/>
      <c r="E198" s="62" t="e">
        <f t="shared" si="30"/>
        <v>#REF!</v>
      </c>
      <c r="F198" s="77" t="e">
        <f>VLOOKUP(A198,#REF!,18,FALSE)</f>
        <v>#REF!</v>
      </c>
      <c r="G198" s="77" t="e">
        <f>Tableau40[[#This Row],[Total 2023]]-Tableau40[[#This Row],[Total 2022]]</f>
        <v>#REF!</v>
      </c>
      <c r="H198" s="83" t="e">
        <f>Tableau40[[#This Row],[Evolution]]/$G$239</f>
        <v>#REF!</v>
      </c>
      <c r="I198" s="50"/>
      <c r="J198" s="50"/>
      <c r="K198" s="50"/>
      <c r="L198" s="50"/>
      <c r="M198" s="50"/>
      <c r="N198" s="50"/>
      <c r="O198" s="50"/>
      <c r="P198" s="50"/>
    </row>
    <row r="199" spans="1:16" x14ac:dyDescent="0.3">
      <c r="A199" t="e">
        <f>#REF!</f>
        <v>#REF!</v>
      </c>
      <c r="B199" s="52" t="e">
        <f>VLOOKUP(A199,#REF!,28,FALSE)</f>
        <v>#REF!</v>
      </c>
      <c r="C199" s="52" t="e">
        <f>VLOOKUP(A199,#REF!,29,FALSE)</f>
        <v>#REF!</v>
      </c>
      <c r="D199" s="52"/>
      <c r="E199" s="62" t="e">
        <f t="shared" si="30"/>
        <v>#REF!</v>
      </c>
      <c r="F199" s="69" t="e">
        <f>VLOOKUP(A199,#REF!,18,FALSE)</f>
        <v>#REF!</v>
      </c>
      <c r="G199" s="69" t="e">
        <f>Tableau40[[#This Row],[Total 2023]]-Tableau40[[#This Row],[Total 2022]]</f>
        <v>#REF!</v>
      </c>
      <c r="H199" s="81" t="e">
        <f>Tableau40[[#This Row],[Evolution]]/$G$239</f>
        <v>#REF!</v>
      </c>
      <c r="I199" s="50"/>
      <c r="J199" s="50"/>
      <c r="K199" s="50"/>
      <c r="L199" s="50"/>
      <c r="M199" s="50"/>
      <c r="N199" s="50"/>
      <c r="O199" s="50"/>
      <c r="P199" s="50"/>
    </row>
    <row r="200" spans="1:16" x14ac:dyDescent="0.3">
      <c r="A200" t="e">
        <f>#REF!</f>
        <v>#REF!</v>
      </c>
      <c r="B200" s="52" t="e">
        <f>VLOOKUP(A200,#REF!,28,FALSE)</f>
        <v>#REF!</v>
      </c>
      <c r="C200" s="52" t="e">
        <f>VLOOKUP(A200,#REF!,29,FALSE)</f>
        <v>#REF!</v>
      </c>
      <c r="D200" s="52"/>
      <c r="E200" s="78" t="e">
        <f t="shared" si="30"/>
        <v>#REF!</v>
      </c>
      <c r="F200" s="79" t="e">
        <f>VLOOKUP(A200,#REF!,18,FALSE)</f>
        <v>#REF!</v>
      </c>
      <c r="G200" s="79" t="e">
        <f>Tableau40[[#This Row],[Total 2023]]-Tableau40[[#This Row],[Total 2022]]</f>
        <v>#REF!</v>
      </c>
      <c r="H200" s="82" t="e">
        <f>Tableau40[[#This Row],[Evolution]]/$G$239</f>
        <v>#REF!</v>
      </c>
      <c r="I200" s="50"/>
      <c r="J200" s="50"/>
      <c r="K200" s="50"/>
      <c r="L200" s="50"/>
      <c r="M200" s="50"/>
      <c r="N200" s="50"/>
      <c r="O200" s="50"/>
      <c r="P200" s="50"/>
    </row>
    <row r="201" spans="1:16" x14ac:dyDescent="0.3">
      <c r="A201" t="e">
        <f>#REF!</f>
        <v>#REF!</v>
      </c>
      <c r="B201" s="52" t="e">
        <f>VLOOKUP(A201,#REF!,28,FALSE)</f>
        <v>#REF!</v>
      </c>
      <c r="C201" s="52" t="e">
        <f>VLOOKUP(A201,#REF!,29,FALSE)</f>
        <v>#REF!</v>
      </c>
      <c r="D201" s="52"/>
      <c r="E201" s="62" t="e">
        <f t="shared" si="30"/>
        <v>#REF!</v>
      </c>
      <c r="F201" s="69" t="e">
        <f>VLOOKUP(A201,#REF!,18,FALSE)</f>
        <v>#REF!</v>
      </c>
      <c r="G201" s="69" t="e">
        <f>Tableau40[[#This Row],[Total 2023]]-Tableau40[[#This Row],[Total 2022]]</f>
        <v>#REF!</v>
      </c>
      <c r="H201" s="81" t="e">
        <f>Tableau40[[#This Row],[Evolution]]/$G$239</f>
        <v>#REF!</v>
      </c>
      <c r="I201" s="50"/>
      <c r="J201" s="50"/>
      <c r="K201" s="50"/>
      <c r="L201" s="50"/>
      <c r="M201" s="50"/>
      <c r="N201" s="50"/>
      <c r="O201" s="50"/>
      <c r="P201" s="50"/>
    </row>
    <row r="202" spans="1:16" x14ac:dyDescent="0.3">
      <c r="A202" t="e">
        <f>#REF!</f>
        <v>#REF!</v>
      </c>
      <c r="B202" s="52" t="e">
        <f>VLOOKUP(A202,#REF!,28,FALSE)</f>
        <v>#REF!</v>
      </c>
      <c r="C202" s="52" t="e">
        <f>VLOOKUP(A202,#REF!,29,FALSE)</f>
        <v>#REF!</v>
      </c>
      <c r="D202" s="52"/>
      <c r="E202" s="62" t="e">
        <f t="shared" si="30"/>
        <v>#REF!</v>
      </c>
      <c r="F202" s="69" t="e">
        <f>VLOOKUP(A202,#REF!,18,FALSE)</f>
        <v>#REF!</v>
      </c>
      <c r="G202" s="69" t="e">
        <f>Tableau40[[#This Row],[Total 2023]]-Tableau40[[#This Row],[Total 2022]]</f>
        <v>#REF!</v>
      </c>
      <c r="H202" s="81" t="e">
        <f>Tableau40[[#This Row],[Evolution]]/$G$239</f>
        <v>#REF!</v>
      </c>
      <c r="I202" s="50"/>
      <c r="J202" s="50"/>
      <c r="K202" s="50"/>
      <c r="L202" s="50"/>
      <c r="M202" s="50"/>
      <c r="N202" s="50"/>
      <c r="O202" s="50"/>
      <c r="P202" s="50"/>
    </row>
    <row r="203" spans="1:16" x14ac:dyDescent="0.3">
      <c r="A203" t="e">
        <f>#REF!</f>
        <v>#REF!</v>
      </c>
      <c r="B203" s="52" t="e">
        <f>VLOOKUP(A203,#REF!,28,FALSE)</f>
        <v>#REF!</v>
      </c>
      <c r="C203" s="52" t="e">
        <f>VLOOKUP(A203,#REF!,29,FALSE)</f>
        <v>#REF!</v>
      </c>
      <c r="D203" s="52"/>
      <c r="E203" s="62" t="e">
        <f t="shared" si="30"/>
        <v>#REF!</v>
      </c>
      <c r="F203" s="69" t="e">
        <f>VLOOKUP(A203,#REF!,18,FALSE)</f>
        <v>#REF!</v>
      </c>
      <c r="G203" s="69" t="e">
        <f>Tableau40[[#This Row],[Total 2023]]-Tableau40[[#This Row],[Total 2022]]</f>
        <v>#REF!</v>
      </c>
      <c r="H203" s="81" t="e">
        <f>Tableau40[[#This Row],[Evolution]]/$G$239</f>
        <v>#REF!</v>
      </c>
      <c r="I203" s="50"/>
      <c r="J203" s="50"/>
      <c r="K203" s="50"/>
      <c r="L203" s="50"/>
      <c r="M203" s="50"/>
      <c r="N203" s="50"/>
      <c r="O203" s="50"/>
      <c r="P203" s="50"/>
    </row>
    <row r="204" spans="1:16" x14ac:dyDescent="0.3">
      <c r="A204" t="e">
        <f>#REF!</f>
        <v>#REF!</v>
      </c>
      <c r="B204" s="52" t="e">
        <f>VLOOKUP(A204,#REF!,28,FALSE)</f>
        <v>#REF!</v>
      </c>
      <c r="C204" s="52" t="e">
        <f>VLOOKUP(A204,#REF!,29,FALSE)</f>
        <v>#REF!</v>
      </c>
      <c r="D204" s="52"/>
      <c r="E204" s="62" t="e">
        <f t="shared" si="30"/>
        <v>#REF!</v>
      </c>
      <c r="F204" s="69" t="e">
        <f>VLOOKUP(A204,#REF!,18,FALSE)</f>
        <v>#REF!</v>
      </c>
      <c r="G204" s="69" t="e">
        <f>Tableau40[[#This Row],[Total 2023]]-Tableau40[[#This Row],[Total 2022]]</f>
        <v>#REF!</v>
      </c>
      <c r="H204" s="81" t="e">
        <f>Tableau40[[#This Row],[Evolution]]/$G$239</f>
        <v>#REF!</v>
      </c>
      <c r="I204" s="50"/>
      <c r="J204" s="50"/>
      <c r="K204" s="50"/>
      <c r="L204" s="50"/>
      <c r="M204" s="50"/>
      <c r="N204" s="50"/>
      <c r="O204" s="50"/>
      <c r="P204" s="50"/>
    </row>
    <row r="205" spans="1:16" x14ac:dyDescent="0.3">
      <c r="A205" t="e">
        <f>#REF!</f>
        <v>#REF!</v>
      </c>
      <c r="B205" s="52" t="e">
        <f>VLOOKUP(A205,#REF!,28,FALSE)</f>
        <v>#REF!</v>
      </c>
      <c r="C205" s="52" t="e">
        <f>VLOOKUP(A205,#REF!,29,FALSE)</f>
        <v>#REF!</v>
      </c>
      <c r="D205" s="52"/>
      <c r="E205" s="62" t="e">
        <f t="shared" si="30"/>
        <v>#REF!</v>
      </c>
      <c r="F205" s="69" t="e">
        <f>VLOOKUP(A205,#REF!,18,FALSE)</f>
        <v>#REF!</v>
      </c>
      <c r="G205" s="69" t="e">
        <f>Tableau40[[#This Row],[Total 2023]]-Tableau40[[#This Row],[Total 2022]]</f>
        <v>#REF!</v>
      </c>
      <c r="H205" s="81" t="e">
        <f>Tableau40[[#This Row],[Evolution]]/$G$239</f>
        <v>#REF!</v>
      </c>
      <c r="I205" s="50"/>
      <c r="J205" s="50"/>
      <c r="K205" s="50"/>
      <c r="L205" s="50"/>
      <c r="M205" s="50"/>
      <c r="N205" s="50"/>
      <c r="O205" s="50"/>
      <c r="P205" s="50"/>
    </row>
    <row r="206" spans="1:16" x14ac:dyDescent="0.3">
      <c r="A206" t="e">
        <f>#REF!</f>
        <v>#REF!</v>
      </c>
      <c r="B206" s="52" t="e">
        <f>VLOOKUP(A206,#REF!,28,FALSE)</f>
        <v>#REF!</v>
      </c>
      <c r="C206" s="52" t="e">
        <f>VLOOKUP(A206,#REF!,29,FALSE)</f>
        <v>#REF!</v>
      </c>
      <c r="D206" s="52"/>
      <c r="E206" s="78" t="e">
        <f t="shared" si="30"/>
        <v>#REF!</v>
      </c>
      <c r="F206" s="79" t="e">
        <f>VLOOKUP(A206,#REF!,18,FALSE)</f>
        <v>#REF!</v>
      </c>
      <c r="G206" s="79" t="e">
        <f>Tableau40[[#This Row],[Total 2023]]-Tableau40[[#This Row],[Total 2022]]</f>
        <v>#REF!</v>
      </c>
      <c r="H206" s="82" t="e">
        <f>Tableau40[[#This Row],[Evolution]]/$G$239</f>
        <v>#REF!</v>
      </c>
      <c r="I206" s="50"/>
      <c r="J206" s="50"/>
      <c r="K206" s="50"/>
      <c r="L206" s="50"/>
      <c r="M206" s="50"/>
      <c r="N206" s="50"/>
      <c r="O206" s="50"/>
      <c r="P206" s="50"/>
    </row>
    <row r="207" spans="1:16" x14ac:dyDescent="0.3">
      <c r="A207" t="e">
        <f>#REF!</f>
        <v>#REF!</v>
      </c>
      <c r="B207" s="52" t="e">
        <f>VLOOKUP(A207,#REF!,28,FALSE)</f>
        <v>#REF!</v>
      </c>
      <c r="C207" s="52" t="e">
        <f>VLOOKUP(A207,#REF!,29,FALSE)</f>
        <v>#REF!</v>
      </c>
      <c r="D207" s="52"/>
      <c r="E207" s="62" t="e">
        <f t="shared" si="30"/>
        <v>#REF!</v>
      </c>
      <c r="F207" s="69" t="e">
        <f>VLOOKUP(A207,#REF!,18,FALSE)</f>
        <v>#REF!</v>
      </c>
      <c r="G207" s="69" t="e">
        <f>Tableau40[[#This Row],[Total 2023]]-Tableau40[[#This Row],[Total 2022]]</f>
        <v>#REF!</v>
      </c>
      <c r="H207" s="81" t="e">
        <f>Tableau40[[#This Row],[Evolution]]/$G$239</f>
        <v>#REF!</v>
      </c>
      <c r="I207" s="50"/>
      <c r="J207" s="50"/>
      <c r="K207" s="50"/>
      <c r="L207" s="50"/>
      <c r="M207" s="50"/>
      <c r="N207" s="50"/>
      <c r="O207" s="50"/>
      <c r="P207" s="50"/>
    </row>
    <row r="208" spans="1:16" x14ac:dyDescent="0.3">
      <c r="A208" t="e">
        <f>#REF!</f>
        <v>#REF!</v>
      </c>
      <c r="B208" s="52" t="e">
        <f>VLOOKUP(A208,#REF!,28,FALSE)</f>
        <v>#REF!</v>
      </c>
      <c r="C208" s="52" t="e">
        <f>VLOOKUP(A208,#REF!,29,FALSE)</f>
        <v>#REF!</v>
      </c>
      <c r="D208" s="52"/>
      <c r="E208" s="62" t="e">
        <f t="shared" si="30"/>
        <v>#REF!</v>
      </c>
      <c r="F208" s="69" t="e">
        <f>VLOOKUP(A208,#REF!,18,FALSE)</f>
        <v>#REF!</v>
      </c>
      <c r="G208" s="69" t="e">
        <f>Tableau40[[#This Row],[Total 2023]]-Tableau40[[#This Row],[Total 2022]]</f>
        <v>#REF!</v>
      </c>
      <c r="H208" s="81" t="e">
        <f>Tableau40[[#This Row],[Evolution]]/$G$239</f>
        <v>#REF!</v>
      </c>
      <c r="I208" s="50"/>
      <c r="J208" s="50"/>
      <c r="K208" s="50"/>
      <c r="L208" s="50"/>
      <c r="M208" s="50"/>
      <c r="N208" s="50"/>
      <c r="O208" s="50"/>
      <c r="P208" s="50"/>
    </row>
    <row r="209" spans="1:16" x14ac:dyDescent="0.3">
      <c r="A209" t="e">
        <f>#REF!</f>
        <v>#REF!</v>
      </c>
      <c r="B209" s="52" t="e">
        <f>VLOOKUP(A209,#REF!,28,FALSE)</f>
        <v>#REF!</v>
      </c>
      <c r="C209" s="52" t="e">
        <f>VLOOKUP(A209,#REF!,29,FALSE)</f>
        <v>#REF!</v>
      </c>
      <c r="D209" s="52"/>
      <c r="E209" s="78" t="e">
        <f t="shared" ref="E209:E238" si="31">(D209/C209)-1</f>
        <v>#REF!</v>
      </c>
      <c r="F209" s="79" t="e">
        <f>VLOOKUP(A209,#REF!,18,FALSE)</f>
        <v>#REF!</v>
      </c>
      <c r="G209" s="79" t="e">
        <f>Tableau40[[#This Row],[Total 2023]]-Tableau40[[#This Row],[Total 2022]]</f>
        <v>#REF!</v>
      </c>
      <c r="H209" s="82" t="e">
        <f>Tableau40[[#This Row],[Evolution]]/$G$239</f>
        <v>#REF!</v>
      </c>
      <c r="I209" s="50"/>
      <c r="J209" s="50"/>
      <c r="K209" s="50"/>
      <c r="L209" s="50"/>
      <c r="M209" s="50"/>
      <c r="N209" s="50"/>
      <c r="O209" s="50"/>
      <c r="P209" s="50"/>
    </row>
    <row r="210" spans="1:16" x14ac:dyDescent="0.3">
      <c r="A210" t="e">
        <f>#REF!</f>
        <v>#REF!</v>
      </c>
      <c r="B210" s="52" t="e">
        <f>VLOOKUP(A210,#REF!,28,FALSE)</f>
        <v>#REF!</v>
      </c>
      <c r="C210" s="52" t="e">
        <f>VLOOKUP(A210,#REF!,29,FALSE)</f>
        <v>#REF!</v>
      </c>
      <c r="D210" s="52"/>
      <c r="E210" s="62" t="e">
        <f t="shared" si="31"/>
        <v>#REF!</v>
      </c>
      <c r="F210" s="69" t="e">
        <f>VLOOKUP(A210,#REF!,18,FALSE)</f>
        <v>#REF!</v>
      </c>
      <c r="G210" s="69" t="e">
        <f>Tableau40[[#This Row],[Total 2023]]-Tableau40[[#This Row],[Total 2022]]</f>
        <v>#REF!</v>
      </c>
      <c r="H210" s="81" t="e">
        <f>Tableau40[[#This Row],[Evolution]]/$G$239</f>
        <v>#REF!</v>
      </c>
      <c r="I210" s="50"/>
      <c r="J210" s="50"/>
      <c r="K210" s="50"/>
      <c r="L210" s="50"/>
      <c r="M210" s="50"/>
      <c r="N210" s="50"/>
      <c r="O210" s="50"/>
      <c r="P210" s="50"/>
    </row>
    <row r="211" spans="1:16" x14ac:dyDescent="0.3">
      <c r="A211" t="e">
        <f>#REF!</f>
        <v>#REF!</v>
      </c>
      <c r="B211" s="52" t="e">
        <f>VLOOKUP(A211,#REF!,28,FALSE)</f>
        <v>#REF!</v>
      </c>
      <c r="C211" s="52" t="e">
        <f>VLOOKUP(A211,#REF!,29,FALSE)</f>
        <v>#REF!</v>
      </c>
      <c r="D211" s="52"/>
      <c r="E211" s="78" t="e">
        <f t="shared" si="31"/>
        <v>#REF!</v>
      </c>
      <c r="F211" s="79" t="e">
        <f>VLOOKUP(A211,#REF!,18,FALSE)</f>
        <v>#REF!</v>
      </c>
      <c r="G211" s="79" t="e">
        <f>Tableau40[[#This Row],[Total 2023]]-Tableau40[[#This Row],[Total 2022]]</f>
        <v>#REF!</v>
      </c>
      <c r="H211" s="82" t="e">
        <f>Tableau40[[#This Row],[Evolution]]/$G$239</f>
        <v>#REF!</v>
      </c>
      <c r="I211" s="50"/>
      <c r="J211" s="50"/>
      <c r="K211" s="50"/>
      <c r="L211" s="50"/>
      <c r="M211" s="50"/>
      <c r="N211" s="50"/>
      <c r="O211" s="50"/>
      <c r="P211" s="50"/>
    </row>
    <row r="212" spans="1:16" x14ac:dyDescent="0.3">
      <c r="A212" t="e">
        <f>#REF!</f>
        <v>#REF!</v>
      </c>
      <c r="B212" s="52" t="e">
        <f>VLOOKUP(A212,#REF!,28,FALSE)</f>
        <v>#REF!</v>
      </c>
      <c r="C212" s="52" t="e">
        <f>VLOOKUP(A212,#REF!,29,FALSE)</f>
        <v>#REF!</v>
      </c>
      <c r="D212" s="52"/>
      <c r="E212" s="62" t="e">
        <f t="shared" si="31"/>
        <v>#REF!</v>
      </c>
      <c r="F212" s="69" t="e">
        <f>VLOOKUP(A212,#REF!,18,FALSE)</f>
        <v>#REF!</v>
      </c>
      <c r="G212" s="69" t="e">
        <f>Tableau40[[#This Row],[Total 2023]]-Tableau40[[#This Row],[Total 2022]]</f>
        <v>#REF!</v>
      </c>
      <c r="H212" s="81" t="e">
        <f>Tableau40[[#This Row],[Evolution]]/$G$239</f>
        <v>#REF!</v>
      </c>
      <c r="I212" s="50"/>
      <c r="J212" s="50"/>
      <c r="K212" s="50"/>
      <c r="L212" s="50"/>
      <c r="M212" s="50"/>
      <c r="N212" s="50"/>
      <c r="O212" s="50"/>
      <c r="P212" s="50"/>
    </row>
    <row r="213" spans="1:16" x14ac:dyDescent="0.3">
      <c r="A213" t="e">
        <f>#REF!</f>
        <v>#REF!</v>
      </c>
      <c r="B213" s="52" t="e">
        <f>VLOOKUP(A213,#REF!,28,FALSE)</f>
        <v>#REF!</v>
      </c>
      <c r="C213" s="52" t="e">
        <f>VLOOKUP(A213,#REF!,29,FALSE)</f>
        <v>#REF!</v>
      </c>
      <c r="D213" s="52"/>
      <c r="E213" s="78" t="e">
        <f t="shared" si="31"/>
        <v>#REF!</v>
      </c>
      <c r="F213" s="79" t="e">
        <f>VLOOKUP(A213,#REF!,18,FALSE)</f>
        <v>#REF!</v>
      </c>
      <c r="G213" s="79" t="e">
        <f>Tableau40[[#This Row],[Total 2023]]-Tableau40[[#This Row],[Total 2022]]</f>
        <v>#REF!</v>
      </c>
      <c r="H213" s="82" t="e">
        <f>Tableau40[[#This Row],[Evolution]]/$G$239</f>
        <v>#REF!</v>
      </c>
      <c r="I213" s="50"/>
      <c r="J213" s="50"/>
      <c r="K213" s="50"/>
      <c r="L213" s="50"/>
      <c r="M213" s="50"/>
      <c r="N213" s="50"/>
      <c r="O213" s="50"/>
      <c r="P213" s="50"/>
    </row>
    <row r="214" spans="1:16" x14ac:dyDescent="0.3">
      <c r="A214" t="e">
        <f>#REF!</f>
        <v>#REF!</v>
      </c>
      <c r="B214" s="52" t="e">
        <f>VLOOKUP(A214,#REF!,28,FALSE)</f>
        <v>#REF!</v>
      </c>
      <c r="C214" s="52" t="e">
        <f>VLOOKUP(A214,#REF!,29,FALSE)</f>
        <v>#REF!</v>
      </c>
      <c r="D214" s="52"/>
      <c r="E214" s="62" t="e">
        <f t="shared" si="31"/>
        <v>#REF!</v>
      </c>
      <c r="F214" s="69" t="e">
        <f>VLOOKUP(A214,#REF!,18,FALSE)</f>
        <v>#REF!</v>
      </c>
      <c r="G214" s="69" t="e">
        <f>Tableau40[[#This Row],[Total 2023]]-Tableau40[[#This Row],[Total 2022]]</f>
        <v>#REF!</v>
      </c>
      <c r="H214" s="81" t="e">
        <f>Tableau40[[#This Row],[Evolution]]/$G$239</f>
        <v>#REF!</v>
      </c>
      <c r="I214" s="50"/>
      <c r="J214" s="50"/>
      <c r="K214" s="50"/>
      <c r="L214" s="50"/>
      <c r="M214" s="50"/>
      <c r="N214" s="50"/>
      <c r="O214" s="50"/>
      <c r="P214" s="50"/>
    </row>
    <row r="215" spans="1:16" x14ac:dyDescent="0.3">
      <c r="A215" t="e">
        <f>#REF!</f>
        <v>#REF!</v>
      </c>
      <c r="B215" s="52" t="e">
        <f>VLOOKUP(A215,#REF!,28,FALSE)</f>
        <v>#REF!</v>
      </c>
      <c r="C215" s="52" t="e">
        <f>VLOOKUP(A215,#REF!,29,FALSE)</f>
        <v>#REF!</v>
      </c>
      <c r="D215" s="52"/>
      <c r="E215" s="62" t="e">
        <f t="shared" si="31"/>
        <v>#REF!</v>
      </c>
      <c r="F215" s="69" t="e">
        <f>VLOOKUP(A215,#REF!,18,FALSE)</f>
        <v>#REF!</v>
      </c>
      <c r="G215" s="69" t="e">
        <f>Tableau40[[#This Row],[Total 2023]]-Tableau40[[#This Row],[Total 2022]]</f>
        <v>#REF!</v>
      </c>
      <c r="H215" s="81" t="e">
        <f>Tableau40[[#This Row],[Evolution]]/$G$239</f>
        <v>#REF!</v>
      </c>
      <c r="I215" s="50"/>
      <c r="J215" s="50"/>
      <c r="K215" s="50"/>
      <c r="L215" s="50"/>
      <c r="M215" s="50"/>
      <c r="N215" s="50"/>
      <c r="O215" s="50"/>
      <c r="P215" s="50"/>
    </row>
    <row r="216" spans="1:16" x14ac:dyDescent="0.3">
      <c r="A216" t="e">
        <f>#REF!</f>
        <v>#REF!</v>
      </c>
      <c r="B216" s="52" t="e">
        <f>VLOOKUP(A216,#REF!,28,FALSE)</f>
        <v>#REF!</v>
      </c>
      <c r="C216" s="52" t="e">
        <f>VLOOKUP(A216,#REF!,29,FALSE)</f>
        <v>#REF!</v>
      </c>
      <c r="D216" s="52"/>
      <c r="E216" s="78" t="e">
        <f t="shared" si="31"/>
        <v>#REF!</v>
      </c>
      <c r="F216" s="79" t="e">
        <f>VLOOKUP(A216,#REF!,18,FALSE)</f>
        <v>#REF!</v>
      </c>
      <c r="G216" s="79" t="e">
        <f>Tableau40[[#This Row],[Total 2023]]-Tableau40[[#This Row],[Total 2022]]</f>
        <v>#REF!</v>
      </c>
      <c r="H216" s="82" t="e">
        <f>Tableau40[[#This Row],[Evolution]]/$G$239</f>
        <v>#REF!</v>
      </c>
      <c r="I216" s="50"/>
      <c r="J216" s="50"/>
      <c r="K216" s="50"/>
      <c r="L216" s="50"/>
      <c r="M216" s="50"/>
      <c r="N216" s="50"/>
      <c r="O216" s="50"/>
      <c r="P216" s="50"/>
    </row>
    <row r="217" spans="1:16" x14ac:dyDescent="0.3">
      <c r="A217" t="e">
        <f>#REF!</f>
        <v>#REF!</v>
      </c>
      <c r="B217" s="52" t="e">
        <f>VLOOKUP(A217,#REF!,28,FALSE)</f>
        <v>#REF!</v>
      </c>
      <c r="C217" s="52" t="e">
        <f>VLOOKUP(A217,#REF!,29,FALSE)</f>
        <v>#REF!</v>
      </c>
      <c r="D217" s="52"/>
      <c r="E217" s="78" t="e">
        <f t="shared" si="31"/>
        <v>#REF!</v>
      </c>
      <c r="F217" s="79" t="e">
        <f>VLOOKUP(A217,#REF!,18,FALSE)</f>
        <v>#REF!</v>
      </c>
      <c r="G217" s="79" t="e">
        <f>Tableau40[[#This Row],[Total 2023]]-Tableau40[[#This Row],[Total 2022]]</f>
        <v>#REF!</v>
      </c>
      <c r="H217" s="82" t="e">
        <f>Tableau40[[#This Row],[Evolution]]/$G$239</f>
        <v>#REF!</v>
      </c>
      <c r="I217" s="50"/>
      <c r="J217" s="50"/>
      <c r="K217" s="50"/>
      <c r="L217" s="50"/>
      <c r="M217" s="50"/>
      <c r="N217" s="50"/>
      <c r="O217" s="50"/>
      <c r="P217" s="50"/>
    </row>
    <row r="218" spans="1:16" x14ac:dyDescent="0.3">
      <c r="A218" t="e">
        <f>#REF!</f>
        <v>#REF!</v>
      </c>
      <c r="B218" s="52" t="e">
        <f>VLOOKUP(A218,#REF!,28,FALSE)</f>
        <v>#REF!</v>
      </c>
      <c r="C218" s="52" t="e">
        <f>VLOOKUP(A218,#REF!,29,FALSE)</f>
        <v>#REF!</v>
      </c>
      <c r="D218" s="52"/>
      <c r="E218" s="78" t="e">
        <f t="shared" si="31"/>
        <v>#REF!</v>
      </c>
      <c r="F218" s="79" t="e">
        <f>VLOOKUP(A218,#REF!,18,FALSE)</f>
        <v>#REF!</v>
      </c>
      <c r="G218" s="79" t="e">
        <f>Tableau40[[#This Row],[Total 2023]]-Tableau40[[#This Row],[Total 2022]]</f>
        <v>#REF!</v>
      </c>
      <c r="H218" s="82" t="e">
        <f>Tableau40[[#This Row],[Evolution]]/$G$239</f>
        <v>#REF!</v>
      </c>
      <c r="I218" s="50"/>
      <c r="J218" s="50"/>
      <c r="K218" s="50"/>
      <c r="L218" s="50"/>
      <c r="M218" s="50"/>
      <c r="N218" s="50"/>
      <c r="O218" s="50"/>
      <c r="P218" s="50"/>
    </row>
    <row r="219" spans="1:16" x14ac:dyDescent="0.3">
      <c r="A219" t="e">
        <f>#REF!</f>
        <v>#REF!</v>
      </c>
      <c r="B219" s="52" t="e">
        <f>VLOOKUP(A219,#REF!,28,FALSE)</f>
        <v>#REF!</v>
      </c>
      <c r="C219" s="52" t="e">
        <f>VLOOKUP(A219,#REF!,29,FALSE)</f>
        <v>#REF!</v>
      </c>
      <c r="D219" s="52"/>
      <c r="E219" s="62" t="e">
        <f t="shared" si="31"/>
        <v>#REF!</v>
      </c>
      <c r="F219" s="69" t="e">
        <f>VLOOKUP(A219,#REF!,18,FALSE)</f>
        <v>#REF!</v>
      </c>
      <c r="G219" s="69" t="e">
        <f>Tableau40[[#This Row],[Total 2023]]-Tableau40[[#This Row],[Total 2022]]</f>
        <v>#REF!</v>
      </c>
      <c r="H219" s="81" t="e">
        <f>Tableau40[[#This Row],[Evolution]]/$G$239</f>
        <v>#REF!</v>
      </c>
      <c r="I219" s="50"/>
      <c r="J219" s="50"/>
      <c r="K219" s="50"/>
      <c r="L219" s="50"/>
      <c r="M219" s="50"/>
      <c r="N219" s="50"/>
      <c r="O219" s="50"/>
      <c r="P219" s="50"/>
    </row>
    <row r="220" spans="1:16" x14ac:dyDescent="0.3">
      <c r="A220" t="e">
        <f>#REF!</f>
        <v>#REF!</v>
      </c>
      <c r="B220" s="52" t="e">
        <f>VLOOKUP(A220,#REF!,28,FALSE)</f>
        <v>#REF!</v>
      </c>
      <c r="C220" s="52" t="e">
        <f>VLOOKUP(A220,#REF!,29,FALSE)</f>
        <v>#REF!</v>
      </c>
      <c r="D220" s="52"/>
      <c r="E220" s="62" t="e">
        <f t="shared" si="31"/>
        <v>#REF!</v>
      </c>
      <c r="F220" s="69" t="e">
        <f>VLOOKUP(A220,#REF!,18,FALSE)</f>
        <v>#REF!</v>
      </c>
      <c r="G220" s="69" t="e">
        <f>Tableau40[[#This Row],[Total 2023]]-Tableau40[[#This Row],[Total 2022]]</f>
        <v>#REF!</v>
      </c>
      <c r="H220" s="81" t="e">
        <f>Tableau40[[#This Row],[Evolution]]/$G$239</f>
        <v>#REF!</v>
      </c>
      <c r="I220" s="50"/>
      <c r="J220" s="51"/>
      <c r="K220" s="50"/>
      <c r="L220" s="50"/>
      <c r="M220" s="50"/>
      <c r="N220" s="50"/>
      <c r="O220" s="50"/>
      <c r="P220" s="50"/>
    </row>
    <row r="221" spans="1:16" x14ac:dyDescent="0.3">
      <c r="A221" t="e">
        <f>#REF!</f>
        <v>#REF!</v>
      </c>
      <c r="B221" s="52" t="e">
        <f>VLOOKUP(A221,#REF!,28,FALSE)</f>
        <v>#REF!</v>
      </c>
      <c r="C221" s="52" t="e">
        <f>VLOOKUP(A221,#REF!,29,FALSE)</f>
        <v>#REF!</v>
      </c>
      <c r="D221" s="52"/>
      <c r="E221" s="78" t="e">
        <f t="shared" si="31"/>
        <v>#REF!</v>
      </c>
      <c r="F221" s="79" t="e">
        <f>VLOOKUP(A221,#REF!,18,FALSE)</f>
        <v>#REF!</v>
      </c>
      <c r="G221" s="79" t="e">
        <f>Tableau40[[#This Row],[Total 2023]]-Tableau40[[#This Row],[Total 2022]]</f>
        <v>#REF!</v>
      </c>
      <c r="H221" s="82" t="e">
        <f>Tableau40[[#This Row],[Evolution]]/$G$239</f>
        <v>#REF!</v>
      </c>
      <c r="I221" s="50"/>
      <c r="J221" s="50"/>
      <c r="K221" s="50"/>
      <c r="L221" s="50"/>
      <c r="M221" s="50"/>
      <c r="N221" s="50"/>
      <c r="O221" s="50"/>
      <c r="P221" s="50"/>
    </row>
    <row r="222" spans="1:16" x14ac:dyDescent="0.3">
      <c r="A222" t="e">
        <f>#REF!</f>
        <v>#REF!</v>
      </c>
      <c r="B222" s="52" t="e">
        <f>VLOOKUP(A222,#REF!,28,FALSE)</f>
        <v>#REF!</v>
      </c>
      <c r="C222" s="52" t="e">
        <f>VLOOKUP(A222,#REF!,29,FALSE)</f>
        <v>#REF!</v>
      </c>
      <c r="D222" s="52"/>
      <c r="E222" s="78" t="e">
        <f t="shared" si="31"/>
        <v>#REF!</v>
      </c>
      <c r="F222" s="79" t="e">
        <f>VLOOKUP(A222,#REF!,18,FALSE)</f>
        <v>#REF!</v>
      </c>
      <c r="G222" s="79" t="e">
        <f>Tableau40[[#This Row],[Total 2023]]-Tableau40[[#This Row],[Total 2022]]</f>
        <v>#REF!</v>
      </c>
      <c r="H222" s="82" t="e">
        <f>Tableau40[[#This Row],[Evolution]]/$G$239</f>
        <v>#REF!</v>
      </c>
      <c r="I222" s="50"/>
      <c r="J222" s="50"/>
      <c r="K222" s="50"/>
      <c r="L222" s="50"/>
      <c r="M222" s="50"/>
      <c r="N222" s="50"/>
      <c r="O222" s="50"/>
      <c r="P222" s="50"/>
    </row>
    <row r="223" spans="1:16" x14ac:dyDescent="0.3">
      <c r="A223" t="e">
        <f>#REF!</f>
        <v>#REF!</v>
      </c>
      <c r="B223" s="52" t="e">
        <f>VLOOKUP(A223,#REF!,28,FALSE)</f>
        <v>#REF!</v>
      </c>
      <c r="C223" s="52" t="e">
        <f>VLOOKUP(A223,#REF!,29,FALSE)</f>
        <v>#REF!</v>
      </c>
      <c r="D223" s="52"/>
      <c r="E223" s="62" t="e">
        <f t="shared" si="31"/>
        <v>#REF!</v>
      </c>
      <c r="F223" s="69" t="e">
        <f>VLOOKUP(A223,#REF!,18,FALSE)</f>
        <v>#REF!</v>
      </c>
      <c r="G223" s="69" t="e">
        <f>Tableau40[[#This Row],[Total 2023]]-Tableau40[[#This Row],[Total 2022]]</f>
        <v>#REF!</v>
      </c>
      <c r="H223" s="81" t="e">
        <f>Tableau40[[#This Row],[Evolution]]/$G$239</f>
        <v>#REF!</v>
      </c>
      <c r="I223" s="50"/>
      <c r="J223" s="50"/>
      <c r="K223" s="50"/>
      <c r="L223" s="50"/>
      <c r="M223" s="50"/>
      <c r="N223" s="50"/>
      <c r="O223" s="50"/>
      <c r="P223" s="50"/>
    </row>
    <row r="224" spans="1:16" x14ac:dyDescent="0.3">
      <c r="A224" t="e">
        <f>#REF!</f>
        <v>#REF!</v>
      </c>
      <c r="B224" s="52" t="e">
        <f>VLOOKUP(A224,#REF!,28,FALSE)</f>
        <v>#REF!</v>
      </c>
      <c r="C224" s="52" t="e">
        <f>VLOOKUP(A224,#REF!,29,FALSE)</f>
        <v>#REF!</v>
      </c>
      <c r="D224" s="52"/>
      <c r="E224" s="62" t="e">
        <f t="shared" si="31"/>
        <v>#REF!</v>
      </c>
      <c r="F224" s="69" t="e">
        <f>VLOOKUP(A224,#REF!,18,FALSE)</f>
        <v>#REF!</v>
      </c>
      <c r="G224" s="69" t="e">
        <f>Tableau40[[#This Row],[Total 2023]]-Tableau40[[#This Row],[Total 2022]]</f>
        <v>#REF!</v>
      </c>
      <c r="H224" s="81" t="e">
        <f>Tableau40[[#This Row],[Evolution]]/$G$239</f>
        <v>#REF!</v>
      </c>
      <c r="I224" s="50"/>
      <c r="J224" s="50"/>
      <c r="K224" s="50"/>
      <c r="L224" s="50"/>
      <c r="M224" s="50"/>
      <c r="N224" s="50"/>
      <c r="O224" s="50"/>
      <c r="P224" s="50"/>
    </row>
    <row r="225" spans="1:16" x14ac:dyDescent="0.3">
      <c r="A225" t="e">
        <f>#REF!</f>
        <v>#REF!</v>
      </c>
      <c r="B225" s="52" t="e">
        <f>VLOOKUP(A225,#REF!,28,FALSE)</f>
        <v>#REF!</v>
      </c>
      <c r="C225" s="52" t="e">
        <f>VLOOKUP(A225,#REF!,29,FALSE)</f>
        <v>#REF!</v>
      </c>
      <c r="D225" s="52"/>
      <c r="E225" s="78" t="e">
        <f t="shared" si="31"/>
        <v>#REF!</v>
      </c>
      <c r="F225" s="79" t="e">
        <f>VLOOKUP(A225,#REF!,18,FALSE)</f>
        <v>#REF!</v>
      </c>
      <c r="G225" s="79" t="e">
        <f>Tableau40[[#This Row],[Total 2023]]-Tableau40[[#This Row],[Total 2022]]</f>
        <v>#REF!</v>
      </c>
      <c r="H225" s="82" t="e">
        <f>Tableau40[[#This Row],[Evolution]]/$G$239</f>
        <v>#REF!</v>
      </c>
      <c r="I225" s="50"/>
      <c r="J225" s="51"/>
      <c r="K225" s="50"/>
      <c r="L225" s="50"/>
      <c r="M225" s="50"/>
      <c r="N225" s="50"/>
      <c r="O225" s="50"/>
      <c r="P225" s="50"/>
    </row>
    <row r="226" spans="1:16" x14ac:dyDescent="0.3">
      <c r="A226" t="e">
        <f>#REF!</f>
        <v>#REF!</v>
      </c>
      <c r="B226" s="52" t="e">
        <f>VLOOKUP(A226,#REF!,28,FALSE)</f>
        <v>#REF!</v>
      </c>
      <c r="C226" s="52" t="e">
        <f>VLOOKUP(A226,#REF!,29,FALSE)</f>
        <v>#REF!</v>
      </c>
      <c r="D226" s="52"/>
      <c r="E226" s="62" t="e">
        <f t="shared" si="31"/>
        <v>#REF!</v>
      </c>
      <c r="F226" s="69" t="e">
        <f>VLOOKUP(A226,#REF!,18,FALSE)</f>
        <v>#REF!</v>
      </c>
      <c r="G226" s="69" t="e">
        <f>Tableau40[[#This Row],[Total 2023]]-Tableau40[[#This Row],[Total 2022]]</f>
        <v>#REF!</v>
      </c>
      <c r="H226" s="81" t="e">
        <f>Tableau40[[#This Row],[Evolution]]/$G$239</f>
        <v>#REF!</v>
      </c>
      <c r="I226" s="50"/>
      <c r="J226" s="50"/>
      <c r="K226" s="50"/>
      <c r="L226" s="50"/>
      <c r="M226" s="50"/>
      <c r="N226" s="50"/>
      <c r="O226" s="50"/>
      <c r="P226" s="50"/>
    </row>
    <row r="227" spans="1:16" x14ac:dyDescent="0.3">
      <c r="A227" t="e">
        <f>#REF!</f>
        <v>#REF!</v>
      </c>
      <c r="B227" s="52" t="e">
        <f>VLOOKUP(A227,#REF!,28,FALSE)</f>
        <v>#REF!</v>
      </c>
      <c r="C227" s="52" t="e">
        <f>VLOOKUP(A227,#REF!,29,FALSE)</f>
        <v>#REF!</v>
      </c>
      <c r="D227" s="52"/>
      <c r="E227" s="62" t="e">
        <f t="shared" si="31"/>
        <v>#REF!</v>
      </c>
      <c r="F227" s="69" t="e">
        <f>VLOOKUP(A227,#REF!,18,FALSE)</f>
        <v>#REF!</v>
      </c>
      <c r="G227" s="69" t="e">
        <f>Tableau40[[#This Row],[Total 2023]]-Tableau40[[#This Row],[Total 2022]]</f>
        <v>#REF!</v>
      </c>
      <c r="H227" s="81" t="e">
        <f>Tableau40[[#This Row],[Evolution]]/$G$239</f>
        <v>#REF!</v>
      </c>
      <c r="I227" s="50"/>
      <c r="J227" s="50"/>
      <c r="K227" s="50"/>
      <c r="L227" s="50"/>
      <c r="M227" s="50"/>
      <c r="N227" s="50"/>
      <c r="O227" s="50"/>
      <c r="P227" s="50"/>
    </row>
    <row r="228" spans="1:16" x14ac:dyDescent="0.3">
      <c r="A228" t="e">
        <f>#REF!</f>
        <v>#REF!</v>
      </c>
      <c r="B228" s="52" t="e">
        <f>VLOOKUP(A228,#REF!,28,FALSE)</f>
        <v>#REF!</v>
      </c>
      <c r="C228" s="52" t="e">
        <f>VLOOKUP(A228,#REF!,29,FALSE)</f>
        <v>#REF!</v>
      </c>
      <c r="D228" s="52"/>
      <c r="E228" s="62" t="e">
        <f t="shared" si="31"/>
        <v>#REF!</v>
      </c>
      <c r="F228" s="69" t="e">
        <f>VLOOKUP(A228,#REF!,18,FALSE)</f>
        <v>#REF!</v>
      </c>
      <c r="G228" s="69" t="e">
        <f>Tableau40[[#This Row],[Total 2023]]-Tableau40[[#This Row],[Total 2022]]</f>
        <v>#REF!</v>
      </c>
      <c r="H228" s="81" t="e">
        <f>Tableau40[[#This Row],[Evolution]]/$G$239</f>
        <v>#REF!</v>
      </c>
      <c r="I228" s="50"/>
      <c r="J228" s="50"/>
      <c r="K228" s="50"/>
      <c r="L228" s="50"/>
      <c r="M228" s="50"/>
      <c r="N228" s="50"/>
      <c r="O228" s="50"/>
      <c r="P228" s="50"/>
    </row>
    <row r="229" spans="1:16" hidden="1" x14ac:dyDescent="0.3">
      <c r="A229" t="e">
        <f>#REF!</f>
        <v>#REF!</v>
      </c>
      <c r="B229" s="52" t="e">
        <f>VLOOKUP(A229,#REF!,28,FALSE)</f>
        <v>#REF!</v>
      </c>
      <c r="C229" s="52" t="e">
        <f>VLOOKUP(A229,#REF!,29,FALSE)</f>
        <v>#REF!</v>
      </c>
      <c r="D229" s="52"/>
      <c r="E229" s="62" t="e">
        <f t="shared" si="31"/>
        <v>#REF!</v>
      </c>
      <c r="F229" s="69" t="e">
        <f>VLOOKUP(A229,#REF!,18,FALSE)</f>
        <v>#REF!</v>
      </c>
      <c r="G229" s="69" t="e">
        <f>Tableau40[[#This Row],[Total 2023]]-Tableau40[[#This Row],[Total 2022]]</f>
        <v>#REF!</v>
      </c>
      <c r="H229" s="69" t="e">
        <f>Tableau40[[#This Row],[Evolution]]/$G$239</f>
        <v>#REF!</v>
      </c>
      <c r="I229" s="50"/>
      <c r="J229" s="50"/>
      <c r="K229" s="50"/>
      <c r="L229" s="50"/>
      <c r="M229" s="50"/>
      <c r="N229" s="50"/>
      <c r="O229" s="50"/>
      <c r="P229" s="50"/>
    </row>
    <row r="230" spans="1:16" hidden="1" x14ac:dyDescent="0.3">
      <c r="A230" t="e">
        <f>#REF!</f>
        <v>#REF!</v>
      </c>
      <c r="B230" s="52" t="e">
        <f>VLOOKUP(A230,#REF!,28,FALSE)</f>
        <v>#REF!</v>
      </c>
      <c r="C230" s="52" t="e">
        <f>VLOOKUP(A230,#REF!,29,FALSE)</f>
        <v>#REF!</v>
      </c>
      <c r="D230" s="52"/>
      <c r="E230" s="62" t="e">
        <f t="shared" si="31"/>
        <v>#REF!</v>
      </c>
      <c r="F230" s="69" t="e">
        <f>VLOOKUP(A230,#REF!,18,FALSE)</f>
        <v>#REF!</v>
      </c>
      <c r="G230" s="69" t="e">
        <f>Tableau40[[#This Row],[Total 2023]]-Tableau40[[#This Row],[Total 2022]]</f>
        <v>#REF!</v>
      </c>
      <c r="H230" s="69" t="e">
        <f>Tableau40[[#This Row],[Evolution]]/$G$239</f>
        <v>#REF!</v>
      </c>
      <c r="I230" s="50"/>
      <c r="J230" s="50"/>
      <c r="K230" s="50"/>
      <c r="L230" s="50"/>
      <c r="M230" s="50"/>
      <c r="N230" s="50"/>
      <c r="O230" s="50"/>
      <c r="P230" s="50"/>
    </row>
    <row r="231" spans="1:16" hidden="1" x14ac:dyDescent="0.3">
      <c r="A231" t="e">
        <f>#REF!</f>
        <v>#REF!</v>
      </c>
      <c r="B231" s="52" t="e">
        <f>VLOOKUP(A231,#REF!,28,FALSE)</f>
        <v>#REF!</v>
      </c>
      <c r="C231" s="52" t="e">
        <f>VLOOKUP(A231,#REF!,29,FALSE)</f>
        <v>#REF!</v>
      </c>
      <c r="D231" s="52"/>
      <c r="E231" s="62" t="e">
        <f t="shared" si="31"/>
        <v>#REF!</v>
      </c>
      <c r="F231" s="69" t="e">
        <f>VLOOKUP(A231,#REF!,18,FALSE)</f>
        <v>#REF!</v>
      </c>
      <c r="G231" s="69" t="e">
        <f>Tableau40[[#This Row],[Total 2023]]-Tableau40[[#This Row],[Total 2022]]</f>
        <v>#REF!</v>
      </c>
      <c r="H231" s="69" t="e">
        <f>Tableau40[[#This Row],[Evolution]]/$G$239</f>
        <v>#REF!</v>
      </c>
      <c r="I231" s="50"/>
      <c r="J231" s="50"/>
      <c r="K231" s="50"/>
      <c r="L231" s="50"/>
      <c r="M231" s="50"/>
      <c r="N231" s="50"/>
      <c r="O231" s="50"/>
      <c r="P231" s="50"/>
    </row>
    <row r="232" spans="1:16" hidden="1" x14ac:dyDescent="0.3">
      <c r="A232" t="e">
        <f>#REF!</f>
        <v>#REF!</v>
      </c>
      <c r="B232" s="52" t="e">
        <f>VLOOKUP(A232,#REF!,28,FALSE)</f>
        <v>#REF!</v>
      </c>
      <c r="C232" s="52" t="e">
        <f>VLOOKUP(A232,#REF!,29,FALSE)</f>
        <v>#REF!</v>
      </c>
      <c r="D232" s="52"/>
      <c r="E232" s="78" t="e">
        <f t="shared" si="31"/>
        <v>#REF!</v>
      </c>
      <c r="F232" s="79" t="e">
        <f>VLOOKUP(A232,#REF!,18,FALSE)</f>
        <v>#REF!</v>
      </c>
      <c r="G232" s="79" t="e">
        <f>Tableau40[[#This Row],[Total 2023]]-Tableau40[[#This Row],[Total 2022]]</f>
        <v>#REF!</v>
      </c>
      <c r="H232" s="79" t="e">
        <f>Tableau40[[#This Row],[Evolution]]/$G$239</f>
        <v>#REF!</v>
      </c>
      <c r="I232" s="50"/>
      <c r="J232" s="50"/>
      <c r="K232" s="50"/>
      <c r="L232" s="50"/>
      <c r="M232" s="50"/>
      <c r="N232" s="50"/>
      <c r="O232" s="50"/>
      <c r="P232" s="50"/>
    </row>
    <row r="233" spans="1:16" x14ac:dyDescent="0.3">
      <c r="A233" t="e">
        <f>#REF!</f>
        <v>#REF!</v>
      </c>
      <c r="B233" s="52" t="e">
        <f>VLOOKUP(A233,#REF!,28,FALSE)</f>
        <v>#REF!</v>
      </c>
      <c r="C233" s="52" t="e">
        <f>VLOOKUP(A233,#REF!,29,FALSE)</f>
        <v>#REF!</v>
      </c>
      <c r="D233" s="52"/>
      <c r="E233" s="62" t="e">
        <f t="shared" si="31"/>
        <v>#REF!</v>
      </c>
      <c r="F233" s="69" t="e">
        <f>VLOOKUP(A233,#REF!,18,FALSE)</f>
        <v>#REF!</v>
      </c>
      <c r="G233" s="69" t="e">
        <f>Tableau40[[#This Row],[Total 2023]]-Tableau40[[#This Row],[Total 2022]]</f>
        <v>#REF!</v>
      </c>
      <c r="H233" s="81" t="e">
        <f>Tableau40[[#This Row],[Evolution]]/$G$239</f>
        <v>#REF!</v>
      </c>
      <c r="I233" s="50"/>
      <c r="J233" s="50"/>
      <c r="K233" s="50"/>
      <c r="L233" s="50"/>
      <c r="M233" s="50"/>
      <c r="N233" s="50"/>
      <c r="O233" s="50"/>
      <c r="P233" s="50"/>
    </row>
    <row r="234" spans="1:16" x14ac:dyDescent="0.3">
      <c r="A234" t="e">
        <f>#REF!</f>
        <v>#REF!</v>
      </c>
      <c r="B234" s="52" t="e">
        <f>VLOOKUP(A234,#REF!,28,FALSE)</f>
        <v>#REF!</v>
      </c>
      <c r="C234" s="52" t="e">
        <f>VLOOKUP(A234,#REF!,29,FALSE)</f>
        <v>#REF!</v>
      </c>
      <c r="D234" s="52"/>
      <c r="E234" s="62" t="e">
        <f t="shared" si="31"/>
        <v>#REF!</v>
      </c>
      <c r="F234" s="69" t="e">
        <f>VLOOKUP(A234,#REF!,18,FALSE)</f>
        <v>#REF!</v>
      </c>
      <c r="G234" s="69" t="e">
        <f>Tableau40[[#This Row],[Total 2023]]-Tableau40[[#This Row],[Total 2022]]</f>
        <v>#REF!</v>
      </c>
      <c r="H234" s="81" t="e">
        <f>Tableau40[[#This Row],[Evolution]]/$G$239</f>
        <v>#REF!</v>
      </c>
      <c r="I234" s="50"/>
      <c r="J234" s="50"/>
      <c r="K234" s="50"/>
      <c r="L234" s="50"/>
      <c r="M234" s="50"/>
      <c r="N234" s="50"/>
      <c r="O234" s="50"/>
      <c r="P234" s="50"/>
    </row>
    <row r="235" spans="1:16" x14ac:dyDescent="0.3">
      <c r="A235" t="e">
        <f>#REF!</f>
        <v>#REF!</v>
      </c>
      <c r="B235" s="52" t="e">
        <f>VLOOKUP(A235,#REF!,28,FALSE)</f>
        <v>#REF!</v>
      </c>
      <c r="C235" s="52" t="e">
        <f>VLOOKUP(A235,#REF!,29,FALSE)</f>
        <v>#REF!</v>
      </c>
      <c r="D235" s="52"/>
      <c r="E235" s="62" t="e">
        <f t="shared" si="31"/>
        <v>#REF!</v>
      </c>
      <c r="F235" s="69" t="e">
        <f>VLOOKUP(A235,#REF!,18,FALSE)</f>
        <v>#REF!</v>
      </c>
      <c r="G235" s="69" t="e">
        <f>Tableau40[[#This Row],[Total 2023]]-Tableau40[[#This Row],[Total 2022]]</f>
        <v>#REF!</v>
      </c>
      <c r="H235" s="81" t="e">
        <f>Tableau40[[#This Row],[Evolution]]/$G$239</f>
        <v>#REF!</v>
      </c>
      <c r="I235" s="50"/>
      <c r="J235" s="50"/>
      <c r="K235" s="50"/>
      <c r="L235" s="50"/>
      <c r="M235" s="50"/>
      <c r="N235" s="50"/>
      <c r="O235" s="50"/>
      <c r="P235" s="50"/>
    </row>
    <row r="236" spans="1:16" x14ac:dyDescent="0.3">
      <c r="A236" t="e">
        <f>#REF!</f>
        <v>#REF!</v>
      </c>
      <c r="B236" s="52" t="e">
        <f>VLOOKUP(A236,#REF!,28,FALSE)</f>
        <v>#REF!</v>
      </c>
      <c r="C236" s="52" t="e">
        <f>VLOOKUP(A236,#REF!,29,FALSE)</f>
        <v>#REF!</v>
      </c>
      <c r="D236" s="52"/>
      <c r="E236" s="78" t="e">
        <f t="shared" si="31"/>
        <v>#REF!</v>
      </c>
      <c r="F236" s="79" t="e">
        <f>VLOOKUP(A236,#REF!,18,FALSE)</f>
        <v>#REF!</v>
      </c>
      <c r="G236" s="79" t="e">
        <f>Tableau40[[#This Row],[Total 2023]]-Tableau40[[#This Row],[Total 2022]]</f>
        <v>#REF!</v>
      </c>
      <c r="H236" s="82" t="e">
        <f>Tableau40[[#This Row],[Evolution]]/$G$239</f>
        <v>#REF!</v>
      </c>
      <c r="I236" s="50"/>
      <c r="J236" s="50"/>
      <c r="K236" s="50"/>
      <c r="L236" s="50"/>
      <c r="M236" s="50"/>
      <c r="N236" s="50"/>
      <c r="O236" s="50"/>
      <c r="P236" s="50"/>
    </row>
    <row r="237" spans="1:16" x14ac:dyDescent="0.3">
      <c r="A237" t="s">
        <v>25</v>
      </c>
      <c r="B237" s="52" t="e">
        <f>VLOOKUP(A237,#REF!,28,FALSE)</f>
        <v>#REF!</v>
      </c>
      <c r="C237" s="52" t="e">
        <f>VLOOKUP(A237,#REF!,29,FALSE)</f>
        <v>#REF!</v>
      </c>
      <c r="D237" s="52"/>
      <c r="E237" s="62" t="e">
        <f t="shared" si="31"/>
        <v>#REF!</v>
      </c>
      <c r="F237" s="69" t="e">
        <f>VLOOKUP(A237,#REF!,18,FALSE)</f>
        <v>#REF!</v>
      </c>
      <c r="G237" s="69" t="e">
        <f>Tableau40[[#This Row],[Total 2023]]-Tableau40[[#This Row],[Total 2022]]</f>
        <v>#REF!</v>
      </c>
      <c r="H237" s="81" t="e">
        <f>Tableau40[[#This Row],[Evolution]]/$G$239</f>
        <v>#REF!</v>
      </c>
      <c r="I237" s="50"/>
      <c r="J237" s="50"/>
      <c r="K237" s="50"/>
      <c r="L237" s="50"/>
      <c r="M237" s="50"/>
      <c r="N237" s="50"/>
      <c r="O237" s="50"/>
      <c r="P237" s="50"/>
    </row>
    <row r="238" spans="1:16" x14ac:dyDescent="0.3">
      <c r="A238" t="e">
        <f>#REF!</f>
        <v>#REF!</v>
      </c>
      <c r="B238" s="52" t="e">
        <f>VLOOKUP(A238,#REF!,28,FALSE)</f>
        <v>#REF!</v>
      </c>
      <c r="C238" s="52" t="e">
        <f>VLOOKUP(A238,#REF!,29,FALSE)</f>
        <v>#REF!</v>
      </c>
      <c r="D238" s="52"/>
      <c r="E238" s="78" t="e">
        <f t="shared" si="31"/>
        <v>#REF!</v>
      </c>
      <c r="F238" s="79" t="e">
        <f>VLOOKUP(A238,#REF!,18,FALSE)</f>
        <v>#REF!</v>
      </c>
      <c r="G238" s="79" t="e">
        <f>Tableau40[[#This Row],[Total 2023]]-Tableau40[[#This Row],[Total 2022]]</f>
        <v>#REF!</v>
      </c>
      <c r="H238" s="82" t="e">
        <f>Tableau40[[#This Row],[Evolution]]/$G$239</f>
        <v>#REF!</v>
      </c>
      <c r="I238" s="50"/>
      <c r="J238" s="50"/>
      <c r="K238" s="50"/>
      <c r="L238" s="50"/>
      <c r="M238" s="50"/>
      <c r="N238" s="50"/>
      <c r="O238" s="50"/>
      <c r="P238" s="50"/>
    </row>
    <row r="239" spans="1:16" x14ac:dyDescent="0.3">
      <c r="B239" s="52" t="e">
        <f>SUBTOTAL(109,Tableau40[Total 2021])</f>
        <v>#REF!</v>
      </c>
      <c r="C239" s="52" t="e">
        <f>SUBTOTAL(109,Tableau40[Total 2022])</f>
        <v>#REF!</v>
      </c>
      <c r="D239" s="52"/>
      <c r="E239" s="80" t="e">
        <f>(C239/B239)-1</f>
        <v>#REF!</v>
      </c>
      <c r="F239" s="69"/>
      <c r="G239" s="77" t="e">
        <f>SUBTOTAL(109,Tableau40[Evolution])</f>
        <v>#REF!</v>
      </c>
      <c r="H239" s="77"/>
    </row>
  </sheetData>
  <mergeCells count="10">
    <mergeCell ref="B139:M139"/>
    <mergeCell ref="B149:M149"/>
    <mergeCell ref="B129:M129"/>
    <mergeCell ref="B20:M20"/>
    <mergeCell ref="B29:M29"/>
    <mergeCell ref="B47:M47"/>
    <mergeCell ref="B120:M120"/>
    <mergeCell ref="B111:M111"/>
    <mergeCell ref="B38:M38"/>
    <mergeCell ref="B56:M56"/>
  </mergeCells>
  <pageMargins left="0.31496062992125984" right="0.31496062992125984" top="0.74803149606299213" bottom="0.74803149606299213" header="0.31496062992125984" footer="0.31496062992125984"/>
  <pageSetup paperSize="9" orientation="portrait" r:id="rId1"/>
  <rowBreaks count="3" manualBreakCount="3">
    <brk id="74" max="4" man="1"/>
    <brk id="92" max="4" man="1"/>
    <brk id="159" max="4" man="1"/>
  </rowBreaks>
  <colBreaks count="1" manualBreakCount="1">
    <brk id="14" max="1048575" man="1"/>
  </colBreaks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Production</vt:lpstr>
      <vt:lpstr>Production!Zone_d_impression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mehdi-exal</dc:creator>
  <cp:lastModifiedBy>mehdi-exal</cp:lastModifiedBy>
  <cp:lastPrinted>2023-01-22T14:00:39Z</cp:lastPrinted>
  <dcterms:created xsi:type="dcterms:W3CDTF">2021-12-29T13:10:02Z</dcterms:created>
  <dcterms:modified xsi:type="dcterms:W3CDTF">2023-04-03T09:16:20Z</dcterms:modified>
</cp:coreProperties>
</file>