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OneDrive\stage\exempledapp\"/>
    </mc:Choice>
  </mc:AlternateContent>
  <bookViews>
    <workbookView xWindow="0" yWindow="0" windowWidth="20490" windowHeight="7650"/>
  </bookViews>
  <sheets>
    <sheet name="planning" sheetId="1" r:id="rId1"/>
    <sheet name="param" sheetId="2" r:id="rId2"/>
    <sheet name="calcul" sheetId="3" r:id="rId3"/>
  </sheets>
  <definedNames>
    <definedName name="archive">param!$A$7</definedName>
    <definedName name="cejour">IF(param!$L$4="",TODAY(),param!$L$4)</definedName>
    <definedName name="choix">param!$L$5:$L$6</definedName>
    <definedName name="datdeb">planning!$S$4</definedName>
    <definedName name="dc">param!$A$2</definedName>
    <definedName name="ech_enc">(1-planning!$H1)*WORKDAY.INTL(planning!$D1,(INT((NETWORKDAYS.INTL(planning!$D1,cejour,weekEnd,feriés)-1)/planning!$F1)+1)*planning!$F1,weekEnd,feriés)+ (1*planning!$H1)*(planning!$D1+(INT((cejour-planning!$D9-1)/planning!$D1)+1)*planning!$D1)</definedName>
    <definedName name="ech_pre">(1-planning!$H1)*WORKDAY.INTL(planning!$B1048574,(INT((NETWORKDAYS.INTL(planning!$D1,cejour,weekEnd,feriés)-1)/planning!$F1))*planning!$F1,weekEnd,feriés)+ (1*planning!$H1)*(planning!$D1+(INT((cejour-planning!$D1-1)/planning!$F1))*planning!$F1)</definedName>
    <definedName name="ech_pro">(1-planning!$H1)*WORKDAY.INTL(planning!$D1,planning!$F1*(IF(OR(planning!$L1="",planning!$L1="P"),9999,planning!$L1-1)),weekEnd,feriés)+ (1*planning!$H1)*(planning!$D1+(planning!$F1*(IF(OR(planning!$L1="",planning!$L1="P"),9999,planning!$L1-1))))</definedName>
    <definedName name="feriés">param!$C$2:$C$10</definedName>
    <definedName name="frequence">param!$G$1:$H$13</definedName>
    <definedName name="jourFP">param!$C$1:$C$10,param!$F$1:$F$10</definedName>
    <definedName name="listeperiodicite">param!$G$2:$G$13</definedName>
    <definedName name="p">param!$G$1:$H$13</definedName>
    <definedName name="Pâq_Année_N">ROUND(DATE(YEAR(datdeb),4,1)/7+MOD(19*MOD(YEAR(datdeb),19)-7,30)*14/100,0)*7-6</definedName>
    <definedName name="Pâq_Année_N1">ROUND(DATE(YEAR(datdeb)+1,4,1)/7+MOD(19*MOD(YEAR(datdeb)+1,19)-7,30)*14/100,0)*7-6</definedName>
    <definedName name="periodicité">param!$G$2:$H$13</definedName>
    <definedName name="ponts">param!$F$2:$F$10</definedName>
    <definedName name="sb">param!$A$3</definedName>
    <definedName name="weekEnd">param!$J$9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R15" i="1" s="1"/>
  <c r="F16" i="1"/>
  <c r="F17" i="1"/>
  <c r="F18" i="1"/>
  <c r="F19" i="1"/>
  <c r="R19" i="1" s="1"/>
  <c r="F20" i="1"/>
  <c r="F21" i="1"/>
  <c r="F22" i="1"/>
  <c r="F23" i="1"/>
  <c r="R23" i="1" s="1"/>
  <c r="F24" i="1"/>
  <c r="F25" i="1"/>
  <c r="F26" i="1"/>
  <c r="F27" i="1"/>
  <c r="R27" i="1" s="1"/>
  <c r="F28" i="1"/>
  <c r="F29" i="1"/>
  <c r="F30" i="1"/>
  <c r="F31" i="1"/>
  <c r="R31" i="1" s="1"/>
  <c r="F32" i="1"/>
  <c r="F33" i="1"/>
  <c r="F34" i="1"/>
  <c r="F35" i="1"/>
  <c r="R35" i="1" s="1"/>
  <c r="F36" i="1"/>
  <c r="R12" i="1"/>
  <c r="R13" i="1"/>
  <c r="R14" i="1"/>
  <c r="R16" i="1"/>
  <c r="R17" i="1"/>
  <c r="R18" i="1"/>
  <c r="R20" i="1"/>
  <c r="R21" i="1"/>
  <c r="R22" i="1"/>
  <c r="R24" i="1"/>
  <c r="R25" i="1"/>
  <c r="R26" i="1"/>
  <c r="R28" i="1"/>
  <c r="R29" i="1"/>
  <c r="R30" i="1"/>
  <c r="R32" i="1"/>
  <c r="R33" i="1"/>
  <c r="R34" i="1"/>
  <c r="R36" i="1"/>
  <c r="F7" i="1"/>
  <c r="Q10" i="1" l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J9" i="2" l="1"/>
  <c r="F3" i="2" l="1"/>
  <c r="I12" i="2" s="1"/>
  <c r="F4" i="2"/>
  <c r="I13" i="2" s="1"/>
  <c r="F5" i="2"/>
  <c r="I14" i="2" s="1"/>
  <c r="F6" i="2"/>
  <c r="I15" i="2" s="1"/>
  <c r="F7" i="2"/>
  <c r="I16" i="2" s="1"/>
  <c r="F8" i="2"/>
  <c r="I17" i="2" s="1"/>
  <c r="F9" i="2"/>
  <c r="I18" i="2" s="1"/>
  <c r="F10" i="2"/>
  <c r="I19" i="2" s="1"/>
  <c r="S4" i="1" l="1"/>
  <c r="F2" i="2" l="1"/>
  <c r="I11" i="2" s="1"/>
  <c r="C5" i="2"/>
  <c r="I5" i="2" s="1"/>
  <c r="C2" i="2"/>
  <c r="C8" i="2"/>
  <c r="C9" i="2"/>
  <c r="C10" i="2"/>
  <c r="C6" i="2"/>
  <c r="I6" i="2" s="1"/>
  <c r="C7" i="2"/>
  <c r="C4" i="2"/>
  <c r="I4" i="2" s="1"/>
  <c r="S3" i="1"/>
  <c r="C3" i="2"/>
  <c r="I3" i="2" s="1"/>
  <c r="S1" i="1"/>
  <c r="S2" i="1"/>
  <c r="T4" i="1"/>
  <c r="T1" i="1" s="1"/>
  <c r="R9" i="1" l="1"/>
  <c r="Q9" i="1" s="1"/>
  <c r="N8" i="1"/>
  <c r="R11" i="1"/>
  <c r="R7" i="1"/>
  <c r="Q7" i="1" s="1"/>
  <c r="M7" i="1" s="1"/>
  <c r="R8" i="1"/>
  <c r="R10" i="1"/>
  <c r="P7" i="1"/>
  <c r="P11" i="1"/>
  <c r="P15" i="1"/>
  <c r="O15" i="1" s="1"/>
  <c r="P19" i="1"/>
  <c r="O19" i="1" s="1"/>
  <c r="P23" i="1"/>
  <c r="O23" i="1" s="1"/>
  <c r="P27" i="1"/>
  <c r="O27" i="1" s="1"/>
  <c r="P31" i="1"/>
  <c r="O31" i="1" s="1"/>
  <c r="P35" i="1"/>
  <c r="O35" i="1" s="1"/>
  <c r="P22" i="1"/>
  <c r="O22" i="1" s="1"/>
  <c r="P34" i="1"/>
  <c r="O34" i="1" s="1"/>
  <c r="P8" i="1"/>
  <c r="P12" i="1"/>
  <c r="O12" i="1" s="1"/>
  <c r="P16" i="1"/>
  <c r="O16" i="1" s="1"/>
  <c r="P20" i="1"/>
  <c r="O20" i="1" s="1"/>
  <c r="P24" i="1"/>
  <c r="O24" i="1" s="1"/>
  <c r="P28" i="1"/>
  <c r="O28" i="1" s="1"/>
  <c r="P32" i="1"/>
  <c r="O32" i="1" s="1"/>
  <c r="P36" i="1"/>
  <c r="O36" i="1" s="1"/>
  <c r="P14" i="1"/>
  <c r="O14" i="1" s="1"/>
  <c r="P26" i="1"/>
  <c r="O26" i="1" s="1"/>
  <c r="P9" i="1"/>
  <c r="P13" i="1"/>
  <c r="O13" i="1" s="1"/>
  <c r="P17" i="1"/>
  <c r="O17" i="1" s="1"/>
  <c r="P21" i="1"/>
  <c r="O21" i="1" s="1"/>
  <c r="P25" i="1"/>
  <c r="O25" i="1" s="1"/>
  <c r="P29" i="1"/>
  <c r="O29" i="1" s="1"/>
  <c r="P33" i="1"/>
  <c r="O33" i="1" s="1"/>
  <c r="P10" i="1"/>
  <c r="P18" i="1"/>
  <c r="O18" i="1" s="1"/>
  <c r="P30" i="1"/>
  <c r="O30" i="1" s="1"/>
  <c r="I2" i="2"/>
  <c r="N7" i="1"/>
  <c r="N11" i="1"/>
  <c r="M11" i="1" s="1"/>
  <c r="N15" i="1"/>
  <c r="M15" i="1" s="1"/>
  <c r="N19" i="1"/>
  <c r="M19" i="1" s="1"/>
  <c r="N23" i="1"/>
  <c r="M23" i="1" s="1"/>
  <c r="N27" i="1"/>
  <c r="M27" i="1" s="1"/>
  <c r="N31" i="1"/>
  <c r="M31" i="1" s="1"/>
  <c r="N35" i="1"/>
  <c r="M35" i="1" s="1"/>
  <c r="N16" i="1"/>
  <c r="M16" i="1" s="1"/>
  <c r="N28" i="1"/>
  <c r="M28" i="1" s="1"/>
  <c r="N36" i="1"/>
  <c r="M36" i="1" s="1"/>
  <c r="N33" i="1"/>
  <c r="M33" i="1" s="1"/>
  <c r="N18" i="1"/>
  <c r="M18" i="1" s="1"/>
  <c r="N30" i="1"/>
  <c r="M30" i="1" s="1"/>
  <c r="N12" i="1"/>
  <c r="M12" i="1" s="1"/>
  <c r="N20" i="1"/>
  <c r="M20" i="1" s="1"/>
  <c r="N24" i="1"/>
  <c r="M24" i="1" s="1"/>
  <c r="N32" i="1"/>
  <c r="M32" i="1" s="1"/>
  <c r="N10" i="1"/>
  <c r="M10" i="1" s="1"/>
  <c r="N26" i="1"/>
  <c r="M26" i="1" s="1"/>
  <c r="N34" i="1"/>
  <c r="M34" i="1" s="1"/>
  <c r="N9" i="1"/>
  <c r="M9" i="1" s="1"/>
  <c r="N13" i="1"/>
  <c r="M13" i="1" s="1"/>
  <c r="N17" i="1"/>
  <c r="M17" i="1" s="1"/>
  <c r="N21" i="1"/>
  <c r="M21" i="1" s="1"/>
  <c r="N25" i="1"/>
  <c r="M25" i="1" s="1"/>
  <c r="N29" i="1"/>
  <c r="M29" i="1" s="1"/>
  <c r="N14" i="1"/>
  <c r="M14" i="1" s="1"/>
  <c r="N22" i="1"/>
  <c r="M22" i="1" s="1"/>
  <c r="I7" i="2"/>
  <c r="I8" i="2"/>
  <c r="I10" i="2"/>
  <c r="I9" i="2"/>
  <c r="T2" i="1"/>
  <c r="U4" i="1"/>
  <c r="U1" i="1" s="1"/>
  <c r="T3" i="1"/>
  <c r="M8" i="1" l="1"/>
  <c r="Q8" i="1"/>
  <c r="O7" i="1"/>
  <c r="O9" i="1"/>
  <c r="O11" i="1"/>
  <c r="O10" i="1"/>
  <c r="O8" i="1"/>
  <c r="U2" i="1"/>
  <c r="V4" i="1"/>
  <c r="V1" i="1" s="1"/>
  <c r="U3" i="1"/>
  <c r="V2" i="1" l="1"/>
  <c r="W4" i="1"/>
  <c r="W1" i="1" s="1"/>
  <c r="V3" i="1"/>
  <c r="W2" i="1" l="1"/>
  <c r="X4" i="1"/>
  <c r="X1" i="1" s="1"/>
  <c r="W3" i="1"/>
  <c r="X2" i="1" l="1"/>
  <c r="Y4" i="1"/>
  <c r="Y1" i="1" s="1"/>
  <c r="X3" i="1"/>
  <c r="Y2" i="1" l="1"/>
  <c r="Z4" i="1"/>
  <c r="Z1" i="1" s="1"/>
  <c r="Y3" i="1"/>
  <c r="Z2" i="1" l="1"/>
  <c r="AA4" i="1"/>
  <c r="AA1" i="1" s="1"/>
  <c r="Z3" i="1"/>
  <c r="AA2" i="1" l="1"/>
  <c r="AB4" i="1"/>
  <c r="AB1" i="1" s="1"/>
  <c r="AA3" i="1"/>
  <c r="AB2" i="1" l="1"/>
  <c r="AC4" i="1"/>
  <c r="AC1" i="1" s="1"/>
  <c r="AB3" i="1"/>
  <c r="AC2" i="1" l="1"/>
  <c r="AD4" i="1"/>
  <c r="AD1" i="1" s="1"/>
  <c r="AC3" i="1"/>
  <c r="AD2" i="1" l="1"/>
  <c r="AE4" i="1"/>
  <c r="AE1" i="1" s="1"/>
  <c r="AD3" i="1"/>
  <c r="AE2" i="1" l="1"/>
  <c r="AF4" i="1"/>
  <c r="AF1" i="1" s="1"/>
  <c r="AE3" i="1"/>
  <c r="AF2" i="1" l="1"/>
  <c r="AG4" i="1"/>
  <c r="AG1" i="1" s="1"/>
  <c r="AF3" i="1"/>
  <c r="AG2" i="1" l="1"/>
  <c r="AH4" i="1"/>
  <c r="AH1" i="1" s="1"/>
  <c r="AG3" i="1"/>
  <c r="AH2" i="1" l="1"/>
  <c r="AI4" i="1"/>
  <c r="AI1" i="1" s="1"/>
  <c r="AH3" i="1"/>
  <c r="AI2" i="1" l="1"/>
  <c r="AJ4" i="1"/>
  <c r="AJ1" i="1" s="1"/>
  <c r="AI3" i="1"/>
  <c r="AJ2" i="1" l="1"/>
  <c r="AK4" i="1"/>
  <c r="AK1" i="1" s="1"/>
  <c r="AJ3" i="1"/>
  <c r="AK2" i="1" l="1"/>
  <c r="AL4" i="1"/>
  <c r="AL1" i="1" s="1"/>
  <c r="AK3" i="1"/>
  <c r="AL2" i="1" l="1"/>
  <c r="AM4" i="1"/>
  <c r="AM1" i="1" s="1"/>
  <c r="AL3" i="1"/>
  <c r="AM2" i="1" l="1"/>
  <c r="AN4" i="1"/>
  <c r="AN1" i="1" s="1"/>
  <c r="AM3" i="1"/>
  <c r="AN2" i="1" l="1"/>
  <c r="AO4" i="1"/>
  <c r="AO1" i="1" s="1"/>
  <c r="AN3" i="1"/>
  <c r="AO2" i="1" l="1"/>
  <c r="AP4" i="1"/>
  <c r="AP1" i="1" s="1"/>
  <c r="AO3" i="1"/>
  <c r="AP2" i="1" l="1"/>
  <c r="AQ4" i="1"/>
  <c r="AQ1" i="1" s="1"/>
  <c r="AP3" i="1"/>
  <c r="AQ2" i="1" l="1"/>
  <c r="AR4" i="1"/>
  <c r="AR1" i="1" s="1"/>
  <c r="AQ3" i="1"/>
  <c r="AR2" i="1" l="1"/>
  <c r="AS4" i="1"/>
  <c r="AS1" i="1" s="1"/>
  <c r="AR3" i="1"/>
  <c r="AS2" i="1" l="1"/>
  <c r="AT4" i="1"/>
  <c r="AT1" i="1" s="1"/>
  <c r="AS3" i="1"/>
  <c r="AT2" i="1" l="1"/>
  <c r="AU4" i="1"/>
  <c r="AU1" i="1" s="1"/>
  <c r="AT3" i="1"/>
  <c r="AU2" i="1" l="1"/>
  <c r="AV4" i="1"/>
  <c r="AV1" i="1" s="1"/>
  <c r="AU3" i="1"/>
  <c r="AV2" i="1" l="1"/>
  <c r="AW4" i="1"/>
  <c r="AW1" i="1" s="1"/>
  <c r="AV3" i="1"/>
  <c r="AW2" i="1" l="1"/>
  <c r="AX4" i="1"/>
  <c r="AX1" i="1" s="1"/>
  <c r="AW3" i="1"/>
  <c r="AX2" i="1" l="1"/>
  <c r="AY4" i="1"/>
  <c r="AY1" i="1" s="1"/>
  <c r="AX3" i="1"/>
  <c r="AY2" i="1" l="1"/>
  <c r="AZ4" i="1"/>
  <c r="AZ1" i="1" s="1"/>
  <c r="AY3" i="1"/>
  <c r="AZ2" i="1" l="1"/>
  <c r="BA4" i="1"/>
  <c r="BA1" i="1" s="1"/>
  <c r="AZ3" i="1"/>
  <c r="BA2" i="1" l="1"/>
  <c r="BB4" i="1"/>
  <c r="BB1" i="1" s="1"/>
  <c r="BA3" i="1"/>
  <c r="BB2" i="1" l="1"/>
  <c r="BC4" i="1"/>
  <c r="BC1" i="1" s="1"/>
  <c r="BB3" i="1"/>
  <c r="BC2" i="1" l="1"/>
  <c r="BD4" i="1"/>
  <c r="BD1" i="1" s="1"/>
  <c r="BC3" i="1"/>
  <c r="BD2" i="1" l="1"/>
  <c r="BE4" i="1"/>
  <c r="BE1" i="1" s="1"/>
  <c r="BD3" i="1"/>
  <c r="BE2" i="1" l="1"/>
  <c r="BF4" i="1"/>
  <c r="BF1" i="1" s="1"/>
  <c r="BE3" i="1"/>
  <c r="BF2" i="1" l="1"/>
  <c r="BG4" i="1"/>
  <c r="BG1" i="1" s="1"/>
  <c r="BF3" i="1"/>
  <c r="BG2" i="1" l="1"/>
  <c r="BH4" i="1"/>
  <c r="BH1" i="1" s="1"/>
  <c r="BG3" i="1"/>
  <c r="BH2" i="1" l="1"/>
  <c r="BI4" i="1"/>
  <c r="BI1" i="1" s="1"/>
  <c r="BH3" i="1"/>
  <c r="BI2" i="1" l="1"/>
  <c r="BJ4" i="1"/>
  <c r="BJ1" i="1" s="1"/>
  <c r="BI3" i="1"/>
  <c r="BJ2" i="1" l="1"/>
  <c r="BK4" i="1"/>
  <c r="BK1" i="1" s="1"/>
  <c r="BJ3" i="1"/>
  <c r="BK2" i="1" l="1"/>
  <c r="BL4" i="1"/>
  <c r="BL1" i="1" s="1"/>
  <c r="BK3" i="1"/>
  <c r="BL3" i="1" l="1"/>
  <c r="BL2" i="1"/>
</calcChain>
</file>

<file path=xl/sharedStrings.xml><?xml version="1.0" encoding="utf-8"?>
<sst xmlns="http://schemas.openxmlformats.org/spreadsheetml/2006/main" count="129" uniqueCount="118">
  <si>
    <t>decalage d'affichage</t>
  </si>
  <si>
    <t>nombre de jour</t>
  </si>
  <si>
    <t xml:space="preserve">d'archive </t>
  </si>
  <si>
    <t>aujourd'hui</t>
  </si>
  <si>
    <t>atelier</t>
  </si>
  <si>
    <t>equipement</t>
  </si>
  <si>
    <t>organe</t>
  </si>
  <si>
    <t>inication des jours feriés</t>
  </si>
  <si>
    <t>jour de l'an</t>
  </si>
  <si>
    <t>fete de la jeunesse</t>
  </si>
  <si>
    <t>vendredi saint</t>
  </si>
  <si>
    <t>paques</t>
  </si>
  <si>
    <t>fete du travail</t>
  </si>
  <si>
    <t>fete de l'ascension</t>
  </si>
  <si>
    <t>fete de l'unité</t>
  </si>
  <si>
    <t>fete de l'assomption</t>
  </si>
  <si>
    <t>fete de noel</t>
  </si>
  <si>
    <t>jour feriés</t>
  </si>
  <si>
    <t>indication des datchosup</t>
  </si>
  <si>
    <t>repetitif</t>
  </si>
  <si>
    <t>date calculée</t>
  </si>
  <si>
    <t>périodicité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</si>
  <si>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</si>
  <si>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</si>
  <si>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</si>
  <si>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</si>
  <si>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</si>
  <si>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</si>
  <si>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</si>
  <si>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</si>
  <si>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</si>
  <si>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</si>
  <si>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</si>
  <si>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</si>
  <si>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</si>
  <si>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</si>
  <si>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</si>
  <si>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</si>
  <si>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</si>
  <si>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</si>
  <si>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</si>
  <si>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</si>
  <si>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</si>
  <si>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</si>
  <si>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</si>
  <si>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</si>
  <si>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</si>
  <si>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</si>
  <si>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</si>
  <si>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</si>
  <si>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</si>
  <si>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</si>
  <si>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</si>
  <si>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</si>
  <si>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</si>
  <si>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</si>
  <si>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</si>
  <si>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</si>
  <si>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</si>
  <si>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</si>
  <si>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</si>
  <si>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</si>
  <si>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</si>
  <si>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</si>
  <si>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</si>
  <si>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</si>
  <si>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</si>
  <si>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</si>
  <si>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</si>
  <si>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</si>
  <si>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</si>
  <si>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</si>
  <si>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</si>
  <si>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journalière</t>
  </si>
  <si>
    <t>hebdomadaire</t>
  </si>
  <si>
    <t>bi-hebdomadaire</t>
  </si>
  <si>
    <t>trihebdomadaire</t>
  </si>
  <si>
    <t>mensuelle</t>
  </si>
  <si>
    <t>bimensuelle</t>
  </si>
  <si>
    <t>trimestrielle</t>
  </si>
  <si>
    <t>quatromestrielle</t>
  </si>
  <si>
    <t>semestrielle</t>
  </si>
  <si>
    <t>annuelle</t>
  </si>
  <si>
    <t>bisannuelle</t>
  </si>
  <si>
    <t>trisannuelle</t>
  </si>
  <si>
    <t>jour mois</t>
  </si>
  <si>
    <t>Colonne410</t>
  </si>
  <si>
    <t>dateproch</t>
  </si>
  <si>
    <t>periodite</t>
  </si>
  <si>
    <t>datepremi</t>
  </si>
  <si>
    <t>Colonne411</t>
  </si>
  <si>
    <t>jourferieretpont</t>
  </si>
  <si>
    <t>Colonne52</t>
  </si>
  <si>
    <t>selection des jourchomé</t>
  </si>
  <si>
    <t>Colonne4102</t>
  </si>
  <si>
    <t>frequencal</t>
  </si>
  <si>
    <t>Colonne4103</t>
  </si>
  <si>
    <t>typefrequen</t>
  </si>
  <si>
    <t>Colonne4104</t>
  </si>
  <si>
    <t>typefreq</t>
  </si>
  <si>
    <t>Colonne4105</t>
  </si>
  <si>
    <t>dureop</t>
  </si>
  <si>
    <t>Colonne4106</t>
  </si>
  <si>
    <t>typedure</t>
  </si>
  <si>
    <t>Colonne4107</t>
  </si>
  <si>
    <t>typedur</t>
  </si>
  <si>
    <t>Colonne4108</t>
  </si>
  <si>
    <t>nbreeche</t>
  </si>
  <si>
    <t>dateecheapre</t>
  </si>
  <si>
    <t>Colonne412</t>
  </si>
  <si>
    <t>dateechean</t>
  </si>
  <si>
    <t>Colonne413</t>
  </si>
  <si>
    <t>dateechen</t>
  </si>
  <si>
    <t>dateencou</t>
  </si>
  <si>
    <t>calendaire</t>
  </si>
  <si>
    <t>ouvrable</t>
  </si>
  <si>
    <t>Colonne53</t>
  </si>
  <si>
    <t>dateproc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</si>
</sst>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applyAlignment="1">
      <alignment textRotation="90"/>
    </xf>
    <xf numFmtId="14" fontId="0" fillId="0" borderId="0" xfId="0" applyNumberFormat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0" borderId="0" xfId="0" applyFont="1"/>
    <xf numFmtId="0" fontId="1" fillId="2" borderId="0" xfId="0" applyFont="1" applyFill="1"/>
    <xf numFmtId="0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CheckBox" checked="Checked" fmlaLink="E2" lockText="1" noThreeD="1"/>
</file>

<file path=xl/ctrlProps/ctrlProp2.xml><?xml version="1.0" encoding="utf-8"?>
<formControlPr xmlns="http://schemas.microsoft.com/office/spreadsheetml/2009/9/main" objectType="CheckBox" checked="Checked" fmlaLink="E3" lockText="1" noThreeD="1"/>
</file>

<file path=xl/ctrlProps/ctrlProp3.xml><?xml version="1.0" encoding="utf-8"?>
<formControlPr xmlns="http://schemas.microsoft.com/office/spreadsheetml/2009/9/main" objectType="CheckBox" checked="Checked" fmlaLink="E4" lockText="1" noThreeD="1"/>
</file>

<file path=xl/ctrlProps/ctrlProp4.xml><?xml version="1.0" encoding="utf-8"?>
<formControlPr xmlns="http://schemas.microsoft.com/office/spreadsheetml/2009/9/main" objectType="CheckBox" checked="Checked" fmlaLink="E5" lockText="1" noThreeD="1"/>
</file>

<file path=xl/ctrlProps/ctrlProp5.xml><?xml version="1.0" encoding="utf-8"?>
<formControlPr xmlns="http://schemas.microsoft.com/office/spreadsheetml/2009/9/main" objectType="CheckBox" checked="Checked" fmlaLink="E6" lockText="1" noThreeD="1"/>
</file>

<file path=xl/ctrlProps/ctrlProp6.xml><?xml version="1.0" encoding="utf-8"?>
<formControlPr xmlns="http://schemas.microsoft.com/office/spreadsheetml/2009/9/main" objectType="CheckBox" checked="Checked" fmlaLink="E7" lockText="1" noThreeD="1"/>
</file>

<file path=xl/ctrlProps/ctrlProp7.xml><?xml version="1.0" encoding="utf-8"?>
<formControlPr xmlns="http://schemas.microsoft.com/office/spreadsheetml/2009/9/main" objectType="CheckBox" checked="Checked" fmlaLink="E8" lockText="1" noThreeD="1"/>
</file>

<file path=xl/ctrlProps/ctrlProp8.xml><?xml version="1.0" encoding="utf-8"?>
<formControlPr xmlns="http://schemas.microsoft.com/office/spreadsheetml/2009/9/main" objectType="CheckBox" checked="Checked" fmlaLink="E9" lockText="1" noThreeD="1"/>
</file>

<file path=xl/ctrlProps/ctrlProp9.xml><?xml version="1.0" encoding="utf-8"?>
<formControlPr xmlns="http://schemas.microsoft.com/office/spreadsheetml/2009/9/main" objectType="CheckBox" checked="Checked" fmlaLink="E10" lockText="1" noThreeD="1"/>
</file>

<file path=xl/ctrlProps/ctrlProp10.xml><?xml version="1.0" encoding="utf-8"?>
<formControlPr xmlns="http://schemas.microsoft.com/office/spreadsheetml/2009/9/main" objectType="CheckBox" fmlaLink="J2" lockText="1" noThreeD="1"/>
</file>

<file path=xl/ctrlProps/ctrlProp11.xml><?xml version="1.0" encoding="utf-8"?>
<formControlPr xmlns="http://schemas.microsoft.com/office/spreadsheetml/2009/9/main" objectType="CheckBox" fmlaLink="J3" lockText="1" noThreeD="1"/>
</file>

<file path=xl/ctrlProps/ctrlProp12.xml><?xml version="1.0" encoding="utf-8"?>
<formControlPr xmlns="http://schemas.microsoft.com/office/spreadsheetml/2009/9/main" objectType="CheckBox" fmlaLink="J4" lockText="1" noThreeD="1"/>
</file>

<file path=xl/ctrlProps/ctrlProp13.xml><?xml version="1.0" encoding="utf-8"?>
<formControlPr xmlns="http://schemas.microsoft.com/office/spreadsheetml/2009/9/main" objectType="CheckBox" fmlaLink="J5" lockText="1" noThreeD="1"/>
</file>

<file path=xl/ctrlProps/ctrlProp14.xml><?xml version="1.0" encoding="utf-8"?>
<formControlPr xmlns="http://schemas.microsoft.com/office/spreadsheetml/2009/9/main" objectType="CheckBox" fmlaLink="J6" lockText="1" noThreeD="1"/>
</file>

<file path=xl/ctrlProps/ctrlProp15.xml><?xml version="1.0" encoding="utf-8"?>
<formControlPr xmlns="http://schemas.microsoft.com/office/spreadsheetml/2009/9/main" objectType="CheckBox" fmlaLink="J7" lockText="1" noThreeD="1"/>
</file>

<file path=xl/ctrlProps/ctrlProp16.xml><?xml version="1.0" encoding="utf-8"?>
<formControlPr xmlns="http://schemas.microsoft.com/office/spreadsheetml/2009/9/main" objectType="CheckBox" checked="Checked" fmlaLink="J8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9525</xdr:rowOff>
        </xdr:from>
        <xdr:to>
          <xdr:col>0</xdr:col>
          <xdr:colOff>438150</xdr:colOff>
          <xdr:row>3</xdr:row>
          <xdr:rowOff>180975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438150</xdr:colOff>
          <xdr:row>2</xdr:row>
          <xdr:rowOff>0</xdr:rowOff>
        </xdr:from>
        <xdr:to>
          <xdr:col>4</xdr:col>
          <xdr:colOff>466725</xdr:colOff>
          <xdr:row>4</xdr:row>
          <xdr:rowOff>9525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1323975</xdr:colOff>
          <xdr:row>0</xdr:row>
          <xdr:rowOff>190500</xdr:rowOff>
        </xdr:from>
        <xdr:to>
          <xdr:col>4</xdr:col>
          <xdr:colOff>76200</xdr:colOff>
          <xdr:row>2</xdr:row>
          <xdr:rowOff>28575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1</xdr:row>
          <xdr:rowOff>190500</xdr:rowOff>
        </xdr:from>
        <xdr:to>
          <xdr:col>4</xdr:col>
          <xdr:colOff>76200</xdr:colOff>
          <xdr:row>3</xdr:row>
          <xdr:rowOff>28575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2</xdr:row>
          <xdr:rowOff>190500</xdr:rowOff>
        </xdr:from>
        <xdr:to>
          <xdr:col>4</xdr:col>
          <xdr:colOff>76200</xdr:colOff>
          <xdr:row>4</xdr:row>
          <xdr:rowOff>28575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3</xdr:row>
          <xdr:rowOff>190500</xdr:rowOff>
        </xdr:from>
        <xdr:to>
          <xdr:col>4</xdr:col>
          <xdr:colOff>76200</xdr:colOff>
          <xdr:row>5</xdr:row>
          <xdr:rowOff>28575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4</xdr:row>
          <xdr:rowOff>190500</xdr:rowOff>
        </xdr:from>
        <xdr:to>
          <xdr:col>4</xdr:col>
          <xdr:colOff>76200</xdr:colOff>
          <xdr:row>6</xdr:row>
          <xdr:rowOff>28575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5</xdr:row>
          <xdr:rowOff>190500</xdr:rowOff>
        </xdr:from>
        <xdr:to>
          <xdr:col>4</xdr:col>
          <xdr:colOff>76200</xdr:colOff>
          <xdr:row>7</xdr:row>
          <xdr:rowOff>28575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6</xdr:row>
          <xdr:rowOff>190500</xdr:rowOff>
        </xdr:from>
        <xdr:to>
          <xdr:col>4</xdr:col>
          <xdr:colOff>76200</xdr:colOff>
          <xdr:row>8</xdr:row>
          <xdr:rowOff>28575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7</xdr:row>
          <xdr:rowOff>190500</xdr:rowOff>
        </xdr:from>
        <xdr:to>
          <xdr:col>4</xdr:col>
          <xdr:colOff>76200</xdr:colOff>
          <xdr:row>9</xdr:row>
          <xdr:rowOff>28575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8</xdr:row>
          <xdr:rowOff>190500</xdr:rowOff>
        </xdr:from>
        <xdr:to>
          <xdr:col>4</xdr:col>
          <xdr:colOff>76200</xdr:colOff>
          <xdr:row>10</xdr:row>
          <xdr:rowOff>28575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1</xdr:row>
          <xdr:rowOff>19050</xdr:rowOff>
        </xdr:from>
        <xdr:to>
          <xdr:col>9</xdr:col>
          <xdr:colOff>504825</xdr:colOff>
          <xdr:row>2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2</xdr:row>
          <xdr:rowOff>19050</xdr:rowOff>
        </xdr:from>
        <xdr:to>
          <xdr:col>9</xdr:col>
          <xdr:colOff>504825</xdr:colOff>
          <xdr:row>3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3</xdr:row>
          <xdr:rowOff>19050</xdr:rowOff>
        </xdr:from>
        <xdr:to>
          <xdr:col>9</xdr:col>
          <xdr:colOff>504825</xdr:colOff>
          <xdr:row>4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4</xdr:row>
          <xdr:rowOff>19050</xdr:rowOff>
        </xdr:from>
        <xdr:to>
          <xdr:col>9</xdr:col>
          <xdr:colOff>504825</xdr:colOff>
          <xdr:row>5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5</xdr:row>
          <xdr:rowOff>19050</xdr:rowOff>
        </xdr:from>
        <xdr:to>
          <xdr:col>9</xdr:col>
          <xdr:colOff>504825</xdr:colOff>
          <xdr:row>6</xdr:row>
          <xdr:rowOff>19050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6</xdr:row>
          <xdr:rowOff>19050</xdr:rowOff>
        </xdr:from>
        <xdr:to>
          <xdr:col>9</xdr:col>
          <xdr:colOff>504825</xdr:colOff>
          <xdr:row>7</xdr:row>
          <xdr:rowOff>19050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981075</xdr:colOff>
          <xdr:row>7</xdr:row>
          <xdr:rowOff>19050</xdr:rowOff>
        </xdr:from>
        <xdr:to>
          <xdr:col>9</xdr:col>
          <xdr:colOff>504825</xdr:colOff>
          <xdr:row>8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Dimanche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6:BL36" totalsRowShown="0">
  <autoFilter ref="A6:BL36"/>
  <tableColumns count="64">
    <tableColumn id="1" name="Colonne1"/>
    <tableColumn id="2" name="Colonne2"/>
    <tableColumn id="3" name="Colonne3"/>
    <tableColumn id="4" name="Colonne4"/>
    <tableColumn id="52" name="Colonne410"/>
    <tableColumn id="53" name="Colonne4102" dataDxfId="2">
      <calculatedColumnFormula>VLOOKUP($E7,frequence,2,0)*IF(OR(VLOOKUP($E7,frequence,2,0)=7,VLOOKUP($E7,frequence,2,0)=14),1,30)</calculatedColumnFormula>
    </tableColumn>
    <tableColumn id="57" name="Colonne4103"/>
    <tableColumn id="58" name="Colonne4104" dataDxfId="8">
      <calculatedColumnFormula>IF($G7="calendaire",1,0)</calculatedColumnFormula>
    </tableColumn>
    <tableColumn id="59" name="Colonne4105"/>
    <tableColumn id="60" name="Colonne4106"/>
    <tableColumn id="61" name="Colonne4107" dataDxfId="7">
      <calculatedColumnFormula>IF($J7="calendaire",1,0)</calculatedColumnFormula>
    </tableColumn>
    <tableColumn id="62" name="Colonne4108"/>
    <tableColumn id="54" name="Colonne411" dataDxfId="0">
      <calculatedColumnFormula>IF($Q7="Terminé","/",$N7)</calculatedColumnFormula>
    </tableColumn>
    <tableColumn id="63" name="Colonne412" dataDxfId="6">
      <calculatedColumnFormula>ech_pre</calculatedColumnFormula>
    </tableColumn>
    <tableColumn id="64" name="Colonne413" dataDxfId="5">
      <calculatedColumnFormula>IF($R7="Terminé","/",$P7)</calculatedColumnFormula>
    </tableColumn>
    <tableColumn id="55" name="Colonne52" dataDxfId="4">
      <calculatedColumnFormula>ech_enc</calculatedColumnFormula>
    </tableColumn>
    <tableColumn id="56" name="Colonne53" dataDxfId="3">
      <calculatedColumnFormula>IF(OR($L7="P",$L7=""),"Permanent",IF($R7&lt;cejour,"Terminé",$R7))</calculatedColumnFormula>
    </tableColumn>
    <tableColumn id="5" name="Colonne5" dataDxfId="1">
      <calculatedColumnFormula>ech_pro</calculatedColumnFormula>
    </tableColumn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  <tableColumn id="25" name="Colonne25"/>
    <tableColumn id="26" name="Colonne26"/>
    <tableColumn id="27" name="Colonne27"/>
    <tableColumn id="28" name="Colonne28"/>
    <tableColumn id="29" name="Colonne29"/>
    <tableColumn id="30" name="Colonne30"/>
    <tableColumn id="31" name="Colonne31"/>
    <tableColumn id="32" name="Colonne32"/>
    <tableColumn id="33" name="Colonne33"/>
    <tableColumn id="34" name="Colonne34"/>
    <tableColumn id="35" name="Colonne35"/>
    <tableColumn id="36" name="Colonne36"/>
    <tableColumn id="37" name="Colonne37"/>
    <tableColumn id="38" name="Colonne38"/>
    <tableColumn id="39" name="Colonne39"/>
    <tableColumn id="40" name="Colonne40"/>
    <tableColumn id="41" name="Colonne41"/>
    <tableColumn id="42" name="Colonne42"/>
    <tableColumn id="43" name="Colonne43"/>
    <tableColumn id="44" name="Colonne44"/>
    <tableColumn id="45" name="Colonne45"/>
    <tableColumn id="46" name="Colonne46"/>
    <tableColumn id="47" name="Colonne47"/>
    <tableColumn id="48" name="Colonne48"/>
    <tableColumn id="49" name="Colonne49"/>
    <tableColumn id="50" name="Colonne50"/>
    <tableColumn id="51" name="Colonne51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36"/>
  <sheetViews>
    <sheetView tabSelected="1" topLeftCell="P4" zoomScale="70" zoomScaleNormal="70" workbookViewId="0">
      <selection activeCell="O9" sqref="O9"/>
    </sheetView>
  </sheetViews>
  <sheetFormatPr baseColWidth="10" defaultRowHeight="15" x14ac:dyDescent="0.25"/>
  <cols>
    <col min="1" max="3" width="11.5703125" customWidth="1"/>
    <col min="4" max="4" width="15.85546875" bestFit="1" customWidth="1"/>
    <col min="5" max="5" width="18.28515625" bestFit="1" customWidth="1"/>
    <col min="6" max="12" width="18.28515625" customWidth="1"/>
    <col min="13" max="13" width="20.28515625" customWidth="1"/>
    <col min="14" max="15" width="17.85546875" customWidth="1"/>
    <col min="16" max="17" width="11.5703125" customWidth="1"/>
    <col min="18" max="18" width="15.85546875" bestFit="1" customWidth="1"/>
    <col min="19" max="64" width="4.7109375" customWidth="1"/>
  </cols>
  <sheetData>
    <row r="1" spans="1:64" ht="116.25" customHeight="1" x14ac:dyDescent="0.25">
      <c r="S1" s="2" t="str">
        <f ca="1">PROPER(TEXT(S$4,"mmmm"))&amp;" "&amp;YEAR(S4)</f>
        <v>Mai 2023</v>
      </c>
      <c r="T1" s="2" t="str">
        <f ca="1">IF(MONTH(T$4)=MONTH(S$4),"",PROPER(TEXT(T$4,"mmmm"))&amp;" "&amp;YEAR(T$4))</f>
        <v/>
      </c>
      <c r="U1" s="2" t="str">
        <f t="shared" ref="U1:BL1" ca="1" si="0">IF(MONTH(U$4)=MONTH(T$4),"",PROPER(TEXT(U$4,"mmmm"))&amp;" "&amp;YEAR(U$4))</f>
        <v/>
      </c>
      <c r="V1" s="2" t="str">
        <f t="shared" ca="1" si="0"/>
        <v/>
      </c>
      <c r="W1" s="2" t="str">
        <f t="shared" ca="1" si="0"/>
        <v/>
      </c>
      <c r="X1" s="2" t="str">
        <f t="shared" ca="1" si="0"/>
        <v/>
      </c>
      <c r="Y1" s="2" t="str">
        <f t="shared" ca="1" si="0"/>
        <v/>
      </c>
      <c r="Z1" s="2" t="str">
        <f t="shared" ca="1" si="0"/>
        <v/>
      </c>
      <c r="AA1" s="2" t="str">
        <f t="shared" ca="1" si="0"/>
        <v/>
      </c>
      <c r="AB1" s="2" t="str">
        <f t="shared" ca="1" si="0"/>
        <v/>
      </c>
      <c r="AC1" s="2" t="str">
        <f t="shared" ca="1" si="0"/>
        <v/>
      </c>
      <c r="AD1" s="2" t="str">
        <f t="shared" ca="1" si="0"/>
        <v/>
      </c>
      <c r="AE1" s="2" t="str">
        <f t="shared" ca="1" si="0"/>
        <v>Juin 2023</v>
      </c>
      <c r="AF1" s="2" t="str">
        <f t="shared" ca="1" si="0"/>
        <v/>
      </c>
      <c r="AG1" s="2" t="str">
        <f t="shared" ca="1" si="0"/>
        <v/>
      </c>
      <c r="AH1" s="2" t="str">
        <f t="shared" ca="1" si="0"/>
        <v/>
      </c>
      <c r="AI1" s="2" t="str">
        <f t="shared" ca="1" si="0"/>
        <v/>
      </c>
      <c r="AJ1" s="2" t="str">
        <f t="shared" ca="1" si="0"/>
        <v/>
      </c>
      <c r="AK1" s="2" t="str">
        <f t="shared" ca="1" si="0"/>
        <v/>
      </c>
      <c r="AL1" s="2" t="str">
        <f t="shared" ca="1" si="0"/>
        <v/>
      </c>
      <c r="AM1" s="2" t="str">
        <f t="shared" ca="1" si="0"/>
        <v/>
      </c>
      <c r="AN1" s="2" t="str">
        <f t="shared" ca="1" si="0"/>
        <v/>
      </c>
      <c r="AO1" s="2" t="str">
        <f t="shared" ca="1" si="0"/>
        <v/>
      </c>
      <c r="AP1" s="2" t="str">
        <f t="shared" ca="1" si="0"/>
        <v/>
      </c>
      <c r="AQ1" s="2" t="str">
        <f t="shared" ca="1" si="0"/>
        <v/>
      </c>
      <c r="AR1" s="2" t="str">
        <f t="shared" ca="1" si="0"/>
        <v/>
      </c>
      <c r="AS1" s="2" t="str">
        <f t="shared" ca="1" si="0"/>
        <v/>
      </c>
      <c r="AT1" s="2" t="str">
        <f t="shared" ca="1" si="0"/>
        <v/>
      </c>
      <c r="AU1" s="2" t="str">
        <f t="shared" ca="1" si="0"/>
        <v/>
      </c>
      <c r="AV1" s="2" t="str">
        <f t="shared" ca="1" si="0"/>
        <v/>
      </c>
      <c r="AW1" s="2" t="str">
        <f t="shared" ca="1" si="0"/>
        <v/>
      </c>
      <c r="AX1" s="2" t="str">
        <f t="shared" ca="1" si="0"/>
        <v/>
      </c>
      <c r="AY1" s="2" t="str">
        <f t="shared" ca="1" si="0"/>
        <v/>
      </c>
      <c r="AZ1" s="2" t="str">
        <f t="shared" ca="1" si="0"/>
        <v/>
      </c>
      <c r="BA1" s="2" t="str">
        <f t="shared" ca="1" si="0"/>
        <v/>
      </c>
      <c r="BB1" s="2" t="str">
        <f t="shared" ca="1" si="0"/>
        <v/>
      </c>
      <c r="BC1" s="2" t="str">
        <f t="shared" ca="1" si="0"/>
        <v/>
      </c>
      <c r="BD1" s="2" t="str">
        <f t="shared" ca="1" si="0"/>
        <v/>
      </c>
      <c r="BE1" s="2" t="str">
        <f t="shared" ca="1" si="0"/>
        <v/>
      </c>
      <c r="BF1" s="2" t="str">
        <f t="shared" ca="1" si="0"/>
        <v/>
      </c>
      <c r="BG1" s="2" t="str">
        <f t="shared" ca="1" si="0"/>
        <v/>
      </c>
      <c r="BH1" s="2" t="str">
        <f t="shared" ca="1" si="0"/>
        <v/>
      </c>
      <c r="BI1" s="2" t="str">
        <f t="shared" ca="1" si="0"/>
        <v>Juillet 2023</v>
      </c>
      <c r="BJ1" s="2" t="str">
        <f t="shared" ca="1" si="0"/>
        <v/>
      </c>
      <c r="BK1" s="2" t="str">
        <f t="shared" ca="1" si="0"/>
        <v/>
      </c>
      <c r="BL1" s="2" t="str">
        <f t="shared" ca="1" si="0"/>
        <v/>
      </c>
    </row>
    <row r="2" spans="1:64" x14ac:dyDescent="0.25">
      <c r="S2" t="str">
        <f ca="1">IF(WEEKDAY(S$4,2)=4,"S"&amp;TEXT(INT((S$4-LOOKUP(S$4,DATE(YEAR(S$4)+{-1;0;1},1,3)-WEEKDAY(DATE(YEAR(S$4)+{-1;0;1},1,3))+2))/7)+1,"00"),"")</f>
        <v/>
      </c>
      <c r="T2" t="str">
        <f ca="1">IF(WEEKDAY(T$4,2)=4,"S"&amp;TEXT(INT((T$4-LOOKUP(T$4,DATE(YEAR(T$4)+{-1;0;1},1,3)-WEEKDAY(DATE(YEAR(T$4)+{-1;0;1},1,3))+2))/7)+1,"00"),"")</f>
        <v/>
      </c>
      <c r="U2" t="str">
        <f ca="1">IF(WEEKDAY(U$4,2)=4,"S"&amp;TEXT(INT((U$4-LOOKUP(U$4,DATE(YEAR(U$4)+{-1;0;1},1,3)-WEEKDAY(DATE(YEAR(U$4)+{-1;0;1},1,3))+2))/7)+1,"00"),"")</f>
        <v/>
      </c>
      <c r="V2" t="str">
        <f ca="1">IF(WEEKDAY(V$4,2)=4,"S"&amp;TEXT(INT((V$4-LOOKUP(V$4,DATE(YEAR(V$4)+{-1;0;1},1,3)-WEEKDAY(DATE(YEAR(V$4)+{-1;0;1},1,3))+2))/7)+1,"00"),"")</f>
        <v/>
      </c>
      <c r="W2" t="str">
        <f ca="1">IF(WEEKDAY(W$4,2)=4,"S"&amp;TEXT(INT((W$4-LOOKUP(W$4,DATE(YEAR(W$4)+{-1;0;1},1,3)-WEEKDAY(DATE(YEAR(W$4)+{-1;0;1},1,3))+2))/7)+1,"00"),"")</f>
        <v/>
      </c>
      <c r="X2" t="str">
        <f ca="1">IF(WEEKDAY(X$4,2)=4,"S"&amp;TEXT(INT((X$4-LOOKUP(X$4,DATE(YEAR(X$4)+{-1;0;1},1,3)-WEEKDAY(DATE(YEAR(X$4)+{-1;0;1},1,3))+2))/7)+1,"00"),"")</f>
        <v>S21</v>
      </c>
      <c r="Y2" t="str">
        <f ca="1">IF(WEEKDAY(Y$4,2)=4,"S"&amp;TEXT(INT((Y$4-LOOKUP(Y$4,DATE(YEAR(Y$4)+{-1;0;1},1,3)-WEEKDAY(DATE(YEAR(Y$4)+{-1;0;1},1,3))+2))/7)+1,"00"),"")</f>
        <v/>
      </c>
      <c r="Z2" t="str">
        <f ca="1">IF(WEEKDAY(Z$4,2)=4,"S"&amp;TEXT(INT((Z$4-LOOKUP(Z$4,DATE(YEAR(Z$4)+{-1;0;1},1,3)-WEEKDAY(DATE(YEAR(Z$4)+{-1;0;1},1,3))+2))/7)+1,"00"),"")</f>
        <v/>
      </c>
      <c r="AA2" t="str">
        <f ca="1">IF(WEEKDAY(AA$4,2)=4,"S"&amp;TEXT(INT((AA$4-LOOKUP(AA$4,DATE(YEAR(AA$4)+{-1;0;1},1,3)-WEEKDAY(DATE(YEAR(AA$4)+{-1;0;1},1,3))+2))/7)+1,"00"),"")</f>
        <v/>
      </c>
      <c r="AB2" t="str">
        <f ca="1">IF(WEEKDAY(AB$4,2)=4,"S"&amp;TEXT(INT((AB$4-LOOKUP(AB$4,DATE(YEAR(AB$4)+{-1;0;1},1,3)-WEEKDAY(DATE(YEAR(AB$4)+{-1;0;1},1,3))+2))/7)+1,"00"),"")</f>
        <v/>
      </c>
      <c r="AC2" t="str">
        <f ca="1">IF(WEEKDAY(AC$4,2)=4,"S"&amp;TEXT(INT((AC$4-LOOKUP(AC$4,DATE(YEAR(AC$4)+{-1;0;1},1,3)-WEEKDAY(DATE(YEAR(AC$4)+{-1;0;1},1,3))+2))/7)+1,"00"),"")</f>
        <v/>
      </c>
      <c r="AD2" t="str">
        <f ca="1">IF(WEEKDAY(AD$4,2)=4,"S"&amp;TEXT(INT((AD$4-LOOKUP(AD$4,DATE(YEAR(AD$4)+{-1;0;1},1,3)-WEEKDAY(DATE(YEAR(AD$4)+{-1;0;1},1,3))+2))/7)+1,"00"),"")</f>
        <v/>
      </c>
      <c r="AE2" t="str">
        <f ca="1">IF(WEEKDAY(AE$4,2)=4,"S"&amp;TEXT(INT((AE$4-LOOKUP(AE$4,DATE(YEAR(AE$4)+{-1;0;1},1,3)-WEEKDAY(DATE(YEAR(AE$4)+{-1;0;1},1,3))+2))/7)+1,"00"),"")</f>
        <v>S22</v>
      </c>
      <c r="AF2" t="str">
        <f ca="1">IF(WEEKDAY(AF$4,2)=4,"S"&amp;TEXT(INT((AF$4-LOOKUP(AF$4,DATE(YEAR(AF$4)+{-1;0;1},1,3)-WEEKDAY(DATE(YEAR(AF$4)+{-1;0;1},1,3))+2))/7)+1,"00"),"")</f>
        <v/>
      </c>
      <c r="AG2" t="str">
        <f ca="1">IF(WEEKDAY(AG$4,2)=4,"S"&amp;TEXT(INT((AG$4-LOOKUP(AG$4,DATE(YEAR(AG$4)+{-1;0;1},1,3)-WEEKDAY(DATE(YEAR(AG$4)+{-1;0;1},1,3))+2))/7)+1,"00"),"")</f>
        <v/>
      </c>
      <c r="AH2" t="str">
        <f ca="1">IF(WEEKDAY(AH$4,2)=4,"S"&amp;TEXT(INT((AH$4-LOOKUP(AH$4,DATE(YEAR(AH$4)+{-1;0;1},1,3)-WEEKDAY(DATE(YEAR(AH$4)+{-1;0;1},1,3))+2))/7)+1,"00"),"")</f>
        <v/>
      </c>
      <c r="AI2" t="str">
        <f ca="1">IF(WEEKDAY(AI$4,2)=4,"S"&amp;TEXT(INT((AI$4-LOOKUP(AI$4,DATE(YEAR(AI$4)+{-1;0;1},1,3)-WEEKDAY(DATE(YEAR(AI$4)+{-1;0;1},1,3))+2))/7)+1,"00"),"")</f>
        <v/>
      </c>
      <c r="AJ2" t="str">
        <f ca="1">IF(WEEKDAY(AJ$4,2)=4,"S"&amp;TEXT(INT((AJ$4-LOOKUP(AJ$4,DATE(YEAR(AJ$4)+{-1;0;1},1,3)-WEEKDAY(DATE(YEAR(AJ$4)+{-1;0;1},1,3))+2))/7)+1,"00"),"")</f>
        <v/>
      </c>
      <c r="AK2" t="str">
        <f ca="1">IF(WEEKDAY(AK$4,2)=4,"S"&amp;TEXT(INT((AK$4-LOOKUP(AK$4,DATE(YEAR(AK$4)+{-1;0;1},1,3)-WEEKDAY(DATE(YEAR(AK$4)+{-1;0;1},1,3))+2))/7)+1,"00"),"")</f>
        <v/>
      </c>
      <c r="AL2" t="str">
        <f ca="1">IF(WEEKDAY(AL$4,2)=4,"S"&amp;TEXT(INT((AL$4-LOOKUP(AL$4,DATE(YEAR(AL$4)+{-1;0;1},1,3)-WEEKDAY(DATE(YEAR(AL$4)+{-1;0;1},1,3))+2))/7)+1,"00"),"")</f>
        <v>S23</v>
      </c>
      <c r="AM2" t="str">
        <f ca="1">IF(WEEKDAY(AM$4,2)=4,"S"&amp;TEXT(INT((AM$4-LOOKUP(AM$4,DATE(YEAR(AM$4)+{-1;0;1},1,3)-WEEKDAY(DATE(YEAR(AM$4)+{-1;0;1},1,3))+2))/7)+1,"00"),"")</f>
        <v/>
      </c>
      <c r="AN2" t="str">
        <f ca="1">IF(WEEKDAY(AN$4,2)=4,"S"&amp;TEXT(INT((AN$4-LOOKUP(AN$4,DATE(YEAR(AN$4)+{-1;0;1},1,3)-WEEKDAY(DATE(YEAR(AN$4)+{-1;0;1},1,3))+2))/7)+1,"00"),"")</f>
        <v/>
      </c>
      <c r="AO2" t="str">
        <f ca="1">IF(WEEKDAY(AO$4,2)=4,"S"&amp;TEXT(INT((AO$4-LOOKUP(AO$4,DATE(YEAR(AO$4)+{-1;0;1},1,3)-WEEKDAY(DATE(YEAR(AO$4)+{-1;0;1},1,3))+2))/7)+1,"00"),"")</f>
        <v/>
      </c>
      <c r="AP2" t="str">
        <f ca="1">IF(WEEKDAY(AP$4,2)=4,"S"&amp;TEXT(INT((AP$4-LOOKUP(AP$4,DATE(YEAR(AP$4)+{-1;0;1},1,3)-WEEKDAY(DATE(YEAR(AP$4)+{-1;0;1},1,3))+2))/7)+1,"00"),"")</f>
        <v/>
      </c>
      <c r="AQ2" t="str">
        <f ca="1">IF(WEEKDAY(AQ$4,2)=4,"S"&amp;TEXT(INT((AQ$4-LOOKUP(AQ$4,DATE(YEAR(AQ$4)+{-1;0;1},1,3)-WEEKDAY(DATE(YEAR(AQ$4)+{-1;0;1},1,3))+2))/7)+1,"00"),"")</f>
        <v/>
      </c>
      <c r="AR2" t="str">
        <f ca="1">IF(WEEKDAY(AR$4,2)=4,"S"&amp;TEXT(INT((AR$4-LOOKUP(AR$4,DATE(YEAR(AR$4)+{-1;0;1},1,3)-WEEKDAY(DATE(YEAR(AR$4)+{-1;0;1},1,3))+2))/7)+1,"00"),"")</f>
        <v/>
      </c>
      <c r="AS2" t="str">
        <f ca="1">IF(WEEKDAY(AS$4,2)=4,"S"&amp;TEXT(INT((AS$4-LOOKUP(AS$4,DATE(YEAR(AS$4)+{-1;0;1},1,3)-WEEKDAY(DATE(YEAR(AS$4)+{-1;0;1},1,3))+2))/7)+1,"00"),"")</f>
        <v>S24</v>
      </c>
      <c r="AT2" t="str">
        <f ca="1">IF(WEEKDAY(AT$4,2)=4,"S"&amp;TEXT(INT((AT$4-LOOKUP(AT$4,DATE(YEAR(AT$4)+{-1;0;1},1,3)-WEEKDAY(DATE(YEAR(AT$4)+{-1;0;1},1,3))+2))/7)+1,"00"),"")</f>
        <v/>
      </c>
      <c r="AU2" t="str">
        <f ca="1">IF(WEEKDAY(AU$4,2)=4,"S"&amp;TEXT(INT((AU$4-LOOKUP(AU$4,DATE(YEAR(AU$4)+{-1;0;1},1,3)-WEEKDAY(DATE(YEAR(AU$4)+{-1;0;1},1,3))+2))/7)+1,"00"),"")</f>
        <v/>
      </c>
      <c r="AV2" t="str">
        <f ca="1">IF(WEEKDAY(AV$4,2)=4,"S"&amp;TEXT(INT((AV$4-LOOKUP(AV$4,DATE(YEAR(AV$4)+{-1;0;1},1,3)-WEEKDAY(DATE(YEAR(AV$4)+{-1;0;1},1,3))+2))/7)+1,"00"),"")</f>
        <v/>
      </c>
      <c r="AW2" t="str">
        <f ca="1">IF(WEEKDAY(AW$4,2)=4,"S"&amp;TEXT(INT((AW$4-LOOKUP(AW$4,DATE(YEAR(AW$4)+{-1;0;1},1,3)-WEEKDAY(DATE(YEAR(AW$4)+{-1;0;1},1,3))+2))/7)+1,"00"),"")</f>
        <v/>
      </c>
      <c r="AX2" t="str">
        <f ca="1">IF(WEEKDAY(AX$4,2)=4,"S"&amp;TEXT(INT((AX$4-LOOKUP(AX$4,DATE(YEAR(AX$4)+{-1;0;1},1,3)-WEEKDAY(DATE(YEAR(AX$4)+{-1;0;1},1,3))+2))/7)+1,"00"),"")</f>
        <v/>
      </c>
      <c r="AY2" t="str">
        <f ca="1">IF(WEEKDAY(AY$4,2)=4,"S"&amp;TEXT(INT((AY$4-LOOKUP(AY$4,DATE(YEAR(AY$4)+{-1;0;1},1,3)-WEEKDAY(DATE(YEAR(AY$4)+{-1;0;1},1,3))+2))/7)+1,"00"),"")</f>
        <v/>
      </c>
      <c r="AZ2" t="str">
        <f ca="1">IF(WEEKDAY(AZ$4,2)=4,"S"&amp;TEXT(INT((AZ$4-LOOKUP(AZ$4,DATE(YEAR(AZ$4)+{-1;0;1},1,3)-WEEKDAY(DATE(YEAR(AZ$4)+{-1;0;1},1,3))+2))/7)+1,"00"),"")</f>
        <v>S25</v>
      </c>
      <c r="BA2" t="str">
        <f ca="1">IF(WEEKDAY(BA$4,2)=4,"S"&amp;TEXT(INT((BA$4-LOOKUP(BA$4,DATE(YEAR(BA$4)+{-1;0;1},1,3)-WEEKDAY(DATE(YEAR(BA$4)+{-1;0;1},1,3))+2))/7)+1,"00"),"")</f>
        <v/>
      </c>
      <c r="BB2" t="str">
        <f ca="1">IF(WEEKDAY(BB$4,2)=4,"S"&amp;TEXT(INT((BB$4-LOOKUP(BB$4,DATE(YEAR(BB$4)+{-1;0;1},1,3)-WEEKDAY(DATE(YEAR(BB$4)+{-1;0;1},1,3))+2))/7)+1,"00"),"")</f>
        <v/>
      </c>
      <c r="BC2" t="str">
        <f ca="1">IF(WEEKDAY(BC$4,2)=4,"S"&amp;TEXT(INT((BC$4-LOOKUP(BC$4,DATE(YEAR(BC$4)+{-1;0;1},1,3)-WEEKDAY(DATE(YEAR(BC$4)+{-1;0;1},1,3))+2))/7)+1,"00"),"")</f>
        <v/>
      </c>
      <c r="BD2" t="str">
        <f ca="1">IF(WEEKDAY(BD$4,2)=4,"S"&amp;TEXT(INT((BD$4-LOOKUP(BD$4,DATE(YEAR(BD$4)+{-1;0;1},1,3)-WEEKDAY(DATE(YEAR(BD$4)+{-1;0;1},1,3))+2))/7)+1,"00"),"")</f>
        <v/>
      </c>
      <c r="BE2" t="str">
        <f ca="1">IF(WEEKDAY(BE$4,2)=4,"S"&amp;TEXT(INT((BE$4-LOOKUP(BE$4,DATE(YEAR(BE$4)+{-1;0;1},1,3)-WEEKDAY(DATE(YEAR(BE$4)+{-1;0;1},1,3))+2))/7)+1,"00"),"")</f>
        <v/>
      </c>
      <c r="BF2" t="str">
        <f ca="1">IF(WEEKDAY(BF$4,2)=4,"S"&amp;TEXT(INT((BF$4-LOOKUP(BF$4,DATE(YEAR(BF$4)+{-1;0;1},1,3)-WEEKDAY(DATE(YEAR(BF$4)+{-1;0;1},1,3))+2))/7)+1,"00"),"")</f>
        <v/>
      </c>
      <c r="BG2" t="str">
        <f ca="1">IF(WEEKDAY(BG$4,2)=4,"S"&amp;TEXT(INT((BG$4-LOOKUP(BG$4,DATE(YEAR(BG$4)+{-1;0;1},1,3)-WEEKDAY(DATE(YEAR(BG$4)+{-1;0;1},1,3))+2))/7)+1,"00"),"")</f>
        <v>S26</v>
      </c>
      <c r="BH2" t="str">
        <f ca="1">IF(WEEKDAY(BH$4,2)=4,"S"&amp;TEXT(INT((BH$4-LOOKUP(BH$4,DATE(YEAR(BH$4)+{-1;0;1},1,3)-WEEKDAY(DATE(YEAR(BH$4)+{-1;0;1},1,3))+2))/7)+1,"00"),"")</f>
        <v/>
      </c>
      <c r="BI2" t="str">
        <f ca="1">IF(WEEKDAY(BI$4,2)=4,"S"&amp;TEXT(INT((BI$4-LOOKUP(BI$4,DATE(YEAR(BI$4)+{-1;0;1},1,3)-WEEKDAY(DATE(YEAR(BI$4)+{-1;0;1},1,3))+2))/7)+1,"00"),"")</f>
        <v/>
      </c>
      <c r="BJ2" t="str">
        <f ca="1">IF(WEEKDAY(BJ$4,2)=4,"S"&amp;TEXT(INT((BJ$4-LOOKUP(BJ$4,DATE(YEAR(BJ$4)+{-1;0;1},1,3)-WEEKDAY(DATE(YEAR(BJ$4)+{-1;0;1},1,3))+2))/7)+1,"00"),"")</f>
        <v/>
      </c>
      <c r="BK2" t="str">
        <f ca="1">IF(WEEKDAY(BK$4,2)=4,"S"&amp;TEXT(INT((BK$4-LOOKUP(BK$4,DATE(YEAR(BK$4)+{-1;0;1},1,3)-WEEKDAY(DATE(YEAR(BK$4)+{-1;0;1},1,3))+2))/7)+1,"00"),"")</f>
        <v/>
      </c>
      <c r="BL2" t="str">
        <f ca="1">IF(WEEKDAY(BL$4,2)=4,"S"&amp;TEXT(INT((BL$4-LOOKUP(BL$4,DATE(YEAR(BL$4)+{-1;0;1},1,3)-WEEKDAY(DATE(YEAR(BL$4)+{-1;0;1},1,3))+2))/7)+1,"00"),"")</f>
        <v/>
      </c>
    </row>
    <row r="3" spans="1:64" x14ac:dyDescent="0.25">
      <c r="S3" t="str">
        <f ca="1">PROPER(TEXT(datdeb,"jjj"))</f>
        <v>Sam</v>
      </c>
      <c r="T3" t="str">
        <f ca="1">PROPER(TEXT(T4,"jjj"))</f>
        <v>Dim</v>
      </c>
      <c r="U3" t="str">
        <f ca="1">PROPER(TEXT(U4,"jjj"))</f>
        <v>Lun</v>
      </c>
      <c r="V3" t="str">
        <f t="shared" ref="V3:BL3" ca="1" si="1">PROPER(TEXT(V4,"jjj"))</f>
        <v>Mar</v>
      </c>
      <c r="W3" t="str">
        <f t="shared" ca="1" si="1"/>
        <v>Mer</v>
      </c>
      <c r="X3" t="str">
        <f t="shared" ca="1" si="1"/>
        <v>Jeu</v>
      </c>
      <c r="Y3" t="str">
        <f t="shared" ca="1" si="1"/>
        <v>Ven</v>
      </c>
      <c r="Z3" t="str">
        <f t="shared" ca="1" si="1"/>
        <v>Sam</v>
      </c>
      <c r="AA3" t="str">
        <f t="shared" ca="1" si="1"/>
        <v>Dim</v>
      </c>
      <c r="AB3" t="str">
        <f t="shared" ca="1" si="1"/>
        <v>Lun</v>
      </c>
      <c r="AC3" t="str">
        <f t="shared" ca="1" si="1"/>
        <v>Mar</v>
      </c>
      <c r="AD3" t="str">
        <f t="shared" ca="1" si="1"/>
        <v>Mer</v>
      </c>
      <c r="AE3" t="str">
        <f t="shared" ca="1" si="1"/>
        <v>Jeu</v>
      </c>
      <c r="AF3" t="str">
        <f t="shared" ca="1" si="1"/>
        <v>Ven</v>
      </c>
      <c r="AG3" t="str">
        <f t="shared" ca="1" si="1"/>
        <v>Sam</v>
      </c>
      <c r="AH3" t="str">
        <f t="shared" ca="1" si="1"/>
        <v>Dim</v>
      </c>
      <c r="AI3" t="str">
        <f t="shared" ca="1" si="1"/>
        <v>Lun</v>
      </c>
      <c r="AJ3" t="str">
        <f t="shared" ca="1" si="1"/>
        <v>Mar</v>
      </c>
      <c r="AK3" t="str">
        <f t="shared" ca="1" si="1"/>
        <v>Mer</v>
      </c>
      <c r="AL3" t="str">
        <f t="shared" ca="1" si="1"/>
        <v>Jeu</v>
      </c>
      <c r="AM3" t="str">
        <f t="shared" ca="1" si="1"/>
        <v>Ven</v>
      </c>
      <c r="AN3" t="str">
        <f t="shared" ca="1" si="1"/>
        <v>Sam</v>
      </c>
      <c r="AO3" t="str">
        <f t="shared" ca="1" si="1"/>
        <v>Dim</v>
      </c>
      <c r="AP3" t="str">
        <f t="shared" ca="1" si="1"/>
        <v>Lun</v>
      </c>
      <c r="AQ3" t="str">
        <f t="shared" ca="1" si="1"/>
        <v>Mar</v>
      </c>
      <c r="AR3" t="str">
        <f t="shared" ca="1" si="1"/>
        <v>Mer</v>
      </c>
      <c r="AS3" t="str">
        <f t="shared" ca="1" si="1"/>
        <v>Jeu</v>
      </c>
      <c r="AT3" t="str">
        <f t="shared" ca="1" si="1"/>
        <v>Ven</v>
      </c>
      <c r="AU3" t="str">
        <f t="shared" ca="1" si="1"/>
        <v>Sam</v>
      </c>
      <c r="AV3" t="str">
        <f t="shared" ca="1" si="1"/>
        <v>Dim</v>
      </c>
      <c r="AW3" t="str">
        <f t="shared" ca="1" si="1"/>
        <v>Lun</v>
      </c>
      <c r="AX3" t="str">
        <f t="shared" ca="1" si="1"/>
        <v>Mar</v>
      </c>
      <c r="AY3" t="str">
        <f t="shared" ca="1" si="1"/>
        <v>Mer</v>
      </c>
      <c r="AZ3" t="str">
        <f t="shared" ca="1" si="1"/>
        <v>Jeu</v>
      </c>
      <c r="BA3" t="str">
        <f t="shared" ca="1" si="1"/>
        <v>Ven</v>
      </c>
      <c r="BB3" t="str">
        <f t="shared" ca="1" si="1"/>
        <v>Sam</v>
      </c>
      <c r="BC3" t="str">
        <f t="shared" ca="1" si="1"/>
        <v>Dim</v>
      </c>
      <c r="BD3" t="str">
        <f t="shared" ca="1" si="1"/>
        <v>Lun</v>
      </c>
      <c r="BE3" t="str">
        <f t="shared" ca="1" si="1"/>
        <v>Mar</v>
      </c>
      <c r="BF3" t="str">
        <f t="shared" ca="1" si="1"/>
        <v>Mer</v>
      </c>
      <c r="BG3" t="str">
        <f t="shared" ca="1" si="1"/>
        <v>Jeu</v>
      </c>
      <c r="BH3" t="str">
        <f t="shared" ca="1" si="1"/>
        <v>Ven</v>
      </c>
      <c r="BI3" t="str">
        <f t="shared" ca="1" si="1"/>
        <v>Sam</v>
      </c>
      <c r="BJ3" t="str">
        <f t="shared" ca="1" si="1"/>
        <v>Dim</v>
      </c>
      <c r="BK3" t="str">
        <f t="shared" ca="1" si="1"/>
        <v>Lun</v>
      </c>
      <c r="BL3" t="str">
        <f t="shared" ca="1" si="1"/>
        <v>Mar</v>
      </c>
    </row>
    <row r="4" spans="1:64" x14ac:dyDescent="0.25">
      <c r="S4" s="1">
        <f ca="1">TODAY()-archive+dc+sb</f>
        <v>45066</v>
      </c>
      <c r="T4" s="1">
        <f ca="1">S4+1</f>
        <v>45067</v>
      </c>
      <c r="U4" s="1">
        <f ca="1">T4+1</f>
        <v>45068</v>
      </c>
      <c r="V4" s="1">
        <f t="shared" ref="V4:BL4" ca="1" si="2">U4+1</f>
        <v>45069</v>
      </c>
      <c r="W4" s="1">
        <f t="shared" ca="1" si="2"/>
        <v>45070</v>
      </c>
      <c r="X4" s="1">
        <f t="shared" ca="1" si="2"/>
        <v>45071</v>
      </c>
      <c r="Y4" s="1">
        <f t="shared" ca="1" si="2"/>
        <v>45072</v>
      </c>
      <c r="Z4" s="1">
        <f t="shared" ca="1" si="2"/>
        <v>45073</v>
      </c>
      <c r="AA4" s="1">
        <f t="shared" ca="1" si="2"/>
        <v>45074</v>
      </c>
      <c r="AB4" s="1">
        <f t="shared" ca="1" si="2"/>
        <v>45075</v>
      </c>
      <c r="AC4" s="1">
        <f t="shared" ca="1" si="2"/>
        <v>45076</v>
      </c>
      <c r="AD4" s="1">
        <f t="shared" ca="1" si="2"/>
        <v>45077</v>
      </c>
      <c r="AE4" s="1">
        <f t="shared" ca="1" si="2"/>
        <v>45078</v>
      </c>
      <c r="AF4" s="1">
        <f t="shared" ca="1" si="2"/>
        <v>45079</v>
      </c>
      <c r="AG4" s="1">
        <f t="shared" ca="1" si="2"/>
        <v>45080</v>
      </c>
      <c r="AH4" s="1">
        <f t="shared" ca="1" si="2"/>
        <v>45081</v>
      </c>
      <c r="AI4" s="1">
        <f t="shared" ca="1" si="2"/>
        <v>45082</v>
      </c>
      <c r="AJ4" s="1">
        <f t="shared" ca="1" si="2"/>
        <v>45083</v>
      </c>
      <c r="AK4" s="1">
        <f t="shared" ca="1" si="2"/>
        <v>45084</v>
      </c>
      <c r="AL4" s="1">
        <f t="shared" ca="1" si="2"/>
        <v>45085</v>
      </c>
      <c r="AM4" s="1">
        <f t="shared" ca="1" si="2"/>
        <v>45086</v>
      </c>
      <c r="AN4" s="1">
        <f t="shared" ca="1" si="2"/>
        <v>45087</v>
      </c>
      <c r="AO4" s="1">
        <f t="shared" ca="1" si="2"/>
        <v>45088</v>
      </c>
      <c r="AP4" s="1">
        <f t="shared" ca="1" si="2"/>
        <v>45089</v>
      </c>
      <c r="AQ4" s="1">
        <f t="shared" ca="1" si="2"/>
        <v>45090</v>
      </c>
      <c r="AR4" s="1">
        <f t="shared" ca="1" si="2"/>
        <v>45091</v>
      </c>
      <c r="AS4" s="1">
        <f t="shared" ca="1" si="2"/>
        <v>45092</v>
      </c>
      <c r="AT4" s="1">
        <f t="shared" ca="1" si="2"/>
        <v>45093</v>
      </c>
      <c r="AU4" s="1">
        <f t="shared" ca="1" si="2"/>
        <v>45094</v>
      </c>
      <c r="AV4" s="1">
        <f t="shared" ca="1" si="2"/>
        <v>45095</v>
      </c>
      <c r="AW4" s="1">
        <f t="shared" ca="1" si="2"/>
        <v>45096</v>
      </c>
      <c r="AX4" s="1">
        <f t="shared" ca="1" si="2"/>
        <v>45097</v>
      </c>
      <c r="AY4" s="1">
        <f t="shared" ca="1" si="2"/>
        <v>45098</v>
      </c>
      <c r="AZ4" s="1">
        <f t="shared" ca="1" si="2"/>
        <v>45099</v>
      </c>
      <c r="BA4" s="1">
        <f t="shared" ca="1" si="2"/>
        <v>45100</v>
      </c>
      <c r="BB4" s="1">
        <f t="shared" ca="1" si="2"/>
        <v>45101</v>
      </c>
      <c r="BC4" s="1">
        <f t="shared" ca="1" si="2"/>
        <v>45102</v>
      </c>
      <c r="BD4" s="1">
        <f t="shared" ca="1" si="2"/>
        <v>45103</v>
      </c>
      <c r="BE4" s="1">
        <f t="shared" ca="1" si="2"/>
        <v>45104</v>
      </c>
      <c r="BF4" s="1">
        <f t="shared" ca="1" si="2"/>
        <v>45105</v>
      </c>
      <c r="BG4" s="1">
        <f t="shared" ca="1" si="2"/>
        <v>45106</v>
      </c>
      <c r="BH4" s="1">
        <f t="shared" ca="1" si="2"/>
        <v>45107</v>
      </c>
      <c r="BI4" s="1">
        <f t="shared" ca="1" si="2"/>
        <v>45108</v>
      </c>
      <c r="BJ4" s="1">
        <f t="shared" ca="1" si="2"/>
        <v>45109</v>
      </c>
      <c r="BK4" s="1">
        <f t="shared" ca="1" si="2"/>
        <v>45110</v>
      </c>
      <c r="BL4" s="1">
        <f t="shared" ca="1" si="2"/>
        <v>45111</v>
      </c>
    </row>
    <row r="5" spans="1:64" x14ac:dyDescent="0.25">
      <c r="A5" t="s">
        <v>4</v>
      </c>
      <c r="B5" t="s">
        <v>5</v>
      </c>
      <c r="C5" t="s">
        <v>6</v>
      </c>
      <c r="D5" t="s">
        <v>89</v>
      </c>
      <c r="E5" t="s">
        <v>88</v>
      </c>
      <c r="F5" t="s">
        <v>95</v>
      </c>
      <c r="G5" t="s">
        <v>97</v>
      </c>
      <c r="H5" t="s">
        <v>99</v>
      </c>
      <c r="I5" t="s">
        <v>101</v>
      </c>
      <c r="J5" t="s">
        <v>103</v>
      </c>
      <c r="K5" t="s">
        <v>105</v>
      </c>
      <c r="L5" t="s">
        <v>107</v>
      </c>
      <c r="M5" t="s">
        <v>108</v>
      </c>
      <c r="N5" t="s">
        <v>110</v>
      </c>
      <c r="O5" t="s">
        <v>112</v>
      </c>
      <c r="P5" t="s">
        <v>113</v>
      </c>
      <c r="Q5" t="s">
        <v>117</v>
      </c>
      <c r="R5" t="s">
        <v>87</v>
      </c>
    </row>
    <row r="6" spans="1:64" hidden="1" x14ac:dyDescent="0.25">
      <c r="A6" t="s">
        <v>22</v>
      </c>
      <c r="B6" t="s">
        <v>23</v>
      </c>
      <c r="C6" t="s">
        <v>24</v>
      </c>
      <c r="D6" t="s">
        <v>25</v>
      </c>
      <c r="E6" t="s">
        <v>86</v>
      </c>
      <c r="F6" t="s">
        <v>94</v>
      </c>
      <c r="G6" t="s">
        <v>96</v>
      </c>
      <c r="H6" t="s">
        <v>98</v>
      </c>
      <c r="I6" t="s">
        <v>100</v>
      </c>
      <c r="J6" t="s">
        <v>102</v>
      </c>
      <c r="K6" t="s">
        <v>104</v>
      </c>
      <c r="L6" t="s">
        <v>106</v>
      </c>
      <c r="M6" t="s">
        <v>90</v>
      </c>
      <c r="N6" t="s">
        <v>109</v>
      </c>
      <c r="O6" t="s">
        <v>111</v>
      </c>
      <c r="P6" t="s">
        <v>92</v>
      </c>
      <c r="Q6" t="s">
        <v>116</v>
      </c>
      <c r="R6" t="s">
        <v>26</v>
      </c>
      <c r="S6" t="s">
        <v>27</v>
      </c>
      <c r="T6" t="s">
        <v>28</v>
      </c>
      <c r="U6" t="s">
        <v>29</v>
      </c>
      <c r="V6" t="s">
        <v>30</v>
      </c>
      <c r="W6" t="s">
        <v>31</v>
      </c>
      <c r="X6" t="s">
        <v>32</v>
      </c>
      <c r="Y6" t="s">
        <v>33</v>
      </c>
      <c r="Z6" t="s">
        <v>34</v>
      </c>
      <c r="AA6" t="s">
        <v>35</v>
      </c>
      <c r="AB6" t="s">
        <v>36</v>
      </c>
      <c r="AC6" t="s">
        <v>37</v>
      </c>
      <c r="AD6" t="s">
        <v>38</v>
      </c>
      <c r="AE6" t="s">
        <v>39</v>
      </c>
      <c r="AF6" t="s">
        <v>40</v>
      </c>
      <c r="AG6" t="s">
        <v>41</v>
      </c>
      <c r="AH6" t="s">
        <v>42</v>
      </c>
      <c r="AI6" t="s">
        <v>43</v>
      </c>
      <c r="AJ6" t="s">
        <v>44</v>
      </c>
      <c r="AK6" t="s">
        <v>45</v>
      </c>
      <c r="AL6" t="s">
        <v>46</v>
      </c>
      <c r="AM6" t="s">
        <v>47</v>
      </c>
      <c r="AN6" t="s">
        <v>48</v>
      </c>
      <c r="AO6" t="s">
        <v>49</v>
      </c>
      <c r="AP6" t="s">
        <v>50</v>
      </c>
      <c r="AQ6" t="s">
        <v>51</v>
      </c>
      <c r="AR6" t="s">
        <v>52</v>
      </c>
      <c r="AS6" t="s">
        <v>53</v>
      </c>
      <c r="AT6" t="s">
        <v>54</v>
      </c>
      <c r="AU6" t="s">
        <v>55</v>
      </c>
      <c r="AV6" t="s">
        <v>56</v>
      </c>
      <c r="AW6" t="s">
        <v>57</v>
      </c>
      <c r="AX6" t="s">
        <v>58</v>
      </c>
      <c r="AY6" t="s">
        <v>59</v>
      </c>
      <c r="AZ6" t="s">
        <v>60</v>
      </c>
      <c r="BA6" t="s">
        <v>61</v>
      </c>
      <c r="BB6" t="s">
        <v>62</v>
      </c>
      <c r="BC6" t="s">
        <v>63</v>
      </c>
      <c r="BD6" t="s">
        <v>64</v>
      </c>
      <c r="BE6" t="s">
        <v>65</v>
      </c>
      <c r="BF6" t="s">
        <v>66</v>
      </c>
      <c r="BG6" t="s">
        <v>67</v>
      </c>
      <c r="BH6" t="s">
        <v>68</v>
      </c>
      <c r="BI6" t="s">
        <v>69</v>
      </c>
      <c r="BJ6" t="s">
        <v>70</v>
      </c>
      <c r="BK6" t="s">
        <v>71</v>
      </c>
      <c r="BL6" t="s">
        <v>72</v>
      </c>
    </row>
    <row r="7" spans="1:64" x14ac:dyDescent="0.25">
      <c r="D7" s="3">
        <v>45058</v>
      </c>
      <c r="E7" t="s">
        <v>74</v>
      </c>
      <c r="F7">
        <f>VLOOKUP($E7,frequence,2,0)*IF(OR(VLOOKUP($E7,frequence,2,0)=7,VLOOKUP($E7,frequence,2,0)=14),1,30)</f>
        <v>7</v>
      </c>
      <c r="G7" t="s">
        <v>114</v>
      </c>
      <c r="H7">
        <f t="shared" ref="H7:H36" si="3">IF($G7="calendaire",1,0)</f>
        <v>1</v>
      </c>
      <c r="J7" t="s">
        <v>114</v>
      </c>
      <c r="K7">
        <f t="shared" ref="K7:K36" si="4">IF($J7="calendaire",1,0)</f>
        <v>1</v>
      </c>
      <c r="L7">
        <v>2</v>
      </c>
      <c r="M7" s="10" t="str">
        <f t="shared" ref="M7:M36" ca="1" si="5">IF($Q7="Terminé","/",$N7)</f>
        <v>/</v>
      </c>
      <c r="N7" s="3">
        <f ca="1">ech_pre</f>
        <v>45072</v>
      </c>
      <c r="O7" s="10">
        <f t="shared" ref="O7:O36" ca="1" si="6">IF($R7="Terminé","/",$P7)</f>
        <v>135174</v>
      </c>
      <c r="P7" s="6">
        <f ca="1">ech_enc</f>
        <v>135174</v>
      </c>
      <c r="Q7" s="6" t="str">
        <f ca="1">IF(OR($L7="P",$L7=""),"Permanent",IF($R7&lt;cejour,"Terminé",$R7))</f>
        <v>Terminé</v>
      </c>
      <c r="R7" s="7">
        <f ca="1">ech_pro</f>
        <v>45065</v>
      </c>
    </row>
    <row r="8" spans="1:64" x14ac:dyDescent="0.25">
      <c r="D8" s="3">
        <v>45061</v>
      </c>
      <c r="E8" t="s">
        <v>77</v>
      </c>
      <c r="F8">
        <f>VLOOKUP($E8,frequence,2,0)*IF(OR(VLOOKUP($E8,frequence,2,0)=7,VLOOKUP($E8,frequence,2,0)=14),1,30)</f>
        <v>30</v>
      </c>
      <c r="G8" t="s">
        <v>114</v>
      </c>
      <c r="H8">
        <f t="shared" si="3"/>
        <v>1</v>
      </c>
      <c r="J8" t="s">
        <v>114</v>
      </c>
      <c r="K8">
        <f t="shared" si="4"/>
        <v>1</v>
      </c>
      <c r="L8">
        <v>2</v>
      </c>
      <c r="M8" t="e">
        <f t="shared" ca="1" si="5"/>
        <v>#VALUE!</v>
      </c>
      <c r="N8" s="3" t="e">
        <f ca="1">ech_pre</f>
        <v>#VALUE!</v>
      </c>
      <c r="O8">
        <f t="shared" ca="1" si="6"/>
        <v>135183</v>
      </c>
      <c r="P8" s="6">
        <f ca="1">ech_enc</f>
        <v>135183</v>
      </c>
      <c r="Q8" s="6">
        <f ca="1">IF(OR($L8="P",$L8=""),"Permanent",IF($R8&lt;cejour,"Terminé",$R8))</f>
        <v>45091</v>
      </c>
      <c r="R8" s="7">
        <f ca="1">ech_pro</f>
        <v>45091</v>
      </c>
    </row>
    <row r="9" spans="1:64" x14ac:dyDescent="0.25">
      <c r="D9" s="3">
        <v>44690</v>
      </c>
      <c r="E9" t="s">
        <v>78</v>
      </c>
      <c r="F9">
        <f>VLOOKUP($E9,frequence,2,0)*IF(OR(VLOOKUP($E9,frequence,2,0)=7,VLOOKUP($E9,frequence,2,0)=14),1,30)</f>
        <v>60</v>
      </c>
      <c r="G9" t="s">
        <v>114</v>
      </c>
      <c r="H9">
        <f t="shared" si="3"/>
        <v>1</v>
      </c>
      <c r="J9" t="s">
        <v>114</v>
      </c>
      <c r="K9">
        <f t="shared" si="4"/>
        <v>1</v>
      </c>
      <c r="L9">
        <v>5</v>
      </c>
      <c r="M9" t="str">
        <f t="shared" ca="1" si="5"/>
        <v>/</v>
      </c>
      <c r="N9" t="e">
        <f ca="1">ech_pre</f>
        <v>#VALUE!</v>
      </c>
      <c r="O9">
        <f t="shared" ca="1" si="6"/>
        <v>134070</v>
      </c>
      <c r="P9" s="6">
        <f ca="1">ech_enc</f>
        <v>134070</v>
      </c>
      <c r="Q9" s="6" t="str">
        <f ca="1">IF(OR($L9="P",$L9=""),"Permanent",IF($R9&lt;cejour,"Terminé",$R9))</f>
        <v>Terminé</v>
      </c>
      <c r="R9" s="7">
        <f ca="1">ech_pro</f>
        <v>44930</v>
      </c>
    </row>
    <row r="10" spans="1:64" x14ac:dyDescent="0.25">
      <c r="D10" s="3">
        <v>45154</v>
      </c>
      <c r="E10" t="s">
        <v>81</v>
      </c>
      <c r="F10">
        <f>VLOOKUP($E10,frequence,2,0)*IF(OR(VLOOKUP($E10,frequence,2,0)=7,VLOOKUP($E10,frequence,2,0)=14),1,30)</f>
        <v>180</v>
      </c>
      <c r="H10">
        <f t="shared" si="3"/>
        <v>0</v>
      </c>
      <c r="K10">
        <f t="shared" si="4"/>
        <v>0</v>
      </c>
      <c r="M10" s="10" t="e">
        <f t="shared" ca="1" si="5"/>
        <v>#NUM!</v>
      </c>
      <c r="N10" t="e">
        <f ca="1">ech_pre</f>
        <v>#NUM!</v>
      </c>
      <c r="O10">
        <f t="shared" ca="1" si="6"/>
        <v>45154</v>
      </c>
      <c r="P10" s="6">
        <f ca="1">ech_enc</f>
        <v>45154</v>
      </c>
      <c r="Q10" s="6" t="str">
        <f>IF(OR($L10="P",$L10=""),"Permanent",IF($R10&lt;cejour,"Terminé",$R10))</f>
        <v>Permanent</v>
      </c>
      <c r="R10" s="7">
        <f ca="1">ech_pro</f>
        <v>2144950</v>
      </c>
    </row>
    <row r="11" spans="1:64" x14ac:dyDescent="0.25">
      <c r="E11" t="s">
        <v>74</v>
      </c>
      <c r="F11">
        <f>VLOOKUP($E11,frequence,2,0)*IF(OR(VLOOKUP($E11,frequence,2,0)=7,VLOOKUP($E11,frequence,2,0)=14),1,30)</f>
        <v>7</v>
      </c>
      <c r="H11">
        <f t="shared" si="3"/>
        <v>0</v>
      </c>
      <c r="K11">
        <f t="shared" si="4"/>
        <v>0</v>
      </c>
      <c r="M11">
        <f t="shared" ca="1" si="5"/>
        <v>45073</v>
      </c>
      <c r="N11">
        <f ca="1">ech_pre</f>
        <v>45073</v>
      </c>
      <c r="O11" t="e">
        <f t="shared" ca="1" si="6"/>
        <v>#DIV/0!</v>
      </c>
      <c r="P11" s="6" t="e">
        <f ca="1">ech_enc</f>
        <v>#DIV/0!</v>
      </c>
      <c r="Q11" s="6" t="str">
        <f>IF(OR($L11="P",$L11=""),"Permanent",IF($R11&lt;cejour,"Terminé",$R11))</f>
        <v>Permanent</v>
      </c>
      <c r="R11" s="7">
        <f ca="1">ech_pro</f>
        <v>81667</v>
      </c>
    </row>
    <row r="12" spans="1:64" x14ac:dyDescent="0.25">
      <c r="F12" t="e">
        <f>VLOOKUP($E12,frequence,2,0)*IF(OR(VLOOKUP($E12,frequence,2,0)=7,VLOOKUP($E12,frequence,2,0)=14),1,30)</f>
        <v>#N/A</v>
      </c>
      <c r="H12">
        <f t="shared" si="3"/>
        <v>0</v>
      </c>
      <c r="K12">
        <f t="shared" si="4"/>
        <v>0</v>
      </c>
      <c r="M12" t="e">
        <f t="shared" ca="1" si="5"/>
        <v>#N/A</v>
      </c>
      <c r="N12" t="e">
        <f ca="1">ech_pre</f>
        <v>#N/A</v>
      </c>
      <c r="O12" t="e">
        <f t="shared" si="6"/>
        <v>#N/A</v>
      </c>
      <c r="P12" s="6" t="e">
        <f ca="1">ech_enc</f>
        <v>#N/A</v>
      </c>
      <c r="Q12" s="6" t="str">
        <f>IF(OR($L12="P",$L12=""),"Permanent",IF($R12&lt;cejour,"Terminé",$R12))</f>
        <v>Permanent</v>
      </c>
      <c r="R12" s="7" t="e">
        <f>ech_pro</f>
        <v>#N/A</v>
      </c>
    </row>
    <row r="13" spans="1:64" x14ac:dyDescent="0.25">
      <c r="F13" t="e">
        <f>VLOOKUP($E13,frequence,2,0)*IF(OR(VLOOKUP($E13,frequence,2,0)=7,VLOOKUP($E13,frequence,2,0)=14),1,30)</f>
        <v>#N/A</v>
      </c>
      <c r="H13">
        <f t="shared" si="3"/>
        <v>0</v>
      </c>
      <c r="K13">
        <f t="shared" si="4"/>
        <v>0</v>
      </c>
      <c r="M13" t="e">
        <f t="shared" ca="1" si="5"/>
        <v>#N/A</v>
      </c>
      <c r="N13" t="e">
        <f ca="1">ech_pre</f>
        <v>#N/A</v>
      </c>
      <c r="O13" t="e">
        <f t="shared" si="6"/>
        <v>#N/A</v>
      </c>
      <c r="P13" s="6" t="e">
        <f ca="1">ech_enc</f>
        <v>#N/A</v>
      </c>
      <c r="Q13" s="6" t="str">
        <f>IF(OR($L13="P",$L13=""),"Permanent",IF($R13&lt;cejour,"Terminé",$R13))</f>
        <v>Permanent</v>
      </c>
      <c r="R13" s="7" t="e">
        <f>ech_pro</f>
        <v>#N/A</v>
      </c>
    </row>
    <row r="14" spans="1:64" x14ac:dyDescent="0.25">
      <c r="F14" t="e">
        <f>VLOOKUP($E14,frequence,2,0)*IF(OR(VLOOKUP($E14,frequence,2,0)=7,VLOOKUP($E14,frequence,2,0)=14),1,30)</f>
        <v>#N/A</v>
      </c>
      <c r="H14">
        <f t="shared" si="3"/>
        <v>0</v>
      </c>
      <c r="K14">
        <f t="shared" si="4"/>
        <v>0</v>
      </c>
      <c r="M14" t="e">
        <f t="shared" ca="1" si="5"/>
        <v>#N/A</v>
      </c>
      <c r="N14" t="e">
        <f ca="1">ech_pre</f>
        <v>#N/A</v>
      </c>
      <c r="O14" t="e">
        <f t="shared" si="6"/>
        <v>#N/A</v>
      </c>
      <c r="P14" s="6" t="e">
        <f ca="1">ech_enc</f>
        <v>#N/A</v>
      </c>
      <c r="Q14" s="6" t="str">
        <f>IF(OR($L14="P",$L14=""),"Permanent",IF($R14&lt;cejour,"Terminé",$R14))</f>
        <v>Permanent</v>
      </c>
      <c r="R14" s="7" t="e">
        <f>ech_pro</f>
        <v>#N/A</v>
      </c>
    </row>
    <row r="15" spans="1:64" x14ac:dyDescent="0.25">
      <c r="F15" t="e">
        <f>VLOOKUP($E15,frequence,2,0)*IF(OR(VLOOKUP($E15,frequence,2,0)=7,VLOOKUP($E15,frequence,2,0)=14),1,30)</f>
        <v>#N/A</v>
      </c>
      <c r="H15">
        <f t="shared" si="3"/>
        <v>0</v>
      </c>
      <c r="K15">
        <f t="shared" si="4"/>
        <v>0</v>
      </c>
      <c r="M15" t="e">
        <f t="shared" ca="1" si="5"/>
        <v>#N/A</v>
      </c>
      <c r="N15" t="e">
        <f ca="1">ech_pre</f>
        <v>#N/A</v>
      </c>
      <c r="O15" t="e">
        <f t="shared" si="6"/>
        <v>#N/A</v>
      </c>
      <c r="P15" s="6" t="e">
        <f ca="1">ech_enc</f>
        <v>#N/A</v>
      </c>
      <c r="Q15" s="6" t="str">
        <f>IF(OR($L15="P",$L15=""),"Permanent",IF($R15&lt;cejour,"Terminé",$R15))</f>
        <v>Permanent</v>
      </c>
      <c r="R15" s="7" t="e">
        <f>ech_pro</f>
        <v>#N/A</v>
      </c>
    </row>
    <row r="16" spans="1:64" x14ac:dyDescent="0.25">
      <c r="F16" t="e">
        <f>VLOOKUP($E16,frequence,2,0)*IF(OR(VLOOKUP($E16,frequence,2,0)=7,VLOOKUP($E16,frequence,2,0)=14),1,30)</f>
        <v>#N/A</v>
      </c>
      <c r="H16">
        <f t="shared" si="3"/>
        <v>0</v>
      </c>
      <c r="K16">
        <f t="shared" si="4"/>
        <v>0</v>
      </c>
      <c r="M16" t="e">
        <f t="shared" ca="1" si="5"/>
        <v>#N/A</v>
      </c>
      <c r="N16" t="e">
        <f ca="1">ech_pre</f>
        <v>#N/A</v>
      </c>
      <c r="O16" t="e">
        <f t="shared" si="6"/>
        <v>#N/A</v>
      </c>
      <c r="P16" s="6" t="e">
        <f ca="1">ech_enc</f>
        <v>#N/A</v>
      </c>
      <c r="Q16" s="6" t="str">
        <f>IF(OR($L16="P",$L16=""),"Permanent",IF($R16&lt;cejour,"Terminé",$R16))</f>
        <v>Permanent</v>
      </c>
      <c r="R16" s="7" t="e">
        <f>ech_pro</f>
        <v>#N/A</v>
      </c>
    </row>
    <row r="17" spans="6:18" x14ac:dyDescent="0.25">
      <c r="F17" t="e">
        <f>VLOOKUP($E17,frequence,2,0)*IF(OR(VLOOKUP($E17,frequence,2,0)=7,VLOOKUP($E17,frequence,2,0)=14),1,30)</f>
        <v>#N/A</v>
      </c>
      <c r="H17">
        <f t="shared" si="3"/>
        <v>0</v>
      </c>
      <c r="K17">
        <f t="shared" si="4"/>
        <v>0</v>
      </c>
      <c r="M17" t="e">
        <f t="shared" ca="1" si="5"/>
        <v>#N/A</v>
      </c>
      <c r="N17" t="e">
        <f ca="1">ech_pre</f>
        <v>#N/A</v>
      </c>
      <c r="O17" t="e">
        <f t="shared" si="6"/>
        <v>#N/A</v>
      </c>
      <c r="P17" s="6" t="e">
        <f ca="1">ech_enc</f>
        <v>#N/A</v>
      </c>
      <c r="Q17" s="6" t="str">
        <f>IF(OR($L17="P",$L17=""),"Permanent",IF($R17&lt;cejour,"Terminé",$R17))</f>
        <v>Permanent</v>
      </c>
      <c r="R17" s="7" t="e">
        <f>ech_pro</f>
        <v>#N/A</v>
      </c>
    </row>
    <row r="18" spans="6:18" x14ac:dyDescent="0.25">
      <c r="F18" t="e">
        <f>VLOOKUP($E18,frequence,2,0)*IF(OR(VLOOKUP($E18,frequence,2,0)=7,VLOOKUP($E18,frequence,2,0)=14),1,30)</f>
        <v>#N/A</v>
      </c>
      <c r="H18">
        <f t="shared" si="3"/>
        <v>0</v>
      </c>
      <c r="K18">
        <f t="shared" si="4"/>
        <v>0</v>
      </c>
      <c r="M18" t="e">
        <f t="shared" ca="1" si="5"/>
        <v>#N/A</v>
      </c>
      <c r="N18" t="e">
        <f ca="1">ech_pre</f>
        <v>#N/A</v>
      </c>
      <c r="O18" t="e">
        <f t="shared" si="6"/>
        <v>#N/A</v>
      </c>
      <c r="P18" s="6" t="e">
        <f ca="1">ech_enc</f>
        <v>#N/A</v>
      </c>
      <c r="Q18" s="6" t="str">
        <f>IF(OR($L18="P",$L18=""),"Permanent",IF($R18&lt;cejour,"Terminé",$R18))</f>
        <v>Permanent</v>
      </c>
      <c r="R18" s="7" t="e">
        <f>ech_pro</f>
        <v>#N/A</v>
      </c>
    </row>
    <row r="19" spans="6:18" x14ac:dyDescent="0.25">
      <c r="F19" t="e">
        <f>VLOOKUP($E19,frequence,2,0)*IF(OR(VLOOKUP($E19,frequence,2,0)=7,VLOOKUP($E19,frequence,2,0)=14),1,30)</f>
        <v>#N/A</v>
      </c>
      <c r="H19">
        <f t="shared" si="3"/>
        <v>0</v>
      </c>
      <c r="K19">
        <f t="shared" si="4"/>
        <v>0</v>
      </c>
      <c r="M19" t="e">
        <f t="shared" ca="1" si="5"/>
        <v>#N/A</v>
      </c>
      <c r="N19" t="e">
        <f ca="1">ech_pre</f>
        <v>#N/A</v>
      </c>
      <c r="O19" t="e">
        <f t="shared" si="6"/>
        <v>#N/A</v>
      </c>
      <c r="P19" s="6" t="e">
        <f ca="1">ech_enc</f>
        <v>#N/A</v>
      </c>
      <c r="Q19" s="6" t="str">
        <f>IF(OR($L19="P",$L19=""),"Permanent",IF($R19&lt;cejour,"Terminé",$R19))</f>
        <v>Permanent</v>
      </c>
      <c r="R19" s="7" t="e">
        <f>ech_pro</f>
        <v>#N/A</v>
      </c>
    </row>
    <row r="20" spans="6:18" x14ac:dyDescent="0.25">
      <c r="F20" t="e">
        <f>VLOOKUP($E20,frequence,2,0)*IF(OR(VLOOKUP($E20,frequence,2,0)=7,VLOOKUP($E20,frequence,2,0)=14),1,30)</f>
        <v>#N/A</v>
      </c>
      <c r="H20">
        <f t="shared" si="3"/>
        <v>0</v>
      </c>
      <c r="K20">
        <f t="shared" si="4"/>
        <v>0</v>
      </c>
      <c r="M20" t="e">
        <f t="shared" ca="1" si="5"/>
        <v>#N/A</v>
      </c>
      <c r="N20" t="e">
        <f ca="1">ech_pre</f>
        <v>#N/A</v>
      </c>
      <c r="O20" t="e">
        <f t="shared" si="6"/>
        <v>#N/A</v>
      </c>
      <c r="P20" s="6" t="e">
        <f ca="1">ech_enc</f>
        <v>#N/A</v>
      </c>
      <c r="Q20" s="6" t="str">
        <f>IF(OR($L20="P",$L20=""),"Permanent",IF($R20&lt;cejour,"Terminé",$R20))</f>
        <v>Permanent</v>
      </c>
      <c r="R20" s="7" t="e">
        <f>ech_pro</f>
        <v>#N/A</v>
      </c>
    </row>
    <row r="21" spans="6:18" x14ac:dyDescent="0.25">
      <c r="F21" t="e">
        <f>VLOOKUP($E21,frequence,2,0)*IF(OR(VLOOKUP($E21,frequence,2,0)=7,VLOOKUP($E21,frequence,2,0)=14),1,30)</f>
        <v>#N/A</v>
      </c>
      <c r="H21">
        <f t="shared" si="3"/>
        <v>0</v>
      </c>
      <c r="K21">
        <f t="shared" si="4"/>
        <v>0</v>
      </c>
      <c r="M21" t="e">
        <f t="shared" ca="1" si="5"/>
        <v>#N/A</v>
      </c>
      <c r="N21" t="e">
        <f ca="1">ech_pre</f>
        <v>#N/A</v>
      </c>
      <c r="O21" t="e">
        <f t="shared" si="6"/>
        <v>#N/A</v>
      </c>
      <c r="P21" s="6" t="e">
        <f ca="1">ech_enc</f>
        <v>#N/A</v>
      </c>
      <c r="Q21" s="6" t="str">
        <f>IF(OR($L21="P",$L21=""),"Permanent",IF($R21&lt;cejour,"Terminé",$R21))</f>
        <v>Permanent</v>
      </c>
      <c r="R21" s="7" t="e">
        <f>ech_pro</f>
        <v>#N/A</v>
      </c>
    </row>
    <row r="22" spans="6:18" x14ac:dyDescent="0.25">
      <c r="F22" t="e">
        <f>VLOOKUP($E22,frequence,2,0)*IF(OR(VLOOKUP($E22,frequence,2,0)=7,VLOOKUP($E22,frequence,2,0)=14),1,30)</f>
        <v>#N/A</v>
      </c>
      <c r="H22">
        <f t="shared" si="3"/>
        <v>0</v>
      </c>
      <c r="K22">
        <f t="shared" si="4"/>
        <v>0</v>
      </c>
      <c r="M22" t="e">
        <f t="shared" ca="1" si="5"/>
        <v>#N/A</v>
      </c>
      <c r="N22" t="e">
        <f ca="1">ech_pre</f>
        <v>#N/A</v>
      </c>
      <c r="O22" t="e">
        <f t="shared" si="6"/>
        <v>#N/A</v>
      </c>
      <c r="P22" s="6" t="e">
        <f ca="1">ech_enc</f>
        <v>#N/A</v>
      </c>
      <c r="Q22" s="6" t="str">
        <f>IF(OR($L22="P",$L22=""),"Permanent",IF($R22&lt;cejour,"Terminé",$R22))</f>
        <v>Permanent</v>
      </c>
      <c r="R22" s="7" t="e">
        <f>ech_pro</f>
        <v>#N/A</v>
      </c>
    </row>
    <row r="23" spans="6:18" x14ac:dyDescent="0.25">
      <c r="F23" t="e">
        <f>VLOOKUP($E23,frequence,2,0)*IF(OR(VLOOKUP($E23,frequence,2,0)=7,VLOOKUP($E23,frequence,2,0)=14),1,30)</f>
        <v>#N/A</v>
      </c>
      <c r="H23">
        <f t="shared" si="3"/>
        <v>0</v>
      </c>
      <c r="K23">
        <f t="shared" si="4"/>
        <v>0</v>
      </c>
      <c r="M23" t="e">
        <f t="shared" ca="1" si="5"/>
        <v>#N/A</v>
      </c>
      <c r="N23" t="e">
        <f ca="1">ech_pre</f>
        <v>#N/A</v>
      </c>
      <c r="O23" t="e">
        <f t="shared" si="6"/>
        <v>#N/A</v>
      </c>
      <c r="P23" s="6" t="e">
        <f ca="1">ech_enc</f>
        <v>#N/A</v>
      </c>
      <c r="Q23" s="6" t="str">
        <f>IF(OR($L23="P",$L23=""),"Permanent",IF($R23&lt;cejour,"Terminé",$R23))</f>
        <v>Permanent</v>
      </c>
      <c r="R23" s="7" t="e">
        <f>ech_pro</f>
        <v>#N/A</v>
      </c>
    </row>
    <row r="24" spans="6:18" x14ac:dyDescent="0.25">
      <c r="F24" t="e">
        <f>VLOOKUP($E24,frequence,2,0)*IF(OR(VLOOKUP($E24,frequence,2,0)=7,VLOOKUP($E24,frequence,2,0)=14),1,30)</f>
        <v>#N/A</v>
      </c>
      <c r="H24">
        <f t="shared" si="3"/>
        <v>0</v>
      </c>
      <c r="K24">
        <f t="shared" si="4"/>
        <v>0</v>
      </c>
      <c r="M24" t="e">
        <f t="shared" ca="1" si="5"/>
        <v>#N/A</v>
      </c>
      <c r="N24" t="e">
        <f ca="1">ech_pre</f>
        <v>#N/A</v>
      </c>
      <c r="O24" t="e">
        <f t="shared" si="6"/>
        <v>#N/A</v>
      </c>
      <c r="P24" s="6" t="e">
        <f ca="1">ech_enc</f>
        <v>#N/A</v>
      </c>
      <c r="Q24" s="6" t="str">
        <f>IF(OR($L24="P",$L24=""),"Permanent",IF($R24&lt;cejour,"Terminé",$R24))</f>
        <v>Permanent</v>
      </c>
      <c r="R24" s="7" t="e">
        <f>ech_pro</f>
        <v>#N/A</v>
      </c>
    </row>
    <row r="25" spans="6:18" x14ac:dyDescent="0.25">
      <c r="F25" t="e">
        <f>VLOOKUP($E25,frequence,2,0)*IF(OR(VLOOKUP($E25,frequence,2,0)=7,VLOOKUP($E25,frequence,2,0)=14),1,30)</f>
        <v>#N/A</v>
      </c>
      <c r="H25">
        <f t="shared" si="3"/>
        <v>0</v>
      </c>
      <c r="K25">
        <f t="shared" si="4"/>
        <v>0</v>
      </c>
      <c r="M25" t="e">
        <f t="shared" ca="1" si="5"/>
        <v>#N/A</v>
      </c>
      <c r="N25" t="e">
        <f ca="1">ech_pre</f>
        <v>#N/A</v>
      </c>
      <c r="O25" t="e">
        <f t="shared" si="6"/>
        <v>#N/A</v>
      </c>
      <c r="P25" s="6" t="e">
        <f ca="1">ech_enc</f>
        <v>#N/A</v>
      </c>
      <c r="Q25" s="6" t="str">
        <f>IF(OR($L25="P",$L25=""),"Permanent",IF($R25&lt;cejour,"Terminé",$R25))</f>
        <v>Permanent</v>
      </c>
      <c r="R25" s="7" t="e">
        <f>ech_pro</f>
        <v>#N/A</v>
      </c>
    </row>
    <row r="26" spans="6:18" x14ac:dyDescent="0.25">
      <c r="F26" t="e">
        <f>VLOOKUP($E26,frequence,2,0)*IF(OR(VLOOKUP($E26,frequence,2,0)=7,VLOOKUP($E26,frequence,2,0)=14),1,30)</f>
        <v>#N/A</v>
      </c>
      <c r="H26">
        <f t="shared" si="3"/>
        <v>0</v>
      </c>
      <c r="K26">
        <f t="shared" si="4"/>
        <v>0</v>
      </c>
      <c r="M26" t="e">
        <f t="shared" ca="1" si="5"/>
        <v>#N/A</v>
      </c>
      <c r="N26" t="e">
        <f ca="1">ech_pre</f>
        <v>#N/A</v>
      </c>
      <c r="O26" t="e">
        <f t="shared" si="6"/>
        <v>#N/A</v>
      </c>
      <c r="P26" s="6" t="e">
        <f ca="1">ech_enc</f>
        <v>#N/A</v>
      </c>
      <c r="Q26" s="6" t="str">
        <f>IF(OR($L26="P",$L26=""),"Permanent",IF($R26&lt;cejour,"Terminé",$R26))</f>
        <v>Permanent</v>
      </c>
      <c r="R26" s="7" t="e">
        <f>ech_pro</f>
        <v>#N/A</v>
      </c>
    </row>
    <row r="27" spans="6:18" x14ac:dyDescent="0.25">
      <c r="F27" t="e">
        <f>VLOOKUP($E27,frequence,2,0)*IF(OR(VLOOKUP($E27,frequence,2,0)=7,VLOOKUP($E27,frequence,2,0)=14),1,30)</f>
        <v>#N/A</v>
      </c>
      <c r="H27">
        <f t="shared" si="3"/>
        <v>0</v>
      </c>
      <c r="K27">
        <f t="shared" si="4"/>
        <v>0</v>
      </c>
      <c r="M27" t="e">
        <f t="shared" ca="1" si="5"/>
        <v>#N/A</v>
      </c>
      <c r="N27" t="e">
        <f ca="1">ech_pre</f>
        <v>#N/A</v>
      </c>
      <c r="O27" t="e">
        <f t="shared" si="6"/>
        <v>#N/A</v>
      </c>
      <c r="P27" s="6" t="e">
        <f ca="1">ech_enc</f>
        <v>#N/A</v>
      </c>
      <c r="Q27" s="6" t="str">
        <f>IF(OR($L27="P",$L27=""),"Permanent",IF($R27&lt;cejour,"Terminé",$R27))</f>
        <v>Permanent</v>
      </c>
      <c r="R27" s="7" t="e">
        <f>ech_pro</f>
        <v>#N/A</v>
      </c>
    </row>
    <row r="28" spans="6:18" x14ac:dyDescent="0.25">
      <c r="F28" t="e">
        <f>VLOOKUP($E28,frequence,2,0)*IF(OR(VLOOKUP($E28,frequence,2,0)=7,VLOOKUP($E28,frequence,2,0)=14),1,30)</f>
        <v>#N/A</v>
      </c>
      <c r="H28">
        <f t="shared" si="3"/>
        <v>0</v>
      </c>
      <c r="K28">
        <f t="shared" si="4"/>
        <v>0</v>
      </c>
      <c r="M28" t="e">
        <f t="shared" ca="1" si="5"/>
        <v>#N/A</v>
      </c>
      <c r="N28" t="e">
        <f ca="1">ech_pre</f>
        <v>#N/A</v>
      </c>
      <c r="O28" t="e">
        <f t="shared" si="6"/>
        <v>#N/A</v>
      </c>
      <c r="P28" s="6" t="e">
        <f ca="1">ech_enc</f>
        <v>#N/A</v>
      </c>
      <c r="Q28" s="6" t="str">
        <f>IF(OR($L28="P",$L28=""),"Permanent",IF($R28&lt;cejour,"Terminé",$R28))</f>
        <v>Permanent</v>
      </c>
      <c r="R28" s="7" t="e">
        <f>ech_pro</f>
        <v>#N/A</v>
      </c>
    </row>
    <row r="29" spans="6:18" x14ac:dyDescent="0.25">
      <c r="F29" t="e">
        <f>VLOOKUP($E29,frequence,2,0)*IF(OR(VLOOKUP($E29,frequence,2,0)=7,VLOOKUP($E29,frequence,2,0)=14),1,30)</f>
        <v>#N/A</v>
      </c>
      <c r="H29">
        <f t="shared" si="3"/>
        <v>0</v>
      </c>
      <c r="K29">
        <f t="shared" si="4"/>
        <v>0</v>
      </c>
      <c r="M29" t="e">
        <f t="shared" ca="1" si="5"/>
        <v>#N/A</v>
      </c>
      <c r="N29" t="e">
        <f ca="1">ech_pre</f>
        <v>#N/A</v>
      </c>
      <c r="O29" t="e">
        <f t="shared" si="6"/>
        <v>#N/A</v>
      </c>
      <c r="P29" s="6" t="e">
        <f ca="1">ech_enc</f>
        <v>#N/A</v>
      </c>
      <c r="Q29" s="6" t="str">
        <f>IF(OR($L29="P",$L29=""),"Permanent",IF($R29&lt;cejour,"Terminé",$R29))</f>
        <v>Permanent</v>
      </c>
      <c r="R29" s="7" t="e">
        <f>ech_pro</f>
        <v>#N/A</v>
      </c>
    </row>
    <row r="30" spans="6:18" x14ac:dyDescent="0.25">
      <c r="F30" t="e">
        <f>VLOOKUP($E30,frequence,2,0)*IF(OR(VLOOKUP($E30,frequence,2,0)=7,VLOOKUP($E30,frequence,2,0)=14),1,30)</f>
        <v>#N/A</v>
      </c>
      <c r="H30">
        <f t="shared" si="3"/>
        <v>0</v>
      </c>
      <c r="K30">
        <f t="shared" si="4"/>
        <v>0</v>
      </c>
      <c r="M30" t="e">
        <f t="shared" ca="1" si="5"/>
        <v>#N/A</v>
      </c>
      <c r="N30" t="e">
        <f ca="1">ech_pre</f>
        <v>#N/A</v>
      </c>
      <c r="O30" t="e">
        <f t="shared" si="6"/>
        <v>#N/A</v>
      </c>
      <c r="P30" s="6" t="e">
        <f ca="1">ech_enc</f>
        <v>#N/A</v>
      </c>
      <c r="Q30" s="6" t="str">
        <f>IF(OR($L30="P",$L30=""),"Permanent",IF($R30&lt;cejour,"Terminé",$R30))</f>
        <v>Permanent</v>
      </c>
      <c r="R30" s="7" t="e">
        <f>ech_pro</f>
        <v>#N/A</v>
      </c>
    </row>
    <row r="31" spans="6:18" x14ac:dyDescent="0.25">
      <c r="F31" t="e">
        <f>VLOOKUP($E31,frequence,2,0)*IF(OR(VLOOKUP($E31,frequence,2,0)=7,VLOOKUP($E31,frequence,2,0)=14),1,30)</f>
        <v>#N/A</v>
      </c>
      <c r="H31">
        <f t="shared" si="3"/>
        <v>0</v>
      </c>
      <c r="K31">
        <f t="shared" si="4"/>
        <v>0</v>
      </c>
      <c r="M31" t="e">
        <f t="shared" ca="1" si="5"/>
        <v>#N/A</v>
      </c>
      <c r="N31" t="e">
        <f ca="1">ech_pre</f>
        <v>#N/A</v>
      </c>
      <c r="O31" t="e">
        <f t="shared" si="6"/>
        <v>#N/A</v>
      </c>
      <c r="P31" s="6" t="e">
        <f ca="1">ech_enc</f>
        <v>#N/A</v>
      </c>
      <c r="Q31" s="6" t="str">
        <f>IF(OR($L31="P",$L31=""),"Permanent",IF($R31&lt;cejour,"Terminé",$R31))</f>
        <v>Permanent</v>
      </c>
      <c r="R31" s="7" t="e">
        <f>ech_pro</f>
        <v>#N/A</v>
      </c>
    </row>
    <row r="32" spans="6:18" x14ac:dyDescent="0.25">
      <c r="F32" t="e">
        <f>VLOOKUP($E32,frequence,2,0)*IF(OR(VLOOKUP($E32,frequence,2,0)=7,VLOOKUP($E32,frequence,2,0)=14),1,30)</f>
        <v>#N/A</v>
      </c>
      <c r="H32">
        <f t="shared" si="3"/>
        <v>0</v>
      </c>
      <c r="K32">
        <f t="shared" si="4"/>
        <v>0</v>
      </c>
      <c r="M32" t="e">
        <f t="shared" ca="1" si="5"/>
        <v>#N/A</v>
      </c>
      <c r="N32" t="e">
        <f ca="1">ech_pre</f>
        <v>#N/A</v>
      </c>
      <c r="O32" t="e">
        <f t="shared" si="6"/>
        <v>#N/A</v>
      </c>
      <c r="P32" s="6" t="e">
        <f ca="1">ech_enc</f>
        <v>#N/A</v>
      </c>
      <c r="Q32" s="6" t="str">
        <f>IF(OR($L32="P",$L32=""),"Permanent",IF($R32&lt;cejour,"Terminé",$R32))</f>
        <v>Permanent</v>
      </c>
      <c r="R32" s="7" t="e">
        <f>ech_pro</f>
        <v>#N/A</v>
      </c>
    </row>
    <row r="33" spans="6:18" x14ac:dyDescent="0.25">
      <c r="F33" t="e">
        <f>VLOOKUP($E33,frequence,2,0)*IF(OR(VLOOKUP($E33,frequence,2,0)=7,VLOOKUP($E33,frequence,2,0)=14),1,30)</f>
        <v>#N/A</v>
      </c>
      <c r="H33">
        <f t="shared" si="3"/>
        <v>0</v>
      </c>
      <c r="K33">
        <f t="shared" si="4"/>
        <v>0</v>
      </c>
      <c r="M33" t="e">
        <f t="shared" ca="1" si="5"/>
        <v>#N/A</v>
      </c>
      <c r="N33" t="e">
        <f ca="1">ech_pre</f>
        <v>#N/A</v>
      </c>
      <c r="O33" t="e">
        <f t="shared" si="6"/>
        <v>#N/A</v>
      </c>
      <c r="P33" s="6" t="e">
        <f ca="1">ech_enc</f>
        <v>#N/A</v>
      </c>
      <c r="Q33" s="6" t="str">
        <f>IF(OR($L33="P",$L33=""),"Permanent",IF($R33&lt;cejour,"Terminé",$R33))</f>
        <v>Permanent</v>
      </c>
      <c r="R33" s="7" t="e">
        <f>ech_pro</f>
        <v>#N/A</v>
      </c>
    </row>
    <row r="34" spans="6:18" x14ac:dyDescent="0.25">
      <c r="F34" t="e">
        <f>VLOOKUP($E34,frequence,2,0)*IF(OR(VLOOKUP($E34,frequence,2,0)=7,VLOOKUP($E34,frequence,2,0)=14),1,30)</f>
        <v>#N/A</v>
      </c>
      <c r="H34">
        <f t="shared" si="3"/>
        <v>0</v>
      </c>
      <c r="K34">
        <f t="shared" si="4"/>
        <v>0</v>
      </c>
      <c r="M34" t="e">
        <f t="shared" ca="1" si="5"/>
        <v>#N/A</v>
      </c>
      <c r="N34" t="e">
        <f ca="1">ech_pre</f>
        <v>#N/A</v>
      </c>
      <c r="O34" t="e">
        <f t="shared" si="6"/>
        <v>#N/A</v>
      </c>
      <c r="P34" s="6" t="e">
        <f ca="1">ech_enc</f>
        <v>#N/A</v>
      </c>
      <c r="Q34" s="6" t="str">
        <f>IF(OR($L34="P",$L34=""),"Permanent",IF($R34&lt;cejour,"Terminé",$R34))</f>
        <v>Permanent</v>
      </c>
      <c r="R34" s="7" t="e">
        <f>ech_pro</f>
        <v>#N/A</v>
      </c>
    </row>
    <row r="35" spans="6:18" x14ac:dyDescent="0.25">
      <c r="F35" t="e">
        <f>VLOOKUP($E35,frequence,2,0)*IF(OR(VLOOKUP($E35,frequence,2,0)=7,VLOOKUP($E35,frequence,2,0)=14),1,30)</f>
        <v>#N/A</v>
      </c>
      <c r="H35">
        <f t="shared" si="3"/>
        <v>0</v>
      </c>
      <c r="K35">
        <f t="shared" si="4"/>
        <v>0</v>
      </c>
      <c r="M35" t="e">
        <f t="shared" ca="1" si="5"/>
        <v>#N/A</v>
      </c>
      <c r="N35" t="e">
        <f ca="1">ech_pre</f>
        <v>#N/A</v>
      </c>
      <c r="O35" t="e">
        <f t="shared" si="6"/>
        <v>#N/A</v>
      </c>
      <c r="P35" s="6" t="e">
        <f ca="1">ech_enc</f>
        <v>#N/A</v>
      </c>
      <c r="Q35" s="6" t="str">
        <f>IF(OR($L35="P",$L35=""),"Permanent",IF($R35&lt;cejour,"Terminé",$R35))</f>
        <v>Permanent</v>
      </c>
      <c r="R35" s="7" t="e">
        <f>ech_pro</f>
        <v>#N/A</v>
      </c>
    </row>
    <row r="36" spans="6:18" x14ac:dyDescent="0.25">
      <c r="F36" t="e">
        <f>VLOOKUP($E36,frequence,2,0)*IF(OR(VLOOKUP($E36,frequence,2,0)=7,VLOOKUP($E36,frequence,2,0)=14),1,30)</f>
        <v>#N/A</v>
      </c>
      <c r="H36">
        <f t="shared" si="3"/>
        <v>0</v>
      </c>
      <c r="K36">
        <f t="shared" si="4"/>
        <v>0</v>
      </c>
      <c r="M36" t="e">
        <f t="shared" ca="1" si="5"/>
        <v>#N/A</v>
      </c>
      <c r="N36" t="e">
        <f ca="1">ech_pre</f>
        <v>#N/A</v>
      </c>
      <c r="O36" t="e">
        <f t="shared" si="6"/>
        <v>#N/A</v>
      </c>
      <c r="P36" s="6" t="e">
        <f ca="1">ech_enc</f>
        <v>#N/A</v>
      </c>
      <c r="Q36" s="6" t="str">
        <f>IF(OR($L36="P",$L36=""),"Permanent",IF($R36&lt;cejour,"Terminé",$R36))</f>
        <v>Permanent</v>
      </c>
      <c r="R36" s="7" t="e">
        <f>ech_pro</f>
        <v>#N/A</v>
      </c>
    </row>
  </sheetData>
  <conditionalFormatting sqref="S3:BL36">
    <cfRule type="expression" dxfId="10" priority="1">
      <formula>OR(S$4=feriés)</formula>
    </cfRule>
    <cfRule type="expression" dxfId="9" priority="2">
      <formula>OR(S$4=ponts)</formula>
    </cfRule>
  </conditionalFormatting>
  <dataValidations count="2">
    <dataValidation type="list" allowBlank="1" showInputMessage="1" showErrorMessage="1" sqref="E7:E36">
      <formula1>listeperiodicite</formula1>
    </dataValidation>
    <dataValidation type="list" allowBlank="1" showInputMessage="1" showErrorMessage="1" sqref="G7:G36 J7:J36">
      <formula1>choix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ScrollBar1">
          <controlPr defaultSize="0" autoLine="0" autoPict="0" r:id="rId4">
            <anchor moveWithCells="1">
              <from>
                <xdr:col>0</xdr:col>
                <xdr:colOff>438150</xdr:colOff>
                <xdr:row>2</xdr:row>
                <xdr:rowOff>0</xdr:rowOff>
              </from>
              <to>
                <xdr:col>4</xdr:col>
                <xdr:colOff>466725</xdr:colOff>
                <xdr:row>4</xdr:row>
                <xdr:rowOff>9525</xdr:rowOff>
              </to>
            </anchor>
          </controlPr>
        </control>
      </mc:Choice>
      <mc:Fallback>
        <control shapeId="1026" r:id="rId3" name="ScrollBar1"/>
      </mc:Fallback>
    </mc:AlternateContent>
    <mc:AlternateContent xmlns:mc="http://schemas.openxmlformats.org/markup-compatibility/2006">
      <mc:Choice Requires="x14">
        <control shapeId="1025" r:id="rId5" name="SpinButton1">
          <controlPr defaultSize="0" autoLine="0" r:id="rId6">
            <anchor moveWithCells="1">
              <from>
                <xdr:col>0</xdr:col>
                <xdr:colOff>0</xdr:colOff>
                <xdr:row>2</xdr:row>
                <xdr:rowOff>9525</xdr:rowOff>
              </from>
              <to>
                <xdr:col>0</xdr:col>
                <xdr:colOff>438150</xdr:colOff>
                <xdr:row>3</xdr:row>
                <xdr:rowOff>180975</xdr:rowOff>
              </to>
            </anchor>
          </controlPr>
        </control>
      </mc:Choice>
      <mc:Fallback>
        <control shapeId="1025" r:id="rId5" name="Spin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9"/>
  <sheetViews>
    <sheetView topLeftCell="D1" zoomScale="130" zoomScaleNormal="130" workbookViewId="0">
      <selection activeCell="L4" sqref="L4"/>
    </sheetView>
  </sheetViews>
  <sheetFormatPr baseColWidth="10" defaultRowHeight="15" x14ac:dyDescent="0.25"/>
  <cols>
    <col min="1" max="1" width="19.140625" bestFit="1" customWidth="1"/>
    <col min="2" max="2" width="18" bestFit="1" customWidth="1"/>
    <col min="3" max="3" width="23" bestFit="1" customWidth="1"/>
    <col min="4" max="4" width="23.28515625" bestFit="1" customWidth="1"/>
    <col min="6" max="6" width="12.7109375" bestFit="1" customWidth="1"/>
    <col min="7" max="7" width="16.5703125" bestFit="1" customWidth="1"/>
    <col min="9" max="9" width="14.85546875" bestFit="1" customWidth="1"/>
    <col min="10" max="10" width="23" bestFit="1" customWidth="1"/>
  </cols>
  <sheetData>
    <row r="1" spans="1:12" x14ac:dyDescent="0.25">
      <c r="A1" t="s">
        <v>0</v>
      </c>
      <c r="B1" t="s">
        <v>17</v>
      </c>
      <c r="C1" t="s">
        <v>7</v>
      </c>
      <c r="D1" t="s">
        <v>18</v>
      </c>
      <c r="E1" t="s">
        <v>19</v>
      </c>
      <c r="F1" t="s">
        <v>20</v>
      </c>
      <c r="G1" t="s">
        <v>21</v>
      </c>
      <c r="H1" t="s">
        <v>85</v>
      </c>
      <c r="I1" t="s">
        <v>91</v>
      </c>
      <c r="J1" t="s">
        <v>93</v>
      </c>
    </row>
    <row r="2" spans="1:12" x14ac:dyDescent="0.25">
      <c r="A2">
        <v>0</v>
      </c>
      <c r="B2" t="s">
        <v>8</v>
      </c>
      <c r="C2" s="3">
        <f ca="1">DATE(IF(datdeb&gt;DATE(YEAR(datdeb),1,1),YEAR(datdeb)+1,YEAR(datdeb)),1,1)</f>
        <v>45292</v>
      </c>
      <c r="D2" s="4">
        <v>45059</v>
      </c>
      <c r="E2" t="b">
        <v>1</v>
      </c>
      <c r="F2" s="3">
        <f t="shared" ref="F2:F10" ca="1" si="0">IF($D2&lt;&gt;"",IF($E2,DATE(IF(datdeb&gt;DATE(YEAR(datdeb),MONTH(D2),DAY(D2)),YEAR(datdeb)+1,YEAR(datdeb)),MONTH(D2),DAY(D2)),$D2),"")</f>
        <v>45425</v>
      </c>
      <c r="G2" t="s">
        <v>73</v>
      </c>
      <c r="H2">
        <v>1</v>
      </c>
      <c r="I2" s="3">
        <f ca="1">IF(C2="","",C2)</f>
        <v>45292</v>
      </c>
      <c r="J2" s="8" t="b">
        <v>0</v>
      </c>
    </row>
    <row r="3" spans="1:12" x14ac:dyDescent="0.25">
      <c r="A3">
        <v>0</v>
      </c>
      <c r="B3" t="s">
        <v>9</v>
      </c>
      <c r="C3" s="3">
        <f ca="1">DATE(IF(datdeb&gt;DATE(YEAR(datdeb),2,11),YEAR(datdeb)+1,YEAR(datdeb)),2,11)</f>
        <v>45333</v>
      </c>
      <c r="D3" s="4"/>
      <c r="E3" t="b">
        <v>1</v>
      </c>
      <c r="F3" s="3" t="str">
        <f t="shared" si="0"/>
        <v/>
      </c>
      <c r="G3" t="s">
        <v>74</v>
      </c>
      <c r="H3">
        <v>7</v>
      </c>
      <c r="I3" s="3">
        <f t="shared" ref="I3:I10" ca="1" si="1">IF(C3="","",C3)</f>
        <v>45333</v>
      </c>
      <c r="J3" s="8" t="b">
        <v>0</v>
      </c>
    </row>
    <row r="4" spans="1:12" x14ac:dyDescent="0.25">
      <c r="A4" t="s">
        <v>1</v>
      </c>
      <c r="B4" t="s">
        <v>10</v>
      </c>
      <c r="C4" s="3">
        <f ca="1">IF(AND(datdeb&gt;Pâq_Année_N+40,datdeb&lt;=Pâq_Année_N1),Pâq_Année_N1+40,Pâq_Année_N+40)</f>
        <v>45422</v>
      </c>
      <c r="D4" s="4"/>
      <c r="E4" t="b">
        <v>1</v>
      </c>
      <c r="F4" s="3" t="str">
        <f t="shared" si="0"/>
        <v/>
      </c>
      <c r="G4" t="s">
        <v>75</v>
      </c>
      <c r="H4">
        <v>14</v>
      </c>
      <c r="I4" s="3">
        <f t="shared" ca="1" si="1"/>
        <v>45422</v>
      </c>
      <c r="J4" s="8" t="b">
        <v>0</v>
      </c>
    </row>
    <row r="5" spans="1:12" x14ac:dyDescent="0.25">
      <c r="A5" t="s">
        <v>2</v>
      </c>
      <c r="B5" t="s">
        <v>11</v>
      </c>
      <c r="C5" s="3">
        <f ca="1">IF(AND(datdeb&gt;Pâq_Année_N,datdeb&lt;=Pâq_Année_N1),Pâq_Année_N1,Pâq_Année_N)</f>
        <v>45382</v>
      </c>
      <c r="D5" s="4"/>
      <c r="E5" t="b">
        <v>1</v>
      </c>
      <c r="F5" s="3" t="str">
        <f t="shared" si="0"/>
        <v/>
      </c>
      <c r="G5" t="s">
        <v>76</v>
      </c>
      <c r="H5">
        <v>21</v>
      </c>
      <c r="I5" s="3">
        <f t="shared" ca="1" si="1"/>
        <v>45382</v>
      </c>
      <c r="J5" s="8" t="b">
        <v>0</v>
      </c>
      <c r="L5" t="s">
        <v>114</v>
      </c>
    </row>
    <row r="6" spans="1:12" x14ac:dyDescent="0.25">
      <c r="A6" t="s">
        <v>3</v>
      </c>
      <c r="B6" t="s">
        <v>12</v>
      </c>
      <c r="C6" s="3">
        <f ca="1">DATE(IF(datdeb&gt;DATE(YEAR(datdeb),5,1),YEAR(datdeb)+1,YEAR(datdeb)),5,1)</f>
        <v>45413</v>
      </c>
      <c r="D6" s="4"/>
      <c r="E6" t="b">
        <v>1</v>
      </c>
      <c r="F6" s="3" t="str">
        <f t="shared" si="0"/>
        <v/>
      </c>
      <c r="G6" t="s">
        <v>77</v>
      </c>
      <c r="H6">
        <v>1</v>
      </c>
      <c r="I6" s="3">
        <f t="shared" ca="1" si="1"/>
        <v>45413</v>
      </c>
      <c r="J6" s="8" t="b">
        <v>0</v>
      </c>
      <c r="L6" t="s">
        <v>115</v>
      </c>
    </row>
    <row r="7" spans="1:12" x14ac:dyDescent="0.25">
      <c r="A7">
        <v>10</v>
      </c>
      <c r="B7" t="s">
        <v>13</v>
      </c>
      <c r="C7" s="3">
        <f ca="1">IF(AND(datdeb&gt;Pâq_Année_N+39,datdeb&lt;=Pâq_Année_N1),Pâq_Année_N1+39,Pâq_Année_N+39)</f>
        <v>45421</v>
      </c>
      <c r="D7" s="4"/>
      <c r="E7" t="b">
        <v>1</v>
      </c>
      <c r="F7" s="3" t="str">
        <f t="shared" si="0"/>
        <v/>
      </c>
      <c r="G7" t="s">
        <v>78</v>
      </c>
      <c r="H7">
        <v>2</v>
      </c>
      <c r="I7" s="3">
        <f t="shared" ca="1" si="1"/>
        <v>45421</v>
      </c>
      <c r="J7" s="8" t="b">
        <v>0</v>
      </c>
    </row>
    <row r="8" spans="1:12" x14ac:dyDescent="0.25">
      <c r="B8" t="s">
        <v>14</v>
      </c>
      <c r="C8" s="3">
        <f ca="1">DATE(IF(datdeb&gt;DATE(YEAR(datdeb),5,20),YEAR(datdeb)+1,YEAR(datdeb)),5,20)</f>
        <v>45066</v>
      </c>
      <c r="D8" s="4"/>
      <c r="E8" t="b">
        <v>1</v>
      </c>
      <c r="F8" s="3" t="str">
        <f t="shared" si="0"/>
        <v/>
      </c>
      <c r="G8" t="s">
        <v>79</v>
      </c>
      <c r="H8">
        <v>3</v>
      </c>
      <c r="I8" s="3">
        <f t="shared" ca="1" si="1"/>
        <v>45066</v>
      </c>
      <c r="J8" s="8" t="b">
        <v>1</v>
      </c>
    </row>
    <row r="9" spans="1:12" x14ac:dyDescent="0.25">
      <c r="B9" t="s">
        <v>15</v>
      </c>
      <c r="C9" s="3">
        <f ca="1">DATE(IF(datdeb&gt;DATE(YEAR(datdeb),8,15),YEAR(datdeb)+1,YEAR(datdeb)),8,15)</f>
        <v>45153</v>
      </c>
      <c r="D9" s="4"/>
      <c r="E9" t="b">
        <v>1</v>
      </c>
      <c r="F9" s="3" t="str">
        <f t="shared" si="0"/>
        <v/>
      </c>
      <c r="G9" t="s">
        <v>80</v>
      </c>
      <c r="H9">
        <v>4</v>
      </c>
      <c r="I9" s="3">
        <f t="shared" ca="1" si="1"/>
        <v>45153</v>
      </c>
      <c r="J9" s="9" t="str">
        <f>CONCATENATE(J2*1,J3*1,J4*1,J5*1,J6*1,J7*1,J8*1)</f>
        <v>0000001</v>
      </c>
    </row>
    <row r="10" spans="1:12" x14ac:dyDescent="0.25">
      <c r="B10" t="s">
        <v>16</v>
      </c>
      <c r="C10" s="3">
        <f ca="1">DATE(IF(datdeb&gt;DATE(YEAR(datdeb),12,25),YEAR(datdeb)+1,YEAR(datdeb)),12,25)</f>
        <v>45285</v>
      </c>
      <c r="D10" s="4"/>
      <c r="E10" t="b">
        <v>1</v>
      </c>
      <c r="F10" s="3" t="str">
        <f t="shared" si="0"/>
        <v/>
      </c>
      <c r="G10" t="s">
        <v>81</v>
      </c>
      <c r="H10">
        <v>6</v>
      </c>
      <c r="I10" s="3">
        <f t="shared" ca="1" si="1"/>
        <v>45285</v>
      </c>
    </row>
    <row r="11" spans="1:12" x14ac:dyDescent="0.25">
      <c r="G11" t="s">
        <v>82</v>
      </c>
      <c r="H11">
        <v>12</v>
      </c>
      <c r="I11" s="5">
        <f ca="1">IF(F2="","0",F2)</f>
        <v>45425</v>
      </c>
    </row>
    <row r="12" spans="1:12" x14ac:dyDescent="0.25">
      <c r="G12" t="s">
        <v>83</v>
      </c>
      <c r="H12">
        <v>24</v>
      </c>
      <c r="I12" s="5" t="str">
        <f t="shared" ref="I12:I19" si="2">IF(F3="","0",F3)</f>
        <v>0</v>
      </c>
    </row>
    <row r="13" spans="1:12" x14ac:dyDescent="0.25">
      <c r="G13" t="s">
        <v>84</v>
      </c>
      <c r="H13">
        <v>36</v>
      </c>
      <c r="I13" s="5" t="str">
        <f t="shared" si="2"/>
        <v>0</v>
      </c>
    </row>
    <row r="14" spans="1:12" x14ac:dyDescent="0.25">
      <c r="I14" s="5" t="str">
        <f t="shared" si="2"/>
        <v>0</v>
      </c>
    </row>
    <row r="15" spans="1:12" x14ac:dyDescent="0.25">
      <c r="I15" s="5" t="str">
        <f t="shared" si="2"/>
        <v>0</v>
      </c>
    </row>
    <row r="16" spans="1:12" x14ac:dyDescent="0.25">
      <c r="I16" s="5" t="str">
        <f t="shared" si="2"/>
        <v>0</v>
      </c>
    </row>
    <row r="17" spans="9:9" x14ac:dyDescent="0.25">
      <c r="I17" s="5" t="str">
        <f t="shared" si="2"/>
        <v>0</v>
      </c>
    </row>
    <row r="18" spans="9:9" x14ac:dyDescent="0.25">
      <c r="I18" s="5" t="str">
        <f t="shared" si="2"/>
        <v>0</v>
      </c>
    </row>
    <row r="19" spans="9:9" x14ac:dyDescent="0.25">
      <c r="I19" s="5" t="str">
        <f t="shared" si="2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>
                  <from>
                    <xdr:col>3</xdr:col>
                    <xdr:colOff>1323975</xdr:colOff>
                    <xdr:row>0</xdr:row>
                    <xdr:rowOff>190500</xdr:rowOff>
                  </from>
                  <to>
                    <xdr:col>4</xdr:col>
                    <xdr:colOff>76200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3</xdr:col>
                    <xdr:colOff>1323975</xdr:colOff>
                    <xdr:row>1</xdr:row>
                    <xdr:rowOff>190500</xdr:rowOff>
                  </from>
                  <to>
                    <xdr:col>4</xdr:col>
                    <xdr:colOff>76200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3</xdr:col>
                    <xdr:colOff>1323975</xdr:colOff>
                    <xdr:row>2</xdr:row>
                    <xdr:rowOff>190500</xdr:rowOff>
                  </from>
                  <to>
                    <xdr:col>4</xdr:col>
                    <xdr:colOff>76200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3</xdr:col>
                    <xdr:colOff>1323975</xdr:colOff>
                    <xdr:row>3</xdr:row>
                    <xdr:rowOff>190500</xdr:rowOff>
                  </from>
                  <to>
                    <xdr:col>4</xdr:col>
                    <xdr:colOff>76200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3</xdr:col>
                    <xdr:colOff>1323975</xdr:colOff>
                    <xdr:row>4</xdr:row>
                    <xdr:rowOff>190500</xdr:rowOff>
                  </from>
                  <to>
                    <xdr:col>4</xdr:col>
                    <xdr:colOff>76200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3</xdr:col>
                    <xdr:colOff>1323975</xdr:colOff>
                    <xdr:row>5</xdr:row>
                    <xdr:rowOff>190500</xdr:rowOff>
                  </from>
                  <to>
                    <xdr:col>4</xdr:col>
                    <xdr:colOff>76200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 moveWithCells="1">
                  <from>
                    <xdr:col>3</xdr:col>
                    <xdr:colOff>1323975</xdr:colOff>
                    <xdr:row>6</xdr:row>
                    <xdr:rowOff>190500</xdr:rowOff>
                  </from>
                  <to>
                    <xdr:col>4</xdr:col>
                    <xdr:colOff>76200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>
                  <from>
                    <xdr:col>3</xdr:col>
                    <xdr:colOff>1323975</xdr:colOff>
                    <xdr:row>7</xdr:row>
                    <xdr:rowOff>190500</xdr:rowOff>
                  </from>
                  <to>
                    <xdr:col>4</xdr:col>
                    <xdr:colOff>76200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>
                  <from>
                    <xdr:col>3</xdr:col>
                    <xdr:colOff>1323975</xdr:colOff>
                    <xdr:row>8</xdr:row>
                    <xdr:rowOff>190500</xdr:rowOff>
                  </from>
                  <to>
                    <xdr:col>4</xdr:col>
                    <xdr:colOff>76200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>
                <anchor moveWithCells="1">
                  <from>
                    <xdr:col>8</xdr:col>
                    <xdr:colOff>981075</xdr:colOff>
                    <xdr:row>1</xdr:row>
                    <xdr:rowOff>19050</xdr:rowOff>
                  </from>
                  <to>
                    <xdr:col>9</xdr:col>
                    <xdr:colOff>504825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>
                <anchor moveWithCells="1">
                  <from>
                    <xdr:col>8</xdr:col>
                    <xdr:colOff>981075</xdr:colOff>
                    <xdr:row>2</xdr:row>
                    <xdr:rowOff>19050</xdr:rowOff>
                  </from>
                  <to>
                    <xdr:col>9</xdr:col>
                    <xdr:colOff>504825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defaultSize="0" autoFill="0" autoLine="0" autoPict="0">
                <anchor moveWithCells="1">
                  <from>
                    <xdr:col>8</xdr:col>
                    <xdr:colOff>981075</xdr:colOff>
                    <xdr:row>3</xdr:row>
                    <xdr:rowOff>19050</xdr:rowOff>
                  </from>
                  <to>
                    <xdr:col>9</xdr:col>
                    <xdr:colOff>504825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>
                <anchor moveWithCells="1">
                  <from>
                    <xdr:col>8</xdr:col>
                    <xdr:colOff>981075</xdr:colOff>
                    <xdr:row>4</xdr:row>
                    <xdr:rowOff>19050</xdr:rowOff>
                  </from>
                  <to>
                    <xdr:col>9</xdr:col>
                    <xdr:colOff>504825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>
                <anchor moveWithCells="1">
                  <from>
                    <xdr:col>8</xdr:col>
                    <xdr:colOff>981075</xdr:colOff>
                    <xdr:row>5</xdr:row>
                    <xdr:rowOff>19050</xdr:rowOff>
                  </from>
                  <to>
                    <xdr:col>9</xdr:col>
                    <xdr:colOff>504825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8</xdr:col>
                    <xdr:colOff>981075</xdr:colOff>
                    <xdr:row>6</xdr:row>
                    <xdr:rowOff>19050</xdr:rowOff>
                  </from>
                  <to>
                    <xdr:col>9</xdr:col>
                    <xdr:colOff>504825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8</xdr:col>
                    <xdr:colOff>981075</xdr:colOff>
                    <xdr:row>7</xdr:row>
                    <xdr:rowOff>19050</xdr:rowOff>
                  </from>
                  <to>
                    <xdr:col>9</xdr:col>
                    <xdr:colOff>504825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planning</vt:lpstr>
      <vt:lpstr>param</vt:lpstr>
      <vt:lpstr>calcul</vt:lpstr>
      <vt:lpstr>archive</vt:lpstr>
      <vt:lpstr>choix</vt:lpstr>
      <vt:lpstr>datdeb</vt:lpstr>
      <vt:lpstr>dc</vt:lpstr>
      <vt:lpstr>feriés</vt:lpstr>
      <vt:lpstr>frequence</vt:lpstr>
      <vt:lpstr>jourFP</vt:lpstr>
      <vt:lpstr>listeperiodicite</vt:lpstr>
      <vt:lpstr>p</vt:lpstr>
      <vt:lpstr>periodicité</vt:lpstr>
      <vt:lpstr>ponts</vt:lpstr>
      <vt:lpstr>sb</vt:lpstr>
      <vt:lpstr>weekEnd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2023-05-29T09:06:36Z</dcterms:created>
  <dcterms:modified xsi:type="dcterms:W3CDTF">2023-05-30T15:35:01Z</dcterms:modified>
</cp:coreProperties>
</file>