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9595" yWindow="360" windowWidth="26550" windowHeight="1489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les_unités_de_tps">[1]Paramètres_Application!$B$22:$B$26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/>
  <c r="D5"/>
  <c r="D6"/>
  <c r="D7"/>
  <c r="D8"/>
  <c r="D9"/>
  <c r="D10"/>
  <c r="D11"/>
  <c r="C4"/>
  <c r="C5"/>
  <c r="C6"/>
  <c r="C7"/>
  <c r="C8"/>
  <c r="C9"/>
  <c r="C10"/>
  <c r="C11"/>
  <c r="G11"/>
  <c r="G10"/>
  <c r="G9"/>
  <c r="G8"/>
  <c r="G7"/>
  <c r="G6"/>
  <c r="G5"/>
  <c r="G4"/>
  <c r="AE22" i="1"/>
  <c r="AB22"/>
  <c r="AA22"/>
  <c r="Z22"/>
  <c r="X22"/>
  <c r="AC22" s="1"/>
  <c r="W22"/>
  <c r="V22"/>
  <c r="U22"/>
  <c r="T22"/>
  <c r="Y22" s="1"/>
  <c r="AD22" s="1"/>
  <c r="AF22" s="1"/>
  <c r="R22" s="1"/>
  <c r="N22"/>
  <c r="AE21"/>
  <c r="X21"/>
  <c r="AC21" s="1"/>
  <c r="W21"/>
  <c r="AB21" s="1"/>
  <c r="V21"/>
  <c r="AA21" s="1"/>
  <c r="U21"/>
  <c r="Z21" s="1"/>
  <c r="T21"/>
  <c r="Y21" s="1"/>
  <c r="N21"/>
  <c r="AE20"/>
  <c r="Y20"/>
  <c r="X20"/>
  <c r="AC20" s="1"/>
  <c r="W20"/>
  <c r="AB20" s="1"/>
  <c r="V20"/>
  <c r="AA20" s="1"/>
  <c r="U20"/>
  <c r="Z20" s="1"/>
  <c r="T20"/>
  <c r="N20"/>
  <c r="AE19"/>
  <c r="Z19"/>
  <c r="Y19"/>
  <c r="X19"/>
  <c r="AC19" s="1"/>
  <c r="W19"/>
  <c r="AB19" s="1"/>
  <c r="V19"/>
  <c r="AA19" s="1"/>
  <c r="U19"/>
  <c r="T19"/>
  <c r="N19"/>
  <c r="AE18"/>
  <c r="AC18"/>
  <c r="Y18"/>
  <c r="X18"/>
  <c r="W18"/>
  <c r="AB18" s="1"/>
  <c r="V18"/>
  <c r="AA18" s="1"/>
  <c r="U18"/>
  <c r="Z18" s="1"/>
  <c r="T18"/>
  <c r="N18"/>
  <c r="AE17"/>
  <c r="AC17"/>
  <c r="AB17"/>
  <c r="X17"/>
  <c r="W17"/>
  <c r="V17"/>
  <c r="AA17" s="1"/>
  <c r="U17"/>
  <c r="Z17" s="1"/>
  <c r="T17"/>
  <c r="Y17" s="1"/>
  <c r="N17"/>
  <c r="AE16"/>
  <c r="AC16"/>
  <c r="X16"/>
  <c r="W16"/>
  <c r="AB16" s="1"/>
  <c r="V16"/>
  <c r="AA16" s="1"/>
  <c r="U16"/>
  <c r="Z16" s="1"/>
  <c r="T16"/>
  <c r="Y16" s="1"/>
  <c r="N16"/>
  <c r="AE15"/>
  <c r="Z15"/>
  <c r="X15"/>
  <c r="AC15" s="1"/>
  <c r="W15"/>
  <c r="AB15" s="1"/>
  <c r="V15"/>
  <c r="AA15" s="1"/>
  <c r="U15"/>
  <c r="T15"/>
  <c r="Y15" s="1"/>
  <c r="N15"/>
  <c r="AE14"/>
  <c r="AC14"/>
  <c r="AB14"/>
  <c r="AA14"/>
  <c r="X14"/>
  <c r="W14"/>
  <c r="V14"/>
  <c r="U14"/>
  <c r="Z14" s="1"/>
  <c r="T14"/>
  <c r="Y14" s="1"/>
  <c r="N14"/>
  <c r="AE13"/>
  <c r="X13"/>
  <c r="AC13" s="1"/>
  <c r="W13"/>
  <c r="AB13" s="1"/>
  <c r="V13"/>
  <c r="AA13" s="1"/>
  <c r="U13"/>
  <c r="Z13" s="1"/>
  <c r="T13"/>
  <c r="Y13" s="1"/>
  <c r="AD13" s="1"/>
  <c r="AF13" s="1"/>
  <c r="R13" s="1"/>
  <c r="N13"/>
  <c r="AE12"/>
  <c r="Z12"/>
  <c r="Y12"/>
  <c r="X12"/>
  <c r="AC12" s="1"/>
  <c r="W12"/>
  <c r="AB12" s="1"/>
  <c r="V12"/>
  <c r="AA12" s="1"/>
  <c r="U12"/>
  <c r="T12"/>
  <c r="N12"/>
  <c r="AE11"/>
  <c r="Z11"/>
  <c r="Y11"/>
  <c r="X11"/>
  <c r="AC11" s="1"/>
  <c r="W11"/>
  <c r="AB11" s="1"/>
  <c r="V11"/>
  <c r="AA11" s="1"/>
  <c r="U11"/>
  <c r="T11"/>
  <c r="N11"/>
  <c r="AE10"/>
  <c r="AC10"/>
  <c r="X10"/>
  <c r="W10"/>
  <c r="AB10" s="1"/>
  <c r="V10"/>
  <c r="AA10" s="1"/>
  <c r="U10"/>
  <c r="Z10" s="1"/>
  <c r="T10"/>
  <c r="Y10" s="1"/>
  <c r="N10"/>
  <c r="AE9"/>
  <c r="X9"/>
  <c r="AC9" s="1"/>
  <c r="W9"/>
  <c r="AB9" s="1"/>
  <c r="V9"/>
  <c r="AA9" s="1"/>
  <c r="U9"/>
  <c r="Z9" s="1"/>
  <c r="T9"/>
  <c r="Y9" s="1"/>
  <c r="N9"/>
  <c r="AE8"/>
  <c r="X8"/>
  <c r="AC8" s="1"/>
  <c r="W8"/>
  <c r="AB8" s="1"/>
  <c r="V8"/>
  <c r="AA8" s="1"/>
  <c r="U8"/>
  <c r="Z8" s="1"/>
  <c r="T8"/>
  <c r="Y8" s="1"/>
  <c r="N8"/>
  <c r="AE7"/>
  <c r="AA7"/>
  <c r="Z7"/>
  <c r="X7"/>
  <c r="AC7" s="1"/>
  <c r="W7"/>
  <c r="AB7" s="1"/>
  <c r="V7"/>
  <c r="U7"/>
  <c r="T7"/>
  <c r="Y7" s="1"/>
  <c r="N7"/>
  <c r="AE6"/>
  <c r="AC6"/>
  <c r="AB6"/>
  <c r="X6"/>
  <c r="W6"/>
  <c r="V6"/>
  <c r="AA6" s="1"/>
  <c r="U6"/>
  <c r="Z6" s="1"/>
  <c r="T6"/>
  <c r="Y6" s="1"/>
  <c r="AD6" s="1"/>
  <c r="AF6" s="1"/>
  <c r="R6" s="1"/>
  <c r="N6"/>
  <c r="AE5"/>
  <c r="Y5"/>
  <c r="X5"/>
  <c r="AC5" s="1"/>
  <c r="W5"/>
  <c r="AB5" s="1"/>
  <c r="V5"/>
  <c r="AA5" s="1"/>
  <c r="U5"/>
  <c r="Z5" s="1"/>
  <c r="T5"/>
  <c r="N5"/>
  <c r="AE4"/>
  <c r="AA4"/>
  <c r="Z4"/>
  <c r="Y4"/>
  <c r="X4"/>
  <c r="AC4" s="1"/>
  <c r="W4"/>
  <c r="AB4" s="1"/>
  <c r="V4"/>
  <c r="U4"/>
  <c r="T4"/>
  <c r="N4"/>
  <c r="AE3"/>
  <c r="Z3"/>
  <c r="X3"/>
  <c r="AC3" s="1"/>
  <c r="W3"/>
  <c r="AB3" s="1"/>
  <c r="V3"/>
  <c r="AA3" s="1"/>
  <c r="U3"/>
  <c r="T3"/>
  <c r="Y3" s="1"/>
  <c r="N3"/>
  <c r="AD21" l="1"/>
  <c r="AF21" s="1"/>
  <c r="R21" s="1"/>
  <c r="AD14"/>
  <c r="AF14" s="1"/>
  <c r="R14" s="1"/>
  <c r="AD7"/>
  <c r="AF7" s="1"/>
  <c r="R7" s="1"/>
  <c r="AD11"/>
  <c r="AF11" s="1"/>
  <c r="R11" s="1"/>
  <c r="AD15"/>
  <c r="AF15" s="1"/>
  <c r="R15" s="1"/>
  <c r="AD4"/>
  <c r="AF4" s="1"/>
  <c r="R4" s="1"/>
  <c r="AD16"/>
  <c r="AF16" s="1"/>
  <c r="R16" s="1"/>
  <c r="AD19"/>
  <c r="AF19" s="1"/>
  <c r="R19" s="1"/>
  <c r="AD8"/>
  <c r="AF8" s="1"/>
  <c r="R8" s="1"/>
  <c r="AD12"/>
  <c r="AF12" s="1"/>
  <c r="R12" s="1"/>
  <c r="AD9"/>
  <c r="AF9" s="1"/>
  <c r="R9" s="1"/>
  <c r="AD5"/>
  <c r="AF5" s="1"/>
  <c r="R5" s="1"/>
  <c r="AD17"/>
  <c r="AF17" s="1"/>
  <c r="R17" s="1"/>
  <c r="AD20"/>
  <c r="AF20" s="1"/>
  <c r="R20" s="1"/>
  <c r="AD10"/>
  <c r="AF10" s="1"/>
  <c r="R10" s="1"/>
  <c r="AD3"/>
  <c r="AF3" s="1"/>
  <c r="R3" s="1"/>
  <c r="AD18"/>
  <c r="AF18" s="1"/>
  <c r="R18" s="1"/>
</calcChain>
</file>

<file path=xl/comments1.xml><?xml version="1.0" encoding="utf-8"?>
<comments xmlns="http://schemas.openxmlformats.org/spreadsheetml/2006/main">
  <authors>
    <author>nesta</author>
    <author>Ethan</author>
  </authors>
  <commentList>
    <comment ref="T1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pas supprimer car ce tableau est utiliser pour les calculs de la fiche maintenance mais aussi pour les differentes alertes du tableau fiche maintenance</t>
        </r>
      </text>
    </comment>
    <comment ref="J2" authorId="0">
      <text>
        <r>
          <rPr>
            <sz val="9"/>
            <color indexed="81"/>
            <rFont val="Tahoma"/>
            <family val="2"/>
          </rPr>
          <t xml:space="preserve">créer un lien vers la gamme de démontage et rémontage
</t>
        </r>
      </text>
    </comment>
    <comment ref="N2" authorId="1">
      <text>
        <r>
          <rPr>
            <b/>
            <sz val="9"/>
            <color indexed="81"/>
            <rFont val="Tahoma"/>
            <family val="2"/>
          </rPr>
          <t xml:space="preserve">Ne pas supprimer les formules de cette colonne
</t>
        </r>
      </text>
    </comment>
    <comment ref="O2" authorId="1">
      <text>
        <r>
          <rPr>
            <b/>
            <sz val="9"/>
            <color indexed="81"/>
            <rFont val="Tahoma"/>
            <family val="2"/>
          </rPr>
          <t>ce temps d'intervention doit être au minimum à 1 jour.
La planification se fait en temps et non en heure ici.</t>
        </r>
      </text>
    </comment>
  </commentList>
</comments>
</file>

<file path=xl/sharedStrings.xml><?xml version="1.0" encoding="utf-8"?>
<sst xmlns="http://schemas.openxmlformats.org/spreadsheetml/2006/main" count="242" uniqueCount="130">
  <si>
    <t>Date intervention</t>
  </si>
  <si>
    <t>Tps inter</t>
  </si>
  <si>
    <t>Périodicité</t>
  </si>
  <si>
    <t>test information issue de la list</t>
  </si>
  <si>
    <t>Calcul du Nbr de Jours</t>
  </si>
  <si>
    <t>Som Nbr Jrs</t>
  </si>
  <si>
    <t>Test H="" et I&lt;&gt;""</t>
  </si>
  <si>
    <t>Nbr Pen Jrs</t>
  </si>
  <si>
    <t>N° MAIN</t>
  </si>
  <si>
    <t>Lieu</t>
  </si>
  <si>
    <t>Secteur</t>
  </si>
  <si>
    <t>Lieu ou  machine</t>
  </si>
  <si>
    <t>Descriptif maintenance</t>
  </si>
  <si>
    <t>Spécial</t>
  </si>
  <si>
    <t>Genre</t>
  </si>
  <si>
    <t>QUI ?</t>
  </si>
  <si>
    <t>Fiche procédure</t>
  </si>
  <si>
    <t>Sécurité</t>
  </si>
  <si>
    <t>Compteur</t>
  </si>
  <si>
    <t>Anterieure</t>
  </si>
  <si>
    <t>Prochaine</t>
  </si>
  <si>
    <t>Nombre</t>
  </si>
  <si>
    <t>Unité</t>
  </si>
  <si>
    <t>en jrs</t>
  </si>
  <si>
    <t>Qui</t>
  </si>
  <si>
    <t>Jours</t>
  </si>
  <si>
    <t>Semaine</t>
  </si>
  <si>
    <t>Mois</t>
  </si>
  <si>
    <t>Année</t>
  </si>
  <si>
    <t>Années</t>
  </si>
  <si>
    <t>Jours2</t>
  </si>
  <si>
    <t>Semaine2</t>
  </si>
  <si>
    <t>Mois3</t>
  </si>
  <si>
    <t>Année4</t>
  </si>
  <si>
    <t>Années5</t>
  </si>
  <si>
    <t>Somme 1</t>
  </si>
  <si>
    <t>Test</t>
  </si>
  <si>
    <t>P en jours</t>
  </si>
  <si>
    <t>E_10001</t>
  </si>
  <si>
    <t>YVDN</t>
  </si>
  <si>
    <t>ARY</t>
  </si>
  <si>
    <t>Futurail</t>
  </si>
  <si>
    <t>Contrôle fin de course sécurité et Ouverture sac tunnel</t>
  </si>
  <si>
    <t>Contrôle</t>
  </si>
  <si>
    <t>Electro</t>
  </si>
  <si>
    <t>Mensuel</t>
  </si>
  <si>
    <t>E_10002</t>
  </si>
  <si>
    <t>Nettoyage et contrôle armoire et coffret</t>
  </si>
  <si>
    <t>Contrôle/Nettoyage</t>
  </si>
  <si>
    <t>OIBT 13</t>
  </si>
  <si>
    <t>Annuel</t>
  </si>
  <si>
    <t>E_10003</t>
  </si>
  <si>
    <t>Laveuse de caisses</t>
  </si>
  <si>
    <t>E_10004</t>
  </si>
  <si>
    <t>Laveuses frontales</t>
  </si>
  <si>
    <t>Nettoyage intérieur (variateurs etc)</t>
  </si>
  <si>
    <t>E_10005</t>
  </si>
  <si>
    <t>cartwash</t>
  </si>
  <si>
    <t>Nettoyage et contrôle coffret élec, cellules et fin de course</t>
  </si>
  <si>
    <t>E_10006</t>
  </si>
  <si>
    <t>CAY</t>
  </si>
  <si>
    <t>Calandre CAY 5</t>
  </si>
  <si>
    <t>Contrôle et nettoyage</t>
  </si>
  <si>
    <t>E_10007</t>
  </si>
  <si>
    <t>Calandre CAY 4</t>
  </si>
  <si>
    <t>E_10008</t>
  </si>
  <si>
    <t>Démontage variateurs engageuse &amp; plieuse</t>
  </si>
  <si>
    <t>E_10009</t>
  </si>
  <si>
    <t>CVSE</t>
  </si>
  <si>
    <t>Osmoseurs YVDN</t>
  </si>
  <si>
    <t>Contrôle électrique du process</t>
  </si>
  <si>
    <t>E_10010</t>
  </si>
  <si>
    <t>Adoucisseurs YVDN</t>
  </si>
  <si>
    <t>E_10011</t>
  </si>
  <si>
    <t>Contrôle électrique YVDN</t>
  </si>
  <si>
    <t>Contrôle obligatoire</t>
  </si>
  <si>
    <t>Effitec</t>
  </si>
  <si>
    <t>Annuels</t>
  </si>
  <si>
    <t>E_10012</t>
  </si>
  <si>
    <t>Ventilation bureaux</t>
  </si>
  <si>
    <t>Contrôle sytème de chauffage et refroidissement</t>
  </si>
  <si>
    <t>E_10013</t>
  </si>
  <si>
    <t>Ventilation bâtiment</t>
  </si>
  <si>
    <t>Nettoyage coffret électrique et variateurs</t>
  </si>
  <si>
    <t>Thermo 1 fois/An</t>
  </si>
  <si>
    <t>Entretien</t>
  </si>
  <si>
    <t>E_10014</t>
  </si>
  <si>
    <t>Ventilation Récup</t>
  </si>
  <si>
    <t>E_10015</t>
  </si>
  <si>
    <t>Chaufferie YVDN</t>
  </si>
  <si>
    <t>Nettoyage partie électrique/contrôle serrage</t>
  </si>
  <si>
    <t>E_10016</t>
  </si>
  <si>
    <t>Souffler les variateurs de fréquence</t>
  </si>
  <si>
    <t>Nettoyage</t>
  </si>
  <si>
    <t>E_10017</t>
  </si>
  <si>
    <t>EXY</t>
  </si>
  <si>
    <t>Aspirateurs Kärcher</t>
  </si>
  <si>
    <t>Contrôler les charbons et état général</t>
  </si>
  <si>
    <t>E_10018</t>
  </si>
  <si>
    <t xml:space="preserve">Bâtiment </t>
  </si>
  <si>
    <t>Contôler tous les éclairage y compris extérieur</t>
  </si>
  <si>
    <t>E_10019</t>
  </si>
  <si>
    <t>FIY</t>
  </si>
  <si>
    <t>Finisher (Metric)</t>
  </si>
  <si>
    <t>E_10020</t>
  </si>
  <si>
    <t xml:space="preserve">FOX </t>
  </si>
  <si>
    <t>Contrôle des parties électrique</t>
  </si>
  <si>
    <t>Gestion maintenance</t>
  </si>
  <si>
    <t>Date</t>
  </si>
  <si>
    <t>N° Main</t>
  </si>
  <si>
    <t>Machine</t>
  </si>
  <si>
    <t>Désignation</t>
  </si>
  <si>
    <t>Effectuer le</t>
  </si>
  <si>
    <t>Date du dernier controle</t>
  </si>
  <si>
    <t>Remarque</t>
  </si>
  <si>
    <t>Valeurs</t>
  </si>
  <si>
    <t>Divers</t>
  </si>
  <si>
    <t>QUI</t>
  </si>
  <si>
    <t>06.03.2023</t>
  </si>
  <si>
    <t>CME</t>
  </si>
  <si>
    <t>LBG</t>
  </si>
  <si>
    <t>NO DE CMDE LBG</t>
  </si>
  <si>
    <t>08.03.2023</t>
  </si>
  <si>
    <t>TEST</t>
  </si>
  <si>
    <t>ABB</t>
  </si>
  <si>
    <t>29.03.2023</t>
  </si>
  <si>
    <t>f</t>
  </si>
  <si>
    <t>C</t>
  </si>
  <si>
    <t>r</t>
  </si>
  <si>
    <t>31.03.2023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</si>
</sst>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dd/mm/yy;@"/>
  </numFmts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FFFF00"/>
      <name val="Century Gothic"/>
      <family val="2"/>
    </font>
    <font>
      <b/>
      <sz val="11"/>
      <color rgb="FF00B0F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0"/>
      <name val="Century Gothic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0"/>
      <color theme="10"/>
      <name val="Century Gothic"/>
      <family val="2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b/>
      <sz val="22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4"/>
      <color rgb="FF252529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CCFF"/>
        <bgColor indexed="64"/>
      </patternFill>
    </fill>
    <fill>
      <patternFill patternType="solid">
        <fgColor rgb="FFA0FDCA"/>
        <bgColor indexed="64"/>
      </patternFill>
    </fill>
    <fill>
      <patternFill patternType="solid">
        <fgColor rgb="FFFF5E3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4" tint="0.59999389629810485"/>
      </patternFill>
    </fill>
    <fill>
      <patternFill patternType="solid">
        <fgColor rgb="FF00B050"/>
        <bgColor theme="4" tint="0.5999938962981048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9" tint="0.39997558519241921"/>
      </right>
      <top/>
      <bottom style="thin">
        <color theme="4" tint="0.39994506668294322"/>
      </bottom>
      <diagonal/>
    </border>
    <border>
      <left style="thin">
        <color theme="9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3" fillId="3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164" fontId="6" fillId="6" borderId="2" xfId="0" applyNumberFormat="1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165" fontId="3" fillId="7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14" fontId="3" fillId="7" borderId="10" xfId="0" applyNumberFormat="1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center"/>
    </xf>
    <xf numFmtId="14" fontId="10" fillId="7" borderId="8" xfId="0" applyNumberFormat="1" applyFont="1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/>
    </xf>
    <xf numFmtId="49" fontId="0" fillId="7" borderId="8" xfId="0" applyNumberForma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3" fillId="8" borderId="8" xfId="1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165" fontId="3" fillId="8" borderId="8" xfId="0" applyNumberFormat="1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14" fontId="0" fillId="8" borderId="10" xfId="0" applyNumberForma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49" fontId="0" fillId="8" borderId="8" xfId="0" applyNumberForma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3" fillId="7" borderId="8" xfId="1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9" fillId="8" borderId="8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 wrapText="1"/>
    </xf>
    <xf numFmtId="0" fontId="21" fillId="11" borderId="15" xfId="0" applyFont="1" applyFill="1" applyBorder="1" applyAlignment="1">
      <alignment horizontal="center" vertical="center"/>
    </xf>
    <xf numFmtId="0" fontId="21" fillId="12" borderId="15" xfId="0" applyFont="1" applyFill="1" applyBorder="1" applyAlignment="1">
      <alignment horizontal="center" vertical="center" wrapText="1"/>
    </xf>
    <xf numFmtId="165" fontId="22" fillId="0" borderId="14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left" vertical="center"/>
    </xf>
    <xf numFmtId="14" fontId="22" fillId="0" borderId="1" xfId="0" applyNumberFormat="1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14" fontId="22" fillId="0" borderId="14" xfId="0" applyNumberFormat="1" applyFont="1" applyBorder="1" applyAlignment="1">
      <alignment horizontal="center" vertical="center"/>
    </xf>
    <xf numFmtId="14" fontId="3" fillId="13" borderId="10" xfId="0" applyNumberFormat="1" applyFont="1" applyFill="1" applyBorder="1" applyAlignment="1">
      <alignment horizontal="center" vertical="center" wrapText="1"/>
    </xf>
    <xf numFmtId="1" fontId="22" fillId="3" borderId="1" xfId="0" applyNumberFormat="1" applyFont="1" applyFill="1" applyBorder="1" applyAlignment="1">
      <alignment horizontal="center" vertical="center"/>
    </xf>
    <xf numFmtId="1" fontId="22" fillId="14" borderId="1" xfId="0" applyNumberFormat="1" applyFont="1" applyFill="1" applyBorder="1" applyAlignment="1">
      <alignment horizontal="center" vertical="center"/>
    </xf>
    <xf numFmtId="14" fontId="0" fillId="15" borderId="10" xfId="0" applyNumberFormat="1" applyFill="1" applyBorder="1" applyAlignment="1">
      <alignment horizontal="center" vertical="center"/>
    </xf>
    <xf numFmtId="14" fontId="22" fillId="4" borderId="1" xfId="0" applyNumberFormat="1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14" fontId="22" fillId="14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8" fillId="9" borderId="12" xfId="0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16" xfId="0" applyFont="1" applyFill="1" applyBorder="1" applyAlignment="1">
      <alignment horizontal="center" vertical="center"/>
    </xf>
    <xf numFmtId="0" fontId="18" fillId="9" borderId="1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theme="9" tint="0.3999755851924192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m/d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theme="0"/>
        </bottom>
        <vertical/>
        <horizontal/>
      </border>
    </dxf>
    <dxf>
      <border outline="0">
        <right style="thin">
          <color theme="9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_Application"/>
      <sheetName val="Planning Perpétuel"/>
      <sheetName val="Planification du préventif"/>
      <sheetName val="Gestion_MAIN"/>
      <sheetName val="ARCHIVE_ELEC"/>
      <sheetName val="IMPRESSION_MEC"/>
      <sheetName val="IMPRESSION_ELEC"/>
      <sheetName val="IMPRESSION_COR"/>
      <sheetName val="test"/>
    </sheetNames>
    <sheetDataSet>
      <sheetData sheetId="0">
        <row r="22">
          <cell r="B22" t="str">
            <v>Jours</v>
          </cell>
        </row>
        <row r="23">
          <cell r="B23" t="str">
            <v>Semaine</v>
          </cell>
        </row>
        <row r="24">
          <cell r="B24" t="str">
            <v>Mensuel</v>
          </cell>
        </row>
        <row r="25">
          <cell r="B25" t="str">
            <v>Annuel</v>
          </cell>
        </row>
        <row r="26">
          <cell r="B26" t="str">
            <v>Annuels</v>
          </cell>
        </row>
      </sheetData>
      <sheetData sheetId="1"/>
      <sheetData sheetId="2">
        <row r="3">
          <cell r="M3">
            <v>44919</v>
          </cell>
          <cell r="R3">
            <v>180</v>
          </cell>
        </row>
        <row r="4">
          <cell r="M4">
            <v>44587</v>
          </cell>
          <cell r="R4">
            <v>365</v>
          </cell>
        </row>
        <row r="5">
          <cell r="M5">
            <v>44573</v>
          </cell>
          <cell r="R5">
            <v>365</v>
          </cell>
        </row>
        <row r="6">
          <cell r="M6">
            <v>44585</v>
          </cell>
          <cell r="R6">
            <v>365</v>
          </cell>
        </row>
        <row r="7">
          <cell r="M7">
            <v>44882</v>
          </cell>
          <cell r="R7">
            <v>365</v>
          </cell>
        </row>
        <row r="8">
          <cell r="M8">
            <v>44783</v>
          </cell>
          <cell r="R8">
            <v>180</v>
          </cell>
        </row>
        <row r="9">
          <cell r="M9">
            <v>44783</v>
          </cell>
          <cell r="R9">
            <v>180</v>
          </cell>
        </row>
        <row r="10">
          <cell r="M10">
            <v>44790</v>
          </cell>
          <cell r="R10">
            <v>365</v>
          </cell>
        </row>
        <row r="11">
          <cell r="M11">
            <v>44637</v>
          </cell>
          <cell r="R11">
            <v>365</v>
          </cell>
        </row>
        <row r="12">
          <cell r="M12">
            <v>44637</v>
          </cell>
          <cell r="R12">
            <v>365</v>
          </cell>
        </row>
        <row r="13">
          <cell r="M13">
            <v>44058</v>
          </cell>
          <cell r="R13">
            <v>1825</v>
          </cell>
        </row>
        <row r="14">
          <cell r="M14">
            <v>44856</v>
          </cell>
          <cell r="R14">
            <v>180</v>
          </cell>
        </row>
        <row r="15">
          <cell r="M15">
            <v>44608</v>
          </cell>
          <cell r="R15">
            <v>365</v>
          </cell>
        </row>
        <row r="16">
          <cell r="M16">
            <v>44601</v>
          </cell>
          <cell r="R16">
            <v>365</v>
          </cell>
        </row>
        <row r="17">
          <cell r="M17">
            <v>44688</v>
          </cell>
          <cell r="R17">
            <v>365</v>
          </cell>
        </row>
        <row r="18">
          <cell r="M18">
            <v>44882</v>
          </cell>
          <cell r="R18">
            <v>180</v>
          </cell>
        </row>
        <row r="19">
          <cell r="M19">
            <v>44573</v>
          </cell>
          <cell r="R19">
            <v>365</v>
          </cell>
        </row>
        <row r="20">
          <cell r="M20">
            <v>44728</v>
          </cell>
          <cell r="R20">
            <v>90</v>
          </cell>
        </row>
        <row r="21">
          <cell r="M21">
            <v>44650</v>
          </cell>
          <cell r="R21">
            <v>180</v>
          </cell>
        </row>
        <row r="22">
          <cell r="M22">
            <v>44686</v>
          </cell>
          <cell r="R22">
            <v>180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eau2" displayName="Tableau2" ref="B2:AF22" totalsRowShown="0" headerRowDxfId="50" dataDxfId="49" tableBorderDxfId="48">
  <autoFilter ref="B2:AF22"/>
  <tableColumns count="31">
    <tableColumn id="1" name="N° MAIN" dataDxfId="47"/>
    <tableColumn id="2" name="Lieu" dataDxfId="46"/>
    <tableColumn id="3" name="Secteur" dataDxfId="45"/>
    <tableColumn id="4" name="Lieu ou  machine" dataDxfId="44"/>
    <tableColumn id="5" name="Descriptif maintenance" dataDxfId="43"/>
    <tableColumn id="6" name="Spécial" dataDxfId="42"/>
    <tableColumn id="7" name="Genre" dataDxfId="41"/>
    <tableColumn id="8" name="QUI ?" dataDxfId="40"/>
    <tableColumn id="9" name="Fiche procédure" dataDxfId="39"/>
    <tableColumn id="10" name="Sécurité" dataDxfId="38"/>
    <tableColumn id="11" name="Compteur" dataDxfId="37"/>
    <tableColumn id="12" name="Anterieure" dataDxfId="36"/>
    <tableColumn id="13" name="Prochaine" dataDxfId="35">
      <calculatedColumnFormula>IF('[1]Planification du préventif'!$M3="","",'[1]Planification du préventif'!$M3+'[1]Planification du préventif'!$R3)</calculatedColumnFormula>
    </tableColumn>
    <tableColumn id="14" name="Tps inter" dataDxfId="34"/>
    <tableColumn id="15" name="Nombre" dataDxfId="33"/>
    <tableColumn id="16" name="Unité" dataDxfId="32"/>
    <tableColumn id="17" name="en jrs" dataDxfId="31">
      <calculatedColumnFormula>AF3</calculatedColumnFormula>
    </tableColumn>
    <tableColumn id="18" name="Qui" dataDxfId="30"/>
    <tableColumn id="19" name="Jours" dataDxfId="29">
      <calculatedColumnFormula>IF($Q3="Journalière",1,0)</calculatedColumnFormula>
    </tableColumn>
    <tableColumn id="20" name="Semaine" dataDxfId="28">
      <calculatedColumnFormula>IF($Q3="Semaine",1,0)</calculatedColumnFormula>
    </tableColumn>
    <tableColumn id="21" name="Mois" dataDxfId="27">
      <calculatedColumnFormula>IF($Q3="Mensuel",1,0)</calculatedColumnFormula>
    </tableColumn>
    <tableColumn id="22" name="Année" dataDxfId="26">
      <calculatedColumnFormula>IF($Q3="Annuel",1,0)</calculatedColumnFormula>
    </tableColumn>
    <tableColumn id="23" name="Années" dataDxfId="25">
      <calculatedColumnFormula>IF($Q3="Annuels",1,0)</calculatedColumnFormula>
    </tableColumn>
    <tableColumn id="24" name="Jours2" dataDxfId="24">
      <calculatedColumnFormula>IF($T3=1,$P3*1,0)</calculatedColumnFormula>
    </tableColumn>
    <tableColumn id="25" name="Semaine2" dataDxfId="23">
      <calculatedColumnFormula>IF($U3=1,$P3*7,0)</calculatedColumnFormula>
    </tableColumn>
    <tableColumn id="26" name="Mois3" dataDxfId="22">
      <calculatedColumnFormula>IF($V3=1,$P3*30,0)</calculatedColumnFormula>
    </tableColumn>
    <tableColumn id="27" name="Année4" dataDxfId="21">
      <calculatedColumnFormula>IF($W3=1,$P3*365,0)</calculatedColumnFormula>
    </tableColumn>
    <tableColumn id="28" name="Années5" dataDxfId="20">
      <calculatedColumnFormula>IF($X3=1,$P3*365,0)</calculatedColumnFormula>
    </tableColumn>
    <tableColumn id="29" name="Somme 1" dataDxfId="19">
      <calculatedColumnFormula>IF(AND($P3&gt;1,$Q3="Année"),"Erreur de saisie",ROUND(SUM($Y3:$AC3),0))</calculatedColumnFormula>
    </tableColumn>
    <tableColumn id="30" name="Test" dataDxfId="18">
      <calculatedColumnFormula>IF(AND($Q3&gt;0,$P3=""),0,1)</calculatedColumnFormula>
    </tableColumn>
    <tableColumn id="31" name="P en jours" dataDxfId="17">
      <calculatedColumnFormula>IF(AND($AD3=0,$AE3=0),"Erreur de saisie", $AD3)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_Gestion_MAIN" displayName="TAB_Gestion_MAIN" ref="A3:K11" totalsRowShown="0" headerRowDxfId="15" dataDxfId="13" headerRowBorderDxfId="14" tableBorderDxfId="12" totalsRowBorderDxfId="11">
  <autoFilter ref="A3:K11"/>
  <tableColumns count="11">
    <tableColumn id="1" name="Date" dataDxfId="10"/>
    <tableColumn id="2" name="N° Main" dataDxfId="9"/>
    <tableColumn id="12" name="Machine" dataDxfId="8">
      <calculatedColumnFormula>IFERROR(VLOOKUP(TAB_Gestion_MAIN[[#This Row],[N° Main]],Tableau2[[N° MAIN]:[Prochaine]],3,0),"")</calculatedColumnFormula>
    </tableColumn>
    <tableColumn id="3" name="Désignation" dataDxfId="7">
      <calculatedColumnFormula>IFERROR(VLOOKUP(TAB_Gestion_MAIN[[#This Row],[N° Main]],Tableau2[[N° MAIN]:[Prochaine]],4,0),"")</calculatedColumnFormula>
    </tableColumn>
    <tableColumn id="4" name="Effectuer le" dataDxfId="6"/>
    <tableColumn id="5" name="Compteur" dataDxfId="5"/>
    <tableColumn id="10" name="Date du dernier controle" dataDxfId="4">
      <calculatedColumnFormula>IFERROR(VLOOKUP(TAB_Gestion_MAIN[[#This Row],[N° Main]],[1]!Tableau2[[N° MAIN]:[Prochaine]],13,0),"")</calculatedColumnFormula>
    </tableColumn>
    <tableColumn id="6" name="Remarque" dataDxfId="3"/>
    <tableColumn id="7" name="Valeurs" dataDxfId="2"/>
    <tableColumn id="8" name="Divers" dataDxfId="1"/>
    <tableColumn id="9" name="QUI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F23"/>
  <sheetViews>
    <sheetView topLeftCell="D1" workbookViewId="0">
      <selection activeCell="E24" sqref="E24"/>
    </sheetView>
  </sheetViews>
  <sheetFormatPr baseColWidth="10" defaultRowHeight="15"/>
  <cols>
    <col min="1" max="1" width="4.7109375" customWidth="1"/>
    <col min="2" max="3" width="11.85546875" customWidth="1"/>
    <col min="4" max="4" width="19.42578125" customWidth="1"/>
    <col min="5" max="5" width="29" customWidth="1"/>
    <col min="6" max="6" width="35.28515625" customWidth="1"/>
    <col min="7" max="8" width="22.28515625" customWidth="1"/>
    <col min="9" max="9" width="15.5703125" customWidth="1"/>
    <col min="10" max="10" width="5.28515625" customWidth="1"/>
    <col min="11" max="11" width="4.5703125" customWidth="1"/>
    <col min="12" max="12" width="12.42578125" customWidth="1"/>
    <col min="13" max="14" width="12.85546875" customWidth="1"/>
    <col min="15" max="15" width="7.7109375" customWidth="1"/>
    <col min="16" max="19" width="12.85546875" customWidth="1"/>
    <col min="20" max="32" width="12.5703125" hidden="1" customWidth="1"/>
  </cols>
  <sheetData>
    <row r="1" spans="2:32" ht="25.5" customHeight="1">
      <c r="M1" s="68" t="s">
        <v>0</v>
      </c>
      <c r="N1" s="68"/>
      <c r="O1" s="1" t="s">
        <v>1</v>
      </c>
      <c r="P1" s="69" t="s">
        <v>2</v>
      </c>
      <c r="Q1" s="69"/>
      <c r="R1" s="69"/>
      <c r="T1" s="70" t="s">
        <v>3</v>
      </c>
      <c r="U1" s="70"/>
      <c r="V1" s="70"/>
      <c r="W1" s="70"/>
      <c r="X1" s="70"/>
      <c r="Y1" s="70" t="s">
        <v>4</v>
      </c>
      <c r="Z1" s="70"/>
      <c r="AA1" s="70"/>
      <c r="AB1" s="70"/>
      <c r="AC1" s="70"/>
      <c r="AD1" s="2" t="s">
        <v>5</v>
      </c>
      <c r="AE1" s="3" t="s">
        <v>6</v>
      </c>
      <c r="AF1" s="3" t="s">
        <v>7</v>
      </c>
    </row>
    <row r="2" spans="2:32" ht="30" customHeight="1">
      <c r="B2" s="4" t="s">
        <v>8</v>
      </c>
      <c r="C2" s="5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" t="s">
        <v>14</v>
      </c>
      <c r="I2" s="6" t="s">
        <v>15</v>
      </c>
      <c r="J2" s="6" t="s">
        <v>16</v>
      </c>
      <c r="K2" s="5" t="s">
        <v>17</v>
      </c>
      <c r="L2" s="6" t="s">
        <v>18</v>
      </c>
      <c r="M2" s="7" t="s">
        <v>19</v>
      </c>
      <c r="N2" s="7" t="s">
        <v>20</v>
      </c>
      <c r="O2" s="5" t="s">
        <v>1</v>
      </c>
      <c r="P2" s="5" t="s">
        <v>21</v>
      </c>
      <c r="Q2" s="6" t="s">
        <v>22</v>
      </c>
      <c r="R2" s="5" t="s">
        <v>23</v>
      </c>
      <c r="S2" s="8" t="s">
        <v>24</v>
      </c>
      <c r="T2" s="9" t="s">
        <v>25</v>
      </c>
      <c r="U2" s="10" t="s">
        <v>26</v>
      </c>
      <c r="V2" s="11" t="s">
        <v>27</v>
      </c>
      <c r="W2" s="11" t="s">
        <v>28</v>
      </c>
      <c r="X2" s="11" t="s">
        <v>29</v>
      </c>
      <c r="Y2" s="11" t="s">
        <v>30</v>
      </c>
      <c r="Z2" s="11" t="s">
        <v>31</v>
      </c>
      <c r="AA2" s="11" t="s">
        <v>32</v>
      </c>
      <c r="AB2" s="11" t="s">
        <v>33</v>
      </c>
      <c r="AC2" s="11" t="s">
        <v>34</v>
      </c>
      <c r="AD2" s="12" t="s">
        <v>35</v>
      </c>
      <c r="AE2" s="12" t="s">
        <v>36</v>
      </c>
      <c r="AF2" s="13" t="s">
        <v>37</v>
      </c>
    </row>
    <row r="3" spans="2:32" ht="21.75" customHeight="1">
      <c r="B3" s="66" t="s">
        <v>38</v>
      </c>
      <c r="C3" s="14" t="s">
        <v>39</v>
      </c>
      <c r="D3" s="14" t="s">
        <v>40</v>
      </c>
      <c r="E3" s="14" t="s">
        <v>41</v>
      </c>
      <c r="F3" s="14" t="s">
        <v>42</v>
      </c>
      <c r="G3" s="14"/>
      <c r="H3" s="14" t="s">
        <v>43</v>
      </c>
      <c r="I3" s="15" t="s">
        <v>44</v>
      </c>
      <c r="J3" s="16"/>
      <c r="K3" s="17"/>
      <c r="L3" s="60"/>
      <c r="M3" s="63">
        <v>44919</v>
      </c>
      <c r="N3" s="20">
        <f>IF('[1]Planification du préventif'!$M3="","",'[1]Planification du préventif'!$M3+'[1]Planification du préventif'!$R3)</f>
        <v>45099</v>
      </c>
      <c r="O3" s="21">
        <v>1</v>
      </c>
      <c r="P3" s="22">
        <v>6</v>
      </c>
      <c r="Q3" s="23" t="s">
        <v>45</v>
      </c>
      <c r="R3" s="24">
        <f t="shared" ref="R3:R22" si="0">AF3</f>
        <v>180</v>
      </c>
      <c r="S3" s="25"/>
      <c r="T3" s="26">
        <f t="shared" ref="T3:T22" si="1">IF($Q3="Journalière",1,0)</f>
        <v>0</v>
      </c>
      <c r="U3" s="27">
        <f t="shared" ref="U3:U22" si="2">IF($Q3="Semaine",1,0)</f>
        <v>0</v>
      </c>
      <c r="V3" s="27">
        <f t="shared" ref="V3:V22" si="3">IF($Q3="Mensuel",1,0)</f>
        <v>1</v>
      </c>
      <c r="W3" s="27">
        <f t="shared" ref="W3:W22" si="4">IF($Q3="Annuel",1,0)</f>
        <v>0</v>
      </c>
      <c r="X3" s="27">
        <f t="shared" ref="X3:X22" si="5">IF($Q3="Annuels",1,0)</f>
        <v>0</v>
      </c>
      <c r="Y3" s="28">
        <f t="shared" ref="Y3:Y22" si="6">IF($T3=1,$P3*1,0)</f>
        <v>0</v>
      </c>
      <c r="Z3" s="28">
        <f t="shared" ref="Z3:Z22" si="7">IF($U3=1,$P3*7,0)</f>
        <v>0</v>
      </c>
      <c r="AA3" s="28">
        <f t="shared" ref="AA3:AA22" si="8">IF($V3=1,$P3*30,0)</f>
        <v>180</v>
      </c>
      <c r="AB3" s="28">
        <f t="shared" ref="AB3:AB22" si="9">IF($W3=1,$P3*365,0)</f>
        <v>0</v>
      </c>
      <c r="AC3" s="28">
        <f t="shared" ref="AC3:AC22" si="10">IF($X3=1,$P3*365,0)</f>
        <v>0</v>
      </c>
      <c r="AD3" s="28">
        <f t="shared" ref="AD3:AD22" si="11">IF(AND($P3&gt;1,$Q3="Année"),"Erreur de saisie",ROUND(SUM($Y3:$AC3),0))</f>
        <v>180</v>
      </c>
      <c r="AE3" s="28">
        <f t="shared" ref="AE3:AE22" si="12">IF(AND($Q3&gt;0,$P3=""),0,1)</f>
        <v>1</v>
      </c>
      <c r="AF3" s="29">
        <f t="shared" ref="AF3:AF22" si="13">IF(AND($AD3=0,$AE3=0),"Erreur de saisie", $AD3)</f>
        <v>180</v>
      </c>
    </row>
    <row r="4" spans="2:32">
      <c r="B4" s="30" t="s">
        <v>46</v>
      </c>
      <c r="C4" s="30" t="s">
        <v>39</v>
      </c>
      <c r="D4" s="30" t="s">
        <v>40</v>
      </c>
      <c r="E4" s="30" t="s">
        <v>41</v>
      </c>
      <c r="F4" s="31" t="s">
        <v>47</v>
      </c>
      <c r="G4" s="32"/>
      <c r="H4" s="30" t="s">
        <v>48</v>
      </c>
      <c r="I4" s="33" t="s">
        <v>49</v>
      </c>
      <c r="J4" s="34"/>
      <c r="K4" s="35"/>
      <c r="L4" s="18"/>
      <c r="M4" s="36">
        <v>44587</v>
      </c>
      <c r="N4" s="37">
        <f>IF('[1]Planification du préventif'!$M4="","",'[1]Planification du préventif'!$M4+'[1]Planification du préventif'!$R4)</f>
        <v>44952</v>
      </c>
      <c r="O4" s="38">
        <v>1</v>
      </c>
      <c r="P4" s="39">
        <v>1</v>
      </c>
      <c r="Q4" s="40" t="s">
        <v>50</v>
      </c>
      <c r="R4" s="41">
        <f t="shared" si="0"/>
        <v>365</v>
      </c>
      <c r="S4" s="42"/>
      <c r="T4" s="26">
        <f t="shared" si="1"/>
        <v>0</v>
      </c>
      <c r="U4" s="27">
        <f t="shared" si="2"/>
        <v>0</v>
      </c>
      <c r="V4" s="27">
        <f t="shared" si="3"/>
        <v>0</v>
      </c>
      <c r="W4" s="27">
        <f t="shared" si="4"/>
        <v>1</v>
      </c>
      <c r="X4" s="27">
        <f t="shared" si="5"/>
        <v>0</v>
      </c>
      <c r="Y4" s="28">
        <f t="shared" si="6"/>
        <v>0</v>
      </c>
      <c r="Z4" s="28">
        <f t="shared" si="7"/>
        <v>0</v>
      </c>
      <c r="AA4" s="28">
        <f t="shared" si="8"/>
        <v>0</v>
      </c>
      <c r="AB4" s="28">
        <f t="shared" si="9"/>
        <v>365</v>
      </c>
      <c r="AC4" s="28">
        <f t="shared" si="10"/>
        <v>0</v>
      </c>
      <c r="AD4" s="28">
        <f t="shared" si="11"/>
        <v>365</v>
      </c>
      <c r="AE4" s="28">
        <f t="shared" si="12"/>
        <v>1</v>
      </c>
      <c r="AF4" s="29">
        <f t="shared" si="13"/>
        <v>365</v>
      </c>
    </row>
    <row r="5" spans="2:32">
      <c r="B5" s="14" t="s">
        <v>51</v>
      </c>
      <c r="C5" s="14" t="s">
        <v>39</v>
      </c>
      <c r="D5" s="14" t="s">
        <v>40</v>
      </c>
      <c r="E5" s="14" t="s">
        <v>52</v>
      </c>
      <c r="F5" s="43" t="s">
        <v>47</v>
      </c>
      <c r="G5" s="44"/>
      <c r="H5" s="14" t="s">
        <v>48</v>
      </c>
      <c r="I5" s="15" t="s">
        <v>49</v>
      </c>
      <c r="J5" s="16"/>
      <c r="K5" s="17"/>
      <c r="L5" s="18"/>
      <c r="M5" s="19">
        <v>44573</v>
      </c>
      <c r="N5" s="20">
        <f>IF('[1]Planification du préventif'!$M5="","",'[1]Planification du préventif'!$M5+'[1]Planification du préventif'!$R5)</f>
        <v>44938</v>
      </c>
      <c r="O5" s="21">
        <v>1</v>
      </c>
      <c r="P5" s="22">
        <v>1</v>
      </c>
      <c r="Q5" s="23" t="s">
        <v>50</v>
      </c>
      <c r="R5" s="24">
        <f t="shared" si="0"/>
        <v>365</v>
      </c>
      <c r="S5" s="25"/>
      <c r="T5" s="26">
        <f t="shared" si="1"/>
        <v>0</v>
      </c>
      <c r="U5" s="27">
        <f t="shared" si="2"/>
        <v>0</v>
      </c>
      <c r="V5" s="27">
        <f t="shared" si="3"/>
        <v>0</v>
      </c>
      <c r="W5" s="27">
        <f t="shared" si="4"/>
        <v>1</v>
      </c>
      <c r="X5" s="27">
        <f t="shared" si="5"/>
        <v>0</v>
      </c>
      <c r="Y5" s="28">
        <f t="shared" si="6"/>
        <v>0</v>
      </c>
      <c r="Z5" s="28">
        <f t="shared" si="7"/>
        <v>0</v>
      </c>
      <c r="AA5" s="28">
        <f t="shared" si="8"/>
        <v>0</v>
      </c>
      <c r="AB5" s="28">
        <f t="shared" si="9"/>
        <v>365</v>
      </c>
      <c r="AC5" s="28">
        <f t="shared" si="10"/>
        <v>0</v>
      </c>
      <c r="AD5" s="28">
        <f t="shared" si="11"/>
        <v>365</v>
      </c>
      <c r="AE5" s="28">
        <f t="shared" si="12"/>
        <v>1</v>
      </c>
      <c r="AF5" s="29">
        <f t="shared" si="13"/>
        <v>365</v>
      </c>
    </row>
    <row r="6" spans="2:32">
      <c r="B6" s="30" t="s">
        <v>53</v>
      </c>
      <c r="C6" s="30" t="s">
        <v>39</v>
      </c>
      <c r="D6" s="30" t="s">
        <v>40</v>
      </c>
      <c r="E6" s="30" t="s">
        <v>54</v>
      </c>
      <c r="F6" s="31" t="s">
        <v>55</v>
      </c>
      <c r="G6" s="32"/>
      <c r="H6" s="30" t="s">
        <v>48</v>
      </c>
      <c r="I6" s="33" t="s">
        <v>49</v>
      </c>
      <c r="J6" s="34"/>
      <c r="K6" s="35"/>
      <c r="L6" s="18"/>
      <c r="M6" s="36">
        <v>44585</v>
      </c>
      <c r="N6" s="37">
        <f>IF('[1]Planification du préventif'!$M6="","",'[1]Planification du préventif'!$M6+'[1]Planification du préventif'!$R6)</f>
        <v>44950</v>
      </c>
      <c r="O6" s="38">
        <v>1</v>
      </c>
      <c r="P6" s="39">
        <v>1</v>
      </c>
      <c r="Q6" s="40" t="s">
        <v>50</v>
      </c>
      <c r="R6" s="41">
        <f t="shared" si="0"/>
        <v>365</v>
      </c>
      <c r="S6" s="45"/>
      <c r="T6" s="26">
        <f t="shared" si="1"/>
        <v>0</v>
      </c>
      <c r="U6" s="27">
        <f t="shared" si="2"/>
        <v>0</v>
      </c>
      <c r="V6" s="27">
        <f t="shared" si="3"/>
        <v>0</v>
      </c>
      <c r="W6" s="27">
        <f t="shared" si="4"/>
        <v>1</v>
      </c>
      <c r="X6" s="27">
        <f t="shared" si="5"/>
        <v>0</v>
      </c>
      <c r="Y6" s="28">
        <f t="shared" si="6"/>
        <v>0</v>
      </c>
      <c r="Z6" s="28">
        <f t="shared" si="7"/>
        <v>0</v>
      </c>
      <c r="AA6" s="28">
        <f t="shared" si="8"/>
        <v>0</v>
      </c>
      <c r="AB6" s="28">
        <f t="shared" si="9"/>
        <v>365</v>
      </c>
      <c r="AC6" s="28">
        <f t="shared" si="10"/>
        <v>0</v>
      </c>
      <c r="AD6" s="28">
        <f t="shared" si="11"/>
        <v>365</v>
      </c>
      <c r="AE6" s="28">
        <f t="shared" si="12"/>
        <v>1</v>
      </c>
      <c r="AF6" s="29">
        <f t="shared" si="13"/>
        <v>365</v>
      </c>
    </row>
    <row r="7" spans="2:32" ht="25.5">
      <c r="B7" s="14" t="s">
        <v>56</v>
      </c>
      <c r="C7" s="14" t="s">
        <v>39</v>
      </c>
      <c r="D7" s="14" t="s">
        <v>40</v>
      </c>
      <c r="E7" s="14" t="s">
        <v>57</v>
      </c>
      <c r="F7" s="17" t="s">
        <v>58</v>
      </c>
      <c r="G7" s="44"/>
      <c r="H7" s="14" t="s">
        <v>48</v>
      </c>
      <c r="I7" s="15" t="s">
        <v>49</v>
      </c>
      <c r="J7" s="16"/>
      <c r="K7" s="17"/>
      <c r="L7" s="18"/>
      <c r="M7" s="19">
        <v>44882</v>
      </c>
      <c r="N7" s="20">
        <f>IF('[1]Planification du préventif'!$M7="","",'[1]Planification du préventif'!$M7+'[1]Planification du préventif'!$R7)</f>
        <v>45247</v>
      </c>
      <c r="O7" s="21">
        <v>1</v>
      </c>
      <c r="P7" s="22">
        <v>1</v>
      </c>
      <c r="Q7" s="23" t="s">
        <v>50</v>
      </c>
      <c r="R7" s="24">
        <f t="shared" si="0"/>
        <v>365</v>
      </c>
      <c r="S7" s="25"/>
      <c r="T7" s="26">
        <f t="shared" si="1"/>
        <v>0</v>
      </c>
      <c r="U7" s="27">
        <f t="shared" si="2"/>
        <v>0</v>
      </c>
      <c r="V7" s="27">
        <f t="shared" si="3"/>
        <v>0</v>
      </c>
      <c r="W7" s="27">
        <f t="shared" si="4"/>
        <v>1</v>
      </c>
      <c r="X7" s="27">
        <f t="shared" si="5"/>
        <v>0</v>
      </c>
      <c r="Y7" s="28">
        <f t="shared" si="6"/>
        <v>0</v>
      </c>
      <c r="Z7" s="28">
        <f t="shared" si="7"/>
        <v>0</v>
      </c>
      <c r="AA7" s="28">
        <f t="shared" si="8"/>
        <v>0</v>
      </c>
      <c r="AB7" s="28">
        <f t="shared" si="9"/>
        <v>365</v>
      </c>
      <c r="AC7" s="28">
        <f t="shared" si="10"/>
        <v>0</v>
      </c>
      <c r="AD7" s="28">
        <f t="shared" si="11"/>
        <v>365</v>
      </c>
      <c r="AE7" s="28">
        <f t="shared" si="12"/>
        <v>1</v>
      </c>
      <c r="AF7" s="29">
        <f t="shared" si="13"/>
        <v>365</v>
      </c>
    </row>
    <row r="8" spans="2:32">
      <c r="B8" s="30" t="s">
        <v>59</v>
      </c>
      <c r="C8" s="30" t="s">
        <v>39</v>
      </c>
      <c r="D8" s="30" t="s">
        <v>60</v>
      </c>
      <c r="E8" s="30" t="s">
        <v>61</v>
      </c>
      <c r="F8" s="46" t="s">
        <v>62</v>
      </c>
      <c r="G8" s="32"/>
      <c r="H8" s="30" t="s">
        <v>48</v>
      </c>
      <c r="I8" s="33" t="s">
        <v>49</v>
      </c>
      <c r="J8" s="34"/>
      <c r="K8" s="35"/>
      <c r="L8" s="18"/>
      <c r="M8" s="36">
        <v>44783</v>
      </c>
      <c r="N8" s="37">
        <f>IF('[1]Planification du préventif'!$M8="","",'[1]Planification du préventif'!$M8+'[1]Planification du préventif'!$R8)</f>
        <v>44963</v>
      </c>
      <c r="O8" s="38">
        <v>1</v>
      </c>
      <c r="P8" s="39">
        <v>6</v>
      </c>
      <c r="Q8" s="40" t="s">
        <v>45</v>
      </c>
      <c r="R8" s="41">
        <f t="shared" si="0"/>
        <v>180</v>
      </c>
      <c r="S8" s="42"/>
      <c r="T8" s="26">
        <f t="shared" si="1"/>
        <v>0</v>
      </c>
      <c r="U8" s="27">
        <f t="shared" si="2"/>
        <v>0</v>
      </c>
      <c r="V8" s="27">
        <f t="shared" si="3"/>
        <v>1</v>
      </c>
      <c r="W8" s="27">
        <f t="shared" si="4"/>
        <v>0</v>
      </c>
      <c r="X8" s="27">
        <f t="shared" si="5"/>
        <v>0</v>
      </c>
      <c r="Y8" s="28">
        <f t="shared" si="6"/>
        <v>0</v>
      </c>
      <c r="Z8" s="28">
        <f t="shared" si="7"/>
        <v>0</v>
      </c>
      <c r="AA8" s="28">
        <f t="shared" si="8"/>
        <v>180</v>
      </c>
      <c r="AB8" s="28">
        <f t="shared" si="9"/>
        <v>0</v>
      </c>
      <c r="AC8" s="28">
        <f t="shared" si="10"/>
        <v>0</v>
      </c>
      <c r="AD8" s="28">
        <f t="shared" si="11"/>
        <v>180</v>
      </c>
      <c r="AE8" s="28">
        <f t="shared" si="12"/>
        <v>1</v>
      </c>
      <c r="AF8" s="29">
        <f t="shared" si="13"/>
        <v>180</v>
      </c>
    </row>
    <row r="9" spans="2:32">
      <c r="B9" s="14" t="s">
        <v>63</v>
      </c>
      <c r="C9" s="14" t="s">
        <v>39</v>
      </c>
      <c r="D9" s="14" t="s">
        <v>60</v>
      </c>
      <c r="E9" s="14" t="s">
        <v>64</v>
      </c>
      <c r="F9" s="43" t="s">
        <v>62</v>
      </c>
      <c r="G9" s="44"/>
      <c r="H9" s="14" t="s">
        <v>48</v>
      </c>
      <c r="I9" s="15" t="s">
        <v>49</v>
      </c>
      <c r="J9" s="16"/>
      <c r="K9" s="17"/>
      <c r="L9" s="18"/>
      <c r="M9" s="19">
        <v>44783</v>
      </c>
      <c r="N9" s="20">
        <f>IF('[1]Planification du préventif'!$M9="","",'[1]Planification du préventif'!$M9+'[1]Planification du préventif'!$R9)</f>
        <v>44963</v>
      </c>
      <c r="O9" s="21">
        <v>1</v>
      </c>
      <c r="P9" s="22">
        <v>6</v>
      </c>
      <c r="Q9" s="23" t="s">
        <v>45</v>
      </c>
      <c r="R9" s="24">
        <f t="shared" si="0"/>
        <v>180</v>
      </c>
      <c r="S9" s="25"/>
      <c r="T9" s="26">
        <f t="shared" si="1"/>
        <v>0</v>
      </c>
      <c r="U9" s="27">
        <f t="shared" si="2"/>
        <v>0</v>
      </c>
      <c r="V9" s="27">
        <f t="shared" si="3"/>
        <v>1</v>
      </c>
      <c r="W9" s="27">
        <f t="shared" si="4"/>
        <v>0</v>
      </c>
      <c r="X9" s="27">
        <f t="shared" si="5"/>
        <v>0</v>
      </c>
      <c r="Y9" s="28">
        <f t="shared" si="6"/>
        <v>0</v>
      </c>
      <c r="Z9" s="28">
        <f t="shared" si="7"/>
        <v>0</v>
      </c>
      <c r="AA9" s="28">
        <f t="shared" si="8"/>
        <v>180</v>
      </c>
      <c r="AB9" s="28">
        <f t="shared" si="9"/>
        <v>0</v>
      </c>
      <c r="AC9" s="28">
        <f t="shared" si="10"/>
        <v>0</v>
      </c>
      <c r="AD9" s="28">
        <f t="shared" si="11"/>
        <v>180</v>
      </c>
      <c r="AE9" s="28">
        <f t="shared" si="12"/>
        <v>1</v>
      </c>
      <c r="AF9" s="29">
        <f t="shared" si="13"/>
        <v>180</v>
      </c>
    </row>
    <row r="10" spans="2:32">
      <c r="B10" s="30" t="s">
        <v>65</v>
      </c>
      <c r="C10" s="30" t="s">
        <v>39</v>
      </c>
      <c r="D10" s="30" t="s">
        <v>60</v>
      </c>
      <c r="E10" s="30" t="s">
        <v>61</v>
      </c>
      <c r="F10" s="30" t="s">
        <v>66</v>
      </c>
      <c r="G10" s="30"/>
      <c r="H10" s="30" t="s">
        <v>48</v>
      </c>
      <c r="I10" s="33" t="s">
        <v>49</v>
      </c>
      <c r="J10" s="34"/>
      <c r="K10" s="35"/>
      <c r="L10" s="18"/>
      <c r="M10" s="36">
        <v>44790</v>
      </c>
      <c r="N10" s="37">
        <f>IF('[1]Planification du préventif'!$M10="","",'[1]Planification du préventif'!$M10+'[1]Planification du préventif'!$R10)</f>
        <v>45155</v>
      </c>
      <c r="O10" s="38">
        <v>1</v>
      </c>
      <c r="P10" s="39">
        <v>1</v>
      </c>
      <c r="Q10" s="40" t="s">
        <v>50</v>
      </c>
      <c r="R10" s="41">
        <f t="shared" si="0"/>
        <v>365</v>
      </c>
      <c r="S10" s="42"/>
      <c r="T10" s="26">
        <f t="shared" si="1"/>
        <v>0</v>
      </c>
      <c r="U10" s="27">
        <f t="shared" si="2"/>
        <v>0</v>
      </c>
      <c r="V10" s="27">
        <f t="shared" si="3"/>
        <v>0</v>
      </c>
      <c r="W10" s="27">
        <f t="shared" si="4"/>
        <v>1</v>
      </c>
      <c r="X10" s="27">
        <f t="shared" si="5"/>
        <v>0</v>
      </c>
      <c r="Y10" s="28">
        <f t="shared" si="6"/>
        <v>0</v>
      </c>
      <c r="Z10" s="28">
        <f t="shared" si="7"/>
        <v>0</v>
      </c>
      <c r="AA10" s="28">
        <f t="shared" si="8"/>
        <v>0</v>
      </c>
      <c r="AB10" s="28">
        <f t="shared" si="9"/>
        <v>365</v>
      </c>
      <c r="AC10" s="28">
        <f t="shared" si="10"/>
        <v>0</v>
      </c>
      <c r="AD10" s="28">
        <f t="shared" si="11"/>
        <v>365</v>
      </c>
      <c r="AE10" s="28">
        <f t="shared" si="12"/>
        <v>1</v>
      </c>
      <c r="AF10" s="29">
        <f t="shared" si="13"/>
        <v>365</v>
      </c>
    </row>
    <row r="11" spans="2:32">
      <c r="B11" s="14" t="s">
        <v>67</v>
      </c>
      <c r="C11" s="14" t="s">
        <v>39</v>
      </c>
      <c r="D11" s="14" t="s">
        <v>68</v>
      </c>
      <c r="E11" s="14" t="s">
        <v>69</v>
      </c>
      <c r="F11" s="14" t="s">
        <v>70</v>
      </c>
      <c r="G11" s="14"/>
      <c r="H11" s="14" t="s">
        <v>43</v>
      </c>
      <c r="I11" s="15" t="s">
        <v>44</v>
      </c>
      <c r="J11" s="16"/>
      <c r="K11" s="17"/>
      <c r="L11" s="18"/>
      <c r="M11" s="19">
        <v>44637</v>
      </c>
      <c r="N11" s="20">
        <f>IF('[1]Planification du préventif'!$M11="","",'[1]Planification du préventif'!$M11+'[1]Planification du préventif'!$R11)</f>
        <v>45002</v>
      </c>
      <c r="O11" s="21">
        <v>1</v>
      </c>
      <c r="P11" s="22">
        <v>1</v>
      </c>
      <c r="Q11" s="23" t="s">
        <v>50</v>
      </c>
      <c r="R11" s="24">
        <f t="shared" si="0"/>
        <v>365</v>
      </c>
      <c r="S11" s="25"/>
      <c r="T11" s="26">
        <f t="shared" si="1"/>
        <v>0</v>
      </c>
      <c r="U11" s="27">
        <f t="shared" si="2"/>
        <v>0</v>
      </c>
      <c r="V11" s="27">
        <f t="shared" si="3"/>
        <v>0</v>
      </c>
      <c r="W11" s="27">
        <f t="shared" si="4"/>
        <v>1</v>
      </c>
      <c r="X11" s="27">
        <f t="shared" si="5"/>
        <v>0</v>
      </c>
      <c r="Y11" s="28">
        <f t="shared" si="6"/>
        <v>0</v>
      </c>
      <c r="Z11" s="28">
        <f t="shared" si="7"/>
        <v>0</v>
      </c>
      <c r="AA11" s="28">
        <f t="shared" si="8"/>
        <v>0</v>
      </c>
      <c r="AB11" s="28">
        <f t="shared" si="9"/>
        <v>365</v>
      </c>
      <c r="AC11" s="28">
        <f t="shared" si="10"/>
        <v>0</v>
      </c>
      <c r="AD11" s="28">
        <f t="shared" si="11"/>
        <v>365</v>
      </c>
      <c r="AE11" s="28">
        <f t="shared" si="12"/>
        <v>1</v>
      </c>
      <c r="AF11" s="29">
        <f t="shared" si="13"/>
        <v>365</v>
      </c>
    </row>
    <row r="12" spans="2:32">
      <c r="B12" s="30" t="s">
        <v>71</v>
      </c>
      <c r="C12" s="30" t="s">
        <v>39</v>
      </c>
      <c r="D12" s="30" t="s">
        <v>68</v>
      </c>
      <c r="E12" s="30" t="s">
        <v>72</v>
      </c>
      <c r="F12" s="30" t="s">
        <v>70</v>
      </c>
      <c r="G12" s="30"/>
      <c r="H12" s="30" t="s">
        <v>43</v>
      </c>
      <c r="I12" s="33" t="s">
        <v>44</v>
      </c>
      <c r="J12" s="34"/>
      <c r="K12" s="35"/>
      <c r="L12" s="18"/>
      <c r="M12" s="36">
        <v>44637</v>
      </c>
      <c r="N12" s="37">
        <f>IF('[1]Planification du préventif'!$M12="","",'[1]Planification du préventif'!$M12+'[1]Planification du préventif'!$R12)</f>
        <v>45002</v>
      </c>
      <c r="O12" s="38">
        <v>1</v>
      </c>
      <c r="P12" s="39">
        <v>1</v>
      </c>
      <c r="Q12" s="40" t="s">
        <v>50</v>
      </c>
      <c r="R12" s="41">
        <f t="shared" si="0"/>
        <v>365</v>
      </c>
      <c r="S12" s="42"/>
      <c r="T12" s="26">
        <f t="shared" si="1"/>
        <v>0</v>
      </c>
      <c r="U12" s="27">
        <f t="shared" si="2"/>
        <v>0</v>
      </c>
      <c r="V12" s="27">
        <f t="shared" si="3"/>
        <v>0</v>
      </c>
      <c r="W12" s="27">
        <f t="shared" si="4"/>
        <v>1</v>
      </c>
      <c r="X12" s="27">
        <f t="shared" si="5"/>
        <v>0</v>
      </c>
      <c r="Y12" s="28">
        <f t="shared" si="6"/>
        <v>0</v>
      </c>
      <c r="Z12" s="28">
        <f t="shared" si="7"/>
        <v>0</v>
      </c>
      <c r="AA12" s="28">
        <f t="shared" si="8"/>
        <v>0</v>
      </c>
      <c r="AB12" s="28">
        <f t="shared" si="9"/>
        <v>365</v>
      </c>
      <c r="AC12" s="28">
        <f t="shared" si="10"/>
        <v>0</v>
      </c>
      <c r="AD12" s="28">
        <f t="shared" si="11"/>
        <v>365</v>
      </c>
      <c r="AE12" s="28">
        <f t="shared" si="12"/>
        <v>1</v>
      </c>
      <c r="AF12" s="29">
        <f t="shared" si="13"/>
        <v>365</v>
      </c>
    </row>
    <row r="13" spans="2:32">
      <c r="B13" s="14" t="s">
        <v>73</v>
      </c>
      <c r="C13" s="14" t="s">
        <v>39</v>
      </c>
      <c r="D13" s="14" t="s">
        <v>68</v>
      </c>
      <c r="E13" s="14" t="s">
        <v>74</v>
      </c>
      <c r="F13" s="14" t="s">
        <v>75</v>
      </c>
      <c r="G13" s="14"/>
      <c r="H13" s="14" t="s">
        <v>43</v>
      </c>
      <c r="I13" s="15" t="s">
        <v>76</v>
      </c>
      <c r="J13" s="16"/>
      <c r="K13" s="17"/>
      <c r="L13" s="18"/>
      <c r="M13" s="19">
        <v>44058</v>
      </c>
      <c r="N13" s="20">
        <f>IF('[1]Planification du préventif'!$M13="","",'[1]Planification du préventif'!$M13+'[1]Planification du préventif'!$R13)</f>
        <v>45883</v>
      </c>
      <c r="O13" s="21">
        <v>4</v>
      </c>
      <c r="P13" s="22">
        <v>5</v>
      </c>
      <c r="Q13" s="23" t="s">
        <v>77</v>
      </c>
      <c r="R13" s="24">
        <f t="shared" si="0"/>
        <v>1825</v>
      </c>
      <c r="S13" s="25"/>
      <c r="T13" s="26">
        <f t="shared" si="1"/>
        <v>0</v>
      </c>
      <c r="U13" s="27">
        <f t="shared" si="2"/>
        <v>0</v>
      </c>
      <c r="V13" s="27">
        <f t="shared" si="3"/>
        <v>0</v>
      </c>
      <c r="W13" s="27">
        <f t="shared" si="4"/>
        <v>0</v>
      </c>
      <c r="X13" s="27">
        <f t="shared" si="5"/>
        <v>1</v>
      </c>
      <c r="Y13" s="28">
        <f t="shared" si="6"/>
        <v>0</v>
      </c>
      <c r="Z13" s="28">
        <f t="shared" si="7"/>
        <v>0</v>
      </c>
      <c r="AA13" s="28">
        <f t="shared" si="8"/>
        <v>0</v>
      </c>
      <c r="AB13" s="28">
        <f t="shared" si="9"/>
        <v>0</v>
      </c>
      <c r="AC13" s="28">
        <f t="shared" si="10"/>
        <v>1825</v>
      </c>
      <c r="AD13" s="28">
        <f t="shared" si="11"/>
        <v>1825</v>
      </c>
      <c r="AE13" s="28">
        <f t="shared" si="12"/>
        <v>1</v>
      </c>
      <c r="AF13" s="29">
        <f t="shared" si="13"/>
        <v>1825</v>
      </c>
    </row>
    <row r="14" spans="2:32">
      <c r="B14" s="30" t="s">
        <v>78</v>
      </c>
      <c r="C14" s="30" t="s">
        <v>39</v>
      </c>
      <c r="D14" s="30" t="s">
        <v>68</v>
      </c>
      <c r="E14" s="30" t="s">
        <v>79</v>
      </c>
      <c r="F14" s="30" t="s">
        <v>80</v>
      </c>
      <c r="G14" s="30"/>
      <c r="H14" s="30" t="s">
        <v>43</v>
      </c>
      <c r="I14" s="33" t="s">
        <v>44</v>
      </c>
      <c r="J14" s="34"/>
      <c r="K14" s="35"/>
      <c r="L14" s="18"/>
      <c r="M14" s="36">
        <v>44856</v>
      </c>
      <c r="N14" s="37">
        <f>IF('[1]Planification du préventif'!$M14="","",'[1]Planification du préventif'!$M14+'[1]Planification du préventif'!$R14)</f>
        <v>45036</v>
      </c>
      <c r="O14" s="38">
        <v>1</v>
      </c>
      <c r="P14" s="39">
        <v>6</v>
      </c>
      <c r="Q14" s="40" t="s">
        <v>45</v>
      </c>
      <c r="R14" s="41">
        <f t="shared" si="0"/>
        <v>180</v>
      </c>
      <c r="S14" s="42"/>
      <c r="T14" s="26">
        <f t="shared" si="1"/>
        <v>0</v>
      </c>
      <c r="U14" s="27">
        <f t="shared" si="2"/>
        <v>0</v>
      </c>
      <c r="V14" s="27">
        <f t="shared" si="3"/>
        <v>1</v>
      </c>
      <c r="W14" s="27">
        <f t="shared" si="4"/>
        <v>0</v>
      </c>
      <c r="X14" s="27">
        <f t="shared" si="5"/>
        <v>0</v>
      </c>
      <c r="Y14" s="28">
        <f t="shared" si="6"/>
        <v>0</v>
      </c>
      <c r="Z14" s="28">
        <f t="shared" si="7"/>
        <v>0</v>
      </c>
      <c r="AA14" s="28">
        <f t="shared" si="8"/>
        <v>180</v>
      </c>
      <c r="AB14" s="28">
        <f t="shared" si="9"/>
        <v>0</v>
      </c>
      <c r="AC14" s="28">
        <f t="shared" si="10"/>
        <v>0</v>
      </c>
      <c r="AD14" s="28">
        <f t="shared" si="11"/>
        <v>180</v>
      </c>
      <c r="AE14" s="28">
        <f t="shared" si="12"/>
        <v>1</v>
      </c>
      <c r="AF14" s="29">
        <f t="shared" si="13"/>
        <v>180</v>
      </c>
    </row>
    <row r="15" spans="2:32">
      <c r="B15" s="14" t="s">
        <v>81</v>
      </c>
      <c r="C15" s="14" t="s">
        <v>39</v>
      </c>
      <c r="D15" s="14" t="s">
        <v>68</v>
      </c>
      <c r="E15" s="14" t="s">
        <v>82</v>
      </c>
      <c r="F15" s="14" t="s">
        <v>83</v>
      </c>
      <c r="G15" s="14" t="s">
        <v>84</v>
      </c>
      <c r="H15" s="14" t="s">
        <v>85</v>
      </c>
      <c r="I15" s="15" t="s">
        <v>49</v>
      </c>
      <c r="J15" s="16"/>
      <c r="K15" s="17"/>
      <c r="L15" s="18"/>
      <c r="M15" s="19">
        <v>44608</v>
      </c>
      <c r="N15" s="20">
        <f>IF('[1]Planification du préventif'!$M15="","",'[1]Planification du préventif'!$M15+'[1]Planification du préventif'!$R15)</f>
        <v>44973</v>
      </c>
      <c r="O15" s="21">
        <v>1</v>
      </c>
      <c r="P15" s="22">
        <v>1</v>
      </c>
      <c r="Q15" s="23" t="s">
        <v>50</v>
      </c>
      <c r="R15" s="24">
        <f t="shared" si="0"/>
        <v>365</v>
      </c>
      <c r="S15" s="25"/>
      <c r="T15" s="26">
        <f t="shared" si="1"/>
        <v>0</v>
      </c>
      <c r="U15" s="27">
        <f t="shared" si="2"/>
        <v>0</v>
      </c>
      <c r="V15" s="27">
        <f t="shared" si="3"/>
        <v>0</v>
      </c>
      <c r="W15" s="27">
        <f t="shared" si="4"/>
        <v>1</v>
      </c>
      <c r="X15" s="27">
        <f t="shared" si="5"/>
        <v>0</v>
      </c>
      <c r="Y15" s="28">
        <f t="shared" si="6"/>
        <v>0</v>
      </c>
      <c r="Z15" s="28">
        <f t="shared" si="7"/>
        <v>0</v>
      </c>
      <c r="AA15" s="28">
        <f t="shared" si="8"/>
        <v>0</v>
      </c>
      <c r="AB15" s="28">
        <f t="shared" si="9"/>
        <v>365</v>
      </c>
      <c r="AC15" s="28">
        <f t="shared" si="10"/>
        <v>0</v>
      </c>
      <c r="AD15" s="28">
        <f t="shared" si="11"/>
        <v>365</v>
      </c>
      <c r="AE15" s="28">
        <f t="shared" si="12"/>
        <v>1</v>
      </c>
      <c r="AF15" s="29">
        <f t="shared" si="13"/>
        <v>365</v>
      </c>
    </row>
    <row r="16" spans="2:32">
      <c r="B16" s="30" t="s">
        <v>86</v>
      </c>
      <c r="C16" s="30" t="s">
        <v>39</v>
      </c>
      <c r="D16" s="30" t="s">
        <v>68</v>
      </c>
      <c r="E16" s="30" t="s">
        <v>87</v>
      </c>
      <c r="F16" s="30" t="s">
        <v>83</v>
      </c>
      <c r="G16" s="30"/>
      <c r="H16" s="30" t="s">
        <v>85</v>
      </c>
      <c r="I16" s="33" t="s">
        <v>49</v>
      </c>
      <c r="J16" s="34"/>
      <c r="K16" s="35"/>
      <c r="L16" s="18"/>
      <c r="M16" s="36">
        <v>44601</v>
      </c>
      <c r="N16" s="37">
        <f>IF('[1]Planification du préventif'!$M16="","",'[1]Planification du préventif'!$M16+'[1]Planification du préventif'!$R16)</f>
        <v>44966</v>
      </c>
      <c r="O16" s="38">
        <v>1</v>
      </c>
      <c r="P16" s="39">
        <v>1</v>
      </c>
      <c r="Q16" s="40" t="s">
        <v>50</v>
      </c>
      <c r="R16" s="41">
        <f t="shared" si="0"/>
        <v>365</v>
      </c>
      <c r="S16" s="42"/>
      <c r="T16" s="26">
        <f t="shared" si="1"/>
        <v>0</v>
      </c>
      <c r="U16" s="27">
        <f t="shared" si="2"/>
        <v>0</v>
      </c>
      <c r="V16" s="27">
        <f t="shared" si="3"/>
        <v>0</v>
      </c>
      <c r="W16" s="27">
        <f t="shared" si="4"/>
        <v>1</v>
      </c>
      <c r="X16" s="27">
        <f t="shared" si="5"/>
        <v>0</v>
      </c>
      <c r="Y16" s="28">
        <f t="shared" si="6"/>
        <v>0</v>
      </c>
      <c r="Z16" s="28">
        <f t="shared" si="7"/>
        <v>0</v>
      </c>
      <c r="AA16" s="28">
        <f t="shared" si="8"/>
        <v>0</v>
      </c>
      <c r="AB16" s="28">
        <f t="shared" si="9"/>
        <v>365</v>
      </c>
      <c r="AC16" s="28">
        <f t="shared" si="10"/>
        <v>0</v>
      </c>
      <c r="AD16" s="28">
        <f t="shared" si="11"/>
        <v>365</v>
      </c>
      <c r="AE16" s="28">
        <f t="shared" si="12"/>
        <v>1</v>
      </c>
      <c r="AF16" s="29">
        <f t="shared" si="13"/>
        <v>365</v>
      </c>
    </row>
    <row r="17" spans="2:32">
      <c r="B17" s="14" t="s">
        <v>88</v>
      </c>
      <c r="C17" s="14" t="s">
        <v>39</v>
      </c>
      <c r="D17" s="14" t="s">
        <v>68</v>
      </c>
      <c r="E17" s="14" t="s">
        <v>89</v>
      </c>
      <c r="F17" s="14" t="s">
        <v>90</v>
      </c>
      <c r="G17" s="14" t="s">
        <v>84</v>
      </c>
      <c r="H17" s="14" t="s">
        <v>48</v>
      </c>
      <c r="I17" s="15" t="s">
        <v>44</v>
      </c>
      <c r="J17" s="16"/>
      <c r="K17" s="17"/>
      <c r="L17" s="18"/>
      <c r="M17" s="19">
        <v>44688</v>
      </c>
      <c r="N17" s="20">
        <f>IF('[1]Planification du préventif'!$M17="","",'[1]Planification du préventif'!$M17+'[1]Planification du préventif'!$R17)</f>
        <v>45053</v>
      </c>
      <c r="O17" s="21">
        <v>1</v>
      </c>
      <c r="P17" s="22">
        <v>1</v>
      </c>
      <c r="Q17" s="23" t="s">
        <v>50</v>
      </c>
      <c r="R17" s="24">
        <f t="shared" si="0"/>
        <v>365</v>
      </c>
      <c r="S17" s="25"/>
      <c r="T17" s="26">
        <f t="shared" si="1"/>
        <v>0</v>
      </c>
      <c r="U17" s="27">
        <f t="shared" si="2"/>
        <v>0</v>
      </c>
      <c r="V17" s="27">
        <f t="shared" si="3"/>
        <v>0</v>
      </c>
      <c r="W17" s="27">
        <f t="shared" si="4"/>
        <v>1</v>
      </c>
      <c r="X17" s="27">
        <f t="shared" si="5"/>
        <v>0</v>
      </c>
      <c r="Y17" s="28">
        <f t="shared" si="6"/>
        <v>0</v>
      </c>
      <c r="Z17" s="28">
        <f t="shared" si="7"/>
        <v>0</v>
      </c>
      <c r="AA17" s="28">
        <f t="shared" si="8"/>
        <v>0</v>
      </c>
      <c r="AB17" s="28">
        <f t="shared" si="9"/>
        <v>365</v>
      </c>
      <c r="AC17" s="28">
        <f t="shared" si="10"/>
        <v>0</v>
      </c>
      <c r="AD17" s="28">
        <f t="shared" si="11"/>
        <v>365</v>
      </c>
      <c r="AE17" s="28">
        <f t="shared" si="12"/>
        <v>1</v>
      </c>
      <c r="AF17" s="29">
        <f t="shared" si="13"/>
        <v>365</v>
      </c>
    </row>
    <row r="18" spans="2:32">
      <c r="B18" s="30" t="s">
        <v>91</v>
      </c>
      <c r="C18" s="30" t="s">
        <v>39</v>
      </c>
      <c r="D18" s="30" t="s">
        <v>68</v>
      </c>
      <c r="E18" s="30" t="s">
        <v>89</v>
      </c>
      <c r="F18" s="30" t="s">
        <v>92</v>
      </c>
      <c r="G18" s="30"/>
      <c r="H18" s="30" t="s">
        <v>93</v>
      </c>
      <c r="I18" s="33" t="s">
        <v>44</v>
      </c>
      <c r="J18" s="34"/>
      <c r="K18" s="35"/>
      <c r="L18" s="18"/>
      <c r="M18" s="36">
        <v>44882</v>
      </c>
      <c r="N18" s="37">
        <f>IF('[1]Planification du préventif'!$M18="","",'[1]Planification du préventif'!$M18+'[1]Planification du préventif'!$R18)</f>
        <v>45062</v>
      </c>
      <c r="O18" s="38">
        <v>1</v>
      </c>
      <c r="P18" s="39">
        <v>6</v>
      </c>
      <c r="Q18" s="40" t="s">
        <v>45</v>
      </c>
      <c r="R18" s="41">
        <f t="shared" si="0"/>
        <v>180</v>
      </c>
      <c r="S18" s="42"/>
      <c r="T18" s="26">
        <f t="shared" si="1"/>
        <v>0</v>
      </c>
      <c r="U18" s="27">
        <f t="shared" si="2"/>
        <v>0</v>
      </c>
      <c r="V18" s="27">
        <f t="shared" si="3"/>
        <v>1</v>
      </c>
      <c r="W18" s="27">
        <f t="shared" si="4"/>
        <v>0</v>
      </c>
      <c r="X18" s="27">
        <f t="shared" si="5"/>
        <v>0</v>
      </c>
      <c r="Y18" s="28">
        <f t="shared" si="6"/>
        <v>0</v>
      </c>
      <c r="Z18" s="28">
        <f t="shared" si="7"/>
        <v>0</v>
      </c>
      <c r="AA18" s="28">
        <f t="shared" si="8"/>
        <v>180</v>
      </c>
      <c r="AB18" s="28">
        <f t="shared" si="9"/>
        <v>0</v>
      </c>
      <c r="AC18" s="28">
        <f t="shared" si="10"/>
        <v>0</v>
      </c>
      <c r="AD18" s="28">
        <f t="shared" si="11"/>
        <v>180</v>
      </c>
      <c r="AE18" s="28">
        <f t="shared" si="12"/>
        <v>1</v>
      </c>
      <c r="AF18" s="29">
        <f t="shared" si="13"/>
        <v>180</v>
      </c>
    </row>
    <row r="19" spans="2:32">
      <c r="B19" s="14" t="s">
        <v>94</v>
      </c>
      <c r="C19" s="14" t="s">
        <v>39</v>
      </c>
      <c r="D19" s="14" t="s">
        <v>95</v>
      </c>
      <c r="E19" s="14" t="s">
        <v>96</v>
      </c>
      <c r="F19" s="14" t="s">
        <v>97</v>
      </c>
      <c r="G19" s="14"/>
      <c r="H19" s="14" t="s">
        <v>43</v>
      </c>
      <c r="I19" s="15" t="s">
        <v>44</v>
      </c>
      <c r="J19" s="16"/>
      <c r="K19" s="17"/>
      <c r="L19" s="18"/>
      <c r="M19" s="19">
        <v>44573</v>
      </c>
      <c r="N19" s="20">
        <f>IF('[1]Planification du préventif'!$M19="","",'[1]Planification du préventif'!$M19+'[1]Planification du préventif'!$R19)</f>
        <v>44938</v>
      </c>
      <c r="O19" s="21">
        <v>1</v>
      </c>
      <c r="P19" s="22">
        <v>1</v>
      </c>
      <c r="Q19" s="23" t="s">
        <v>50</v>
      </c>
      <c r="R19" s="24">
        <f t="shared" si="0"/>
        <v>365</v>
      </c>
      <c r="S19" s="25"/>
      <c r="T19" s="26">
        <f t="shared" si="1"/>
        <v>0</v>
      </c>
      <c r="U19" s="27">
        <f t="shared" si="2"/>
        <v>0</v>
      </c>
      <c r="V19" s="27">
        <f t="shared" si="3"/>
        <v>0</v>
      </c>
      <c r="W19" s="27">
        <f t="shared" si="4"/>
        <v>1</v>
      </c>
      <c r="X19" s="27">
        <f t="shared" si="5"/>
        <v>0</v>
      </c>
      <c r="Y19" s="28">
        <f t="shared" si="6"/>
        <v>0</v>
      </c>
      <c r="Z19" s="28">
        <f t="shared" si="7"/>
        <v>0</v>
      </c>
      <c r="AA19" s="28">
        <f t="shared" si="8"/>
        <v>0</v>
      </c>
      <c r="AB19" s="28">
        <f t="shared" si="9"/>
        <v>365</v>
      </c>
      <c r="AC19" s="28">
        <f t="shared" si="10"/>
        <v>0</v>
      </c>
      <c r="AD19" s="28">
        <f t="shared" si="11"/>
        <v>365</v>
      </c>
      <c r="AE19" s="28">
        <f t="shared" si="12"/>
        <v>1</v>
      </c>
      <c r="AF19" s="29">
        <f t="shared" si="13"/>
        <v>365</v>
      </c>
    </row>
    <row r="20" spans="2:32">
      <c r="B20" s="30" t="s">
        <v>98</v>
      </c>
      <c r="C20" s="30" t="s">
        <v>39</v>
      </c>
      <c r="D20" s="30" t="s">
        <v>95</v>
      </c>
      <c r="E20" s="30" t="s">
        <v>99</v>
      </c>
      <c r="F20" s="30" t="s">
        <v>100</v>
      </c>
      <c r="G20" s="30"/>
      <c r="H20" s="30" t="s">
        <v>43</v>
      </c>
      <c r="I20" s="33" t="s">
        <v>44</v>
      </c>
      <c r="J20" s="34"/>
      <c r="K20" s="35"/>
      <c r="L20" s="18"/>
      <c r="M20" s="36">
        <v>44728</v>
      </c>
      <c r="N20" s="37">
        <f>IF('[1]Planification du préventif'!$M20="","",'[1]Planification du préventif'!$M20+'[1]Planification du préventif'!$R20)</f>
        <v>44818</v>
      </c>
      <c r="O20" s="38">
        <v>1</v>
      </c>
      <c r="P20" s="39">
        <v>3</v>
      </c>
      <c r="Q20" s="40" t="s">
        <v>45</v>
      </c>
      <c r="R20" s="41">
        <f t="shared" si="0"/>
        <v>90</v>
      </c>
      <c r="S20" s="42"/>
      <c r="T20" s="26">
        <f t="shared" si="1"/>
        <v>0</v>
      </c>
      <c r="U20" s="27">
        <f t="shared" si="2"/>
        <v>0</v>
      </c>
      <c r="V20" s="27">
        <f t="shared" si="3"/>
        <v>1</v>
      </c>
      <c r="W20" s="27">
        <f t="shared" si="4"/>
        <v>0</v>
      </c>
      <c r="X20" s="27">
        <f t="shared" si="5"/>
        <v>0</v>
      </c>
      <c r="Y20" s="28">
        <f t="shared" si="6"/>
        <v>0</v>
      </c>
      <c r="Z20" s="28">
        <f t="shared" si="7"/>
        <v>0</v>
      </c>
      <c r="AA20" s="28">
        <f t="shared" si="8"/>
        <v>90</v>
      </c>
      <c r="AB20" s="28">
        <f t="shared" si="9"/>
        <v>0</v>
      </c>
      <c r="AC20" s="28">
        <f t="shared" si="10"/>
        <v>0</v>
      </c>
      <c r="AD20" s="28">
        <f t="shared" si="11"/>
        <v>90</v>
      </c>
      <c r="AE20" s="28">
        <f t="shared" si="12"/>
        <v>1</v>
      </c>
      <c r="AF20" s="29">
        <f t="shared" si="13"/>
        <v>90</v>
      </c>
    </row>
    <row r="21" spans="2:32">
      <c r="B21" s="14" t="s">
        <v>101</v>
      </c>
      <c r="C21" s="14" t="s">
        <v>39</v>
      </c>
      <c r="D21" s="14" t="s">
        <v>102</v>
      </c>
      <c r="E21" s="14" t="s">
        <v>103</v>
      </c>
      <c r="F21" s="43" t="s">
        <v>62</v>
      </c>
      <c r="G21" s="44"/>
      <c r="H21" s="14" t="s">
        <v>48</v>
      </c>
      <c r="I21" s="15" t="s">
        <v>44</v>
      </c>
      <c r="J21" s="16"/>
      <c r="K21" s="17"/>
      <c r="L21" s="18"/>
      <c r="M21" s="19">
        <v>44650</v>
      </c>
      <c r="N21" s="20">
        <f>IF('[1]Planification du préventif'!$M21="","",'[1]Planification du préventif'!$M21+'[1]Planification du préventif'!$R21)</f>
        <v>44830</v>
      </c>
      <c r="O21" s="21">
        <v>1</v>
      </c>
      <c r="P21" s="22">
        <v>6</v>
      </c>
      <c r="Q21" s="23" t="s">
        <v>45</v>
      </c>
      <c r="R21" s="24">
        <f t="shared" si="0"/>
        <v>180</v>
      </c>
      <c r="S21" s="25"/>
      <c r="T21" s="26">
        <f t="shared" si="1"/>
        <v>0</v>
      </c>
      <c r="U21" s="27">
        <f t="shared" si="2"/>
        <v>0</v>
      </c>
      <c r="V21" s="27">
        <f t="shared" si="3"/>
        <v>1</v>
      </c>
      <c r="W21" s="27">
        <f t="shared" si="4"/>
        <v>0</v>
      </c>
      <c r="X21" s="27">
        <f t="shared" si="5"/>
        <v>0</v>
      </c>
      <c r="Y21" s="28">
        <f t="shared" si="6"/>
        <v>0</v>
      </c>
      <c r="Z21" s="28">
        <f t="shared" si="7"/>
        <v>0</v>
      </c>
      <c r="AA21" s="28">
        <f t="shared" si="8"/>
        <v>180</v>
      </c>
      <c r="AB21" s="28">
        <f t="shared" si="9"/>
        <v>0</v>
      </c>
      <c r="AC21" s="28">
        <f t="shared" si="10"/>
        <v>0</v>
      </c>
      <c r="AD21" s="28">
        <f t="shared" si="11"/>
        <v>180</v>
      </c>
      <c r="AE21" s="28">
        <f t="shared" si="12"/>
        <v>1</v>
      </c>
      <c r="AF21" s="29">
        <f t="shared" si="13"/>
        <v>180</v>
      </c>
    </row>
    <row r="22" spans="2:32">
      <c r="B22" s="30" t="s">
        <v>104</v>
      </c>
      <c r="C22" s="30" t="s">
        <v>39</v>
      </c>
      <c r="D22" s="30" t="s">
        <v>102</v>
      </c>
      <c r="E22" s="30" t="s">
        <v>105</v>
      </c>
      <c r="F22" s="30" t="s">
        <v>106</v>
      </c>
      <c r="G22" s="32"/>
      <c r="H22" s="30" t="s">
        <v>48</v>
      </c>
      <c r="I22" s="33" t="s">
        <v>44</v>
      </c>
      <c r="J22" s="34"/>
      <c r="K22" s="35"/>
      <c r="L22" s="18"/>
      <c r="M22" s="36">
        <v>44686</v>
      </c>
      <c r="N22" s="37">
        <f>IF('[1]Planification du préventif'!$M22="","",'[1]Planification du préventif'!$M22+'[1]Planification du préventif'!$R22)</f>
        <v>44866</v>
      </c>
      <c r="O22" s="38">
        <v>1</v>
      </c>
      <c r="P22" s="39">
        <v>6</v>
      </c>
      <c r="Q22" s="40" t="s">
        <v>45</v>
      </c>
      <c r="R22" s="41">
        <f t="shared" si="0"/>
        <v>180</v>
      </c>
      <c r="S22" s="42"/>
      <c r="T22" s="26">
        <f t="shared" si="1"/>
        <v>0</v>
      </c>
      <c r="U22" s="27">
        <f t="shared" si="2"/>
        <v>0</v>
      </c>
      <c r="V22" s="27">
        <f t="shared" si="3"/>
        <v>1</v>
      </c>
      <c r="W22" s="27">
        <f t="shared" si="4"/>
        <v>0</v>
      </c>
      <c r="X22" s="27">
        <f t="shared" si="5"/>
        <v>0</v>
      </c>
      <c r="Y22" s="28">
        <f t="shared" si="6"/>
        <v>0</v>
      </c>
      <c r="Z22" s="28">
        <f t="shared" si="7"/>
        <v>0</v>
      </c>
      <c r="AA22" s="28">
        <f t="shared" si="8"/>
        <v>180</v>
      </c>
      <c r="AB22" s="28">
        <f t="shared" si="9"/>
        <v>0</v>
      </c>
      <c r="AC22" s="28">
        <f t="shared" si="10"/>
        <v>0</v>
      </c>
      <c r="AD22" s="28">
        <f t="shared" si="11"/>
        <v>180</v>
      </c>
      <c r="AE22" s="28">
        <f t="shared" si="12"/>
        <v>1</v>
      </c>
      <c r="AF22" s="29">
        <f t="shared" si="13"/>
        <v>180</v>
      </c>
    </row>
    <row r="23" spans="2:32">
      <c r="V23" s="47"/>
    </row>
  </sheetData>
  <mergeCells count="4">
    <mergeCell ref="M1:N1"/>
    <mergeCell ref="P1:R1"/>
    <mergeCell ref="T1:X1"/>
    <mergeCell ref="Y1:AC1"/>
  </mergeCells>
  <conditionalFormatting sqref="R2:R22">
    <cfRule type="containsText" dxfId="51" priority="1" operator="containsText" text="Erreur de saisie">
      <formula>NOT(ISERROR(SEARCH("Erreur de saisie",R2)))</formula>
    </cfRule>
  </conditionalFormatting>
  <dataValidations count="2">
    <dataValidation type="list" errorStyle="warning" allowBlank="1" showInputMessage="1" showErrorMessage="1" errorTitle="Inserrer une unité de tps svp" promptTitle="veillez choisir une unité" sqref="Q3:Q22">
      <formula1>les_unités_de_tps</formula1>
    </dataValidation>
    <dataValidation type="list" allowBlank="1" showInputMessage="1" showErrorMessage="1" sqref="C6">
      <formula1>"YVDN,MTX,MAR,ROC"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E4" sqref="E4"/>
    </sheetView>
  </sheetViews>
  <sheetFormatPr baseColWidth="10" defaultRowHeight="15"/>
  <cols>
    <col min="1" max="1" width="16.140625" customWidth="1"/>
    <col min="2" max="2" width="12.7109375" customWidth="1"/>
    <col min="3" max="3" width="30.28515625" customWidth="1"/>
    <col min="4" max="4" width="53" bestFit="1" customWidth="1"/>
    <col min="5" max="5" width="21.42578125" customWidth="1"/>
    <col min="6" max="6" width="13.42578125" customWidth="1"/>
    <col min="7" max="7" width="17" customWidth="1"/>
    <col min="8" max="8" width="12.85546875" customWidth="1"/>
    <col min="9" max="9" width="24.85546875" customWidth="1"/>
    <col min="10" max="10" width="26" customWidth="1"/>
    <col min="11" max="11" width="9.5703125" customWidth="1"/>
    <col min="12" max="12" width="9.42578125" customWidth="1"/>
  </cols>
  <sheetData>
    <row r="1" spans="1:11" ht="28.5" customHeight="1">
      <c r="A1" s="71" t="s">
        <v>107</v>
      </c>
      <c r="B1" s="72"/>
      <c r="C1" s="72"/>
      <c r="D1" s="72"/>
      <c r="E1" s="72"/>
      <c r="F1" s="72"/>
      <c r="G1" s="72"/>
      <c r="H1" s="72"/>
      <c r="I1" s="72"/>
      <c r="J1" s="72"/>
      <c r="K1" s="73"/>
    </row>
    <row r="2" spans="1:11" ht="18.75" customHeight="1">
      <c r="A2" s="74"/>
      <c r="B2" s="75"/>
      <c r="C2" s="75"/>
      <c r="D2" s="75"/>
      <c r="E2" s="75"/>
      <c r="F2" s="75"/>
      <c r="G2" s="75"/>
      <c r="H2" s="75"/>
      <c r="I2" s="75"/>
      <c r="J2" s="75"/>
      <c r="K2" s="76"/>
    </row>
    <row r="3" spans="1:11" ht="56.25">
      <c r="A3" s="48" t="s">
        <v>108</v>
      </c>
      <c r="B3" s="49" t="s">
        <v>109</v>
      </c>
      <c r="C3" s="49" t="s">
        <v>110</v>
      </c>
      <c r="D3" s="50" t="s">
        <v>111</v>
      </c>
      <c r="E3" s="51" t="s">
        <v>112</v>
      </c>
      <c r="F3" s="52" t="s">
        <v>18</v>
      </c>
      <c r="G3" s="53" t="s">
        <v>113</v>
      </c>
      <c r="H3" s="50" t="s">
        <v>114</v>
      </c>
      <c r="I3" s="50" t="s">
        <v>115</v>
      </c>
      <c r="J3" s="50" t="s">
        <v>116</v>
      </c>
      <c r="K3" s="50" t="s">
        <v>117</v>
      </c>
    </row>
    <row r="4" spans="1:11" ht="15.75">
      <c r="A4" s="54" t="s">
        <v>118</v>
      </c>
      <c r="B4" s="65" t="s">
        <v>38</v>
      </c>
      <c r="C4" s="55" t="str">
        <f>IFERROR(VLOOKUP(TAB_Gestion_MAIN[[#This Row],[N° Main]],Tableau2[[N° MAIN]:[Prochaine]],3,0),"")</f>
        <v>ARY</v>
      </c>
      <c r="D4" s="56" t="str">
        <f>IFERROR(VLOOKUP(TAB_Gestion_MAIN[[#This Row],[N° Main]],Tableau2[[N° MAIN]:[Prochaine]],4,0),"")</f>
        <v>Futurail</v>
      </c>
      <c r="E4" s="67">
        <v>45272</v>
      </c>
      <c r="F4" s="62">
        <v>1</v>
      </c>
      <c r="G4" s="57" t="str">
        <f>IFERROR(VLOOKUP(TAB_Gestion_MAIN[[#This Row],[N° Main]],[1]!Tableau2[[N° MAIN]:[Prochaine]],13,0),"")</f>
        <v/>
      </c>
      <c r="H4" s="55"/>
      <c r="I4" s="55"/>
      <c r="J4" s="55"/>
      <c r="K4" s="55" t="s">
        <v>119</v>
      </c>
    </row>
    <row r="5" spans="1:11" ht="15.75">
      <c r="A5" s="54" t="s">
        <v>118</v>
      </c>
      <c r="B5" s="55" t="s">
        <v>46</v>
      </c>
      <c r="C5" s="55" t="str">
        <f>IFERROR(VLOOKUP(TAB_Gestion_MAIN[[#This Row],[N° Main]],Tableau2[[N° MAIN]:[Prochaine]],3,0),"")</f>
        <v>ARY</v>
      </c>
      <c r="D5" s="56" t="str">
        <f>IFERROR(VLOOKUP(TAB_Gestion_MAIN[[#This Row],[N° Main]],Tableau2[[N° MAIN]:[Prochaine]],4,0),"")</f>
        <v>Futurail</v>
      </c>
      <c r="E5" s="57">
        <v>45273</v>
      </c>
      <c r="F5" s="58">
        <v>100</v>
      </c>
      <c r="G5" s="57" t="str">
        <f>IFERROR(VLOOKUP(TAB_Gestion_MAIN[[#This Row],[N° Main]],[1]!Tableau2[[N° MAIN]:[Prochaine]],13,0),"")</f>
        <v/>
      </c>
      <c r="H5" s="55" t="s">
        <v>120</v>
      </c>
      <c r="I5" s="55" t="s">
        <v>121</v>
      </c>
      <c r="J5" s="55"/>
      <c r="K5" s="55" t="s">
        <v>119</v>
      </c>
    </row>
    <row r="6" spans="1:11" ht="15.75">
      <c r="A6" s="54" t="s">
        <v>122</v>
      </c>
      <c r="B6" s="55" t="s">
        <v>51</v>
      </c>
      <c r="C6" s="55" t="str">
        <f>IFERROR(VLOOKUP(TAB_Gestion_MAIN[[#This Row],[N° Main]],Tableau2[[N° MAIN]:[Prochaine]],3,0),"")</f>
        <v>ARY</v>
      </c>
      <c r="D6" s="56" t="str">
        <f>IFERROR(VLOOKUP(TAB_Gestion_MAIN[[#This Row],[N° Main]],Tableau2[[N° MAIN]:[Prochaine]],4,0),"")</f>
        <v>Laveuse de caisses</v>
      </c>
      <c r="E6" s="57">
        <v>45274</v>
      </c>
      <c r="F6" s="58">
        <v>1800</v>
      </c>
      <c r="G6" s="57" t="str">
        <f>IFERROR(VLOOKUP(TAB_Gestion_MAIN[[#This Row],[N° Main]],[1]!Tableau2[[N° MAIN]:[Prochaine]],13,0),"")</f>
        <v/>
      </c>
      <c r="H6" s="55" t="s">
        <v>120</v>
      </c>
      <c r="I6" s="55" t="s">
        <v>123</v>
      </c>
      <c r="J6" s="55"/>
      <c r="K6" s="55" t="s">
        <v>119</v>
      </c>
    </row>
    <row r="7" spans="1:11" ht="15.75">
      <c r="A7" s="54" t="s">
        <v>122</v>
      </c>
      <c r="B7" s="55" t="s">
        <v>53</v>
      </c>
      <c r="C7" s="55" t="str">
        <f>IFERROR(VLOOKUP(TAB_Gestion_MAIN[[#This Row],[N° Main]],Tableau2[[N° MAIN]:[Prochaine]],3,0),"")</f>
        <v>ARY</v>
      </c>
      <c r="D7" s="56" t="str">
        <f>IFERROR(VLOOKUP(TAB_Gestion_MAIN[[#This Row],[N° Main]],Tableau2[[N° MAIN]:[Prochaine]],4,0),"")</f>
        <v>Laveuses frontales</v>
      </c>
      <c r="E7" s="57">
        <v>45275</v>
      </c>
      <c r="F7" s="58"/>
      <c r="G7" s="57" t="str">
        <f>IFERROR(VLOOKUP(TAB_Gestion_MAIN[[#This Row],[N° Main]],[1]!Tableau2[[N° MAIN]:[Prochaine]],13,0),"")</f>
        <v/>
      </c>
      <c r="H7" s="55" t="s">
        <v>124</v>
      </c>
      <c r="I7" s="55" t="s">
        <v>123</v>
      </c>
      <c r="J7" s="55"/>
      <c r="K7" s="55" t="s">
        <v>119</v>
      </c>
    </row>
    <row r="8" spans="1:11" ht="15.75">
      <c r="A8" s="59">
        <v>44995</v>
      </c>
      <c r="B8" s="65" t="s">
        <v>38</v>
      </c>
      <c r="C8" s="55" t="str">
        <f>IFERROR(VLOOKUP(TAB_Gestion_MAIN[[#This Row],[N° Main]],Tableau2[[N° MAIN]:[Prochaine]],3,0),"")</f>
        <v>ARY</v>
      </c>
      <c r="D8" s="56" t="str">
        <f>IFERROR(VLOOKUP(TAB_Gestion_MAIN[[#This Row],[N° Main]],Tableau2[[N° MAIN]:[Prochaine]],4,0),"")</f>
        <v>Futurail</v>
      </c>
      <c r="E8" s="64">
        <v>44973</v>
      </c>
      <c r="F8" s="61">
        <v>120</v>
      </c>
      <c r="G8" s="57" t="str">
        <f>IFERROR(VLOOKUP(TAB_Gestion_MAIN[[#This Row],[N° Main]],[1]!Tableau2[[N° MAIN]:[Prochaine]],13,0),"")</f>
        <v/>
      </c>
      <c r="H8" s="55"/>
      <c r="I8" s="55"/>
      <c r="J8" s="55"/>
      <c r="K8" s="55"/>
    </row>
    <row r="9" spans="1:11" ht="15.75">
      <c r="A9" s="54">
        <v>45013</v>
      </c>
      <c r="B9" s="55" t="s">
        <v>46</v>
      </c>
      <c r="C9" s="55" t="str">
        <f>IFERROR(VLOOKUP(TAB_Gestion_MAIN[[#This Row],[N° Main]],Tableau2[[N° MAIN]:[Prochaine]],3,0),"")</f>
        <v>ARY</v>
      </c>
      <c r="D9" s="56" t="str">
        <f>IFERROR(VLOOKUP(TAB_Gestion_MAIN[[#This Row],[N° Main]],Tableau2[[N° MAIN]:[Prochaine]],4,0),"")</f>
        <v>Futurail</v>
      </c>
      <c r="E9" s="57">
        <v>45277</v>
      </c>
      <c r="F9" s="58">
        <v>200</v>
      </c>
      <c r="G9" s="57" t="str">
        <f>IFERROR(VLOOKUP(TAB_Gestion_MAIN[[#This Row],[N° Main]],[1]!Tableau2[[N° MAIN]:[Prochaine]],13,0),"")</f>
        <v/>
      </c>
      <c r="H9" s="55"/>
      <c r="I9" s="55"/>
      <c r="J9" s="55"/>
      <c r="K9" s="55"/>
    </row>
    <row r="10" spans="1:11" ht="15.75">
      <c r="A10" s="54" t="s">
        <v>125</v>
      </c>
      <c r="B10" s="55" t="s">
        <v>51</v>
      </c>
      <c r="C10" s="55" t="str">
        <f>IFERROR(VLOOKUP(TAB_Gestion_MAIN[[#This Row],[N° Main]],Tableau2[[N° MAIN]:[Prochaine]],3,0),"")</f>
        <v>ARY</v>
      </c>
      <c r="D10" s="56" t="str">
        <f>IFERROR(VLOOKUP(TAB_Gestion_MAIN[[#This Row],[N° Main]],Tableau2[[N° MAIN]:[Prochaine]],4,0),"")</f>
        <v>Laveuse de caisses</v>
      </c>
      <c r="E10" s="57">
        <v>45278</v>
      </c>
      <c r="F10" s="58">
        <v>2366</v>
      </c>
      <c r="G10" s="57" t="str">
        <f>IFERROR(VLOOKUP(TAB_Gestion_MAIN[[#This Row],[N° Main]],[1]!Tableau2[[N° MAIN]:[Prochaine]],13,0),"")</f>
        <v/>
      </c>
      <c r="H10" s="55" t="s">
        <v>126</v>
      </c>
      <c r="I10" s="55" t="s">
        <v>127</v>
      </c>
      <c r="J10" s="55" t="s">
        <v>128</v>
      </c>
      <c r="K10" s="55" t="s">
        <v>119</v>
      </c>
    </row>
    <row r="11" spans="1:11" ht="15.75">
      <c r="A11" s="54" t="s">
        <v>129</v>
      </c>
      <c r="B11" s="55" t="s">
        <v>46</v>
      </c>
      <c r="C11" s="55" t="str">
        <f>IFERROR(VLOOKUP(TAB_Gestion_MAIN[[#This Row],[N° Main]],Tableau2[[N° MAIN]:[Prochaine]],3,0),"")</f>
        <v>ARY</v>
      </c>
      <c r="D11" s="56" t="str">
        <f>IFERROR(VLOOKUP(TAB_Gestion_MAIN[[#This Row],[N° Main]],Tableau2[[N° MAIN]:[Prochaine]],4,0),"")</f>
        <v>Futurail</v>
      </c>
      <c r="E11" s="57">
        <v>45283</v>
      </c>
      <c r="F11" s="58">
        <v>1200</v>
      </c>
      <c r="G11" s="57" t="str">
        <f>IFERROR(VLOOKUP(TAB_Gestion_MAIN[[#This Row],[N° Main]],[1]!Tableau2[[N° MAIN]:[Prochaine]],13,0),"")</f>
        <v/>
      </c>
      <c r="H11" s="55"/>
      <c r="I11" s="55"/>
      <c r="J11" s="55"/>
      <c r="K11" s="55" t="s">
        <v>119</v>
      </c>
    </row>
  </sheetData>
  <mergeCells count="1">
    <mergeCell ref="A1:K2"/>
  </mergeCells>
  <conditionalFormatting sqref="G4:G11">
    <cfRule type="expression" dxfId="16" priority="1" stopIfTrue="1">
      <formula>"Tableau11[Stock réel]=""FAUX"""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2023-03-31T11:54:58Z</dcterms:created>
  <dcterms:modified xsi:type="dcterms:W3CDTF">2023-03-31T12:25:17Z</dcterms:modified>
</cp:coreProperties>
</file>