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04250-G2\Documents\Test_Macro\"/>
    </mc:Choice>
  </mc:AlternateContent>
  <bookViews>
    <workbookView xWindow="240" yWindow="66000" windowWidth="14805" windowHeight="5865" tabRatio="683"/>
  </bookViews>
  <sheets>
    <sheet name="1" sheetId="4" r:id="rId1"/>
    <sheet name="2" sheetId="3" r:id="rId2"/>
    <sheet name="3" sheetId="1" r:id="rId3"/>
    <sheet name="Bdd" sheetId="12" r:id="rId4"/>
    <sheet name="DROIT_IMAGE" sheetId="16" r:id="rId5"/>
  </sheets>
  <definedNames>
    <definedName name="_xlnm._FilterDatabase" localSheetId="2" hidden="1">'3'!$R$2:$AC$33</definedName>
    <definedName name="_xlnm._FilterDatabase" localSheetId="4" hidden="1">DROIT_IMAGE!$A$1:$B$281</definedName>
    <definedName name="avm_email">Tableau8[Mail perso]</definedName>
    <definedName name="blm">Tableau2[Mail perso]</definedName>
    <definedName name="blm_email">Tableau2[Mail perso]</definedName>
    <definedName name="cgr_email">Tableau1[Mail perso]</definedName>
    <definedName name="iris_email">#REF!</definedName>
    <definedName name="kastell_email">#REF!</definedName>
    <definedName name="POSTES_GROUPE">Bdd!$H$15:$H$48</definedName>
    <definedName name="rdv_email">#REF!</definedName>
    <definedName name="slc_email">#REF!</definedName>
    <definedName name="speed_email">#REF!</definedName>
    <definedName name="stal_email">#REF!</definedName>
    <definedName name="structure">Bdd!$A$2:$D$12</definedName>
    <definedName name="tdb_email">#REF!</definedName>
    <definedName name="vos_email">#REF!</definedName>
  </definedNames>
  <calcPr calcId="152511"/>
  <webPublishing vml="1" allowPng="1" targetScreenSize="1024x768" codePage="1252"/>
</workbook>
</file>

<file path=xl/calcChain.xml><?xml version="1.0" encoding="utf-8"?>
<calcChain xmlns="http://schemas.openxmlformats.org/spreadsheetml/2006/main">
  <c r="M10" i="1" l="1"/>
  <c r="N10" i="1"/>
  <c r="O10" i="1" s="1"/>
  <c r="P10" i="1" l="1"/>
  <c r="Q10" i="1" s="1"/>
  <c r="N3" i="1"/>
  <c r="O3" i="1" s="1"/>
  <c r="N4" i="1"/>
  <c r="O4" i="1" s="1"/>
  <c r="N5" i="1"/>
  <c r="O5" i="1" s="1"/>
  <c r="N6" i="1"/>
  <c r="O6" i="1" s="1"/>
  <c r="N7" i="1"/>
  <c r="O7" i="1" s="1"/>
  <c r="N8" i="1"/>
  <c r="O8" i="1" s="1"/>
  <c r="P8" i="1" s="1"/>
  <c r="N9" i="1"/>
  <c r="O9" i="1" s="1"/>
  <c r="N11" i="1"/>
  <c r="O11" i="1" s="1"/>
  <c r="N12" i="1"/>
  <c r="O12" i="1" s="1"/>
  <c r="N13" i="1"/>
  <c r="O13" i="1" s="1"/>
  <c r="N14" i="1"/>
  <c r="O14" i="1" s="1"/>
  <c r="N15" i="1"/>
  <c r="O15" i="1" s="1"/>
  <c r="N16" i="1"/>
  <c r="O16" i="1" s="1"/>
  <c r="N17" i="1"/>
  <c r="O17" i="1" s="1"/>
  <c r="N18" i="1"/>
  <c r="O18" i="1" s="1"/>
  <c r="N19" i="1"/>
  <c r="O19" i="1" s="1"/>
  <c r="N20" i="1"/>
  <c r="O20" i="1" s="1"/>
  <c r="N21" i="1"/>
  <c r="O21" i="1" s="1"/>
  <c r="N22" i="1"/>
  <c r="O22" i="1" s="1"/>
  <c r="N23" i="1"/>
  <c r="O23" i="1" s="1"/>
  <c r="N24" i="1"/>
  <c r="O24" i="1" s="1"/>
  <c r="N25" i="1"/>
  <c r="O25" i="1" s="1"/>
  <c r="N26" i="1"/>
  <c r="O26" i="1" s="1"/>
  <c r="N27" i="1"/>
  <c r="O27" i="1" s="1"/>
  <c r="N28" i="1"/>
  <c r="O28" i="1" s="1"/>
  <c r="N29" i="1"/>
  <c r="O29" i="1" s="1"/>
  <c r="N30" i="1"/>
  <c r="O30" i="1" s="1"/>
  <c r="N31" i="1"/>
  <c r="O31" i="1" s="1"/>
  <c r="N32" i="1"/>
  <c r="O32" i="1" s="1"/>
  <c r="N33" i="1"/>
  <c r="O33" i="1" s="1"/>
  <c r="N3" i="3"/>
  <c r="O3" i="3" s="1"/>
  <c r="N4" i="3"/>
  <c r="O4" i="3" s="1"/>
  <c r="N5" i="3"/>
  <c r="O5" i="3" s="1"/>
  <c r="N6" i="3"/>
  <c r="O6" i="3" s="1"/>
  <c r="N7" i="3"/>
  <c r="O7" i="3" s="1"/>
  <c r="N8" i="3"/>
  <c r="O8" i="3" s="1"/>
  <c r="N9" i="3"/>
  <c r="O9" i="3" s="1"/>
  <c r="N10" i="3"/>
  <c r="O10" i="3" s="1"/>
  <c r="N11" i="3"/>
  <c r="O11" i="3" s="1"/>
  <c r="N12" i="3"/>
  <c r="O12" i="3" s="1"/>
  <c r="N13" i="3"/>
  <c r="O13" i="3" s="1"/>
  <c r="N14" i="3"/>
  <c r="O14" i="3" s="1"/>
  <c r="N15" i="3"/>
  <c r="O15" i="3" s="1"/>
  <c r="N16" i="3"/>
  <c r="O16" i="3" s="1"/>
  <c r="N3" i="4"/>
  <c r="O3" i="4" s="1"/>
  <c r="N4" i="4"/>
  <c r="O4" i="4" s="1"/>
  <c r="N5" i="4"/>
  <c r="O5" i="4" s="1"/>
  <c r="N6" i="4"/>
  <c r="O6" i="4" s="1"/>
  <c r="N7" i="4"/>
  <c r="O7" i="4" s="1"/>
  <c r="N8" i="4"/>
  <c r="O8" i="4" s="1"/>
  <c r="N9" i="4"/>
  <c r="O9" i="4" s="1"/>
  <c r="N10" i="4"/>
  <c r="O10" i="4" s="1"/>
  <c r="N11" i="4"/>
  <c r="O11" i="4" s="1"/>
  <c r="N12" i="4"/>
  <c r="O12" i="4" s="1"/>
  <c r="N13" i="4"/>
  <c r="O13" i="4" s="1"/>
  <c r="M3" i="4"/>
  <c r="M4" i="4"/>
  <c r="M5" i="4"/>
  <c r="M6" i="4"/>
  <c r="M7" i="4"/>
  <c r="M8" i="4"/>
  <c r="M9" i="4"/>
  <c r="M10" i="4"/>
  <c r="M11" i="4"/>
  <c r="M12" i="4"/>
  <c r="M13" i="4"/>
  <c r="P5" i="1" l="1"/>
  <c r="Q5" i="1" s="1"/>
  <c r="P10" i="3"/>
  <c r="Q10" i="3" s="1"/>
  <c r="P4" i="1"/>
  <c r="Q4" i="1" s="1"/>
  <c r="P3" i="1"/>
  <c r="Q3" i="1" s="1"/>
  <c r="P10" i="4"/>
  <c r="Q10" i="4" s="1"/>
  <c r="P12" i="3"/>
  <c r="Q12" i="3" s="1"/>
  <c r="P31" i="1"/>
  <c r="Q31" i="1" s="1"/>
  <c r="P19" i="1"/>
  <c r="Q19" i="1" s="1"/>
  <c r="P6" i="1"/>
  <c r="Q6" i="1" s="1"/>
  <c r="P30" i="1"/>
  <c r="Q30" i="1" s="1"/>
  <c r="P29" i="1"/>
  <c r="Q29" i="1" s="1"/>
  <c r="P6" i="4"/>
  <c r="Q6" i="4" s="1"/>
  <c r="P8" i="3"/>
  <c r="Q8" i="3" s="1"/>
  <c r="P27" i="1"/>
  <c r="Q27" i="1" s="1"/>
  <c r="P15" i="1"/>
  <c r="Q15" i="1" s="1"/>
  <c r="P5" i="4"/>
  <c r="Q5" i="4" s="1"/>
  <c r="P7" i="3"/>
  <c r="Q7" i="3" s="1"/>
  <c r="P26" i="1"/>
  <c r="Q26" i="1" s="1"/>
  <c r="P14" i="1"/>
  <c r="Q14" i="1" s="1"/>
  <c r="P9" i="3"/>
  <c r="Q9" i="3" s="1"/>
  <c r="P4" i="4"/>
  <c r="Q4" i="4" s="1"/>
  <c r="P6" i="3"/>
  <c r="Q6" i="3" s="1"/>
  <c r="P25" i="1"/>
  <c r="Q25" i="1" s="1"/>
  <c r="P13" i="1"/>
  <c r="Q13" i="1" s="1"/>
  <c r="P11" i="3"/>
  <c r="Q11" i="3" s="1"/>
  <c r="P28" i="1"/>
  <c r="Q28" i="1" s="1"/>
  <c r="P3" i="4"/>
  <c r="Q3" i="4" s="1"/>
  <c r="P5" i="3"/>
  <c r="Q5" i="3" s="1"/>
  <c r="P24" i="1"/>
  <c r="Q24" i="1" s="1"/>
  <c r="P12" i="1"/>
  <c r="Q12" i="1" s="1"/>
  <c r="P16" i="3"/>
  <c r="Q16" i="3" s="1"/>
  <c r="P4" i="3"/>
  <c r="Q4" i="3" s="1"/>
  <c r="P23" i="1"/>
  <c r="Q23" i="1" s="1"/>
  <c r="P11" i="1"/>
  <c r="Q11" i="1" s="1"/>
  <c r="P18" i="1"/>
  <c r="Q18" i="1" s="1"/>
  <c r="P8" i="4"/>
  <c r="Q8" i="4" s="1"/>
  <c r="P17" i="1"/>
  <c r="Q17" i="1" s="1"/>
  <c r="P7" i="4"/>
  <c r="Q7" i="4" s="1"/>
  <c r="P16" i="1"/>
  <c r="Q16" i="1" s="1"/>
  <c r="P13" i="4"/>
  <c r="Q13" i="4" s="1"/>
  <c r="P15" i="3"/>
  <c r="Q15" i="3" s="1"/>
  <c r="Q3" i="3"/>
  <c r="P3" i="3"/>
  <c r="P22" i="1"/>
  <c r="Q22" i="1" s="1"/>
  <c r="P9" i="1"/>
  <c r="Q9" i="1" s="1"/>
  <c r="P9" i="4"/>
  <c r="Q9" i="4" s="1"/>
  <c r="P12" i="4"/>
  <c r="Q12" i="4" s="1"/>
  <c r="P14" i="3"/>
  <c r="Q14" i="3" s="1"/>
  <c r="P33" i="1"/>
  <c r="Q33" i="1" s="1"/>
  <c r="P21" i="1"/>
  <c r="Q21" i="1" s="1"/>
  <c r="P11" i="4"/>
  <c r="Q11" i="4" s="1"/>
  <c r="P13" i="3"/>
  <c r="Q13" i="3" s="1"/>
  <c r="P32" i="1"/>
  <c r="Q32" i="1" s="1"/>
  <c r="Q20" i="1"/>
  <c r="P20" i="1"/>
  <c r="P7" i="1"/>
  <c r="Q7" i="1" s="1"/>
  <c r="M16" i="4"/>
  <c r="M4" i="3" l="1"/>
  <c r="X16" i="4" l="1"/>
  <c r="X36" i="1"/>
  <c r="X19" i="3"/>
  <c r="M3" i="3" l="1"/>
  <c r="M3" i="1"/>
  <c r="M4" i="1"/>
  <c r="M5" i="1"/>
  <c r="M6" i="1"/>
  <c r="M7" i="1"/>
  <c r="M8" i="1"/>
  <c r="M9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5" i="3"/>
  <c r="M6" i="3"/>
  <c r="M7" i="3"/>
  <c r="M8" i="3"/>
  <c r="M9" i="3"/>
  <c r="M10" i="3"/>
  <c r="M11" i="3"/>
  <c r="M12" i="3"/>
  <c r="M13" i="3"/>
  <c r="M14" i="3"/>
  <c r="M15" i="3"/>
  <c r="M16" i="3"/>
  <c r="V3" i="4"/>
  <c r="M19" i="3" l="1"/>
  <c r="M36" i="1"/>
  <c r="V3" i="3" l="1"/>
  <c r="V4" i="3"/>
  <c r="V5" i="3"/>
  <c r="V6" i="3"/>
  <c r="V7" i="3"/>
  <c r="V8" i="3"/>
  <c r="V9" i="3"/>
  <c r="V10" i="3"/>
  <c r="V11" i="3"/>
  <c r="V12" i="3"/>
  <c r="V13" i="3"/>
  <c r="V14" i="3"/>
  <c r="V15" i="3"/>
  <c r="V16" i="3"/>
  <c r="V13" i="4" l="1"/>
  <c r="V3" i="1" l="1"/>
  <c r="V5" i="4" l="1"/>
  <c r="V6" i="4"/>
  <c r="V7" i="4"/>
  <c r="V8" i="4"/>
  <c r="V9" i="4"/>
  <c r="V10" i="4"/>
  <c r="V11" i="4"/>
  <c r="V12" i="4"/>
  <c r="V4" i="1"/>
  <c r="V5" i="1"/>
  <c r="V6" i="1"/>
  <c r="V7" i="1"/>
  <c r="V8" i="1"/>
  <c r="V9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6" i="1"/>
  <c r="V27" i="1"/>
  <c r="V29" i="1"/>
  <c r="V30" i="1"/>
  <c r="V31" i="1"/>
  <c r="V32" i="1"/>
  <c r="V33" i="1"/>
  <c r="A36" i="1" l="1"/>
  <c r="D37" i="1" l="1"/>
  <c r="D36" i="1"/>
  <c r="A16" i="4" l="1"/>
  <c r="A19" i="3"/>
  <c r="B36" i="1" l="1"/>
  <c r="B37" i="1"/>
</calcChain>
</file>

<file path=xl/sharedStrings.xml><?xml version="1.0" encoding="utf-8"?>
<sst xmlns="http://schemas.openxmlformats.org/spreadsheetml/2006/main" count="502" uniqueCount="106">
  <si>
    <t>Téléphone contact 1</t>
  </si>
  <si>
    <t>Mail perso</t>
  </si>
  <si>
    <t>Sexe</t>
  </si>
  <si>
    <t>M</t>
  </si>
  <si>
    <t>F</t>
  </si>
  <si>
    <t>Salarié</t>
  </si>
  <si>
    <t>Emploi</t>
  </si>
  <si>
    <t>Contact 1</t>
  </si>
  <si>
    <t>Responsable réception</t>
  </si>
  <si>
    <t>Visuel Merchandiser</t>
  </si>
  <si>
    <t>Responsable de magasin</t>
  </si>
  <si>
    <t>Responsable de Magasin</t>
  </si>
  <si>
    <t>Responsable réseau</t>
  </si>
  <si>
    <t>Date naissance</t>
  </si>
  <si>
    <t>Réceptionnaire</t>
  </si>
  <si>
    <t>Date entrée</t>
  </si>
  <si>
    <t>Date sortie</t>
  </si>
  <si>
    <t>RDV VIP</t>
  </si>
  <si>
    <t>RDV VIP pris</t>
  </si>
  <si>
    <t>CDI</t>
  </si>
  <si>
    <t>/</t>
  </si>
  <si>
    <t>a revoir avant 09/24</t>
  </si>
  <si>
    <t>Affiliation</t>
  </si>
  <si>
    <t>Date Affiliation</t>
  </si>
  <si>
    <t>SI Refus : motif</t>
  </si>
  <si>
    <t>Dispense envoyée le</t>
  </si>
  <si>
    <t>Receptionnée le</t>
  </si>
  <si>
    <t>Oui</t>
  </si>
  <si>
    <t>Non</t>
  </si>
  <si>
    <t>500 : Apprenti ou CDD d'au moins 12 mois couvert par ailleurs</t>
  </si>
  <si>
    <t>160 : Bénéficiaire, y compris en tant qu'ayant droit, d'une couverture au titre d'un autre emploi</t>
  </si>
  <si>
    <t>?</t>
  </si>
  <si>
    <t>Motif de refus</t>
  </si>
  <si>
    <t>100 : Présent au moment de la mise en place du régime</t>
  </si>
  <si>
    <t>120 : Bénéficiaire CMUC ou ACS</t>
  </si>
  <si>
    <t>140 : Couvert par une assurance individuelle non échue</t>
  </si>
  <si>
    <t>180 : CDD ou mission, sous conditions</t>
  </si>
  <si>
    <r>
      <t xml:space="preserve">500 : Apprenti ou CDD </t>
    </r>
    <r>
      <rPr>
        <sz val="11"/>
        <color rgb="FFFF0000"/>
        <rFont val="Calibri"/>
        <family val="2"/>
      </rPr>
      <t xml:space="preserve">d'au moins </t>
    </r>
    <r>
      <rPr>
        <sz val="11"/>
        <color theme="1"/>
        <rFont val="Calibri"/>
        <family val="2"/>
        <scheme val="minor"/>
      </rPr>
      <t>12 mois couvert par ailleurs</t>
    </r>
  </si>
  <si>
    <t>540 : Cotisation au moins égale à 10% salaire brut</t>
  </si>
  <si>
    <t>VIP</t>
  </si>
  <si>
    <t>Mutuelle</t>
  </si>
  <si>
    <t>en attente BA</t>
  </si>
  <si>
    <t>520 : Apprenti ou CDD de moins de 12 mois</t>
  </si>
  <si>
    <t>Contrat</t>
  </si>
  <si>
    <t>RH</t>
  </si>
  <si>
    <t>Samedi</t>
  </si>
  <si>
    <t>Ok justif</t>
  </si>
  <si>
    <t>jeudi</t>
  </si>
  <si>
    <t>pas de justif</t>
  </si>
  <si>
    <t>NB mois</t>
  </si>
  <si>
    <t>Niveau scolaire</t>
  </si>
  <si>
    <t>Infographiste</t>
  </si>
  <si>
    <t>Responsable de rayon</t>
  </si>
  <si>
    <t>au 01/11</t>
  </si>
  <si>
    <t>A revoir 07/2025</t>
  </si>
  <si>
    <t>IMAGE</t>
  </si>
  <si>
    <t>APP</t>
  </si>
  <si>
    <t>Obs</t>
  </si>
  <si>
    <t>Obs2</t>
  </si>
  <si>
    <t/>
  </si>
  <si>
    <t>Nom des Postes</t>
  </si>
  <si>
    <t>Vendeur/euse</t>
  </si>
  <si>
    <t>Hôte/sse de caisse</t>
  </si>
  <si>
    <t>Assistant/e commercial/le</t>
  </si>
  <si>
    <t>Commercial/e</t>
  </si>
  <si>
    <t>Assistant/e comptable</t>
  </si>
  <si>
    <t>Assistant/e RH</t>
  </si>
  <si>
    <t>Responsable administratif/ve et financier/ière</t>
  </si>
  <si>
    <t>Brodeur/se</t>
  </si>
  <si>
    <t>Assistant/e flocage</t>
  </si>
  <si>
    <t>Responsable collectivité</t>
  </si>
  <si>
    <t>Animateur/rice commercial/e</t>
  </si>
  <si>
    <t>Aide-magasinier/re</t>
  </si>
  <si>
    <t>Apprenti/e</t>
  </si>
  <si>
    <t>Technicien/nne vendeur/se cycle</t>
  </si>
  <si>
    <t>Adjoint de rayon</t>
  </si>
  <si>
    <t>Responsable exploitation</t>
  </si>
  <si>
    <t>Préparateur/rice de commande</t>
  </si>
  <si>
    <t>Adjoint/e de direction</t>
  </si>
  <si>
    <t>Assistant/e administratif/ve</t>
  </si>
  <si>
    <t>Mécanicien/nne en confection</t>
  </si>
  <si>
    <t>Coupeur/se</t>
  </si>
  <si>
    <t>Directeur commercial</t>
  </si>
  <si>
    <t>Responsable adjoint/e de magasin</t>
  </si>
  <si>
    <t>Responsable de caisse et SAV</t>
  </si>
  <si>
    <t>Entité</t>
  </si>
  <si>
    <t>NOM Prénom</t>
  </si>
  <si>
    <t>en attente</t>
  </si>
  <si>
    <r>
      <t xml:space="preserve">520 : Apprenti ou CDD </t>
    </r>
    <r>
      <rPr>
        <sz val="11"/>
        <color rgb="FFFF0000"/>
        <rFont val="Calibri"/>
        <family val="2"/>
      </rPr>
      <t>de moins</t>
    </r>
    <r>
      <rPr>
        <sz val="11"/>
        <color theme="1"/>
        <rFont val="Calibri"/>
        <family val="2"/>
        <scheme val="minor"/>
      </rPr>
      <t xml:space="preserve"> de 12 mois ou temps partiel (inférieur à 15h)</t>
    </r>
  </si>
  <si>
    <t>520 : Apprenti ou CDD de moins de 12 mois ou temps partiel (inférieur à 15h)</t>
  </si>
  <si>
    <t>pas de fiche d'aptitude</t>
  </si>
  <si>
    <t>TR</t>
  </si>
  <si>
    <t>Opérateur/trice impression textile</t>
  </si>
  <si>
    <t>Acheteur/se</t>
  </si>
  <si>
    <r>
      <rPr>
        <b/>
        <sz val="10"/>
        <color theme="1"/>
        <rFont val="DIN-Light"/>
      </rPr>
      <t>TR</t>
    </r>
    <r>
      <rPr>
        <sz val="10"/>
        <color theme="1"/>
        <rFont val="DIN-Light"/>
      </rPr>
      <t xml:space="preserve">
Ancienneté 6 mois (du 01 au 15, début de mois sinon début mois suivant)</t>
    </r>
  </si>
  <si>
    <t>6 mois</t>
  </si>
  <si>
    <t>Ancien.</t>
  </si>
  <si>
    <t>mail_relance</t>
  </si>
  <si>
    <t>début_droit</t>
  </si>
  <si>
    <t>jour_ouvré</t>
  </si>
  <si>
    <t>test1</t>
  </si>
  <si>
    <t>test3</t>
  </si>
  <si>
    <t>test_3@ik.me</t>
  </si>
  <si>
    <t>test_2@proton.me</t>
  </si>
  <si>
    <t>test_1@ik.me</t>
  </si>
  <si>
    <t>test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</si>
</sst>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#&quot; &quot;##&quot; &quot;##&quot; &quot;##&quot; &quot;##"/>
    <numFmt numFmtId="165" formatCode="[$-40C]mmmmm\-yy;@"/>
    <numFmt numFmtId="166" formatCode="dd/mm/yy;@"/>
  </numFmts>
  <fonts count="44">
    <font>
      <sz val="11"/>
      <color theme="1"/>
      <name val="Calibri"/>
      <family val="2"/>
      <scheme val="minor"/>
    </font>
    <font>
      <sz val="10"/>
      <color theme="1"/>
      <name val="DIN-Light"/>
      <family val="2"/>
    </font>
    <font>
      <sz val="10"/>
      <color theme="1"/>
      <name val="FF DIN Pro for IIC"/>
      <family val="2"/>
    </font>
    <font>
      <sz val="10"/>
      <color theme="1"/>
      <name val="FF DIN Pro for IIC"/>
      <family val="2"/>
    </font>
    <font>
      <sz val="10"/>
      <color theme="1"/>
      <name val="FF DIN Pro for IIC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9C5700"/>
      <name val="Calibri"/>
      <family val="2"/>
      <scheme val="minor"/>
    </font>
    <font>
      <b/>
      <sz val="10"/>
      <color theme="1"/>
      <name val="FF DIN Pro for IIC"/>
      <family val="2"/>
    </font>
    <font>
      <b/>
      <sz val="10"/>
      <color indexed="9"/>
      <name val="FF DIN Pro for IIC"/>
      <family val="2"/>
    </font>
    <font>
      <b/>
      <sz val="11"/>
      <color theme="1"/>
      <name val="Calibri"/>
      <family val="2"/>
    </font>
    <font>
      <sz val="11"/>
      <color rgb="FFFF0000"/>
      <name val="Calibri"/>
      <family val="2"/>
    </font>
    <font>
      <b/>
      <sz val="11"/>
      <name val="FF DIN Pro for IIC"/>
      <family val="2"/>
    </font>
    <font>
      <sz val="11"/>
      <name val="Calibri"/>
      <family val="2"/>
      <scheme val="minor"/>
    </font>
    <font>
      <b/>
      <sz val="10"/>
      <color theme="3"/>
      <name val="FF DIN Pro for IIC"/>
      <family val="2"/>
    </font>
    <font>
      <sz val="10"/>
      <color theme="1"/>
      <name val="DIN-Light"/>
    </font>
    <font>
      <sz val="10"/>
      <name val="DIN-Light"/>
    </font>
    <font>
      <u/>
      <sz val="10"/>
      <color theme="10"/>
      <name val="DIN-Light"/>
    </font>
    <font>
      <sz val="10"/>
      <color indexed="8"/>
      <name val="DIN-Light"/>
    </font>
    <font>
      <b/>
      <sz val="10"/>
      <color theme="1"/>
      <name val="DIN-Light"/>
    </font>
    <font>
      <sz val="9"/>
      <color theme="1"/>
      <name val="DIN-Light"/>
    </font>
    <font>
      <b/>
      <sz val="10"/>
      <name val="DIN-Light"/>
    </font>
    <font>
      <b/>
      <sz val="10"/>
      <color indexed="8"/>
      <name val="DIN-Light"/>
    </font>
    <font>
      <b/>
      <sz val="12"/>
      <color theme="1"/>
      <name val="DIN-Light"/>
    </font>
    <font>
      <b/>
      <sz val="14"/>
      <color theme="1"/>
      <name val="Calibri"/>
      <family val="2"/>
      <scheme val="minor"/>
    </font>
    <font>
      <b/>
      <sz val="9"/>
      <name val="DIN-Light"/>
    </font>
    <font>
      <sz val="10"/>
      <color theme="1"/>
      <name val="Calibri"/>
      <family val="2"/>
      <scheme val="minor"/>
    </font>
    <font>
      <sz val="10"/>
      <color theme="1"/>
      <name val="Cambria"/>
      <family val="1"/>
    </font>
    <font>
      <b/>
      <sz val="11"/>
      <name val="Calibri"/>
      <family val="2"/>
      <scheme val="minor"/>
    </font>
  </fonts>
  <fills count="4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/>
        <bgColor theme="5"/>
      </patternFill>
    </fill>
    <fill>
      <patternFill patternType="solid">
        <fgColor theme="5"/>
        <bgColor theme="5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</borders>
  <cellStyleXfs count="47">
    <xf numFmtId="0" fontId="0" fillId="0" borderId="0"/>
    <xf numFmtId="0" fontId="6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1" fillId="0" borderId="4" applyNumberFormat="0" applyFill="0" applyAlignment="0" applyProtection="0"/>
    <xf numFmtId="0" fontId="11" fillId="0" borderId="0" applyNumberFormat="0" applyFill="0" applyBorder="0" applyAlignment="0" applyProtection="0"/>
    <xf numFmtId="0" fontId="12" fillId="2" borderId="0" applyNumberFormat="0" applyBorder="0" applyAlignment="0" applyProtection="0"/>
    <xf numFmtId="0" fontId="13" fillId="3" borderId="0" applyNumberFormat="0" applyBorder="0" applyAlignment="0" applyProtection="0"/>
    <xf numFmtId="0" fontId="14" fillId="5" borderId="5" applyNumberFormat="0" applyAlignment="0" applyProtection="0"/>
    <xf numFmtId="0" fontId="15" fillId="6" borderId="6" applyNumberFormat="0" applyAlignment="0" applyProtection="0"/>
    <xf numFmtId="0" fontId="16" fillId="6" borderId="5" applyNumberFormat="0" applyAlignment="0" applyProtection="0"/>
    <xf numFmtId="0" fontId="17" fillId="0" borderId="7" applyNumberFormat="0" applyFill="0" applyAlignment="0" applyProtection="0"/>
    <xf numFmtId="0" fontId="18" fillId="7" borderId="8" applyNumberFormat="0" applyAlignment="0" applyProtection="0"/>
    <xf numFmtId="0" fontId="19" fillId="0" borderId="0" applyNumberFormat="0" applyFill="0" applyBorder="0" applyAlignment="0" applyProtection="0"/>
    <xf numFmtId="0" fontId="7" fillId="8" borderId="9" applyNumberFormat="0" applyFont="0" applyAlignment="0" applyProtection="0"/>
    <xf numFmtId="0" fontId="20" fillId="0" borderId="0" applyNumberFormat="0" applyFill="0" applyBorder="0" applyAlignment="0" applyProtection="0"/>
    <xf numFmtId="0" fontId="5" fillId="0" borderId="10" applyNumberFormat="0" applyFill="0" applyAlignment="0" applyProtection="0"/>
    <xf numFmtId="0" fontId="21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11" borderId="0" applyNumberFormat="0" applyBorder="0" applyAlignment="0" applyProtection="0"/>
    <xf numFmtId="0" fontId="21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21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21" fillId="21" borderId="0" applyNumberFormat="0" applyBorder="0" applyAlignment="0" applyProtection="0"/>
    <xf numFmtId="0" fontId="7" fillId="22" borderId="0" applyNumberFormat="0" applyBorder="0" applyAlignment="0" applyProtection="0"/>
    <xf numFmtId="0" fontId="7" fillId="23" borderId="0" applyNumberFormat="0" applyBorder="0" applyAlignment="0" applyProtection="0"/>
    <xf numFmtId="0" fontId="21" fillId="25" borderId="0" applyNumberFormat="0" applyBorder="0" applyAlignment="0" applyProtection="0"/>
    <xf numFmtId="0" fontId="7" fillId="26" borderId="0" applyNumberFormat="0" applyBorder="0" applyAlignment="0" applyProtection="0"/>
    <xf numFmtId="0" fontId="7" fillId="27" borderId="0" applyNumberFormat="0" applyBorder="0" applyAlignment="0" applyProtection="0"/>
    <xf numFmtId="0" fontId="21" fillId="29" borderId="0" applyNumberFormat="0" applyBorder="0" applyAlignment="0" applyProtection="0"/>
    <xf numFmtId="0" fontId="7" fillId="30" borderId="0" applyNumberFormat="0" applyBorder="0" applyAlignment="0" applyProtection="0"/>
    <xf numFmtId="0" fontId="7" fillId="31" borderId="0" applyNumberFormat="0" applyBorder="0" applyAlignment="0" applyProtection="0"/>
    <xf numFmtId="0" fontId="22" fillId="4" borderId="0" applyNumberFormat="0" applyBorder="0" applyAlignment="0" applyProtection="0"/>
    <xf numFmtId="0" fontId="7" fillId="12" borderId="0" applyNumberFormat="0" applyBorder="0" applyAlignment="0" applyProtection="0"/>
    <xf numFmtId="0" fontId="7" fillId="16" borderId="0" applyNumberFormat="0" applyBorder="0" applyAlignment="0" applyProtection="0"/>
    <xf numFmtId="0" fontId="7" fillId="20" borderId="0" applyNumberFormat="0" applyBorder="0" applyAlignment="0" applyProtection="0"/>
    <xf numFmtId="0" fontId="7" fillId="24" borderId="0" applyNumberFormat="0" applyBorder="0" applyAlignment="0" applyProtection="0"/>
    <xf numFmtId="0" fontId="7" fillId="28" borderId="0" applyNumberFormat="0" applyBorder="0" applyAlignment="0" applyProtection="0"/>
    <xf numFmtId="0" fontId="7" fillId="32" borderId="0" applyNumberFormat="0" applyBorder="0" applyAlignment="0" applyProtection="0"/>
    <xf numFmtId="0" fontId="3" fillId="0" borderId="0"/>
    <xf numFmtId="9" fontId="7" fillId="0" borderId="0" applyFont="0" applyFill="0" applyBorder="0" applyAlignment="0" applyProtection="0"/>
    <xf numFmtId="0" fontId="2" fillId="0" borderId="0"/>
    <xf numFmtId="0" fontId="1" fillId="0" borderId="0"/>
  </cellStyleXfs>
  <cellXfs count="25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0" fillId="0" borderId="0" xfId="0" applyFill="1"/>
    <xf numFmtId="0" fontId="0" fillId="0" borderId="0" xfId="0" applyAlignment="1">
      <alignment horizontal="left"/>
    </xf>
    <xf numFmtId="0" fontId="4" fillId="0" borderId="0" xfId="0" applyFont="1" applyFill="1" applyAlignment="1">
      <alignment vertical="center"/>
    </xf>
    <xf numFmtId="0" fontId="5" fillId="0" borderId="0" xfId="0" applyFont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5" fillId="0" borderId="1" xfId="0" applyFont="1" applyBorder="1"/>
    <xf numFmtId="0" fontId="5" fillId="0" borderId="1" xfId="0" applyFont="1" applyBorder="1" applyAlignment="1">
      <alignment horizontal="center"/>
    </xf>
    <xf numFmtId="14" fontId="0" fillId="0" borderId="0" xfId="0" applyNumberFormat="1" applyAlignment="1">
      <alignment horizontal="center"/>
    </xf>
    <xf numFmtId="1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1" xfId="0" applyFill="1" applyBorder="1"/>
    <xf numFmtId="0" fontId="25" fillId="0" borderId="0" xfId="0" applyFont="1" applyAlignment="1">
      <alignment horizontal="center"/>
    </xf>
    <xf numFmtId="46" fontId="0" fillId="0" borderId="0" xfId="0" applyNumberFormat="1"/>
    <xf numFmtId="0" fontId="28" fillId="0" borderId="0" xfId="0" applyFont="1" applyAlignment="1">
      <alignment vertical="center"/>
    </xf>
    <xf numFmtId="0" fontId="5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24" fillId="34" borderId="1" xfId="0" quotePrefix="1" applyNumberFormat="1" applyFont="1" applyFill="1" applyBorder="1" applyAlignment="1" applyProtection="1">
      <alignment horizontal="center" vertical="center" wrapText="1"/>
    </xf>
    <xf numFmtId="14" fontId="24" fillId="34" borderId="1" xfId="0" quotePrefix="1" applyNumberFormat="1" applyFont="1" applyFill="1" applyBorder="1" applyAlignment="1" applyProtection="1">
      <alignment horizontal="center" vertical="center" wrapText="1"/>
    </xf>
    <xf numFmtId="0" fontId="29" fillId="35" borderId="1" xfId="0" quotePrefix="1" applyNumberFormat="1" applyFont="1" applyFill="1" applyBorder="1" applyAlignment="1" applyProtection="1">
      <alignment horizontal="center" vertical="center" wrapText="1"/>
    </xf>
    <xf numFmtId="14" fontId="29" fillId="35" borderId="1" xfId="0" quotePrefix="1" applyNumberFormat="1" applyFont="1" applyFill="1" applyBorder="1" applyAlignment="1" applyProtection="1">
      <alignment horizontal="center" vertical="center" wrapText="1"/>
    </xf>
    <xf numFmtId="0" fontId="29" fillId="35" borderId="1" xfId="0" quotePrefix="1" applyNumberFormat="1" applyFont="1" applyFill="1" applyBorder="1" applyAlignment="1" applyProtection="1">
      <alignment horizontal="center" vertical="center"/>
    </xf>
    <xf numFmtId="0" fontId="30" fillId="0" borderId="0" xfId="0" applyFont="1" applyFill="1" applyBorder="1"/>
    <xf numFmtId="0" fontId="31" fillId="0" borderId="0" xfId="0" applyFont="1" applyFill="1" applyBorder="1" applyAlignment="1">
      <alignment horizontal="center"/>
    </xf>
    <xf numFmtId="0" fontId="32" fillId="0" borderId="0" xfId="1" applyFont="1" applyFill="1" applyBorder="1"/>
    <xf numFmtId="164" fontId="30" fillId="0" borderId="0" xfId="0" applyNumberFormat="1" applyFont="1" applyFill="1" applyBorder="1" applyAlignment="1">
      <alignment horizontal="center"/>
    </xf>
    <xf numFmtId="0" fontId="31" fillId="0" borderId="0" xfId="1" applyFont="1" applyFill="1" applyBorder="1" applyAlignment="1">
      <alignment horizontal="center"/>
    </xf>
    <xf numFmtId="0" fontId="33" fillId="0" borderId="0" xfId="0" quotePrefix="1" applyNumberFormat="1" applyFont="1" applyFill="1" applyBorder="1" applyAlignment="1" applyProtection="1"/>
    <xf numFmtId="0" fontId="33" fillId="0" borderId="0" xfId="0" quotePrefix="1" applyNumberFormat="1" applyFont="1" applyFill="1" applyBorder="1" applyAlignment="1" applyProtection="1">
      <alignment horizontal="center" vertical="center"/>
    </xf>
    <xf numFmtId="164" fontId="30" fillId="0" borderId="0" xfId="0" applyNumberFormat="1" applyFont="1" applyFill="1" applyBorder="1" applyAlignment="1">
      <alignment horizontal="center" vertical="center"/>
    </xf>
    <xf numFmtId="0" fontId="31" fillId="0" borderId="0" xfId="0" quotePrefix="1" applyNumberFormat="1" applyFont="1" applyFill="1" applyBorder="1" applyAlignment="1" applyProtection="1">
      <alignment horizontal="center"/>
    </xf>
    <xf numFmtId="0" fontId="30" fillId="0" borderId="0" xfId="0" applyFont="1" applyFill="1" applyBorder="1" applyAlignment="1">
      <alignment horizontal="center" vertical="center"/>
    </xf>
    <xf numFmtId="0" fontId="33" fillId="0" borderId="0" xfId="0" applyNumberFormat="1" applyFont="1" applyFill="1" applyBorder="1" applyAlignment="1" applyProtection="1"/>
    <xf numFmtId="0" fontId="33" fillId="0" borderId="0" xfId="0" quotePrefix="1" applyNumberFormat="1" applyFont="1" applyFill="1" applyBorder="1" applyAlignment="1" applyProtection="1">
      <alignment vertical="center"/>
    </xf>
    <xf numFmtId="0" fontId="30" fillId="0" borderId="0" xfId="0" applyFont="1" applyFill="1" applyBorder="1" applyAlignment="1">
      <alignment horizontal="left" vertical="center"/>
    </xf>
    <xf numFmtId="14" fontId="33" fillId="34" borderId="1" xfId="0" quotePrefix="1" applyNumberFormat="1" applyFont="1" applyFill="1" applyBorder="1" applyAlignment="1" applyProtection="1">
      <alignment horizontal="center" vertical="center"/>
    </xf>
    <xf numFmtId="0" fontId="33" fillId="35" borderId="1" xfId="0" applyNumberFormat="1" applyFont="1" applyFill="1" applyBorder="1" applyAlignment="1" applyProtection="1">
      <alignment horizontal="center" vertical="center"/>
    </xf>
    <xf numFmtId="14" fontId="33" fillId="35" borderId="1" xfId="0" applyNumberFormat="1" applyFont="1" applyFill="1" applyBorder="1" applyAlignment="1" applyProtection="1">
      <alignment horizontal="center" vertical="center"/>
    </xf>
    <xf numFmtId="14" fontId="33" fillId="35" borderId="1" xfId="0" applyNumberFormat="1" applyFont="1" applyFill="1" applyBorder="1" applyAlignment="1" applyProtection="1">
      <alignment horizontal="left" vertical="center"/>
    </xf>
    <xf numFmtId="14" fontId="33" fillId="35" borderId="1" xfId="0" applyNumberFormat="1" applyFont="1" applyFill="1" applyBorder="1" applyAlignment="1" applyProtection="1">
      <alignment vertical="center"/>
    </xf>
    <xf numFmtId="0" fontId="30" fillId="0" borderId="0" xfId="0" applyFont="1" applyFill="1" applyBorder="1" applyAlignment="1">
      <alignment vertical="center"/>
    </xf>
    <xf numFmtId="0" fontId="31" fillId="0" borderId="0" xfId="0" applyFont="1" applyFill="1" applyBorder="1" applyAlignment="1">
      <alignment horizontal="left"/>
    </xf>
    <xf numFmtId="0" fontId="33" fillId="0" borderId="0" xfId="0" applyNumberFormat="1" applyFont="1" applyFill="1" applyBorder="1" applyAlignment="1" applyProtection="1">
      <alignment horizontal="center" vertical="center"/>
    </xf>
    <xf numFmtId="0" fontId="33" fillId="0" borderId="0" xfId="0" applyNumberFormat="1" applyFont="1" applyFill="1" applyBorder="1" applyAlignment="1" applyProtection="1">
      <alignment vertical="center"/>
    </xf>
    <xf numFmtId="0" fontId="33" fillId="35" borderId="15" xfId="0" applyNumberFormat="1" applyFont="1" applyFill="1" applyBorder="1" applyAlignment="1" applyProtection="1">
      <alignment horizontal="center" vertical="center"/>
    </xf>
    <xf numFmtId="14" fontId="33" fillId="35" borderId="15" xfId="0" applyNumberFormat="1" applyFont="1" applyFill="1" applyBorder="1" applyAlignment="1" applyProtection="1">
      <alignment vertical="center"/>
    </xf>
    <xf numFmtId="0" fontId="33" fillId="35" borderId="1" xfId="0" applyNumberFormat="1" applyFont="1" applyFill="1" applyBorder="1" applyAlignment="1">
      <alignment horizontal="center" vertical="center"/>
    </xf>
    <xf numFmtId="14" fontId="33" fillId="35" borderId="1" xfId="0" applyNumberFormat="1" applyFont="1" applyFill="1" applyBorder="1" applyAlignment="1">
      <alignment horizontal="center" vertical="center"/>
    </xf>
    <xf numFmtId="0" fontId="33" fillId="35" borderId="1" xfId="0" applyNumberFormat="1" applyFont="1" applyFill="1" applyBorder="1" applyAlignment="1">
      <alignment horizontal="left" vertical="center"/>
    </xf>
    <xf numFmtId="0" fontId="30" fillId="0" borderId="0" xfId="0" applyFont="1" applyBorder="1" applyAlignment="1">
      <alignment horizontal="center" vertical="center"/>
    </xf>
    <xf numFmtId="0" fontId="33" fillId="34" borderId="1" xfId="0" quotePrefix="1" applyNumberFormat="1" applyFont="1" applyFill="1" applyBorder="1" applyAlignment="1" applyProtection="1">
      <alignment horizontal="center" vertical="center"/>
    </xf>
    <xf numFmtId="0" fontId="33" fillId="34" borderId="14" xfId="0" applyNumberFormat="1" applyFont="1" applyFill="1" applyBorder="1" applyAlignment="1" applyProtection="1">
      <alignment horizontal="center" vertical="center"/>
    </xf>
    <xf numFmtId="0" fontId="33" fillId="35" borderId="1" xfId="0" applyNumberFormat="1" applyFont="1" applyFill="1" applyBorder="1" applyAlignment="1" applyProtection="1">
      <alignment vertical="center"/>
    </xf>
    <xf numFmtId="0" fontId="32" fillId="0" borderId="0" xfId="1" quotePrefix="1" applyNumberFormat="1" applyFont="1" applyFill="1" applyBorder="1" applyAlignment="1" applyProtection="1">
      <alignment vertical="center"/>
    </xf>
    <xf numFmtId="164" fontId="33" fillId="0" borderId="0" xfId="0" applyNumberFormat="1" applyFont="1" applyFill="1" applyBorder="1" applyAlignment="1" applyProtection="1">
      <alignment vertical="center"/>
    </xf>
    <xf numFmtId="0" fontId="33" fillId="35" borderId="15" xfId="0" applyNumberFormat="1" applyFont="1" applyFill="1" applyBorder="1" applyAlignment="1" applyProtection="1">
      <alignment vertical="center"/>
    </xf>
    <xf numFmtId="0" fontId="30" fillId="0" borderId="0" xfId="0" applyFont="1" applyAlignment="1">
      <alignment vertical="center"/>
    </xf>
    <xf numFmtId="0" fontId="30" fillId="0" borderId="0" xfId="0" applyFont="1"/>
    <xf numFmtId="0" fontId="30" fillId="0" borderId="0" xfId="0" applyFont="1" applyAlignment="1">
      <alignment horizontal="center" vertical="center"/>
    </xf>
    <xf numFmtId="14" fontId="30" fillId="0" borderId="0" xfId="0" applyNumberFormat="1" applyFont="1" applyAlignment="1">
      <alignment vertical="center"/>
    </xf>
    <xf numFmtId="49" fontId="33" fillId="0" borderId="0" xfId="0" quotePrefix="1" applyNumberFormat="1" applyFont="1" applyFill="1" applyBorder="1" applyAlignment="1" applyProtection="1">
      <alignment vertical="center"/>
    </xf>
    <xf numFmtId="0" fontId="32" fillId="0" borderId="0" xfId="1" quotePrefix="1" applyNumberFormat="1" applyFont="1" applyFill="1" applyBorder="1" applyAlignment="1" applyProtection="1"/>
    <xf numFmtId="0" fontId="30" fillId="0" borderId="0" xfId="0" applyFont="1" applyFill="1" applyBorder="1" applyAlignment="1">
      <alignment vertical="center" wrapText="1"/>
    </xf>
    <xf numFmtId="9" fontId="30" fillId="0" borderId="0" xfId="44" applyFont="1" applyAlignment="1">
      <alignment horizontal="center"/>
    </xf>
    <xf numFmtId="0" fontId="30" fillId="0" borderId="0" xfId="0" applyFont="1" applyAlignment="1">
      <alignment wrapText="1"/>
    </xf>
    <xf numFmtId="0" fontId="30" fillId="0" borderId="0" xfId="0" applyFont="1" applyAlignment="1">
      <alignment horizontal="center"/>
    </xf>
    <xf numFmtId="14" fontId="33" fillId="34" borderId="1" xfId="0" quotePrefix="1" applyNumberFormat="1" applyFont="1" applyFill="1" applyBorder="1" applyAlignment="1">
      <alignment horizontal="center" vertical="center"/>
    </xf>
    <xf numFmtId="0" fontId="33" fillId="34" borderId="1" xfId="0" quotePrefix="1" applyNumberFormat="1" applyFont="1" applyFill="1" applyBorder="1" applyAlignment="1">
      <alignment horizontal="center" vertical="center"/>
    </xf>
    <xf numFmtId="0" fontId="30" fillId="0" borderId="0" xfId="0" applyFont="1" applyAlignment="1">
      <alignment horizontal="left" vertical="center"/>
    </xf>
    <xf numFmtId="14" fontId="33" fillId="34" borderId="1" xfId="0" quotePrefix="1" applyNumberFormat="1" applyFont="1" applyFill="1" applyBorder="1" applyAlignment="1" applyProtection="1">
      <alignment horizontal="left" vertical="center"/>
    </xf>
    <xf numFmtId="0" fontId="31" fillId="0" borderId="0" xfId="0" applyFont="1" applyFill="1" applyAlignment="1">
      <alignment vertical="center"/>
    </xf>
    <xf numFmtId="14" fontId="33" fillId="33" borderId="1" xfId="0" quotePrefix="1" applyNumberFormat="1" applyFont="1" applyFill="1" applyBorder="1" applyAlignment="1">
      <alignment horizontal="center" vertical="center"/>
    </xf>
    <xf numFmtId="0" fontId="30" fillId="0" borderId="0" xfId="0" applyFont="1" applyFill="1" applyAlignment="1">
      <alignment horizontal="center"/>
    </xf>
    <xf numFmtId="0" fontId="31" fillId="0" borderId="0" xfId="0" quotePrefix="1" applyNumberFormat="1" applyFont="1" applyFill="1" applyBorder="1" applyAlignment="1" applyProtection="1">
      <alignment horizontal="left"/>
    </xf>
    <xf numFmtId="0" fontId="33" fillId="0" borderId="0" xfId="0" quotePrefix="1" applyNumberFormat="1" applyFont="1" applyFill="1" applyBorder="1" applyAlignment="1" applyProtection="1">
      <alignment horizontal="left"/>
    </xf>
    <xf numFmtId="164" fontId="31" fillId="0" borderId="0" xfId="0" applyNumberFormat="1" applyFont="1" applyFill="1" applyBorder="1" applyAlignment="1">
      <alignment horizontal="left"/>
    </xf>
    <xf numFmtId="0" fontId="31" fillId="0" borderId="0" xfId="0" applyFont="1" applyFill="1"/>
    <xf numFmtId="0" fontId="30" fillId="0" borderId="0" xfId="0" applyFont="1" applyFill="1" applyBorder="1" applyAlignment="1">
      <alignment horizontal="left"/>
    </xf>
    <xf numFmtId="0" fontId="33" fillId="0" borderId="0" xfId="0" applyNumberFormat="1" applyFont="1" applyFill="1" applyBorder="1" applyAlignment="1" applyProtection="1">
      <alignment horizontal="left" vertical="center" wrapText="1"/>
    </xf>
    <xf numFmtId="165" fontId="24" fillId="34" borderId="1" xfId="0" quotePrefix="1" applyNumberFormat="1" applyFont="1" applyFill="1" applyBorder="1" applyAlignment="1" applyProtection="1">
      <alignment horizontal="center" vertical="center" wrapText="1"/>
    </xf>
    <xf numFmtId="165" fontId="0" fillId="0" borderId="0" xfId="0" applyNumberFormat="1" applyAlignment="1">
      <alignment horizontal="center"/>
    </xf>
    <xf numFmtId="0" fontId="35" fillId="0" borderId="0" xfId="0" applyFont="1"/>
    <xf numFmtId="0" fontId="33" fillId="34" borderId="1" xfId="0" applyNumberFormat="1" applyFont="1" applyFill="1" applyBorder="1" applyAlignment="1" applyProtection="1">
      <alignment horizontal="center" vertical="center"/>
    </xf>
    <xf numFmtId="2" fontId="33" fillId="34" borderId="14" xfId="0" quotePrefix="1" applyNumberFormat="1" applyFont="1" applyFill="1" applyBorder="1" applyAlignment="1" applyProtection="1">
      <alignment horizontal="center" vertical="center"/>
    </xf>
    <xf numFmtId="2" fontId="33" fillId="34" borderId="1" xfId="0" quotePrefix="1" applyNumberFormat="1" applyFont="1" applyFill="1" applyBorder="1" applyAlignment="1">
      <alignment horizontal="center" vertical="center"/>
    </xf>
    <xf numFmtId="2" fontId="33" fillId="34" borderId="1" xfId="0" quotePrefix="1" applyNumberFormat="1" applyFont="1" applyFill="1" applyBorder="1" applyAlignment="1" applyProtection="1">
      <alignment horizontal="center" vertical="center"/>
    </xf>
    <xf numFmtId="166" fontId="30" fillId="0" borderId="0" xfId="0" applyNumberFormat="1" applyFont="1" applyAlignment="1">
      <alignment horizontal="center" vertical="center"/>
    </xf>
    <xf numFmtId="0" fontId="38" fillId="0" borderId="0" xfId="0" applyFont="1" applyAlignment="1">
      <alignment horizontal="center"/>
    </xf>
    <xf numFmtId="0" fontId="38" fillId="0" borderId="0" xfId="0" applyFont="1" applyAlignment="1">
      <alignment horizontal="center" vertical="center"/>
    </xf>
    <xf numFmtId="166" fontId="33" fillId="34" borderId="1" xfId="0" quotePrefix="1" applyNumberFormat="1" applyFont="1" applyFill="1" applyBorder="1" applyAlignment="1" applyProtection="1">
      <alignment horizontal="center" vertical="center"/>
    </xf>
    <xf numFmtId="0" fontId="37" fillId="0" borderId="0" xfId="0" applyNumberFormat="1" applyFont="1" applyFill="1" applyBorder="1" applyAlignment="1" applyProtection="1">
      <alignment horizontal="center"/>
    </xf>
    <xf numFmtId="9" fontId="0" fillId="0" borderId="0" xfId="44" applyFont="1" applyFill="1"/>
    <xf numFmtId="14" fontId="33" fillId="35" borderId="1" xfId="0" quotePrefix="1" applyNumberFormat="1" applyFont="1" applyFill="1" applyBorder="1" applyAlignment="1" applyProtection="1">
      <alignment vertical="center"/>
    </xf>
    <xf numFmtId="0" fontId="33" fillId="35" borderId="12" xfId="0" quotePrefix="1" applyNumberFormat="1" applyFont="1" applyFill="1" applyBorder="1" applyAlignment="1" applyProtection="1">
      <alignment horizontal="center" vertical="center"/>
    </xf>
    <xf numFmtId="0" fontId="34" fillId="0" borderId="13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4" fillId="0" borderId="13" xfId="0" applyFont="1" applyBorder="1" applyAlignment="1">
      <alignment vertical="center"/>
    </xf>
    <xf numFmtId="164" fontId="31" fillId="0" borderId="0" xfId="0" applyNumberFormat="1" applyFont="1" applyFill="1" applyBorder="1" applyAlignment="1">
      <alignment horizontal="center"/>
    </xf>
    <xf numFmtId="0" fontId="34" fillId="0" borderId="19" xfId="0" applyFont="1" applyBorder="1" applyAlignment="1">
      <alignment horizontal="center" vertical="center"/>
    </xf>
    <xf numFmtId="0" fontId="5" fillId="0" borderId="0" xfId="0" applyFont="1" applyBorder="1" applyAlignment="1">
      <alignment vertical="center" wrapText="1"/>
    </xf>
    <xf numFmtId="0" fontId="30" fillId="0" borderId="0" xfId="0" applyFont="1" applyFill="1" applyBorder="1" applyAlignment="1"/>
    <xf numFmtId="0" fontId="0" fillId="0" borderId="0" xfId="0" applyAlignment="1"/>
    <xf numFmtId="0" fontId="39" fillId="0" borderId="0" xfId="0" applyFont="1" applyAlignment="1"/>
    <xf numFmtId="0" fontId="36" fillId="0" borderId="0" xfId="0" quotePrefix="1" applyNumberFormat="1" applyFont="1" applyFill="1" applyBorder="1" applyAlignment="1" applyProtection="1">
      <alignment horizontal="center" vertical="center" wrapText="1"/>
    </xf>
    <xf numFmtId="0" fontId="36" fillId="0" borderId="0" xfId="0" applyNumberFormat="1" applyFont="1" applyFill="1" applyBorder="1" applyAlignment="1" applyProtection="1">
      <alignment horizontal="center" vertical="center" wrapText="1"/>
    </xf>
    <xf numFmtId="0" fontId="36" fillId="0" borderId="1" xfId="0" quotePrefix="1" applyNumberFormat="1" applyFont="1" applyFill="1" applyBorder="1" applyAlignment="1" applyProtection="1">
      <alignment horizontal="center" vertical="center" wrapText="1"/>
    </xf>
    <xf numFmtId="14" fontId="36" fillId="0" borderId="1" xfId="0" quotePrefix="1" applyNumberFormat="1" applyFont="1" applyFill="1" applyBorder="1" applyAlignment="1" applyProtection="1">
      <alignment horizontal="center" vertical="center" wrapText="1"/>
    </xf>
    <xf numFmtId="0" fontId="31" fillId="0" borderId="0" xfId="0" applyFont="1"/>
    <xf numFmtId="0" fontId="33" fillId="34" borderId="1" xfId="0" quotePrefix="1" applyNumberFormat="1" applyFont="1" applyFill="1" applyBorder="1" applyAlignment="1" applyProtection="1">
      <alignment horizontal="left" vertical="center"/>
    </xf>
    <xf numFmtId="14" fontId="33" fillId="34" borderId="1" xfId="0" applyNumberFormat="1" applyFont="1" applyFill="1" applyBorder="1" applyAlignment="1" applyProtection="1">
      <alignment horizontal="left" vertical="center"/>
    </xf>
    <xf numFmtId="166" fontId="30" fillId="0" borderId="0" xfId="0" applyNumberFormat="1" applyFont="1" applyAlignment="1">
      <alignment horizontal="center"/>
    </xf>
    <xf numFmtId="166" fontId="33" fillId="0" borderId="0" xfId="0" quotePrefix="1" applyNumberFormat="1" applyFont="1" applyFill="1" applyBorder="1" applyAlignment="1" applyProtection="1">
      <alignment horizontal="left"/>
    </xf>
    <xf numFmtId="166" fontId="33" fillId="0" borderId="0" xfId="43" applyNumberFormat="1" applyFont="1" applyFill="1" applyBorder="1" applyAlignment="1" applyProtection="1">
      <alignment horizontal="center"/>
    </xf>
    <xf numFmtId="166" fontId="30" fillId="0" borderId="0" xfId="0" applyNumberFormat="1" applyFont="1" applyFill="1" applyBorder="1" applyAlignment="1">
      <alignment horizontal="center"/>
    </xf>
    <xf numFmtId="166" fontId="30" fillId="0" borderId="0" xfId="0" applyNumberFormat="1" applyFont="1" applyBorder="1" applyAlignment="1">
      <alignment horizontal="center" vertical="center"/>
    </xf>
    <xf numFmtId="166" fontId="30" fillId="0" borderId="0" xfId="0" applyNumberFormat="1" applyFont="1" applyFill="1" applyBorder="1" applyAlignment="1">
      <alignment horizontal="center" vertical="center"/>
    </xf>
    <xf numFmtId="166" fontId="33" fillId="0" borderId="0" xfId="0" quotePrefix="1" applyNumberFormat="1" applyFont="1" applyFill="1" applyBorder="1" applyAlignment="1" applyProtection="1">
      <alignment horizontal="center" vertical="center"/>
    </xf>
    <xf numFmtId="166" fontId="31" fillId="0" borderId="0" xfId="0" applyNumberFormat="1" applyFont="1" applyFill="1" applyBorder="1" applyAlignment="1">
      <alignment horizontal="center"/>
    </xf>
    <xf numFmtId="166" fontId="36" fillId="0" borderId="0" xfId="0" quotePrefix="1" applyNumberFormat="1" applyFont="1" applyFill="1" applyBorder="1" applyAlignment="1" applyProtection="1">
      <alignment horizontal="center" vertical="center" wrapText="1"/>
    </xf>
    <xf numFmtId="166" fontId="5" fillId="0" borderId="0" xfId="0" applyNumberFormat="1" applyFont="1" applyFill="1" applyBorder="1" applyAlignment="1">
      <alignment horizontal="center" vertical="center" wrapText="1"/>
    </xf>
    <xf numFmtId="166" fontId="5" fillId="0" borderId="0" xfId="0" applyNumberFormat="1" applyFont="1" applyBorder="1" applyAlignment="1">
      <alignment horizontal="center" vertical="center" wrapText="1"/>
    </xf>
    <xf numFmtId="166" fontId="0" fillId="0" borderId="0" xfId="0" applyNumberFormat="1" applyAlignment="1">
      <alignment horizontal="center"/>
    </xf>
    <xf numFmtId="166" fontId="33" fillId="0" borderId="0" xfId="0" applyNumberFormat="1" applyFont="1" applyFill="1" applyBorder="1" applyAlignment="1" applyProtection="1">
      <alignment horizontal="center" vertical="center"/>
    </xf>
    <xf numFmtId="166" fontId="30" fillId="0" borderId="0" xfId="44" applyNumberFormat="1" applyFont="1" applyAlignment="1">
      <alignment horizontal="center"/>
    </xf>
    <xf numFmtId="166" fontId="0" fillId="0" borderId="0" xfId="0" applyNumberFormat="1" applyFill="1" applyAlignment="1">
      <alignment horizontal="center"/>
    </xf>
    <xf numFmtId="166" fontId="34" fillId="0" borderId="13" xfId="0" applyNumberFormat="1" applyFont="1" applyBorder="1" applyAlignment="1">
      <alignment horizontal="center" vertical="center"/>
    </xf>
    <xf numFmtId="164" fontId="30" fillId="0" borderId="0" xfId="0" applyNumberFormat="1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30" fillId="0" borderId="17" xfId="0" applyFont="1" applyFill="1" applyBorder="1" applyAlignment="1">
      <alignment horizontal="center"/>
    </xf>
    <xf numFmtId="0" fontId="33" fillId="0" borderId="17" xfId="0" quotePrefix="1" applyNumberFormat="1" applyFont="1" applyFill="1" applyBorder="1" applyAlignment="1">
      <alignment horizontal="center"/>
    </xf>
    <xf numFmtId="0" fontId="33" fillId="0" borderId="17" xfId="0" applyNumberFormat="1" applyFont="1" applyFill="1" applyBorder="1" applyAlignment="1">
      <alignment horizontal="center"/>
    </xf>
    <xf numFmtId="164" fontId="33" fillId="0" borderId="0" xfId="0" applyNumberFormat="1" applyFont="1" applyFill="1" applyBorder="1" applyAlignment="1" applyProtection="1">
      <alignment horizontal="center" vertical="center"/>
    </xf>
    <xf numFmtId="166" fontId="33" fillId="34" borderId="1" xfId="0" applyNumberFormat="1" applyFont="1" applyFill="1" applyBorder="1" applyAlignment="1">
      <alignment horizontal="center" vertical="center"/>
    </xf>
    <xf numFmtId="166" fontId="33" fillId="35" borderId="1" xfId="0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29" fillId="35" borderId="1" xfId="0" quotePrefix="1" applyNumberFormat="1" applyFont="1" applyFill="1" applyBorder="1" applyAlignment="1" applyProtection="1">
      <alignment horizontal="center" vertical="center" wrapText="1"/>
    </xf>
    <xf numFmtId="0" fontId="33" fillId="0" borderId="0" xfId="0" quotePrefix="1" applyNumberFormat="1" applyFont="1" applyFill="1" applyBorder="1" applyAlignment="1" applyProtection="1">
      <alignment horizontal="center" vertical="center"/>
    </xf>
    <xf numFmtId="164" fontId="30" fillId="0" borderId="0" xfId="0" applyNumberFormat="1" applyFont="1" applyFill="1" applyBorder="1" applyAlignment="1">
      <alignment horizontal="center" vertical="center"/>
    </xf>
    <xf numFmtId="0" fontId="30" fillId="0" borderId="0" xfId="0" applyFont="1" applyFill="1" applyBorder="1" applyAlignment="1">
      <alignment horizontal="center" vertical="center"/>
    </xf>
    <xf numFmtId="0" fontId="33" fillId="0" borderId="0" xfId="0" quotePrefix="1" applyNumberFormat="1" applyFont="1" applyFill="1" applyBorder="1" applyAlignment="1" applyProtection="1">
      <alignment vertical="center"/>
    </xf>
    <xf numFmtId="14" fontId="33" fillId="34" borderId="1" xfId="0" quotePrefix="1" applyNumberFormat="1" applyFont="1" applyFill="1" applyBorder="1" applyAlignment="1" applyProtection="1">
      <alignment horizontal="center" vertical="center"/>
    </xf>
    <xf numFmtId="0" fontId="33" fillId="35" borderId="1" xfId="0" applyNumberFormat="1" applyFont="1" applyFill="1" applyBorder="1" applyAlignment="1" applyProtection="1">
      <alignment horizontal="center" vertical="center"/>
    </xf>
    <xf numFmtId="14" fontId="33" fillId="35" borderId="1" xfId="0" applyNumberFormat="1" applyFont="1" applyFill="1" applyBorder="1" applyAlignment="1" applyProtection="1">
      <alignment horizontal="left" vertical="center"/>
    </xf>
    <xf numFmtId="14" fontId="33" fillId="35" borderId="1" xfId="0" applyNumberFormat="1" applyFont="1" applyFill="1" applyBorder="1" applyAlignment="1" applyProtection="1">
      <alignment vertical="center"/>
    </xf>
    <xf numFmtId="0" fontId="30" fillId="0" borderId="0" xfId="0" applyFont="1" applyFill="1" applyBorder="1" applyAlignment="1">
      <alignment vertical="center"/>
    </xf>
    <xf numFmtId="0" fontId="31" fillId="0" borderId="0" xfId="0" applyFont="1" applyFill="1" applyBorder="1" applyAlignment="1">
      <alignment horizontal="left"/>
    </xf>
    <xf numFmtId="0" fontId="33" fillId="35" borderId="15" xfId="0" applyNumberFormat="1" applyFont="1" applyFill="1" applyBorder="1" applyAlignment="1" applyProtection="1">
      <alignment horizontal="center" vertical="center"/>
    </xf>
    <xf numFmtId="0" fontId="33" fillId="35" borderId="1" xfId="0" applyNumberFormat="1" applyFont="1" applyFill="1" applyBorder="1" applyAlignment="1">
      <alignment horizontal="center" vertical="center"/>
    </xf>
    <xf numFmtId="0" fontId="33" fillId="34" borderId="1" xfId="0" quotePrefix="1" applyNumberFormat="1" applyFont="1" applyFill="1" applyBorder="1" applyAlignment="1" applyProtection="1">
      <alignment horizontal="center" vertical="center"/>
    </xf>
    <xf numFmtId="0" fontId="33" fillId="35" borderId="1" xfId="0" applyNumberFormat="1" applyFont="1" applyFill="1" applyBorder="1" applyAlignment="1" applyProtection="1">
      <alignment vertical="center"/>
    </xf>
    <xf numFmtId="49" fontId="33" fillId="0" borderId="0" xfId="0" quotePrefix="1" applyNumberFormat="1" applyFont="1" applyFill="1" applyBorder="1" applyAlignment="1" applyProtection="1">
      <alignment vertical="center"/>
    </xf>
    <xf numFmtId="0" fontId="32" fillId="0" borderId="0" xfId="1" quotePrefix="1" applyNumberFormat="1" applyFont="1" applyFill="1" applyBorder="1" applyAlignment="1" applyProtection="1"/>
    <xf numFmtId="0" fontId="30" fillId="0" borderId="0" xfId="0" applyFont="1" applyFill="1" applyBorder="1" applyAlignment="1">
      <alignment vertical="center" wrapText="1"/>
    </xf>
    <xf numFmtId="0" fontId="30" fillId="0" borderId="0" xfId="0" applyFont="1" applyAlignment="1">
      <alignment horizontal="center"/>
    </xf>
    <xf numFmtId="2" fontId="33" fillId="34" borderId="1" xfId="0" quotePrefix="1" applyNumberFormat="1" applyFont="1" applyFill="1" applyBorder="1" applyAlignment="1" applyProtection="1">
      <alignment horizontal="center" vertical="center"/>
    </xf>
    <xf numFmtId="166" fontId="30" fillId="0" borderId="0" xfId="0" applyNumberFormat="1" applyFont="1" applyAlignment="1">
      <alignment vertical="center"/>
    </xf>
    <xf numFmtId="166" fontId="33" fillId="34" borderId="1" xfId="0" applyNumberFormat="1" applyFont="1" applyFill="1" applyBorder="1" applyAlignment="1" applyProtection="1">
      <alignment horizontal="center" vertical="center"/>
    </xf>
    <xf numFmtId="166" fontId="33" fillId="35" borderId="1" xfId="0" applyNumberFormat="1" applyFont="1" applyFill="1" applyBorder="1" applyAlignment="1" applyProtection="1">
      <alignment horizontal="center" vertical="center"/>
    </xf>
    <xf numFmtId="166" fontId="33" fillId="35" borderId="15" xfId="0" applyNumberFormat="1" applyFont="1" applyFill="1" applyBorder="1" applyAlignment="1" applyProtection="1">
      <alignment horizontal="center" vertical="center"/>
    </xf>
    <xf numFmtId="166" fontId="30" fillId="0" borderId="0" xfId="0" applyNumberFormat="1" applyFont="1" applyAlignment="1">
      <alignment horizontal="center" vertical="center"/>
    </xf>
    <xf numFmtId="166" fontId="33" fillId="34" borderId="1" xfId="0" quotePrefix="1" applyNumberFormat="1" applyFont="1" applyFill="1" applyBorder="1" applyAlignment="1" applyProtection="1">
      <alignment horizontal="center" vertical="center"/>
    </xf>
    <xf numFmtId="166" fontId="33" fillId="35" borderId="1" xfId="0" quotePrefix="1" applyNumberFormat="1" applyFont="1" applyFill="1" applyBorder="1" applyAlignment="1" applyProtection="1">
      <alignment horizontal="center" vertical="center"/>
    </xf>
    <xf numFmtId="0" fontId="36" fillId="0" borderId="1" xfId="0" quotePrefix="1" applyNumberFormat="1" applyFont="1" applyFill="1" applyBorder="1" applyAlignment="1" applyProtection="1">
      <alignment horizontal="center" vertical="center" wrapText="1"/>
    </xf>
    <xf numFmtId="166" fontId="36" fillId="0" borderId="1" xfId="0" quotePrefix="1" applyNumberFormat="1" applyFont="1" applyFill="1" applyBorder="1" applyAlignment="1" applyProtection="1">
      <alignment horizontal="center" vertical="center" wrapText="1"/>
    </xf>
    <xf numFmtId="166" fontId="36" fillId="0" borderId="1" xfId="0" applyNumberFormat="1" applyFont="1" applyFill="1" applyBorder="1" applyAlignment="1" applyProtection="1">
      <alignment horizontal="center" vertical="center" wrapText="1"/>
    </xf>
    <xf numFmtId="166" fontId="30" fillId="0" borderId="0" xfId="0" applyNumberFormat="1" applyFont="1" applyAlignment="1">
      <alignment horizontal="center"/>
    </xf>
    <xf numFmtId="166" fontId="30" fillId="0" borderId="0" xfId="0" applyNumberFormat="1" applyFont="1"/>
    <xf numFmtId="166" fontId="30" fillId="0" borderId="0" xfId="0" applyNumberFormat="1" applyFont="1" applyFill="1" applyBorder="1" applyAlignment="1">
      <alignment horizontal="center" vertical="center"/>
    </xf>
    <xf numFmtId="166" fontId="33" fillId="0" borderId="0" xfId="0" quotePrefix="1" applyNumberFormat="1" applyFont="1" applyFill="1" applyBorder="1" applyAlignment="1" applyProtection="1">
      <alignment horizontal="center" vertical="center"/>
    </xf>
    <xf numFmtId="166" fontId="0" fillId="0" borderId="0" xfId="0" applyNumberFormat="1" applyAlignment="1">
      <alignment horizontal="center"/>
    </xf>
    <xf numFmtId="166" fontId="29" fillId="35" borderId="1" xfId="0" quotePrefix="1" applyNumberFormat="1" applyFont="1" applyFill="1" applyBorder="1" applyAlignment="1" applyProtection="1">
      <alignment horizontal="center" vertical="center" wrapText="1"/>
    </xf>
    <xf numFmtId="166" fontId="33" fillId="34" borderId="1" xfId="0" quotePrefix="1" applyNumberFormat="1" applyFont="1" applyFill="1" applyBorder="1" applyAlignment="1">
      <alignment horizontal="center" vertical="center"/>
    </xf>
    <xf numFmtId="166" fontId="24" fillId="34" borderId="1" xfId="0" applyNumberFormat="1" applyFont="1" applyFill="1" applyBorder="1" applyAlignment="1" applyProtection="1">
      <alignment horizontal="center" vertical="center" wrapText="1"/>
    </xf>
    <xf numFmtId="166" fontId="0" fillId="0" borderId="0" xfId="0" applyNumberFormat="1"/>
    <xf numFmtId="14" fontId="30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40" fillId="37" borderId="0" xfId="0" applyFont="1" applyFill="1" applyAlignment="1">
      <alignment horizontal="center"/>
    </xf>
    <xf numFmtId="0" fontId="40" fillId="38" borderId="18" xfId="0" quotePrefix="1" applyNumberFormat="1" applyFont="1" applyFill="1" applyBorder="1" applyAlignment="1">
      <alignment horizontal="center" vertical="center" wrapText="1"/>
    </xf>
    <xf numFmtId="0" fontId="35" fillId="0" borderId="0" xfId="0" applyFont="1" applyAlignment="1">
      <alignment horizontal="center"/>
    </xf>
    <xf numFmtId="0" fontId="30" fillId="0" borderId="0" xfId="0" applyNumberFormat="1" applyFont="1" applyFill="1"/>
    <xf numFmtId="0" fontId="30" fillId="0" borderId="0" xfId="0" applyNumberFormat="1" applyFont="1" applyFill="1" applyBorder="1" applyAlignment="1">
      <alignment horizontal="center" vertical="center"/>
    </xf>
    <xf numFmtId="0" fontId="30" fillId="0" borderId="0" xfId="0" applyNumberFormat="1" applyFont="1" applyAlignment="1">
      <alignment horizontal="center"/>
    </xf>
    <xf numFmtId="0" fontId="33" fillId="36" borderId="0" xfId="0" quotePrefix="1" applyNumberFormat="1" applyFont="1" applyFill="1" applyBorder="1" applyAlignment="1" applyProtection="1">
      <alignment vertical="center"/>
    </xf>
    <xf numFmtId="0" fontId="33" fillId="36" borderId="1" xfId="0" applyNumberFormat="1" applyFont="1" applyFill="1" applyBorder="1" applyAlignment="1">
      <alignment horizontal="left" vertical="center"/>
    </xf>
    <xf numFmtId="0" fontId="36" fillId="39" borderId="18" xfId="0" applyNumberFormat="1" applyFont="1" applyFill="1" applyBorder="1" applyAlignment="1">
      <alignment horizontal="center" vertical="center" wrapText="1"/>
    </xf>
    <xf numFmtId="166" fontId="36" fillId="39" borderId="1" xfId="0" applyNumberFormat="1" applyFont="1" applyFill="1" applyBorder="1" applyAlignment="1">
      <alignment horizontal="center" vertical="center" wrapText="1"/>
    </xf>
    <xf numFmtId="0" fontId="36" fillId="39" borderId="23" xfId="0" quotePrefix="1" applyNumberFormat="1" applyFont="1" applyFill="1" applyBorder="1" applyAlignment="1">
      <alignment horizontal="center" vertical="center" wrapText="1"/>
    </xf>
    <xf numFmtId="0" fontId="36" fillId="39" borderId="18" xfId="0" quotePrefix="1" applyNumberFormat="1" applyFont="1" applyFill="1" applyBorder="1" applyAlignment="1">
      <alignment horizontal="center" vertical="center" wrapText="1"/>
    </xf>
    <xf numFmtId="166" fontId="36" fillId="39" borderId="18" xfId="0" quotePrefix="1" applyNumberFormat="1" applyFont="1" applyFill="1" applyBorder="1" applyAlignment="1">
      <alignment horizontal="center" vertical="center" wrapText="1"/>
    </xf>
    <xf numFmtId="0" fontId="36" fillId="39" borderId="1" xfId="0" quotePrefix="1" applyNumberFormat="1" applyFont="1" applyFill="1" applyBorder="1" applyAlignment="1">
      <alignment horizontal="center" vertical="center" wrapText="1"/>
    </xf>
    <xf numFmtId="166" fontId="36" fillId="39" borderId="1" xfId="0" quotePrefix="1" applyNumberFormat="1" applyFont="1" applyFill="1" applyBorder="1" applyAlignment="1">
      <alignment horizontal="center" vertical="center" wrapText="1"/>
    </xf>
    <xf numFmtId="14" fontId="36" fillId="39" borderId="1" xfId="0" quotePrefix="1" applyNumberFormat="1" applyFont="1" applyFill="1" applyBorder="1" applyAlignment="1">
      <alignment horizontal="center" vertical="center" wrapText="1"/>
    </xf>
    <xf numFmtId="0" fontId="33" fillId="33" borderId="1" xfId="0" applyNumberFormat="1" applyFont="1" applyFill="1" applyBorder="1" applyAlignment="1">
      <alignment horizontal="center" vertical="center"/>
    </xf>
    <xf numFmtId="0" fontId="36" fillId="0" borderId="0" xfId="0" applyNumberFormat="1" applyFont="1" applyFill="1" applyBorder="1" applyAlignment="1">
      <alignment horizontal="center"/>
    </xf>
    <xf numFmtId="0" fontId="41" fillId="0" borderId="0" xfId="0" applyFont="1" applyAlignment="1">
      <alignment horizontal="center"/>
    </xf>
    <xf numFmtId="0" fontId="30" fillId="0" borderId="0" xfId="0" applyNumberFormat="1" applyFont="1" applyAlignment="1">
      <alignment horizontal="center" vertical="center"/>
    </xf>
    <xf numFmtId="0" fontId="0" fillId="0" borderId="0" xfId="0" applyAlignment="1">
      <alignment horizontal="right"/>
    </xf>
    <xf numFmtId="0" fontId="36" fillId="0" borderId="0" xfId="0" applyNumberFormat="1" applyFont="1" applyFill="1" applyBorder="1" applyAlignment="1" applyProtection="1">
      <alignment horizontal="left" vertical="center" wrapText="1"/>
    </xf>
    <xf numFmtId="0" fontId="33" fillId="0" borderId="0" xfId="0" applyNumberFormat="1" applyFont="1" applyFill="1" applyBorder="1" applyAlignment="1" applyProtection="1">
      <alignment horizontal="left" vertical="center"/>
    </xf>
    <xf numFmtId="0" fontId="30" fillId="0" borderId="0" xfId="0" applyFont="1" applyAlignment="1">
      <alignment horizontal="left" vertical="center" wrapText="1"/>
    </xf>
    <xf numFmtId="166" fontId="30" fillId="40" borderId="1" xfId="0" applyNumberFormat="1" applyFont="1" applyFill="1" applyBorder="1" applyAlignment="1">
      <alignment horizontal="center" vertical="center" wrapText="1"/>
    </xf>
    <xf numFmtId="166" fontId="30" fillId="40" borderId="1" xfId="0" applyNumberFormat="1" applyFont="1" applyFill="1" applyBorder="1" applyAlignment="1">
      <alignment horizontal="center" vertical="center"/>
    </xf>
    <xf numFmtId="0" fontId="30" fillId="40" borderId="1" xfId="0" applyNumberFormat="1" applyFont="1" applyFill="1" applyBorder="1" applyAlignment="1">
      <alignment horizontal="center" vertical="center"/>
    </xf>
    <xf numFmtId="0" fontId="36" fillId="40" borderId="1" xfId="0" applyNumberFormat="1" applyFont="1" applyFill="1" applyBorder="1" applyAlignment="1" applyProtection="1">
      <alignment horizontal="center" vertical="center" wrapText="1"/>
    </xf>
    <xf numFmtId="166" fontId="31" fillId="40" borderId="1" xfId="0" applyNumberFormat="1" applyFont="1" applyFill="1" applyBorder="1" applyAlignment="1">
      <alignment horizontal="center" vertical="center" wrapText="1"/>
    </xf>
    <xf numFmtId="0" fontId="42" fillId="0" borderId="0" xfId="0" applyNumberFormat="1" applyFont="1" applyAlignment="1">
      <alignment horizontal="center"/>
    </xf>
    <xf numFmtId="0" fontId="41" fillId="0" borderId="0" xfId="0" applyNumberFormat="1" applyFont="1" applyAlignment="1">
      <alignment horizontal="center"/>
    </xf>
    <xf numFmtId="0" fontId="36" fillId="41" borderId="1" xfId="0" applyNumberFormat="1" applyFont="1" applyFill="1" applyBorder="1" applyAlignment="1" applyProtection="1">
      <alignment horizontal="center" vertical="center" wrapText="1"/>
    </xf>
    <xf numFmtId="166" fontId="31" fillId="41" borderId="1" xfId="0" applyNumberFormat="1" applyFont="1" applyFill="1" applyBorder="1" applyAlignment="1">
      <alignment horizontal="center" vertical="center" wrapText="1"/>
    </xf>
    <xf numFmtId="166" fontId="30" fillId="41" borderId="1" xfId="0" applyNumberFormat="1" applyFont="1" applyFill="1" applyBorder="1" applyAlignment="1">
      <alignment horizontal="center" vertical="center"/>
    </xf>
    <xf numFmtId="0" fontId="30" fillId="41" borderId="1" xfId="0" applyNumberFormat="1" applyFont="1" applyFill="1" applyBorder="1" applyAlignment="1">
      <alignment horizontal="center" vertical="center"/>
    </xf>
    <xf numFmtId="166" fontId="30" fillId="41" borderId="1" xfId="0" applyNumberFormat="1" applyFont="1" applyFill="1" applyBorder="1" applyAlignment="1">
      <alignment horizontal="center" vertical="center" wrapText="1"/>
    </xf>
    <xf numFmtId="166" fontId="36" fillId="41" borderId="1" xfId="0" applyNumberFormat="1" applyFont="1" applyFill="1" applyBorder="1" applyAlignment="1" applyProtection="1">
      <alignment horizontal="center" vertical="center" wrapText="1"/>
    </xf>
    <xf numFmtId="0" fontId="30" fillId="0" borderId="0" xfId="0" applyNumberFormat="1" applyFont="1" applyAlignment="1">
      <alignment vertical="center"/>
    </xf>
    <xf numFmtId="0" fontId="31" fillId="41" borderId="1" xfId="0" applyNumberFormat="1" applyFont="1" applyFill="1" applyBorder="1" applyAlignment="1">
      <alignment horizontal="center" vertical="center" wrapText="1"/>
    </xf>
    <xf numFmtId="164" fontId="43" fillId="41" borderId="1" xfId="0" applyNumberFormat="1" applyFont="1" applyFill="1" applyBorder="1" applyAlignment="1">
      <alignment horizontal="center" vertical="center" wrapText="1"/>
    </xf>
    <xf numFmtId="0" fontId="43" fillId="41" borderId="1" xfId="0" applyNumberFormat="1" applyFont="1" applyFill="1" applyBorder="1" applyAlignment="1" applyProtection="1">
      <alignment horizontal="center" vertical="center" wrapText="1"/>
    </xf>
    <xf numFmtId="166" fontId="43" fillId="41" borderId="1" xfId="0" applyNumberFormat="1" applyFont="1" applyFill="1" applyBorder="1" applyAlignment="1" applyProtection="1">
      <alignment horizontal="center" vertical="center" wrapText="1"/>
    </xf>
    <xf numFmtId="166" fontId="43" fillId="41" borderId="1" xfId="0" applyNumberFormat="1" applyFont="1" applyFill="1" applyBorder="1" applyAlignment="1">
      <alignment horizontal="center" vertical="center" wrapText="1"/>
    </xf>
    <xf numFmtId="0" fontId="30" fillId="41" borderId="1" xfId="0" applyFont="1" applyFill="1" applyBorder="1" applyAlignment="1">
      <alignment horizontal="center"/>
    </xf>
    <xf numFmtId="0" fontId="33" fillId="41" borderId="1" xfId="0" quotePrefix="1" applyNumberFormat="1" applyFont="1" applyFill="1" applyBorder="1" applyAlignment="1">
      <alignment horizontal="center"/>
    </xf>
    <xf numFmtId="0" fontId="33" fillId="41" borderId="1" xfId="0" applyNumberFormat="1" applyFont="1" applyFill="1" applyBorder="1" applyAlignment="1">
      <alignment horizontal="center"/>
    </xf>
    <xf numFmtId="166" fontId="30" fillId="41" borderId="1" xfId="0" applyNumberFormat="1" applyFont="1" applyFill="1" applyBorder="1" applyAlignment="1">
      <alignment horizontal="center"/>
    </xf>
    <xf numFmtId="166" fontId="33" fillId="41" borderId="1" xfId="0" quotePrefix="1" applyNumberFormat="1" applyFont="1" applyFill="1" applyBorder="1" applyAlignment="1">
      <alignment horizontal="center"/>
    </xf>
    <xf numFmtId="166" fontId="33" fillId="41" borderId="1" xfId="0" applyNumberFormat="1" applyFont="1" applyFill="1" applyBorder="1" applyAlignment="1">
      <alignment horizontal="center"/>
    </xf>
    <xf numFmtId="0" fontId="33" fillId="33" borderId="0" xfId="0" applyNumberFormat="1" applyFont="1" applyFill="1" applyBorder="1" applyAlignment="1" applyProtection="1"/>
    <xf numFmtId="0" fontId="6" fillId="0" borderId="0" xfId="1" quotePrefix="1" applyNumberFormat="1" applyFill="1" applyBorder="1" applyAlignment="1" applyProtection="1"/>
    <xf numFmtId="0" fontId="6" fillId="0" borderId="0" xfId="1" applyFill="1" applyBorder="1"/>
    <xf numFmtId="0" fontId="6" fillId="0" borderId="0" xfId="1" applyFill="1" applyBorder="1" applyAlignment="1">
      <alignment horizontal="center"/>
    </xf>
    <xf numFmtId="14" fontId="34" fillId="0" borderId="12" xfId="0" applyNumberFormat="1" applyFont="1" applyBorder="1" applyAlignment="1">
      <alignment horizontal="center" vertical="center"/>
    </xf>
    <xf numFmtId="14" fontId="34" fillId="0" borderId="13" xfId="0" applyNumberFormat="1" applyFont="1" applyBorder="1" applyAlignment="1">
      <alignment horizontal="center" vertical="center"/>
    </xf>
    <xf numFmtId="14" fontId="34" fillId="0" borderId="11" xfId="0" applyNumberFormat="1" applyFont="1" applyBorder="1" applyAlignment="1">
      <alignment horizontal="center" vertical="center"/>
    </xf>
    <xf numFmtId="0" fontId="34" fillId="0" borderId="12" xfId="0" applyFont="1" applyBorder="1" applyAlignment="1">
      <alignment horizontal="center" vertical="center"/>
    </xf>
    <xf numFmtId="0" fontId="34" fillId="0" borderId="13" xfId="0" applyFont="1" applyBorder="1" applyAlignment="1">
      <alignment horizontal="center" vertical="center"/>
    </xf>
    <xf numFmtId="0" fontId="34" fillId="0" borderId="11" xfId="0" applyFont="1" applyBorder="1" applyAlignment="1">
      <alignment horizontal="center" vertical="center"/>
    </xf>
    <xf numFmtId="0" fontId="34" fillId="0" borderId="21" xfId="0" applyFont="1" applyBorder="1" applyAlignment="1">
      <alignment horizontal="center" vertical="center" wrapText="1"/>
    </xf>
    <xf numFmtId="0" fontId="30" fillId="0" borderId="21" xfId="0" applyFont="1" applyBorder="1" applyAlignment="1">
      <alignment horizontal="center" vertical="center"/>
    </xf>
    <xf numFmtId="0" fontId="30" fillId="0" borderId="22" xfId="0" applyFont="1" applyBorder="1" applyAlignment="1">
      <alignment horizontal="center" vertical="center"/>
    </xf>
    <xf numFmtId="0" fontId="34" fillId="0" borderId="20" xfId="0" applyFont="1" applyBorder="1" applyAlignment="1">
      <alignment horizontal="center" vertical="center"/>
    </xf>
    <xf numFmtId="0" fontId="34" fillId="0" borderId="21" xfId="0" applyFont="1" applyBorder="1" applyAlignment="1">
      <alignment horizontal="center" vertical="center"/>
    </xf>
    <xf numFmtId="14" fontId="34" fillId="0" borderId="20" xfId="0" applyNumberFormat="1" applyFont="1" applyBorder="1" applyAlignment="1">
      <alignment horizontal="center" vertical="center"/>
    </xf>
    <xf numFmtId="14" fontId="34" fillId="0" borderId="21" xfId="0" applyNumberFormat="1" applyFont="1" applyBorder="1" applyAlignment="1">
      <alignment horizontal="center" vertical="center"/>
    </xf>
    <xf numFmtId="14" fontId="34" fillId="0" borderId="22" xfId="0" applyNumberFormat="1" applyFont="1" applyBorder="1" applyAlignment="1">
      <alignment horizontal="center" vertical="center"/>
    </xf>
    <xf numFmtId="0" fontId="30" fillId="0" borderId="21" xfId="0" applyFont="1" applyBorder="1" applyAlignment="1">
      <alignment horizontal="center" vertical="center" wrapText="1"/>
    </xf>
    <xf numFmtId="14" fontId="23" fillId="0" borderId="1" xfId="0" applyNumberFormat="1" applyFont="1" applyBorder="1" applyAlignment="1">
      <alignment horizontal="center" vertical="center"/>
    </xf>
    <xf numFmtId="0" fontId="23" fillId="0" borderId="12" xfId="0" applyFont="1" applyBorder="1" applyAlignment="1">
      <alignment horizontal="center" vertical="center"/>
    </xf>
    <xf numFmtId="0" fontId="23" fillId="0" borderId="13" xfId="0" applyFont="1" applyBorder="1" applyAlignment="1">
      <alignment horizontal="center" vertical="center"/>
    </xf>
    <xf numFmtId="0" fontId="23" fillId="0" borderId="11" xfId="0" applyFont="1" applyBorder="1" applyAlignment="1">
      <alignment horizontal="center" vertical="center"/>
    </xf>
    <xf numFmtId="0" fontId="27" fillId="0" borderId="0" xfId="0" applyFont="1" applyBorder="1" applyAlignment="1">
      <alignment horizontal="center" vertical="center"/>
    </xf>
    <xf numFmtId="0" fontId="27" fillId="0" borderId="16" xfId="0" applyFont="1" applyBorder="1" applyAlignment="1">
      <alignment horizontal="center" vertical="center"/>
    </xf>
  </cellXfs>
  <cellStyles count="47">
    <cellStyle name="20 % - Accent1" xfId="19" builtinId="30" customBuiltin="1"/>
    <cellStyle name="20 % - Accent2" xfId="22" builtinId="34" customBuiltin="1"/>
    <cellStyle name="20 % - Accent3" xfId="25" builtinId="38" customBuiltin="1"/>
    <cellStyle name="20 % - Accent4" xfId="28" builtinId="42" customBuiltin="1"/>
    <cellStyle name="20 % - Accent5" xfId="31" builtinId="46" customBuiltin="1"/>
    <cellStyle name="20 % - Accent6" xfId="34" builtinId="50" customBuiltin="1"/>
    <cellStyle name="40 % - Accent1" xfId="20" builtinId="31" customBuiltin="1"/>
    <cellStyle name="40 % - Accent2" xfId="23" builtinId="35" customBuiltin="1"/>
    <cellStyle name="40 % - Accent3" xfId="26" builtinId="39" customBuiltin="1"/>
    <cellStyle name="40 % - Accent4" xfId="29" builtinId="43" customBuiltin="1"/>
    <cellStyle name="40 % - Accent5" xfId="32" builtinId="47" customBuiltin="1"/>
    <cellStyle name="40 % - Accent6" xfId="35" builtinId="51" customBuiltin="1"/>
    <cellStyle name="60 % - Accent1 2" xfId="37"/>
    <cellStyle name="60 % - Accent2 2" xfId="38"/>
    <cellStyle name="60 % - Accent3 2" xfId="39"/>
    <cellStyle name="60 % - Accent4 2" xfId="40"/>
    <cellStyle name="60 % - Accent5 2" xfId="41"/>
    <cellStyle name="60 % - Accent6 2" xfId="42"/>
    <cellStyle name="Accent1" xfId="18" builtinId="29" customBuiltin="1"/>
    <cellStyle name="Accent2" xfId="21" builtinId="33" customBuiltin="1"/>
    <cellStyle name="Accent3" xfId="24" builtinId="37" customBuiltin="1"/>
    <cellStyle name="Accent4" xfId="27" builtinId="41" customBuiltin="1"/>
    <cellStyle name="Accent5" xfId="30" builtinId="45" customBuiltin="1"/>
    <cellStyle name="Accent6" xfId="33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8" builtinId="27" customBuiltin="1"/>
    <cellStyle name="Lien hypertexte" xfId="1" builtinId="8"/>
    <cellStyle name="Neutre 2" xfId="36"/>
    <cellStyle name="Normal" xfId="0" builtinId="0"/>
    <cellStyle name="Normal 2" xfId="46"/>
    <cellStyle name="Normal 3" xfId="43"/>
    <cellStyle name="Normal 3 2" xfId="45"/>
    <cellStyle name="Pourcentage" xfId="44" builtinId="5"/>
    <cellStyle name="Satisfaisant" xfId="7" builtinId="26" customBuiltin="1"/>
    <cellStyle name="Sortie" xfId="10" builtinId="21" customBuiltin="1"/>
    <cellStyle name="Texte explicatif" xfId="16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7" builtinId="25" customBuiltin="1"/>
    <cellStyle name="Vérification" xfId="13" builtinId="23" customBuiltin="1"/>
  </cellStyles>
  <dxfs count="102">
    <dxf>
      <font>
        <strike val="0"/>
        <outline val="0"/>
        <shadow val="0"/>
        <vertAlign val="baseline"/>
        <sz val="10"/>
        <name val="DIN-Light"/>
        <scheme val="none"/>
      </font>
      <numFmt numFmtId="166" formatCode="dd/mm/yy;@"/>
      <fill>
        <patternFill patternType="none">
          <fgColor indexed="64"/>
          <bgColor theme="9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vertAlign val="baseline"/>
        <sz val="10"/>
        <name val="DIN-Light"/>
        <scheme val="none"/>
      </font>
      <numFmt numFmtId="166" formatCode="dd/mm/yy;@"/>
      <fill>
        <patternFill patternType="none">
          <fgColor indexed="64"/>
          <bgColor theme="9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vertAlign val="baseline"/>
        <sz val="10"/>
        <name val="DIN-Light"/>
        <scheme val="none"/>
      </font>
      <numFmt numFmtId="166" formatCode="dd/mm/yy;@"/>
      <fill>
        <patternFill patternType="none">
          <fgColor indexed="64"/>
          <bgColor theme="9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vertAlign val="baseline"/>
        <sz val="10"/>
        <name val="DIN-Light"/>
        <scheme val="none"/>
      </font>
      <numFmt numFmtId="166" formatCode="dd/mm/yy;@"/>
      <fill>
        <patternFill patternType="none">
          <fgColor indexed="64"/>
          <bgColor theme="9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vertAlign val="baseline"/>
        <sz val="10"/>
        <name val="DIN-Light"/>
        <scheme val="none"/>
      </font>
      <numFmt numFmtId="0" formatCode="General"/>
      <fill>
        <patternFill patternType="none">
          <fgColor indexed="64"/>
          <bgColor theme="9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vertAlign val="baseline"/>
        <sz val="10"/>
        <name val="DIN-Light"/>
        <scheme val="none"/>
      </font>
      <fill>
        <patternFill patternType="none">
          <fgColor indexed="64"/>
          <bgColor theme="9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vertAlign val="baseline"/>
        <sz val="10"/>
        <name val="DIN-Light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DIN-Light"/>
        <scheme val="none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DIN-Light"/>
        <scheme val="none"/>
      </font>
      <numFmt numFmtId="164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DIN-Light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DIN-Light"/>
        <scheme val="none"/>
      </font>
      <numFmt numFmtId="166" formatCode="dd/mm/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DIN-Light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DIN-Light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/>
        <vertAlign val="baseline"/>
        <sz val="10"/>
        <color theme="10"/>
        <name val="DIN-Light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DIN-Light"/>
        <scheme val="none"/>
      </font>
      <numFmt numFmtId="166" formatCode="dd/mm/yy;@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vertAlign val="baseline"/>
        <sz val="10"/>
        <name val="DIN-Light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DIN-Light"/>
        <scheme val="none"/>
      </font>
      <fill>
        <patternFill patternType="none">
          <fgColor indexed="64"/>
          <bgColor auto="1"/>
        </patternFill>
      </fill>
      <alignment horizontal="general" textRotation="0" indent="0" justifyLastLine="0" shrinkToFit="0" readingOrder="0"/>
    </dxf>
    <dxf>
      <font>
        <strike val="0"/>
        <outline val="0"/>
        <shadow val="0"/>
        <vertAlign val="baseline"/>
        <sz val="10"/>
        <name val="DIN-Light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DIN-Light"/>
        <scheme val="none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DIN-Light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DIN-Light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DIN-Light"/>
        <scheme val="none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DIN-Light"/>
        <scheme val="none"/>
      </font>
      <numFmt numFmtId="166" formatCode="dd/mm/yy;@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DIN-Light"/>
        <scheme val="none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DIN-Light"/>
        <scheme val="none"/>
      </font>
      <numFmt numFmtId="0" formatCode="General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DIN-Light"/>
        <scheme val="none"/>
      </font>
      <numFmt numFmtId="2" formatCode="0.00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DIN-Light"/>
        <scheme val="none"/>
      </font>
      <numFmt numFmtId="19" formatCode="dd/mm/yyyy"/>
      <fill>
        <patternFill patternType="solid">
          <fgColor indexed="64"/>
          <bgColor theme="7" tint="0.5999938962981048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DIN-Light"/>
        <scheme val="none"/>
      </font>
      <numFmt numFmtId="166" formatCode="dd/mm/yy;@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DIN-Light"/>
        <scheme val="none"/>
      </font>
      <numFmt numFmtId="0" formatCode="General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DIN-Light"/>
        <scheme val="none"/>
      </font>
      <numFmt numFmtId="166" formatCode="dd/mm/yy;@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DIN-Light"/>
        <scheme val="none"/>
      </font>
      <numFmt numFmtId="166" formatCode="dd/mm/yy;@"/>
      <fill>
        <patternFill patternType="solid">
          <fgColor indexed="64"/>
          <bgColor theme="9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DIN-Light"/>
        <scheme val="none"/>
      </font>
      <numFmt numFmtId="166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DIN-Light"/>
        <scheme val="none"/>
      </font>
      <numFmt numFmtId="166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DIN-Light"/>
        <scheme val="none"/>
      </font>
      <numFmt numFmtId="166" formatCode="dd/mm/yy;@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DIN-Light"/>
        <scheme val="none"/>
      </font>
      <numFmt numFmtId="0" formatCode="General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DIN-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DIN-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DIN-Light"/>
        <scheme val="none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DIN-Light"/>
        <scheme val="none"/>
      </font>
      <numFmt numFmtId="164" formatCode="0#&quot; &quot;##&quot; &quot;##&quot; &quot;##&quot; &quot;##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DIN-Light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DIN-Light"/>
        <scheme val="none"/>
      </font>
      <numFmt numFmtId="166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DIN-Light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DIN-Light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DIN-Light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DIN-Light"/>
        <scheme val="none"/>
      </font>
      <numFmt numFmtId="166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DIN-Light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DIN-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DIN-Light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DIN-Light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79998168889431442"/>
        </patternFill>
      </fill>
    </dxf>
    <dxf>
      <font>
        <strike val="0"/>
        <outline val="0"/>
        <shadow val="0"/>
        <vertAlign val="baseline"/>
        <sz val="10"/>
        <color indexed="8"/>
        <name val="DIN-Light"/>
        <scheme val="none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vertAlign val="baseline"/>
        <sz val="10"/>
        <color indexed="8"/>
        <name val="DIN-Light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vertAlign val="baseline"/>
        <sz val="10"/>
        <color indexed="8"/>
        <name val="DIN-Light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vertAlign val="baseline"/>
        <sz val="10"/>
        <color indexed="8"/>
        <name val="DIN-Light"/>
        <scheme val="none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vertAlign val="baseline"/>
        <sz val="10"/>
        <color indexed="8"/>
        <name val="DIN-Light"/>
        <scheme val="none"/>
      </font>
      <numFmt numFmtId="166" formatCode="dd/mm/yy;@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vertAlign val="baseline"/>
        <sz val="10"/>
        <color indexed="8"/>
        <name val="DIN-Light"/>
        <scheme val="none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DIN-Light"/>
        <scheme val="none"/>
      </font>
      <numFmt numFmtId="19" formatCode="dd/mm/yyyy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DIN-Light"/>
        <scheme val="none"/>
      </font>
      <numFmt numFmtId="2" formatCode="0.00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vertAlign val="baseline"/>
        <sz val="10"/>
        <color indexed="8"/>
        <name val="DIN-Light"/>
        <scheme val="none"/>
      </font>
      <numFmt numFmtId="0" formatCode="General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vertAlign val="baseline"/>
        <sz val="10"/>
        <color indexed="8"/>
        <name val="DIN-Light"/>
        <scheme val="none"/>
      </font>
      <numFmt numFmtId="166" formatCode="dd/mm/yy;@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vertAlign val="baseline"/>
        <sz val="10"/>
        <color indexed="8"/>
        <name val="DIN-Light"/>
        <scheme val="none"/>
      </font>
      <numFmt numFmtId="166" formatCode="dd/mm/yy;@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vertAlign val="baseline"/>
        <sz val="10"/>
        <color indexed="8"/>
        <name val="DIN-Light"/>
        <scheme val="none"/>
      </font>
      <numFmt numFmtId="166" formatCode="dd/mm/yy;@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DIN-Light"/>
        <scheme val="none"/>
      </font>
      <numFmt numFmtId="166" formatCode="dd/mm/yy;@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DIN-Light"/>
        <scheme val="none"/>
      </font>
      <numFmt numFmtId="166" formatCode="dd/mm/yy;@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>
        <left style="thin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DIN-Light"/>
        <scheme val="none"/>
      </font>
      <numFmt numFmtId="166" formatCode="dd/mm/yy;@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DIN-Light"/>
        <scheme val="none"/>
      </font>
      <numFmt numFmtId="166" formatCode="dd/mm/yy;@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outline="0">
        <left style="thin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DIN-Light"/>
        <scheme val="none"/>
      </font>
      <numFmt numFmtId="0" formatCode="General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DIN-Light"/>
        <scheme val="none"/>
      </font>
      <numFmt numFmtId="166" formatCode="dd/mm/yy;@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DIN-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DIN-Light"/>
        <scheme val="none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DIN-Light"/>
        <scheme val="none"/>
      </font>
      <numFmt numFmtId="164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DIN-Light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DIN-Light"/>
        <scheme val="none"/>
      </font>
      <numFmt numFmtId="166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DIN-Light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DIN-Light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/>
        <vertAlign val="baseline"/>
        <sz val="10"/>
        <color theme="10"/>
        <name val="DIN-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DIN-Light"/>
        <scheme val="none"/>
      </font>
      <numFmt numFmtId="166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DIN-Light"/>
        <scheme val="none"/>
      </font>
      <numFmt numFmtId="30" formatCode="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DIN-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vertAlign val="baseline"/>
        <sz val="10"/>
        <name val="DIN-Light"/>
        <scheme val="none"/>
      </font>
      <numFmt numFmtId="0" formatCode="General"/>
      <fill>
        <patternFill patternType="none">
          <fgColor indexed="64"/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8" tint="0.59996337778862885"/>
        </patternFill>
      </fill>
    </dxf>
    <dxf>
      <fill>
        <patternFill>
          <bgColor theme="3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FFFF"/>
        </patternFill>
      </fill>
    </dxf>
  </dxfs>
  <tableStyles count="1" defaultTableStyle="TableStyleMedium2" defaultPivotStyle="PivotStyleMedium9">
    <tableStyle name="Style de tableau 1" pivot="0" count="1">
      <tableStyleElement type="wholeTable" dxfId="101"/>
    </tableStyle>
  </tableStyles>
  <colors>
    <mruColors>
      <color rgb="FF820000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1400175</xdr:colOff>
      <xdr:row>0</xdr:row>
      <xdr:rowOff>76200</xdr:rowOff>
    </xdr:from>
    <xdr:to>
      <xdr:col>10</xdr:col>
      <xdr:colOff>571500</xdr:colOff>
      <xdr:row>0</xdr:row>
      <xdr:rowOff>561975</xdr:rowOff>
    </xdr:to>
    <xdr:sp macro="[0]!transfert" textlink="">
      <xdr:nvSpPr>
        <xdr:cNvPr id="2" name="Rectangle à coins arrondis 1"/>
        <xdr:cNvSpPr/>
      </xdr:nvSpPr>
      <xdr:spPr>
        <a:xfrm>
          <a:off x="9734550" y="76200"/>
          <a:ext cx="2333625" cy="48577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Exporter vers la feuille  DROIT_IMAGE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1028700</xdr:colOff>
      <xdr:row>0</xdr:row>
      <xdr:rowOff>85725</xdr:rowOff>
    </xdr:from>
    <xdr:to>
      <xdr:col>10</xdr:col>
      <xdr:colOff>514350</xdr:colOff>
      <xdr:row>0</xdr:row>
      <xdr:rowOff>571500</xdr:rowOff>
    </xdr:to>
    <xdr:sp macro="[0]!transfert" textlink="">
      <xdr:nvSpPr>
        <xdr:cNvPr id="2" name="Rectangle à coins arrondis 1"/>
        <xdr:cNvSpPr/>
      </xdr:nvSpPr>
      <xdr:spPr>
        <a:xfrm>
          <a:off x="9896475" y="85725"/>
          <a:ext cx="2333625" cy="48577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Exporter vers la feuille  DROIT_IMAGE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695325</xdr:colOff>
      <xdr:row>0</xdr:row>
      <xdr:rowOff>38100</xdr:rowOff>
    </xdr:from>
    <xdr:to>
      <xdr:col>10</xdr:col>
      <xdr:colOff>495300</xdr:colOff>
      <xdr:row>0</xdr:row>
      <xdr:rowOff>523875</xdr:rowOff>
    </xdr:to>
    <xdr:sp macro="[0]!transfert" textlink="">
      <xdr:nvSpPr>
        <xdr:cNvPr id="2" name="Rectangle à coins arrondis 1"/>
        <xdr:cNvSpPr/>
      </xdr:nvSpPr>
      <xdr:spPr>
        <a:xfrm>
          <a:off x="9553575" y="38100"/>
          <a:ext cx="2333625" cy="48577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Exporter vers la feuille  DROIT_IMAGE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8" name="Tableau8" displayName="Tableau8" ref="A2:AC13" totalsRowShown="0" dataDxfId="94">
  <autoFilter ref="A2:AC13"/>
  <sortState ref="A3:W14">
    <sortCondition ref="B2:B14"/>
  </sortState>
  <tableColumns count="29">
    <tableColumn id="29" name="Contrat" dataDxfId="93"/>
    <tableColumn id="2" name="Salarié" dataDxfId="92"/>
    <tableColumn id="12" name="Date entrée" dataDxfId="91"/>
    <tableColumn id="3" name="Mail perso" dataDxfId="90" dataCellStyle="Lien hypertexte"/>
    <tableColumn id="4" name="Sexe" dataDxfId="89"/>
    <tableColumn id="5" name="Emploi" dataDxfId="88"/>
    <tableColumn id="16" name="Date sortie" dataDxfId="87"/>
    <tableColumn id="6" name="Contact 1" dataDxfId="86"/>
    <tableColumn id="7" name="Téléphone contact 1" dataDxfId="85"/>
    <tableColumn id="9" name="IMAGE" dataDxfId="84"/>
    <tableColumn id="8" name="Niveau scolaire" dataDxfId="83"/>
    <tableColumn id="11" name="TR" dataDxfId="82"/>
    <tableColumn id="19" name="Ancien." dataDxfId="81"/>
    <tableColumn id="18" name="6 mois" dataDxfId="80">
      <calculatedColumnFormula>IF(Tableau8[[#This Row],[TR]]="Oui",EDATE(C3,6),"")</calculatedColumnFormula>
    </tableColumn>
    <tableColumn id="15" name="début_droit" dataDxfId="79">
      <calculatedColumnFormula>IFERROR(IF(DAY(N3)&gt;15,EOMONTH(Tableau8[[#This Row],[6 mois]],0)+1,EOMONTH(Tableau8[[#This Row],[6 mois]],-1)+1),"")</calculatedColumnFormula>
    </tableColumn>
    <tableColumn id="13" name="mail_relance" dataDxfId="78">
      <calculatedColumnFormula>IFERROR(Tableau8[[#This Row],[début_droit]]+5,"")</calculatedColumnFormula>
    </tableColumn>
    <tableColumn id="14" name="jour_ouvré" dataDxfId="77">
      <calculatedColumnFormula>IFERROR(IF(WEEKDAY(Tableau8[[#This Row],[mail_relance]])=7,Tableau8[[#This Row],[mail_relance]]-1,IF(WEEKDAY(Tableau8[[#This Row],[mail_relance]])=1,Tableau8[[#This Row],[mail_relance]]-2,Tableau8[[#This Row],[mail_relance]])),"")</calculatedColumnFormula>
    </tableColumn>
    <tableColumn id="17" name="Date naissance" dataDxfId="76"/>
    <tableColumn id="20" name="RDV VIP pris" dataDxfId="75"/>
    <tableColumn id="21" name="RDV VIP" dataDxfId="74"/>
    <tableColumn id="22" name="Obs" dataDxfId="73"/>
    <tableColumn id="1" name="NB mois" dataDxfId="72">
      <calculatedColumnFormula>IFERROR(DATEDIF(Tableau8[[#This Row],[Date entrée]],Tableau8[[#This Row],[Date sortie]],"M"),"")</calculatedColumnFormula>
    </tableColumn>
    <tableColumn id="10" name="RH" dataDxfId="71"/>
    <tableColumn id="23" name="Affiliation" dataDxfId="70"/>
    <tableColumn id="24" name="Date Affiliation" dataDxfId="69"/>
    <tableColumn id="25" name="SI Refus : motif" dataDxfId="68"/>
    <tableColumn id="26" name="Dispense envoyée le" dataDxfId="67"/>
    <tableColumn id="27" name="Receptionnée le" dataDxfId="66"/>
    <tableColumn id="28" name="Obs2" dataDxfId="65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AC16" totalsRowShown="0" headerRowDxfId="54" dataDxfId="53">
  <autoFilter ref="A2:AC16"/>
  <sortState ref="A3:AC16">
    <sortCondition ref="B2:B16"/>
  </sortState>
  <tableColumns count="29">
    <tableColumn id="15" name="Contrat" dataDxfId="52"/>
    <tableColumn id="2" name="Salarié" dataDxfId="51"/>
    <tableColumn id="36" name="Date entrée" dataDxfId="50"/>
    <tableColumn id="3" name="Mail perso" dataDxfId="49"/>
    <tableColumn id="4" name="Sexe" dataDxfId="48"/>
    <tableColumn id="5" name="Emploi" dataDxfId="47"/>
    <tableColumn id="16" name="Date sortie" dataDxfId="46"/>
    <tableColumn id="6" name="Contact 1" dataDxfId="45"/>
    <tableColumn id="7" name="Téléphone contact 1" dataDxfId="44"/>
    <tableColumn id="9" name="IMAGE" dataDxfId="43"/>
    <tableColumn id="8" name="Niveau scolaire" dataDxfId="42"/>
    <tableColumn id="11" name="TR" dataDxfId="41"/>
    <tableColumn id="19" name="Ancien." dataDxfId="40">
      <calculatedColumnFormula>DATEDIF(Tableau2[[#This Row],[Date entrée]],TODAY(),"M")</calculatedColumnFormula>
    </tableColumn>
    <tableColumn id="18" name="6 mois" dataDxfId="39">
      <calculatedColumnFormula>IF(Tableau2[[#This Row],[TR]]="Oui",EDATE(C3,6),"")</calculatedColumnFormula>
    </tableColumn>
    <tableColumn id="14" name="début_droit" dataDxfId="38">
      <calculatedColumnFormula>IFERROR(IF(DAY(N3)&gt;15,EOMONTH(Tableau2[[#This Row],[6 mois]],0)+1,EOMONTH(Tableau2[[#This Row],[6 mois]],-1)+1),"")</calculatedColumnFormula>
    </tableColumn>
    <tableColumn id="13" name="mail_relance" dataDxfId="37">
      <calculatedColumnFormula>IFERROR(Tableau2[[#This Row],[début_droit]]+5,"")</calculatedColumnFormula>
    </tableColumn>
    <tableColumn id="12" name="jour_ouvré" dataDxfId="36">
      <calculatedColumnFormula>IFERROR(IF(WEEKDAY(Tableau2[[#This Row],[mail_relance]])=7,Tableau2[[#This Row],[mail_relance]]-1,IF(WEEKDAY(Tableau2[[#This Row],[mail_relance]])=1,Tableau2[[#This Row],[mail_relance]]-2,Tableau2[[#This Row],[mail_relance]])),"")</calculatedColumnFormula>
    </tableColumn>
    <tableColumn id="10" name="Date naissance" dataDxfId="35"/>
    <tableColumn id="20" name="RDV VIP pris" dataDxfId="34"/>
    <tableColumn id="21" name="RDV VIP" dataDxfId="33"/>
    <tableColumn id="17" name="Obs" dataDxfId="32"/>
    <tableColumn id="1" name="NB mois" dataDxfId="31">
      <calculatedColumnFormula>IFERROR(DATEDIF(#REF!,#REF!,"M"),"")</calculatedColumnFormula>
    </tableColumn>
    <tableColumn id="22" name="RH" dataDxfId="30"/>
    <tableColumn id="30" name="Affiliation" dataDxfId="29"/>
    <tableColumn id="31" name="Date Affiliation" dataDxfId="28"/>
    <tableColumn id="32" name="SI Refus : motif" dataDxfId="27"/>
    <tableColumn id="33" name="Dispense envoyée le" dataDxfId="26"/>
    <tableColumn id="34" name="Receptionnée le" dataDxfId="25"/>
    <tableColumn id="35" name="Obs2" dataDxfId="24"/>
  </tableColumns>
  <tableStyleInfo name="TableStyleMedium11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2:Q33" totalsRowShown="0" headerRowDxfId="18" dataDxfId="17">
  <autoFilter ref="A2:Q33"/>
  <sortState ref="A3:K34">
    <sortCondition ref="B2:B34"/>
  </sortState>
  <tableColumns count="17">
    <tableColumn id="15" name="Contrat" dataDxfId="16"/>
    <tableColumn id="1" name="Salarié" dataDxfId="15"/>
    <tableColumn id="17" name="Date entrée" dataDxfId="14"/>
    <tableColumn id="2" name="Mail perso" dataDxfId="13" dataCellStyle="Lien hypertexte"/>
    <tableColumn id="3" name="Sexe" dataDxfId="12"/>
    <tableColumn id="4" name="Emploi" dataDxfId="11"/>
    <tableColumn id="18" name="Date sortie" dataDxfId="10"/>
    <tableColumn id="5" name="Contact 1" dataDxfId="9"/>
    <tableColumn id="6" name="Téléphone contact 1" dataDxfId="8"/>
    <tableColumn id="8" name="IMAGE" dataDxfId="7"/>
    <tableColumn id="7" name="Niveau scolaire" dataDxfId="6"/>
    <tableColumn id="9" name="TR" dataDxfId="5"/>
    <tableColumn id="10" name="Ancien." dataDxfId="4">
      <calculatedColumnFormula>DATEDIF(Tableau1[[#This Row],[Date entrée]],TODAY(),"M")</calculatedColumnFormula>
    </tableColumn>
    <tableColumn id="11" name="6 mois" dataDxfId="3">
      <calculatedColumnFormula>IF(Tableau1[[#This Row],[TR]]="Oui",EDATE(C3,6),"")</calculatedColumnFormula>
    </tableColumn>
    <tableColumn id="12" name="début_droit" dataDxfId="2">
      <calculatedColumnFormula>IFERROR(IF(DAY(N3)&gt;15,EOMONTH(Tableau1[[#This Row],[6 mois]],0)+1,EOMONTH(Tableau1[[#This Row],[6 mois]],-1)+1),"")</calculatedColumnFormula>
    </tableColumn>
    <tableColumn id="13" name="mail_relance" dataDxfId="1">
      <calculatedColumnFormula>IFERROR(Tableau1[[#This Row],[début_droit]]+5,"")</calculatedColumnFormula>
    </tableColumn>
    <tableColumn id="14" name="jour_ouvré" dataDxfId="0">
      <calculatedColumnFormula>IFERROR(IF(WEEKDAY(Tableau1[[#This Row],[mail_relance]])=7,Tableau1[[#This Row],[mail_relance]]-1,IF(WEEKDAY(Tableau1[[#This Row],[mail_relance]])=1,Tableau1[[#This Row],[mail_relance]]-2,Tableau1[[#This Row],[mail_relance]])),"")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est_1@ik.me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test_2@proton.me" TargetMode="Externa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test_3@ik.me" TargetMode="External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/>
    <pageSetUpPr fitToPage="1"/>
  </sheetPr>
  <dimension ref="A1:AC19"/>
  <sheetViews>
    <sheetView tabSelected="1" zoomScaleNormal="100" workbookViewId="0">
      <pane xSplit="2" ySplit="1" topLeftCell="C2" activePane="bottomRight" state="frozen"/>
      <selection activeCell="H27" sqref="H27"/>
      <selection pane="topRight" activeCell="H27" sqref="H27"/>
      <selection pane="bottomLeft" activeCell="H27" sqref="H27"/>
      <selection pane="bottomRight" activeCell="D21" sqref="D21"/>
    </sheetView>
  </sheetViews>
  <sheetFormatPr baseColWidth="10" defaultRowHeight="15"/>
  <cols>
    <col min="1" max="1" width="5" style="60" customWidth="1"/>
    <col min="2" max="2" width="27.5703125" style="60" bestFit="1" customWidth="1"/>
    <col min="3" max="3" width="8.42578125" style="113" customWidth="1"/>
    <col min="4" max="4" width="25.140625" style="60" customWidth="1"/>
    <col min="5" max="5" width="6.7109375" style="60" customWidth="1"/>
    <col min="6" max="6" width="30" style="60" customWidth="1"/>
    <col min="7" max="7" width="8.42578125" style="113" customWidth="1"/>
    <col min="8" max="8" width="24.42578125" style="67" customWidth="1"/>
    <col min="9" max="9" width="13" style="68" customWidth="1"/>
    <col min="10" max="10" width="10" style="68" customWidth="1"/>
    <col min="11" max="11" width="8.5703125" style="68" customWidth="1"/>
    <col min="12" max="12" width="8.5703125" style="157" customWidth="1"/>
    <col min="13" max="13" width="4.7109375" style="185" customWidth="1"/>
    <col min="14" max="14" width="8.5703125" style="157" customWidth="1"/>
    <col min="15" max="15" width="10.42578125" style="157" customWidth="1"/>
    <col min="16" max="16" width="8.5703125" style="157" customWidth="1"/>
    <col min="18" max="18" width="10.140625" style="170" customWidth="1"/>
    <col min="19" max="19" width="8.85546875" style="60" customWidth="1"/>
    <col min="20" max="20" width="10.140625" style="170" customWidth="1"/>
    <col min="21" max="21" width="11.42578125" style="60"/>
    <col min="22" max="22" width="6.85546875" style="60" customWidth="1"/>
    <col min="23" max="23" width="12.140625" style="60" customWidth="1"/>
    <col min="24" max="24" width="11.42578125" style="157"/>
    <col min="25" max="25" width="8.28515625" style="169" customWidth="1"/>
    <col min="26" max="26" width="9.42578125" style="60" customWidth="1"/>
    <col min="27" max="28" width="11.42578125" style="60"/>
    <col min="29" max="29" width="18.85546875" style="60" customWidth="1"/>
    <col min="30" max="16384" width="11.42578125" style="60"/>
  </cols>
  <sheetData>
    <row r="1" spans="1:29" s="59" customFormat="1" ht="49.5" customHeight="1">
      <c r="A1" s="99"/>
      <c r="B1" s="99"/>
      <c r="C1" s="128"/>
      <c r="D1" s="99"/>
      <c r="E1" s="99"/>
      <c r="F1" s="99"/>
      <c r="G1" s="128"/>
      <c r="H1" s="99"/>
      <c r="I1" s="99"/>
      <c r="J1" s="97"/>
      <c r="K1" s="101"/>
      <c r="L1" s="239" t="s">
        <v>91</v>
      </c>
      <c r="M1" s="240"/>
      <c r="N1" s="240"/>
      <c r="O1" s="240"/>
      <c r="P1" s="240"/>
      <c r="Q1" s="241"/>
      <c r="R1" s="233" t="s">
        <v>39</v>
      </c>
      <c r="S1" s="234"/>
      <c r="T1" s="234"/>
      <c r="U1" s="234"/>
      <c r="V1" s="234"/>
      <c r="W1" s="235"/>
      <c r="X1" s="236" t="s">
        <v>40</v>
      </c>
      <c r="Y1" s="237"/>
      <c r="Z1" s="237"/>
      <c r="AA1" s="237"/>
      <c r="AB1" s="237"/>
      <c r="AC1" s="238"/>
    </row>
    <row r="2" spans="1:29" s="110" customFormat="1" ht="38.25" customHeight="1">
      <c r="A2" s="190" t="s">
        <v>43</v>
      </c>
      <c r="B2" s="191" t="s">
        <v>5</v>
      </c>
      <c r="C2" s="192" t="s">
        <v>15</v>
      </c>
      <c r="D2" s="191" t="s">
        <v>1</v>
      </c>
      <c r="E2" s="191" t="s">
        <v>2</v>
      </c>
      <c r="F2" s="191" t="s">
        <v>6</v>
      </c>
      <c r="G2" s="192" t="s">
        <v>16</v>
      </c>
      <c r="H2" s="188" t="s">
        <v>7</v>
      </c>
      <c r="I2" s="188" t="s">
        <v>0</v>
      </c>
      <c r="J2" s="188" t="s">
        <v>55</v>
      </c>
      <c r="K2" s="188" t="s">
        <v>50</v>
      </c>
      <c r="L2" s="207" t="s">
        <v>91</v>
      </c>
      <c r="M2" s="207" t="s">
        <v>96</v>
      </c>
      <c r="N2" s="207" t="s">
        <v>95</v>
      </c>
      <c r="O2" s="207" t="s">
        <v>98</v>
      </c>
      <c r="P2" s="208" t="s">
        <v>97</v>
      </c>
      <c r="Q2" s="208" t="s">
        <v>99</v>
      </c>
      <c r="R2" s="189" t="s">
        <v>13</v>
      </c>
      <c r="S2" s="193" t="s">
        <v>18</v>
      </c>
      <c r="T2" s="194" t="s">
        <v>17</v>
      </c>
      <c r="U2" s="193" t="s">
        <v>57</v>
      </c>
      <c r="V2" s="193" t="s">
        <v>49</v>
      </c>
      <c r="W2" s="193" t="s">
        <v>44</v>
      </c>
      <c r="X2" s="193" t="s">
        <v>22</v>
      </c>
      <c r="Y2" s="194" t="s">
        <v>23</v>
      </c>
      <c r="Z2" s="193" t="s">
        <v>24</v>
      </c>
      <c r="AA2" s="195" t="s">
        <v>25</v>
      </c>
      <c r="AB2" s="195" t="s">
        <v>26</v>
      </c>
      <c r="AC2" s="193" t="s">
        <v>58</v>
      </c>
    </row>
    <row r="3" spans="1:29" s="183" customFormat="1">
      <c r="A3" s="31" t="s">
        <v>19</v>
      </c>
      <c r="B3" s="63" t="s">
        <v>100</v>
      </c>
      <c r="C3" s="119">
        <v>44697</v>
      </c>
      <c r="D3" s="230" t="s">
        <v>104</v>
      </c>
      <c r="E3" s="34" t="s">
        <v>4</v>
      </c>
      <c r="F3" s="43" t="s">
        <v>69</v>
      </c>
      <c r="G3" s="118"/>
      <c r="H3" s="65"/>
      <c r="I3" s="32"/>
      <c r="J3" s="32" t="s">
        <v>27</v>
      </c>
      <c r="K3" s="184"/>
      <c r="L3" s="205"/>
      <c r="M3" s="206">
        <f ca="1">DATEDIF(Tableau8[[#This Row],[Date entrée]],TODAY(),"M")</f>
        <v>20</v>
      </c>
      <c r="N3" s="205" t="str">
        <f>IF(Tableau8[[#This Row],[TR]]="Oui",EDATE(C3,6),"")</f>
        <v/>
      </c>
      <c r="O3" s="205" t="str">
        <f>IFERROR(IF(DAY(N3)&gt;15,EOMONTH(Tableau8[[#This Row],[6 mois]],0)+1,EOMONTH(Tableau8[[#This Row],[6 mois]],-1)+1),"")</f>
        <v/>
      </c>
      <c r="P3" s="204" t="str">
        <f>IFERROR(Tableau8[[#This Row],[début_droit]]+5,"")</f>
        <v/>
      </c>
      <c r="Q3" s="205" t="str">
        <f>IFERROR(IF(WEEKDAY(Tableau8[[#This Row],[mail_relance]])=7,Tableau8[[#This Row],[mail_relance]]-1,IF(WEEKDAY(Tableau8[[#This Row],[mail_relance]])=1,Tableau8[[#This Row],[mail_relance]]-2,Tableau8[[#This Row],[mail_relance]])),"")</f>
        <v/>
      </c>
      <c r="R3" s="160">
        <v>34554</v>
      </c>
      <c r="S3" s="92">
        <v>44712</v>
      </c>
      <c r="T3" s="164">
        <v>44901</v>
      </c>
      <c r="U3" s="53"/>
      <c r="V3" s="88" t="str">
        <f>IFERROR(DATEDIF(Tableau8[[#This Row],[Date entrée]],Tableau8[[#This Row],[Date sortie]],"M"),"")</f>
        <v/>
      </c>
      <c r="W3" s="38" t="s">
        <v>45</v>
      </c>
      <c r="X3" s="145" t="s">
        <v>27</v>
      </c>
      <c r="Y3" s="161">
        <v>44713</v>
      </c>
      <c r="Z3" s="55"/>
      <c r="AA3" s="42"/>
      <c r="AB3" s="42"/>
      <c r="AC3" s="39"/>
    </row>
    <row r="4" spans="1:29" s="183" customFormat="1" ht="12.75">
      <c r="A4" s="140" t="s">
        <v>19</v>
      </c>
      <c r="B4" s="154"/>
      <c r="C4" s="172"/>
      <c r="D4" s="155"/>
      <c r="E4" s="142" t="s">
        <v>3</v>
      </c>
      <c r="F4" s="148"/>
      <c r="G4" s="171"/>
      <c r="H4" s="156"/>
      <c r="I4" s="141"/>
      <c r="J4" s="141" t="s">
        <v>27</v>
      </c>
      <c r="K4" s="184"/>
      <c r="L4" s="205"/>
      <c r="M4" s="206">
        <f ca="1">DATEDIF(Tableau8[[#This Row],[Date entrée]],TODAY(),"M")</f>
        <v>1489</v>
      </c>
      <c r="N4" s="205" t="str">
        <f>IF(Tableau8[[#This Row],[TR]]="Oui",EDATE(C4,6),"")</f>
        <v/>
      </c>
      <c r="O4" s="205" t="str">
        <f>IFERROR(IF(DAY(N4)&gt;15,EOMONTH(Tableau8[[#This Row],[6 mois]],0)+1,EOMONTH(Tableau8[[#This Row],[6 mois]],-1)+1),"")</f>
        <v/>
      </c>
      <c r="P4" s="204" t="str">
        <f>IFERROR(Tableau8[[#This Row],[début_droit]]+5,"")</f>
        <v/>
      </c>
      <c r="Q4" s="205" t="str">
        <f>IFERROR(IF(WEEKDAY(Tableau8[[#This Row],[mail_relance]])=7,Tableau8[[#This Row],[mail_relance]]-1,IF(WEEKDAY(Tableau8[[#This Row],[mail_relance]])=1,Tableau8[[#This Row],[mail_relance]]-2,Tableau8[[#This Row],[mail_relance]])),"")</f>
        <v/>
      </c>
      <c r="R4" s="160"/>
      <c r="S4" s="164"/>
      <c r="T4" s="164"/>
      <c r="U4" s="152"/>
      <c r="V4" s="158" t="s">
        <v>59</v>
      </c>
      <c r="W4" s="144" t="s">
        <v>45</v>
      </c>
      <c r="X4" s="145" t="s">
        <v>27</v>
      </c>
      <c r="Y4" s="161">
        <v>44986</v>
      </c>
      <c r="Z4" s="153"/>
      <c r="AA4" s="147"/>
      <c r="AB4" s="147"/>
      <c r="AC4" s="145"/>
    </row>
    <row r="5" spans="1:29" s="183" customFormat="1" ht="12.75">
      <c r="A5" s="31" t="s">
        <v>19</v>
      </c>
      <c r="B5" s="63"/>
      <c r="C5" s="119"/>
      <c r="D5" s="64"/>
      <c r="E5" s="34" t="s">
        <v>4</v>
      </c>
      <c r="F5" s="43"/>
      <c r="G5" s="118"/>
      <c r="H5" s="65"/>
      <c r="I5" s="32"/>
      <c r="J5" s="32" t="s">
        <v>27</v>
      </c>
      <c r="K5" s="184"/>
      <c r="L5" s="205"/>
      <c r="M5" s="206">
        <f ca="1">DATEDIF(Tableau8[[#This Row],[Date entrée]],TODAY(),"M")</f>
        <v>1489</v>
      </c>
      <c r="N5" s="205" t="str">
        <f>IF(Tableau8[[#This Row],[TR]]="Oui",EDATE(C5,6),"")</f>
        <v/>
      </c>
      <c r="O5" s="205" t="str">
        <f>IFERROR(IF(DAY(N5)&gt;15,EOMONTH(Tableau8[[#This Row],[6 mois]],0)+1,EOMONTH(Tableau8[[#This Row],[6 mois]],-1)+1),"")</f>
        <v/>
      </c>
      <c r="P5" s="204" t="str">
        <f>IFERROR(Tableau8[[#This Row],[début_droit]]+5,"")</f>
        <v/>
      </c>
      <c r="Q5" s="205" t="str">
        <f>IFERROR(IF(WEEKDAY(Tableau8[[#This Row],[mail_relance]])=7,Tableau8[[#This Row],[mail_relance]]-1,IF(WEEKDAY(Tableau8[[#This Row],[mail_relance]])=1,Tableau8[[#This Row],[mail_relance]]-2,Tableau8[[#This Row],[mail_relance]])),"")</f>
        <v/>
      </c>
      <c r="R5" s="160"/>
      <c r="S5" s="92"/>
      <c r="T5" s="164"/>
      <c r="U5" s="53"/>
      <c r="V5" s="88">
        <f>IFERROR(DATEDIF(Tableau8[[#This Row],[Date entrée]],Tableau8[[#This Row],[Date sortie]],"M"),"")</f>
        <v>0</v>
      </c>
      <c r="W5" s="38" t="s">
        <v>45</v>
      </c>
      <c r="X5" s="145" t="s">
        <v>28</v>
      </c>
      <c r="Y5" s="161"/>
      <c r="Z5" s="55" t="s">
        <v>33</v>
      </c>
      <c r="AA5" s="42">
        <v>44999</v>
      </c>
      <c r="AB5" s="42">
        <v>45064</v>
      </c>
      <c r="AC5" s="39"/>
    </row>
    <row r="6" spans="1:29" s="183" customFormat="1" ht="12.75">
      <c r="A6" s="31" t="s">
        <v>19</v>
      </c>
      <c r="B6" s="63"/>
      <c r="C6" s="119"/>
      <c r="D6" s="64"/>
      <c r="E6" s="34" t="s">
        <v>4</v>
      </c>
      <c r="F6" s="43"/>
      <c r="G6" s="118"/>
      <c r="H6" s="65"/>
      <c r="I6" s="32"/>
      <c r="J6" s="32" t="s">
        <v>27</v>
      </c>
      <c r="K6" s="184"/>
      <c r="L6" s="205"/>
      <c r="M6" s="206">
        <f ca="1">DATEDIF(Tableau8[[#This Row],[Date entrée]],TODAY(),"M")</f>
        <v>1489</v>
      </c>
      <c r="N6" s="205" t="str">
        <f>IF(Tableau8[[#This Row],[TR]]="Oui",EDATE(C6,6),"")</f>
        <v/>
      </c>
      <c r="O6" s="205" t="str">
        <f>IFERROR(IF(DAY(N6)&gt;15,EOMONTH(Tableau8[[#This Row],[6 mois]],0)+1,EOMONTH(Tableau8[[#This Row],[6 mois]],-1)+1),"")</f>
        <v/>
      </c>
      <c r="P6" s="204" t="str">
        <f>IFERROR(Tableau8[[#This Row],[début_droit]]+5,"")</f>
        <v/>
      </c>
      <c r="Q6" s="205" t="str">
        <f>IFERROR(IF(WEEKDAY(Tableau8[[#This Row],[mail_relance]])=7,Tableau8[[#This Row],[mail_relance]]-1,IF(WEEKDAY(Tableau8[[#This Row],[mail_relance]])=1,Tableau8[[#This Row],[mail_relance]]-2,Tableau8[[#This Row],[mail_relance]])),"")</f>
        <v/>
      </c>
      <c r="R6" s="160"/>
      <c r="S6" s="92"/>
      <c r="T6" s="164"/>
      <c r="U6" s="53"/>
      <c r="V6" s="88">
        <f>IFERROR(DATEDIF(Tableau8[[#This Row],[Date entrée]],Tableau8[[#This Row],[Date sortie]],"M"),"")</f>
        <v>0</v>
      </c>
      <c r="W6" s="38" t="s">
        <v>45</v>
      </c>
      <c r="X6" s="145" t="s">
        <v>27</v>
      </c>
      <c r="Y6" s="161">
        <v>45108</v>
      </c>
      <c r="Z6" s="55"/>
      <c r="AA6" s="42"/>
      <c r="AB6" s="42"/>
      <c r="AC6" s="39"/>
    </row>
    <row r="7" spans="1:29" s="183" customFormat="1" ht="12.75">
      <c r="A7" s="31" t="s">
        <v>19</v>
      </c>
      <c r="B7" s="63"/>
      <c r="C7" s="119"/>
      <c r="D7" s="64"/>
      <c r="E7" s="34" t="s">
        <v>3</v>
      </c>
      <c r="F7" s="43"/>
      <c r="G7" s="118"/>
      <c r="H7" s="65"/>
      <c r="I7" s="32"/>
      <c r="J7" s="32" t="s">
        <v>27</v>
      </c>
      <c r="K7" s="184"/>
      <c r="L7" s="205"/>
      <c r="M7" s="206">
        <f ca="1">DATEDIF(Tableau8[[#This Row],[Date entrée]],TODAY(),"M")</f>
        <v>1489</v>
      </c>
      <c r="N7" s="205" t="str">
        <f>IF(Tableau8[[#This Row],[TR]]="Oui",EDATE(C7,6),"")</f>
        <v/>
      </c>
      <c r="O7" s="205" t="str">
        <f>IFERROR(IF(DAY(N7)&gt;15,EOMONTH(Tableau8[[#This Row],[6 mois]],0)+1,EOMONTH(Tableau8[[#This Row],[6 mois]],-1)+1),"")</f>
        <v/>
      </c>
      <c r="P7" s="204" t="str">
        <f>IFERROR(Tableau8[[#This Row],[début_droit]]+5,"")</f>
        <v/>
      </c>
      <c r="Q7" s="205" t="str">
        <f>IFERROR(IF(WEEKDAY(Tableau8[[#This Row],[mail_relance]])=7,Tableau8[[#This Row],[mail_relance]]-1,IF(WEEKDAY(Tableau8[[#This Row],[mail_relance]])=1,Tableau8[[#This Row],[mail_relance]]-2,Tableau8[[#This Row],[mail_relance]])),"")</f>
        <v/>
      </c>
      <c r="R7" s="160"/>
      <c r="S7" s="92"/>
      <c r="T7" s="164"/>
      <c r="U7" s="53" t="s">
        <v>87</v>
      </c>
      <c r="V7" s="88">
        <f>IFERROR(DATEDIF(Tableau8[[#This Row],[Date entrée]],Tableau8[[#This Row],[Date sortie]],"M"),"")</f>
        <v>0</v>
      </c>
      <c r="W7" s="38" t="s">
        <v>45</v>
      </c>
      <c r="X7" s="145" t="s">
        <v>28</v>
      </c>
      <c r="Y7" s="161"/>
      <c r="Z7" s="55" t="s">
        <v>33</v>
      </c>
      <c r="AA7" s="42">
        <v>44999</v>
      </c>
      <c r="AB7" s="42">
        <v>45034</v>
      </c>
      <c r="AC7" s="39"/>
    </row>
    <row r="8" spans="1:29" s="183" customFormat="1" ht="12.75">
      <c r="A8" s="31" t="s">
        <v>19</v>
      </c>
      <c r="B8" s="63"/>
      <c r="C8" s="119"/>
      <c r="D8" s="64"/>
      <c r="E8" s="34" t="s">
        <v>4</v>
      </c>
      <c r="F8" s="43"/>
      <c r="G8" s="118"/>
      <c r="H8" s="65"/>
      <c r="I8" s="32"/>
      <c r="J8" s="32" t="s">
        <v>27</v>
      </c>
      <c r="K8" s="184"/>
      <c r="L8" s="205"/>
      <c r="M8" s="206">
        <f ca="1">DATEDIF(Tableau8[[#This Row],[Date entrée]],TODAY(),"M")</f>
        <v>1489</v>
      </c>
      <c r="N8" s="205" t="str">
        <f>IF(Tableau8[[#This Row],[TR]]="Oui",EDATE(C8,6),"")</f>
        <v/>
      </c>
      <c r="O8" s="205" t="str">
        <f>IFERROR(IF(DAY(N8)&gt;15,EOMONTH(Tableau8[[#This Row],[6 mois]],0)+1,EOMONTH(Tableau8[[#This Row],[6 mois]],-1)+1),"")</f>
        <v/>
      </c>
      <c r="P8" s="204" t="str">
        <f>IFERROR(Tableau8[[#This Row],[début_droit]]+5,"")</f>
        <v/>
      </c>
      <c r="Q8" s="205" t="str">
        <f>IFERROR(IF(WEEKDAY(Tableau8[[#This Row],[mail_relance]])=7,Tableau8[[#This Row],[mail_relance]]-1,IF(WEEKDAY(Tableau8[[#This Row],[mail_relance]])=1,Tableau8[[#This Row],[mail_relance]]-2,Tableau8[[#This Row],[mail_relance]])),"")</f>
        <v/>
      </c>
      <c r="R8" s="160"/>
      <c r="S8" s="92"/>
      <c r="T8" s="164"/>
      <c r="U8" s="53" t="s">
        <v>87</v>
      </c>
      <c r="V8" s="88">
        <f>IFERROR(DATEDIF(Tableau8[[#This Row],[Date entrée]],Tableau8[[#This Row],[Date sortie]],"M"),"")</f>
        <v>0</v>
      </c>
      <c r="W8" s="38" t="s">
        <v>45</v>
      </c>
      <c r="X8" s="145" t="s">
        <v>27</v>
      </c>
      <c r="Y8" s="161">
        <v>44562</v>
      </c>
      <c r="Z8" s="55"/>
      <c r="AA8" s="42"/>
      <c r="AB8" s="42"/>
      <c r="AC8" s="39"/>
    </row>
    <row r="9" spans="1:29" s="183" customFormat="1" ht="12.75">
      <c r="A9" s="31" t="s">
        <v>19</v>
      </c>
      <c r="B9" s="63"/>
      <c r="C9" s="119"/>
      <c r="D9" s="155"/>
      <c r="E9" s="34" t="s">
        <v>4</v>
      </c>
      <c r="F9" s="148"/>
      <c r="G9" s="118"/>
      <c r="H9" s="65"/>
      <c r="I9" s="32"/>
      <c r="J9" s="32" t="s">
        <v>27</v>
      </c>
      <c r="K9" s="184"/>
      <c r="L9" s="205"/>
      <c r="M9" s="206">
        <f ca="1">DATEDIF(Tableau8[[#This Row],[Date entrée]],TODAY(),"M")</f>
        <v>1489</v>
      </c>
      <c r="N9" s="205" t="str">
        <f>IF(Tableau8[[#This Row],[TR]]="Oui",EDATE(C9,6),"")</f>
        <v/>
      </c>
      <c r="O9" s="205" t="str">
        <f>IFERROR(IF(DAY(N9)&gt;15,EOMONTH(Tableau8[[#This Row],[6 mois]],0)+1,EOMONTH(Tableau8[[#This Row],[6 mois]],-1)+1),"")</f>
        <v/>
      </c>
      <c r="P9" s="204" t="str">
        <f>IFERROR(Tableau8[[#This Row],[début_droit]]+5,"")</f>
        <v/>
      </c>
      <c r="Q9" s="205" t="str">
        <f>IFERROR(IF(WEEKDAY(Tableau8[[#This Row],[mail_relance]])=7,Tableau8[[#This Row],[mail_relance]]-1,IF(WEEKDAY(Tableau8[[#This Row],[mail_relance]])=1,Tableau8[[#This Row],[mail_relance]]-2,Tableau8[[#This Row],[mail_relance]])),"")</f>
        <v/>
      </c>
      <c r="R9" s="160"/>
      <c r="S9" s="92"/>
      <c r="T9" s="164"/>
      <c r="U9" s="53"/>
      <c r="V9" s="88">
        <f>IFERROR(DATEDIF(Tableau8[[#This Row],[Date entrée]],Tableau8[[#This Row],[Date sortie]],"M"),"")</f>
        <v>0</v>
      </c>
      <c r="W9" s="38" t="s">
        <v>45</v>
      </c>
      <c r="X9" s="145" t="s">
        <v>27</v>
      </c>
      <c r="Y9" s="161" t="s">
        <v>31</v>
      </c>
      <c r="Z9" s="55"/>
      <c r="AA9" s="42"/>
      <c r="AB9" s="42"/>
      <c r="AC9" s="39"/>
    </row>
    <row r="10" spans="1:29" s="183" customFormat="1" ht="12.75">
      <c r="A10" s="31" t="s">
        <v>19</v>
      </c>
      <c r="B10" s="63"/>
      <c r="C10" s="119"/>
      <c r="D10" s="155"/>
      <c r="E10" s="34" t="s">
        <v>3</v>
      </c>
      <c r="F10" s="43"/>
      <c r="G10" s="118"/>
      <c r="H10" s="65"/>
      <c r="I10" s="32"/>
      <c r="J10" s="32" t="s">
        <v>27</v>
      </c>
      <c r="K10" s="184"/>
      <c r="L10" s="205"/>
      <c r="M10" s="206">
        <f ca="1">DATEDIF(Tableau8[[#This Row],[Date entrée]],TODAY(),"M")</f>
        <v>1489</v>
      </c>
      <c r="N10" s="205" t="str">
        <f>IF(Tableau8[[#This Row],[TR]]="Oui",EDATE(C10,6),"")</f>
        <v/>
      </c>
      <c r="O10" s="205" t="str">
        <f>IFERROR(IF(DAY(N10)&gt;15,EOMONTH(Tableau8[[#This Row],[6 mois]],0)+1,EOMONTH(Tableau8[[#This Row],[6 mois]],-1)+1),"")</f>
        <v/>
      </c>
      <c r="P10" s="204" t="str">
        <f>IFERROR(Tableau8[[#This Row],[début_droit]]+5,"")</f>
        <v/>
      </c>
      <c r="Q10" s="205" t="str">
        <f>IFERROR(IF(WEEKDAY(Tableau8[[#This Row],[mail_relance]])=7,Tableau8[[#This Row],[mail_relance]]-1,IF(WEEKDAY(Tableau8[[#This Row],[mail_relance]])=1,Tableau8[[#This Row],[mail_relance]]-2,Tableau8[[#This Row],[mail_relance]])),"")</f>
        <v/>
      </c>
      <c r="R10" s="160"/>
      <c r="S10" s="92"/>
      <c r="T10" s="164"/>
      <c r="U10" s="53" t="s">
        <v>87</v>
      </c>
      <c r="V10" s="88">
        <f>IFERROR(DATEDIF(Tableau8[[#This Row],[Date entrée]],Tableau8[[#This Row],[Date sortie]],"M"),"")</f>
        <v>0</v>
      </c>
      <c r="W10" s="38" t="s">
        <v>45</v>
      </c>
      <c r="X10" s="145" t="s">
        <v>28</v>
      </c>
      <c r="Y10" s="161"/>
      <c r="Z10" s="55" t="s">
        <v>33</v>
      </c>
      <c r="AA10" s="42">
        <v>44999</v>
      </c>
      <c r="AB10" s="42"/>
      <c r="AC10" s="39"/>
    </row>
    <row r="11" spans="1:29" s="183" customFormat="1" ht="12.75">
      <c r="A11" s="45" t="s">
        <v>19</v>
      </c>
      <c r="B11" s="36"/>
      <c r="C11" s="125"/>
      <c r="D11" s="155"/>
      <c r="E11" s="31" t="s">
        <v>4</v>
      </c>
      <c r="F11" s="148"/>
      <c r="G11" s="119"/>
      <c r="H11" s="46"/>
      <c r="I11" s="32"/>
      <c r="J11" s="32" t="s">
        <v>27</v>
      </c>
      <c r="K11" s="93"/>
      <c r="L11" s="205"/>
      <c r="M11" s="206">
        <f ca="1">DATEDIF(Tableau8[[#This Row],[Date entrée]],TODAY(),"M")</f>
        <v>1489</v>
      </c>
      <c r="N11" s="205" t="str">
        <f>IF(Tableau8[[#This Row],[TR]]="Oui",EDATE(C11,6),"")</f>
        <v/>
      </c>
      <c r="O11" s="205" t="str">
        <f>IFERROR(IF(DAY(N11)&gt;15,EOMONTH(Tableau8[[#This Row],[6 mois]],0)+1,EOMONTH(Tableau8[[#This Row],[6 mois]],-1)+1),"")</f>
        <v/>
      </c>
      <c r="P11" s="204" t="str">
        <f>IFERROR(Tableau8[[#This Row],[début_droit]]+5,"")</f>
        <v/>
      </c>
      <c r="Q11" s="205" t="str">
        <f>IFERROR(IF(WEEKDAY(Tableau8[[#This Row],[mail_relance]])=7,Tableau8[[#This Row],[mail_relance]]-1,IF(WEEKDAY(Tableau8[[#This Row],[mail_relance]])=1,Tableau8[[#This Row],[mail_relance]]-2,Tableau8[[#This Row],[mail_relance]])),"")</f>
        <v/>
      </c>
      <c r="R11" s="160"/>
      <c r="S11" s="92"/>
      <c r="T11" s="164"/>
      <c r="U11" s="38"/>
      <c r="V11" s="88">
        <f>IFERROR(DATEDIF(Tableau8[[#This Row],[Date entrée]],Tableau8[[#This Row],[Date sortie]],"M"),"")</f>
        <v>0</v>
      </c>
      <c r="W11" s="38" t="s">
        <v>45</v>
      </c>
      <c r="X11" s="145" t="s">
        <v>27</v>
      </c>
      <c r="Y11" s="161" t="s">
        <v>53</v>
      </c>
      <c r="Z11" s="55"/>
      <c r="AA11" s="42"/>
      <c r="AB11" s="42"/>
      <c r="AC11" s="39"/>
    </row>
    <row r="12" spans="1:29" s="183" customFormat="1" ht="12.75">
      <c r="A12" s="31" t="s">
        <v>19</v>
      </c>
      <c r="B12" s="63"/>
      <c r="C12" s="119"/>
      <c r="D12" s="155"/>
      <c r="E12" s="34" t="s">
        <v>3</v>
      </c>
      <c r="F12" s="148"/>
      <c r="G12" s="118"/>
      <c r="H12" s="65"/>
      <c r="I12" s="32"/>
      <c r="J12" s="32" t="s">
        <v>27</v>
      </c>
      <c r="K12" s="184"/>
      <c r="L12" s="205"/>
      <c r="M12" s="206">
        <f ca="1">DATEDIF(Tableau8[[#This Row],[Date entrée]],TODAY(),"M")</f>
        <v>1489</v>
      </c>
      <c r="N12" s="205" t="str">
        <f>IF(Tableau8[[#This Row],[TR]]="Oui",EDATE(C12,6),"")</f>
        <v/>
      </c>
      <c r="O12" s="205" t="str">
        <f>IFERROR(IF(DAY(N12)&gt;15,EOMONTH(Tableau8[[#This Row],[6 mois]],0)+1,EOMONTH(Tableau8[[#This Row],[6 mois]],-1)+1),"")</f>
        <v/>
      </c>
      <c r="P12" s="204" t="str">
        <f>IFERROR(Tableau8[[#This Row],[début_droit]]+5,"")</f>
        <v/>
      </c>
      <c r="Q12" s="205" t="str">
        <f>IFERROR(IF(WEEKDAY(Tableau8[[#This Row],[mail_relance]])=7,Tableau8[[#This Row],[mail_relance]]-1,IF(WEEKDAY(Tableau8[[#This Row],[mail_relance]])=1,Tableau8[[#This Row],[mail_relance]]-2,Tableau8[[#This Row],[mail_relance]])),"")</f>
        <v/>
      </c>
      <c r="R12" s="160"/>
      <c r="S12" s="92"/>
      <c r="T12" s="164"/>
      <c r="U12" s="53" t="s">
        <v>87</v>
      </c>
      <c r="V12" s="88">
        <f>IFERROR(DATEDIF(Tableau8[[#This Row],[Date entrée]],Tableau8[[#This Row],[Date sortie]],"M"),"")</f>
        <v>0</v>
      </c>
      <c r="W12" s="38" t="s">
        <v>45</v>
      </c>
      <c r="X12" s="145" t="s">
        <v>27</v>
      </c>
      <c r="Y12" s="161">
        <v>44774</v>
      </c>
      <c r="Z12" s="55"/>
      <c r="AA12" s="42"/>
      <c r="AB12" s="42"/>
      <c r="AC12" s="39"/>
    </row>
    <row r="13" spans="1:29" s="183" customFormat="1" ht="12.75">
      <c r="A13" s="31" t="s">
        <v>19</v>
      </c>
      <c r="B13" s="63"/>
      <c r="C13" s="119"/>
      <c r="D13" s="155"/>
      <c r="E13" s="34" t="s">
        <v>3</v>
      </c>
      <c r="F13" s="43"/>
      <c r="G13" s="118"/>
      <c r="H13" s="65"/>
      <c r="I13" s="32"/>
      <c r="J13" s="32" t="s">
        <v>27</v>
      </c>
      <c r="K13" s="184"/>
      <c r="L13" s="205"/>
      <c r="M13" s="206">
        <f ca="1">DATEDIF(Tableau8[[#This Row],[Date entrée]],TODAY(),"M")</f>
        <v>1489</v>
      </c>
      <c r="N13" s="205" t="str">
        <f>IF(Tableau8[[#This Row],[TR]]="Oui",EDATE(C13,6),"")</f>
        <v/>
      </c>
      <c r="O13" s="205" t="str">
        <f>IFERROR(IF(DAY(N13)&gt;15,EOMONTH(Tableau8[[#This Row],[6 mois]],0)+1,EOMONTH(Tableau8[[#This Row],[6 mois]],-1)+1),"")</f>
        <v/>
      </c>
      <c r="P13" s="204" t="str">
        <f>IFERROR(Tableau8[[#This Row],[début_droit]]+5,"")</f>
        <v/>
      </c>
      <c r="Q13" s="205" t="str">
        <f>IFERROR(IF(WEEKDAY(Tableau8[[#This Row],[mail_relance]])=7,Tableau8[[#This Row],[mail_relance]]-1,IF(WEEKDAY(Tableau8[[#This Row],[mail_relance]])=1,Tableau8[[#This Row],[mail_relance]]-2,Tableau8[[#This Row],[mail_relance]])),"")</f>
        <v/>
      </c>
      <c r="R13" s="160"/>
      <c r="S13" s="92"/>
      <c r="T13" s="164"/>
      <c r="U13" s="53"/>
      <c r="V13" s="158">
        <f>IFERROR(DATEDIF(Tableau8[[#This Row],[Date entrée]],Tableau8[[#This Row],[Date sortie]],"M"),"")</f>
        <v>0</v>
      </c>
      <c r="W13" s="38" t="s">
        <v>45</v>
      </c>
      <c r="X13" s="145" t="s">
        <v>27</v>
      </c>
      <c r="Y13" s="161" t="s">
        <v>31</v>
      </c>
      <c r="Z13" s="55"/>
      <c r="AA13" s="42"/>
      <c r="AB13" s="42"/>
      <c r="AC13" s="39"/>
    </row>
    <row r="14" spans="1:29">
      <c r="B14" s="66"/>
      <c r="C14" s="126"/>
    </row>
    <row r="15" spans="1:29">
      <c r="M15" s="209"/>
    </row>
    <row r="16" spans="1:29" ht="15.75">
      <c r="A16" s="90">
        <f>COUNTA(Tableau8[Contrat])</f>
        <v>11</v>
      </c>
      <c r="M16" s="210">
        <f ca="1">COUNTIF(Tableau8[Ancien.],"&gt;=6")</f>
        <v>11</v>
      </c>
      <c r="X16" s="157">
        <f>COUNTIF(Tableau8[Affiliation],"Oui")</f>
        <v>8</v>
      </c>
    </row>
    <row r="17" spans="13:13">
      <c r="M17" s="209"/>
    </row>
    <row r="18" spans="13:13">
      <c r="M18" s="209"/>
    </row>
    <row r="19" spans="13:13">
      <c r="M19" s="209"/>
    </row>
  </sheetData>
  <mergeCells count="3">
    <mergeCell ref="R1:W1"/>
    <mergeCell ref="X1:AC1"/>
    <mergeCell ref="L1:Q1"/>
  </mergeCells>
  <conditionalFormatting sqref="X3:X13">
    <cfRule type="containsText" dxfId="100" priority="17" operator="containsText" text="Non">
      <formula>NOT(ISERROR(SEARCH("Non",X3)))</formula>
    </cfRule>
  </conditionalFormatting>
  <conditionalFormatting sqref="A3:A13">
    <cfRule type="containsText" dxfId="99" priority="16" operator="containsText" text="APP">
      <formula>NOT(ISERROR(SEARCH("APP",A3)))</formula>
    </cfRule>
    <cfRule type="containsText" dxfId="98" priority="18" operator="containsText" text="CDD">
      <formula>NOT(ISERROR(SEARCH("CDD",A3)))</formula>
    </cfRule>
  </conditionalFormatting>
  <conditionalFormatting sqref="J3:J13">
    <cfRule type="containsText" dxfId="97" priority="15" operator="containsText" text="Non">
      <formula>NOT(ISERROR(SEARCH("Non",J3)))</formula>
    </cfRule>
  </conditionalFormatting>
  <conditionalFormatting sqref="T3:T13">
    <cfRule type="expression" dxfId="96" priority="14">
      <formula>$T3&lt;=TODAY()-1640</formula>
    </cfRule>
  </conditionalFormatting>
  <conditionalFormatting sqref="T1:T1048576">
    <cfRule type="containsBlanks" priority="12" stopIfTrue="1">
      <formula>LEN(TRIM(T1))=0</formula>
    </cfRule>
  </conditionalFormatting>
  <conditionalFormatting sqref="Q3:Q13">
    <cfRule type="timePeriod" dxfId="95" priority="6" timePeriod="last7Days">
      <formula>AND(TODAY()-FLOOR(Q3,1)&lt;=6,FLOOR(Q3,1)&lt;=TODAY())</formula>
    </cfRule>
  </conditionalFormatting>
  <dataValidations count="1">
    <dataValidation type="list" allowBlank="1" showInputMessage="1" showErrorMessage="1" sqref="F3:F13">
      <formula1>POSTES_GROUPE</formula1>
    </dataValidation>
  </dataValidations>
  <hyperlinks>
    <hyperlink ref="D3" r:id="rId1"/>
  </hyperlinks>
  <pageMargins left="0.25" right="0.25" top="0.75" bottom="0.75" header="0.3" footer="0.3"/>
  <pageSetup paperSize="9" scale="47" orientation="landscape" r:id="rId2"/>
  <headerFooter>
    <oddHeader>&amp;CContacts d'urgence AVM SPORT</oddHeader>
  </headerFooter>
  <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Bdd!$J$2:$J$3</xm:f>
          </x14:formula1>
          <xm:sqref>X3:X10 X12:X13 J3:J13 L3:L13</xm:sqref>
        </x14:dataValidation>
        <x14:dataValidation type="list" showInputMessage="1" showErrorMessage="1">
          <x14:formula1>
            <xm:f>Bdd!$H$2:$H$9</xm:f>
          </x14:formula1>
          <xm:sqref>Z3:Z10 Z12:Z13</xm:sqref>
        </x14:dataValidation>
        <x14:dataValidation type="list" allowBlank="1" showInputMessage="1" showErrorMessage="1">
          <x14:formula1>
            <xm:f>Bdd!$H$2:$H$9</xm:f>
          </x14:formula1>
          <xm:sqref>Z11</xm:sqref>
        </x14:dataValidation>
        <x14:dataValidation type="list" showInputMessage="1" showErrorMessage="1">
          <x14:formula1>
            <xm:f>Bdd!$J$2:$J$3</xm:f>
          </x14:formula1>
          <xm:sqref>X11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/>
  </sheetPr>
  <dimension ref="A1:AC19"/>
  <sheetViews>
    <sheetView zoomScaleNormal="100" workbookViewId="0">
      <pane xSplit="2" ySplit="1" topLeftCell="C2" activePane="bottomRight" state="frozen"/>
      <selection activeCell="H33" sqref="H33"/>
      <selection pane="topRight" activeCell="H33" sqref="H33"/>
      <selection pane="bottomLeft" activeCell="H33" sqref="H33"/>
      <selection pane="bottomRight" activeCell="D20" sqref="D20"/>
    </sheetView>
  </sheetViews>
  <sheetFormatPr baseColWidth="10" defaultRowHeight="15"/>
  <cols>
    <col min="1" max="1" width="5.85546875" style="59" customWidth="1"/>
    <col min="2" max="2" width="16.140625" style="59" customWidth="1"/>
    <col min="3" max="3" width="8.42578125" style="89" customWidth="1"/>
    <col min="4" max="4" width="30" style="59" bestFit="1" customWidth="1"/>
    <col min="5" max="5" width="5.42578125" style="61" customWidth="1"/>
    <col min="6" max="6" width="31.140625" style="59" customWidth="1"/>
    <col min="7" max="7" width="8.42578125" style="89" customWidth="1"/>
    <col min="8" max="8" width="21.5703125" style="203" bestFit="1" customWidth="1"/>
    <col min="9" max="9" width="13" style="59" customWidth="1"/>
    <col min="10" max="10" width="8.140625" style="59" customWidth="1"/>
    <col min="11" max="11" width="8.85546875" style="62" customWidth="1"/>
    <col min="12" max="12" width="5.5703125" style="62" customWidth="1"/>
    <col min="13" max="13" width="7.28515625" style="217" customWidth="1"/>
    <col min="14" max="16" width="8.7109375" style="159" customWidth="1"/>
    <col min="17" max="17" width="8.7109375" customWidth="1"/>
    <col min="18" max="18" width="10.140625" style="159" customWidth="1"/>
    <col min="19" max="19" width="11.42578125" style="59"/>
    <col min="20" max="20" width="10.140625" style="159" customWidth="1"/>
    <col min="21" max="21" width="10.5703125" style="71" customWidth="1"/>
    <col min="22" max="22" width="8.42578125" style="59" customWidth="1"/>
    <col min="23" max="23" width="11.42578125" style="59"/>
    <col min="24" max="24" width="11.42578125" style="178"/>
    <col min="25" max="25" width="8.28515625" style="163" customWidth="1"/>
    <col min="26" max="27" width="11.42578125" style="62"/>
    <col min="28" max="28" width="22.5703125" style="61" bestFit="1" customWidth="1"/>
    <col min="29" max="29" width="16.7109375" style="68" customWidth="1"/>
    <col min="30" max="16384" width="11.42578125" style="60"/>
  </cols>
  <sheetData>
    <row r="1" spans="1:29" s="59" customFormat="1" ht="53.25" customHeight="1">
      <c r="A1" s="237"/>
      <c r="B1" s="237"/>
      <c r="C1" s="237"/>
      <c r="D1" s="237"/>
      <c r="E1" s="237"/>
      <c r="F1" s="237"/>
      <c r="G1" s="237"/>
      <c r="H1" s="237"/>
      <c r="I1" s="237"/>
      <c r="J1" s="97"/>
      <c r="L1" s="247" t="s">
        <v>94</v>
      </c>
      <c r="M1" s="240"/>
      <c r="N1" s="240"/>
      <c r="O1" s="240"/>
      <c r="P1" s="240"/>
      <c r="Q1" s="241"/>
      <c r="R1" s="244" t="s">
        <v>39</v>
      </c>
      <c r="S1" s="245"/>
      <c r="T1" s="245"/>
      <c r="U1" s="245"/>
      <c r="V1" s="245"/>
      <c r="W1" s="246"/>
      <c r="X1" s="242" t="s">
        <v>40</v>
      </c>
      <c r="Y1" s="243"/>
      <c r="Z1" s="243"/>
      <c r="AA1" s="243"/>
      <c r="AB1" s="243"/>
      <c r="AC1" s="243"/>
    </row>
    <row r="2" spans="1:29" s="79" customFormat="1" ht="38.25" customHeight="1">
      <c r="A2" s="106" t="s">
        <v>43</v>
      </c>
      <c r="B2" s="106" t="s">
        <v>5</v>
      </c>
      <c r="C2" s="121" t="s">
        <v>15</v>
      </c>
      <c r="D2" s="106" t="s">
        <v>1</v>
      </c>
      <c r="E2" s="106" t="s">
        <v>2</v>
      </c>
      <c r="F2" s="106" t="s">
        <v>6</v>
      </c>
      <c r="G2" s="121" t="s">
        <v>16</v>
      </c>
      <c r="H2" s="201" t="s">
        <v>7</v>
      </c>
      <c r="I2" s="107" t="s">
        <v>0</v>
      </c>
      <c r="J2" s="107" t="s">
        <v>55</v>
      </c>
      <c r="K2" s="107" t="s">
        <v>50</v>
      </c>
      <c r="L2" s="211" t="s">
        <v>91</v>
      </c>
      <c r="M2" s="218" t="s">
        <v>96</v>
      </c>
      <c r="N2" s="216" t="s">
        <v>95</v>
      </c>
      <c r="O2" s="216" t="s">
        <v>98</v>
      </c>
      <c r="P2" s="212" t="s">
        <v>97</v>
      </c>
      <c r="Q2" s="212" t="s">
        <v>99</v>
      </c>
      <c r="R2" s="168" t="s">
        <v>13</v>
      </c>
      <c r="S2" s="108" t="s">
        <v>18</v>
      </c>
      <c r="T2" s="166" t="s">
        <v>17</v>
      </c>
      <c r="U2" s="108" t="s">
        <v>57</v>
      </c>
      <c r="V2" s="108" t="s">
        <v>49</v>
      </c>
      <c r="W2" s="108" t="s">
        <v>44</v>
      </c>
      <c r="X2" s="166" t="s">
        <v>22</v>
      </c>
      <c r="Y2" s="167" t="s">
        <v>23</v>
      </c>
      <c r="Z2" s="108" t="s">
        <v>24</v>
      </c>
      <c r="AA2" s="109" t="s">
        <v>25</v>
      </c>
      <c r="AB2" s="109" t="s">
        <v>26</v>
      </c>
      <c r="AC2" s="108" t="s">
        <v>58</v>
      </c>
    </row>
    <row r="3" spans="1:29" s="79" customFormat="1">
      <c r="A3" s="75" t="s">
        <v>19</v>
      </c>
      <c r="B3" s="76" t="s">
        <v>105</v>
      </c>
      <c r="C3" s="115">
        <v>43729</v>
      </c>
      <c r="D3" s="232" t="s">
        <v>103</v>
      </c>
      <c r="E3" s="33" t="s">
        <v>4</v>
      </c>
      <c r="F3" s="77" t="s">
        <v>10</v>
      </c>
      <c r="G3" s="114"/>
      <c r="H3" s="149"/>
      <c r="I3" s="78"/>
      <c r="J3" s="100" t="s">
        <v>27</v>
      </c>
      <c r="K3" s="197"/>
      <c r="L3" s="213" t="s">
        <v>27</v>
      </c>
      <c r="M3" s="214">
        <f ca="1">DATEDIF(Tableau2[[#This Row],[Date entrée]],TODAY(),"M")</f>
        <v>52</v>
      </c>
      <c r="N3" s="213">
        <f>IF(Tableau2[[#This Row],[TR]]="Oui",EDATE(C3,6),"")</f>
        <v>43911</v>
      </c>
      <c r="O3" s="213">
        <f>IFERROR(IF(DAY(N3)&gt;15,EOMONTH(Tableau2[[#This Row],[6 mois]],0)+1,EOMONTH(Tableau2[[#This Row],[6 mois]],-1)+1),"")</f>
        <v>43922</v>
      </c>
      <c r="P3" s="215">
        <f>IFERROR(Tableau2[[#This Row],[début_droit]]+5,"")</f>
        <v>43927</v>
      </c>
      <c r="Q3" s="215">
        <f>IFERROR(IF(WEEKDAY(Tableau2[[#This Row],[mail_relance]])=7,Tableau2[[#This Row],[mail_relance]]-1,IF(WEEKDAY(Tableau2[[#This Row],[mail_relance]])=1,Tableau2[[#This Row],[mail_relance]]-2,Tableau2[[#This Row],[mail_relance]])),"")</f>
        <v>43927</v>
      </c>
      <c r="R3" s="135">
        <v>33020</v>
      </c>
      <c r="S3" s="69"/>
      <c r="T3" s="175">
        <v>44627</v>
      </c>
      <c r="U3" s="69"/>
      <c r="V3" s="87" t="str">
        <f>IFERROR(DATEDIF(#REF!,#REF!,"M"),"")</f>
        <v/>
      </c>
      <c r="W3" s="70" t="s">
        <v>47</v>
      </c>
      <c r="X3" s="145" t="s">
        <v>27</v>
      </c>
      <c r="Y3" s="161">
        <v>44378</v>
      </c>
      <c r="Z3" s="146"/>
      <c r="AA3" s="40"/>
      <c r="AB3" s="146"/>
      <c r="AC3" s="96"/>
    </row>
    <row r="4" spans="1:29" ht="12.75">
      <c r="A4" s="52" t="s">
        <v>19</v>
      </c>
      <c r="B4" s="143"/>
      <c r="C4" s="119"/>
      <c r="D4" s="56"/>
      <c r="E4" s="31"/>
      <c r="F4" s="36" t="s">
        <v>61</v>
      </c>
      <c r="G4" s="119"/>
      <c r="H4" s="81"/>
      <c r="I4" s="57"/>
      <c r="J4" s="134" t="s">
        <v>27</v>
      </c>
      <c r="K4" s="45">
        <v>4</v>
      </c>
      <c r="L4" s="213" t="s">
        <v>27</v>
      </c>
      <c r="M4" s="214">
        <f ca="1">DATEDIF(Tableau2[[#This Row],[Date entrée]],TODAY(),"M")</f>
        <v>1489</v>
      </c>
      <c r="N4" s="213">
        <f>IF(Tableau2[[#This Row],[TR]]="Oui",EDATE(C4,6),"")</f>
        <v>182</v>
      </c>
      <c r="O4" s="213">
        <f>IFERROR(IF(DAY(N4)&gt;15,EOMONTH(Tableau2[[#This Row],[6 mois]],0)+1,EOMONTH(Tableau2[[#This Row],[6 mois]],-1)+1),"")</f>
        <v>183</v>
      </c>
      <c r="P4" s="215">
        <f>IFERROR(Tableau2[[#This Row],[début_droit]]+5,"")</f>
        <v>188</v>
      </c>
      <c r="Q4" s="215">
        <f>IFERROR(IF(WEEKDAY(Tableau2[[#This Row],[mail_relance]])=7,Tableau2[[#This Row],[mail_relance]]-1,IF(WEEKDAY(Tableau2[[#This Row],[mail_relance]])=1,Tableau2[[#This Row],[mail_relance]]-2,Tableau2[[#This Row],[mail_relance]])),"")</f>
        <v>188</v>
      </c>
      <c r="R4" s="160"/>
      <c r="S4" s="160">
        <v>45308</v>
      </c>
      <c r="T4" s="164"/>
      <c r="U4" s="72"/>
      <c r="V4" s="86" t="str">
        <f>IFERROR(DATEDIF(#REF!,#REF!,"M"),"")</f>
        <v/>
      </c>
      <c r="W4" s="53"/>
      <c r="X4" s="145" t="s">
        <v>27</v>
      </c>
      <c r="Y4" s="165"/>
      <c r="Z4" s="41"/>
      <c r="AA4" s="95"/>
      <c r="AB4" s="95"/>
      <c r="AC4" s="96"/>
    </row>
    <row r="5" spans="1:29" ht="12.75">
      <c r="A5" s="52" t="s">
        <v>19</v>
      </c>
      <c r="B5" s="36"/>
      <c r="C5" s="117"/>
      <c r="D5" s="56"/>
      <c r="E5" s="31"/>
      <c r="F5" s="36" t="s">
        <v>61</v>
      </c>
      <c r="G5" s="119"/>
      <c r="H5" s="202"/>
      <c r="I5" s="57"/>
      <c r="J5" s="134" t="s">
        <v>27</v>
      </c>
      <c r="K5" s="45"/>
      <c r="L5" s="213" t="s">
        <v>27</v>
      </c>
      <c r="M5" s="214">
        <f ca="1">DATEDIF(Tableau2[[#This Row],[Date entrée]],TODAY(),"M")</f>
        <v>1489</v>
      </c>
      <c r="N5" s="213">
        <f>IF(Tableau2[[#This Row],[TR]]="Oui",EDATE(C5,6),"")</f>
        <v>182</v>
      </c>
      <c r="O5" s="213">
        <f>IFERROR(IF(DAY(N5)&gt;15,EOMONTH(Tableau2[[#This Row],[6 mois]],0)+1,EOMONTH(Tableau2[[#This Row],[6 mois]],-1)+1),"")</f>
        <v>183</v>
      </c>
      <c r="P5" s="215">
        <f>IFERROR(Tableau2[[#This Row],[début_droit]]+5,"")</f>
        <v>188</v>
      </c>
      <c r="Q5" s="215">
        <f>IFERROR(IF(WEEKDAY(Tableau2[[#This Row],[mail_relance]])=7,Tableau2[[#This Row],[mail_relance]]-1,IF(WEEKDAY(Tableau2[[#This Row],[mail_relance]])=1,Tableau2[[#This Row],[mail_relance]]-2,Tableau2[[#This Row],[mail_relance]])),"")</f>
        <v>188</v>
      </c>
      <c r="R5" s="160"/>
      <c r="S5" s="38" t="s">
        <v>20</v>
      </c>
      <c r="T5" s="175">
        <v>44097</v>
      </c>
      <c r="U5" s="111" t="s">
        <v>21</v>
      </c>
      <c r="V5" s="86" t="str">
        <f>IFERROR(DATEDIF(#REF!,#REF!,"M"),"")</f>
        <v/>
      </c>
      <c r="W5" s="54"/>
      <c r="X5" s="145" t="s">
        <v>27</v>
      </c>
      <c r="Y5" s="161">
        <v>44986</v>
      </c>
      <c r="Z5" s="55"/>
      <c r="AA5" s="42"/>
      <c r="AB5" s="42"/>
      <c r="AC5" s="39"/>
    </row>
    <row r="6" spans="1:29" ht="12.75">
      <c r="A6" s="45" t="s">
        <v>19</v>
      </c>
      <c r="B6" s="36"/>
      <c r="C6" s="125"/>
      <c r="D6" s="56"/>
      <c r="E6" s="31"/>
      <c r="F6" s="36" t="s">
        <v>72</v>
      </c>
      <c r="G6" s="119"/>
      <c r="H6" s="81"/>
      <c r="I6" s="57"/>
      <c r="J6" s="134" t="s">
        <v>27</v>
      </c>
      <c r="K6" s="45"/>
      <c r="L6" s="213" t="s">
        <v>27</v>
      </c>
      <c r="M6" s="214">
        <f ca="1">DATEDIF(Tableau2[[#This Row],[Date entrée]],TODAY(),"M")</f>
        <v>1489</v>
      </c>
      <c r="N6" s="213">
        <f>IF(Tableau2[[#This Row],[TR]]="Oui",EDATE(C6,6),"")</f>
        <v>182</v>
      </c>
      <c r="O6" s="213">
        <f>IFERROR(IF(DAY(N6)&gt;15,EOMONTH(Tableau2[[#This Row],[6 mois]],0)+1,EOMONTH(Tableau2[[#This Row],[6 mois]],-1)+1),"")</f>
        <v>183</v>
      </c>
      <c r="P6" s="215">
        <f>IFERROR(Tableau2[[#This Row],[début_droit]]+5,"")</f>
        <v>188</v>
      </c>
      <c r="Q6" s="215">
        <f>IFERROR(IF(WEEKDAY(Tableau2[[#This Row],[mail_relance]])=7,Tableau2[[#This Row],[mail_relance]]-1,IF(WEEKDAY(Tableau2[[#This Row],[mail_relance]])=1,Tableau2[[#This Row],[mail_relance]]-2,Tableau2[[#This Row],[mail_relance]])),"")</f>
        <v>188</v>
      </c>
      <c r="R6" s="160"/>
      <c r="S6" s="38">
        <v>45118</v>
      </c>
      <c r="T6" s="160">
        <v>45124</v>
      </c>
      <c r="U6" s="111"/>
      <c r="V6" s="86" t="str">
        <f>IFERROR(DATEDIF(#REF!,#REF!,"M"),"")</f>
        <v/>
      </c>
      <c r="W6" s="53"/>
      <c r="X6" s="145" t="s">
        <v>27</v>
      </c>
      <c r="Y6" s="161">
        <v>45078</v>
      </c>
      <c r="Z6" s="55"/>
      <c r="AA6" s="42"/>
      <c r="AB6" s="42"/>
      <c r="AC6" s="39"/>
    </row>
    <row r="7" spans="1:29" ht="12.75">
      <c r="A7" s="45" t="s">
        <v>19</v>
      </c>
      <c r="B7" s="36"/>
      <c r="C7" s="125"/>
      <c r="D7" s="56"/>
      <c r="E7" s="31"/>
      <c r="F7" s="36" t="s">
        <v>74</v>
      </c>
      <c r="G7" s="119"/>
      <c r="H7" s="202"/>
      <c r="I7" s="57"/>
      <c r="J7" s="134" t="s">
        <v>27</v>
      </c>
      <c r="K7" s="45"/>
      <c r="L7" s="213" t="s">
        <v>27</v>
      </c>
      <c r="M7" s="214">
        <f ca="1">DATEDIF(Tableau2[[#This Row],[Date entrée]],TODAY(),"M")</f>
        <v>1489</v>
      </c>
      <c r="N7" s="213">
        <f>IF(Tableau2[[#This Row],[TR]]="Oui",EDATE(C7,6),"")</f>
        <v>182</v>
      </c>
      <c r="O7" s="213">
        <f>IFERROR(IF(DAY(N7)&gt;15,EOMONTH(Tableau2[[#This Row],[6 mois]],0)+1,EOMONTH(Tableau2[[#This Row],[6 mois]],-1)+1),"")</f>
        <v>183</v>
      </c>
      <c r="P7" s="215">
        <f>IFERROR(Tableau2[[#This Row],[début_droit]]+5,"")</f>
        <v>188</v>
      </c>
      <c r="Q7" s="215">
        <f>IFERROR(IF(WEEKDAY(Tableau2[[#This Row],[mail_relance]])=7,Tableau2[[#This Row],[mail_relance]]-1,IF(WEEKDAY(Tableau2[[#This Row],[mail_relance]])=1,Tableau2[[#This Row],[mail_relance]]-2,Tableau2[[#This Row],[mail_relance]])),"")</f>
        <v>188</v>
      </c>
      <c r="R7" s="160"/>
      <c r="S7" s="38" t="s">
        <v>20</v>
      </c>
      <c r="T7" s="160">
        <v>44798</v>
      </c>
      <c r="U7" s="72"/>
      <c r="V7" s="86" t="str">
        <f>IFERROR(DATEDIF(#REF!,#REF!,"M"),"")</f>
        <v/>
      </c>
      <c r="W7" s="53"/>
      <c r="X7" s="145" t="s">
        <v>27</v>
      </c>
      <c r="Y7" s="161">
        <v>44866</v>
      </c>
      <c r="Z7" s="55"/>
      <c r="AA7" s="42"/>
      <c r="AB7" s="42"/>
      <c r="AC7" s="39"/>
    </row>
    <row r="8" spans="1:29" s="73" customFormat="1" ht="12.75">
      <c r="A8" s="45" t="s">
        <v>19</v>
      </c>
      <c r="B8" s="36"/>
      <c r="C8" s="125"/>
      <c r="D8" s="56"/>
      <c r="E8" s="31"/>
      <c r="F8" s="36" t="s">
        <v>74</v>
      </c>
      <c r="G8" s="119"/>
      <c r="H8" s="202"/>
      <c r="I8" s="57"/>
      <c r="J8" s="134" t="s">
        <v>27</v>
      </c>
      <c r="K8" s="45">
        <v>3</v>
      </c>
      <c r="L8" s="213" t="s">
        <v>27</v>
      </c>
      <c r="M8" s="214">
        <f ca="1">DATEDIF(Tableau2[[#This Row],[Date entrée]],TODAY(),"M")</f>
        <v>1489</v>
      </c>
      <c r="N8" s="213">
        <f>IF(Tableau2[[#This Row],[TR]]="Oui",EDATE(C8,6),"")</f>
        <v>182</v>
      </c>
      <c r="O8" s="213">
        <f>IFERROR(IF(DAY(N8)&gt;15,EOMONTH(Tableau2[[#This Row],[6 mois]],0)+1,EOMONTH(Tableau2[[#This Row],[6 mois]],-1)+1),"")</f>
        <v>183</v>
      </c>
      <c r="P8" s="215">
        <f>IFERROR(Tableau2[[#This Row],[début_droit]]+5,"")</f>
        <v>188</v>
      </c>
      <c r="Q8" s="215">
        <f>IFERROR(IF(WEEKDAY(Tableau2[[#This Row],[mail_relance]])=7,Tableau2[[#This Row],[mail_relance]]-1,IF(WEEKDAY(Tableau2[[#This Row],[mail_relance]])=1,Tableau2[[#This Row],[mail_relance]]-2,Tableau2[[#This Row],[mail_relance]])),"")</f>
        <v>188</v>
      </c>
      <c r="R8" s="160"/>
      <c r="S8" s="38">
        <v>44579</v>
      </c>
      <c r="T8" s="160">
        <v>44998</v>
      </c>
      <c r="U8" s="72"/>
      <c r="V8" s="86" t="str">
        <f>IFERROR(DATEDIF(#REF!,#REF!,"M"),"")</f>
        <v/>
      </c>
      <c r="W8" s="53"/>
      <c r="X8" s="145" t="s">
        <v>27</v>
      </c>
      <c r="Y8" s="161">
        <v>44774</v>
      </c>
      <c r="Z8" s="55"/>
      <c r="AA8" s="42"/>
      <c r="AB8" s="42"/>
      <c r="AC8" s="39"/>
    </row>
    <row r="9" spans="1:29" ht="12.75">
      <c r="A9" s="45" t="s">
        <v>56</v>
      </c>
      <c r="B9" s="36"/>
      <c r="C9" s="125"/>
      <c r="D9" s="56"/>
      <c r="E9" s="31"/>
      <c r="F9" s="36" t="s">
        <v>73</v>
      </c>
      <c r="G9" s="119">
        <v>45475</v>
      </c>
      <c r="H9" s="202"/>
      <c r="I9" s="57"/>
      <c r="J9" s="134" t="s">
        <v>28</v>
      </c>
      <c r="K9" s="45"/>
      <c r="L9" s="213" t="s">
        <v>27</v>
      </c>
      <c r="M9" s="214">
        <f ca="1">DATEDIF(Tableau2[[#This Row],[Date entrée]],TODAY(),"M")</f>
        <v>1489</v>
      </c>
      <c r="N9" s="213">
        <f>IF(Tableau2[[#This Row],[TR]]="Oui",EDATE(C9,6),"")</f>
        <v>182</v>
      </c>
      <c r="O9" s="213">
        <f>IFERROR(IF(DAY(N9)&gt;15,EOMONTH(Tableau2[[#This Row],[6 mois]],0)+1,EOMONTH(Tableau2[[#This Row],[6 mois]],-1)+1),"")</f>
        <v>183</v>
      </c>
      <c r="P9" s="215">
        <f>IFERROR(Tableau2[[#This Row],[début_droit]]+5,"")</f>
        <v>188</v>
      </c>
      <c r="Q9" s="215">
        <f>IFERROR(IF(WEEKDAY(Tableau2[[#This Row],[mail_relance]])=7,Tableau2[[#This Row],[mail_relance]]-1,IF(WEEKDAY(Tableau2[[#This Row],[mail_relance]])=1,Tableau2[[#This Row],[mail_relance]]-2,Tableau2[[#This Row],[mail_relance]])),"")</f>
        <v>188</v>
      </c>
      <c r="R9" s="160"/>
      <c r="S9" s="38">
        <v>45118</v>
      </c>
      <c r="T9" s="160">
        <v>45140</v>
      </c>
      <c r="U9" s="72"/>
      <c r="V9" s="86" t="str">
        <f>IFERROR(DATEDIF(#REF!,#REF!,"M"),"")</f>
        <v/>
      </c>
      <c r="W9" s="53"/>
      <c r="X9" s="145" t="s">
        <v>28</v>
      </c>
      <c r="Y9" s="161"/>
      <c r="Z9" s="55" t="s">
        <v>42</v>
      </c>
      <c r="AA9" s="42"/>
      <c r="AB9" s="42"/>
      <c r="AC9" s="39"/>
    </row>
    <row r="10" spans="1:29" ht="12.75">
      <c r="A10" s="45" t="s">
        <v>19</v>
      </c>
      <c r="B10" s="36"/>
      <c r="C10" s="125"/>
      <c r="D10" s="56"/>
      <c r="E10" s="31"/>
      <c r="F10" s="36" t="s">
        <v>61</v>
      </c>
      <c r="G10" s="119"/>
      <c r="H10" s="202"/>
      <c r="I10" s="57"/>
      <c r="J10" s="134" t="s">
        <v>27</v>
      </c>
      <c r="K10" s="45">
        <v>4</v>
      </c>
      <c r="L10" s="213" t="s">
        <v>27</v>
      </c>
      <c r="M10" s="214">
        <f ca="1">DATEDIF(Tableau2[[#This Row],[Date entrée]],TODAY(),"M")</f>
        <v>1489</v>
      </c>
      <c r="N10" s="213">
        <f>IF(Tableau2[[#This Row],[TR]]="Oui",EDATE(C10,6),"")</f>
        <v>182</v>
      </c>
      <c r="O10" s="213">
        <f>IFERROR(IF(DAY(N10)&gt;15,EOMONTH(Tableau2[[#This Row],[6 mois]],0)+1,EOMONTH(Tableau2[[#This Row],[6 mois]],-1)+1),"")</f>
        <v>183</v>
      </c>
      <c r="P10" s="215">
        <f>IFERROR(Tableau2[[#This Row],[début_droit]]+5,"")</f>
        <v>188</v>
      </c>
      <c r="Q10" s="215">
        <f>IFERROR(IF(WEEKDAY(Tableau2[[#This Row],[mail_relance]])=7,Tableau2[[#This Row],[mail_relance]]-1,IF(WEEKDAY(Tableau2[[#This Row],[mail_relance]])=1,Tableau2[[#This Row],[mail_relance]]-2,Tableau2[[#This Row],[mail_relance]])),"")</f>
        <v>188</v>
      </c>
      <c r="R10" s="160"/>
      <c r="S10" s="38">
        <v>44579</v>
      </c>
      <c r="T10" s="160">
        <v>45050</v>
      </c>
      <c r="U10" s="72"/>
      <c r="V10" s="86" t="str">
        <f>IFERROR(DATEDIF(#REF!,#REF!,"M"),"")</f>
        <v/>
      </c>
      <c r="W10" s="53"/>
      <c r="X10" s="145" t="s">
        <v>27</v>
      </c>
      <c r="Y10" s="161">
        <v>45292</v>
      </c>
      <c r="Z10" s="55" t="s">
        <v>30</v>
      </c>
      <c r="AA10" s="42">
        <v>45000</v>
      </c>
      <c r="AB10" s="42">
        <v>45099</v>
      </c>
      <c r="AC10" s="39" t="s">
        <v>46</v>
      </c>
    </row>
    <row r="11" spans="1:29" ht="12.75">
      <c r="A11" s="45" t="s">
        <v>19</v>
      </c>
      <c r="B11" s="36"/>
      <c r="C11" s="125"/>
      <c r="D11" s="56"/>
      <c r="E11" s="31"/>
      <c r="F11" s="36" t="s">
        <v>52</v>
      </c>
      <c r="G11" s="119"/>
      <c r="H11" s="202"/>
      <c r="I11" s="57"/>
      <c r="J11" s="134" t="s">
        <v>28</v>
      </c>
      <c r="K11" s="45"/>
      <c r="L11" s="213" t="s">
        <v>27</v>
      </c>
      <c r="M11" s="214">
        <f ca="1">DATEDIF(Tableau2[[#This Row],[Date entrée]],TODAY(),"M")</f>
        <v>1489</v>
      </c>
      <c r="N11" s="213">
        <f>IF(Tableau2[[#This Row],[TR]]="Oui",EDATE(C11,6),"")</f>
        <v>182</v>
      </c>
      <c r="O11" s="213">
        <f>IFERROR(IF(DAY(N11)&gt;15,EOMONTH(Tableau2[[#This Row],[6 mois]],0)+1,EOMONTH(Tableau2[[#This Row],[6 mois]],-1)+1),"")</f>
        <v>183</v>
      </c>
      <c r="P11" s="215">
        <f>IFERROR(Tableau2[[#This Row],[début_droit]]+5,"")</f>
        <v>188</v>
      </c>
      <c r="Q11" s="215">
        <f>IFERROR(IF(WEEKDAY(Tableau2[[#This Row],[mail_relance]])=7,Tableau2[[#This Row],[mail_relance]]-1,IF(WEEKDAY(Tableau2[[#This Row],[mail_relance]])=1,Tableau2[[#This Row],[mail_relance]]-2,Tableau2[[#This Row],[mail_relance]])),"")</f>
        <v>188</v>
      </c>
      <c r="R11" s="160"/>
      <c r="S11" s="38" t="s">
        <v>20</v>
      </c>
      <c r="T11" s="160">
        <v>44468</v>
      </c>
      <c r="U11" s="72"/>
      <c r="V11" s="86" t="str">
        <f>IFERROR(DATEDIF(#REF!,#REF!,"M"),"")</f>
        <v/>
      </c>
      <c r="W11" s="53"/>
      <c r="X11" s="145" t="s">
        <v>27</v>
      </c>
      <c r="Y11" s="161" t="s">
        <v>31</v>
      </c>
      <c r="Z11" s="55"/>
      <c r="AA11" s="42"/>
      <c r="AB11" s="42"/>
      <c r="AC11" s="39"/>
    </row>
    <row r="12" spans="1:29" ht="12.75">
      <c r="A12" s="45" t="s">
        <v>19</v>
      </c>
      <c r="B12" s="36"/>
      <c r="C12" s="125"/>
      <c r="D12" s="56"/>
      <c r="E12" s="31"/>
      <c r="F12" s="36" t="s">
        <v>61</v>
      </c>
      <c r="G12" s="119"/>
      <c r="H12" s="202"/>
      <c r="I12" s="57"/>
      <c r="J12" s="134" t="s">
        <v>27</v>
      </c>
      <c r="K12" s="45"/>
      <c r="L12" s="213" t="s">
        <v>27</v>
      </c>
      <c r="M12" s="214">
        <f ca="1">DATEDIF(Tableau2[[#This Row],[Date entrée]],TODAY(),"M")</f>
        <v>1489</v>
      </c>
      <c r="N12" s="213">
        <f>IF(Tableau2[[#This Row],[TR]]="Oui",EDATE(C12,6),"")</f>
        <v>182</v>
      </c>
      <c r="O12" s="213">
        <f>IFERROR(IF(DAY(N12)&gt;15,EOMONTH(Tableau2[[#This Row],[6 mois]],0)+1,EOMONTH(Tableau2[[#This Row],[6 mois]],-1)+1),"")</f>
        <v>183</v>
      </c>
      <c r="P12" s="215">
        <f>IFERROR(Tableau2[[#This Row],[début_droit]]+5,"")</f>
        <v>188</v>
      </c>
      <c r="Q12" s="215">
        <f>IFERROR(IF(WEEKDAY(Tableau2[[#This Row],[mail_relance]])=7,Tableau2[[#This Row],[mail_relance]]-1,IF(WEEKDAY(Tableau2[[#This Row],[mail_relance]])=1,Tableau2[[#This Row],[mail_relance]]-2,Tableau2[[#This Row],[mail_relance]])),"")</f>
        <v>188</v>
      </c>
      <c r="R12" s="160"/>
      <c r="S12" s="38" t="s">
        <v>20</v>
      </c>
      <c r="T12" s="160">
        <v>44784</v>
      </c>
      <c r="U12" s="72"/>
      <c r="V12" s="86" t="str">
        <f>IFERROR(DATEDIF(#REF!,#REF!,"M"),"")</f>
        <v/>
      </c>
      <c r="W12" s="53"/>
      <c r="X12" s="145" t="s">
        <v>28</v>
      </c>
      <c r="Y12" s="161"/>
      <c r="Z12" s="55" t="s">
        <v>30</v>
      </c>
      <c r="AA12" s="42">
        <v>45000</v>
      </c>
      <c r="AB12" s="42"/>
      <c r="AC12" s="39"/>
    </row>
    <row r="13" spans="1:29" ht="12.75">
      <c r="A13" s="45" t="s">
        <v>19</v>
      </c>
      <c r="B13" s="36"/>
      <c r="C13" s="125"/>
      <c r="D13" s="56"/>
      <c r="E13" s="31"/>
      <c r="F13" s="36" t="s">
        <v>61</v>
      </c>
      <c r="G13" s="119"/>
      <c r="H13" s="202"/>
      <c r="I13" s="57"/>
      <c r="J13" s="134" t="s">
        <v>27</v>
      </c>
      <c r="K13" s="45"/>
      <c r="L13" s="213" t="s">
        <v>27</v>
      </c>
      <c r="M13" s="214">
        <f ca="1">DATEDIF(Tableau2[[#This Row],[Date entrée]],TODAY(),"M")</f>
        <v>1489</v>
      </c>
      <c r="N13" s="213">
        <f>IF(Tableau2[[#This Row],[TR]]="Oui",EDATE(C13,6),"")</f>
        <v>182</v>
      </c>
      <c r="O13" s="213">
        <f>IFERROR(IF(DAY(N13)&gt;15,EOMONTH(Tableau2[[#This Row],[6 mois]],0)+1,EOMONTH(Tableau2[[#This Row],[6 mois]],-1)+1),"")</f>
        <v>183</v>
      </c>
      <c r="P13" s="215">
        <f>IFERROR(Tableau2[[#This Row],[début_droit]]+5,"")</f>
        <v>188</v>
      </c>
      <c r="Q13" s="215">
        <f>IFERROR(IF(WEEKDAY(Tableau2[[#This Row],[mail_relance]])=7,Tableau2[[#This Row],[mail_relance]]-1,IF(WEEKDAY(Tableau2[[#This Row],[mail_relance]])=1,Tableau2[[#This Row],[mail_relance]]-2,Tableau2[[#This Row],[mail_relance]])),"")</f>
        <v>188</v>
      </c>
      <c r="R13" s="160"/>
      <c r="S13" s="38">
        <v>44579</v>
      </c>
      <c r="T13" s="160">
        <v>44998</v>
      </c>
      <c r="U13" s="72"/>
      <c r="V13" s="86" t="str">
        <f>IFERROR(DATEDIF(#REF!,#REF!,"M"),"")</f>
        <v/>
      </c>
      <c r="W13" s="53"/>
      <c r="X13" s="145" t="s">
        <v>28</v>
      </c>
      <c r="Y13" s="161"/>
      <c r="Z13" s="55" t="s">
        <v>30</v>
      </c>
      <c r="AA13" s="42">
        <v>45000</v>
      </c>
      <c r="AB13" s="42"/>
      <c r="AC13" s="39"/>
    </row>
    <row r="14" spans="1:29" ht="12.75">
      <c r="A14" s="45" t="s">
        <v>19</v>
      </c>
      <c r="B14" s="186"/>
      <c r="C14" s="125"/>
      <c r="D14" s="56"/>
      <c r="E14" s="31"/>
      <c r="F14" s="36" t="s">
        <v>10</v>
      </c>
      <c r="G14" s="119">
        <v>45331</v>
      </c>
      <c r="H14" s="202"/>
      <c r="I14" s="57"/>
      <c r="J14" s="134" t="s">
        <v>27</v>
      </c>
      <c r="K14" s="45"/>
      <c r="L14" s="213" t="s">
        <v>28</v>
      </c>
      <c r="M14" s="214">
        <f ca="1">DATEDIF(Tableau2[[#This Row],[Date entrée]],TODAY(),"M")</f>
        <v>1489</v>
      </c>
      <c r="N14" s="213" t="str">
        <f>IF(Tableau2[[#This Row],[TR]]="Oui",EDATE(C14,6),"")</f>
        <v/>
      </c>
      <c r="O14" s="213" t="str">
        <f>IFERROR(IF(DAY(N14)&gt;15,EOMONTH(Tableau2[[#This Row],[6 mois]],0)+1,EOMONTH(Tableau2[[#This Row],[6 mois]],-1)+1),"")</f>
        <v/>
      </c>
      <c r="P14" s="215" t="str">
        <f>IFERROR(Tableau2[[#This Row],[début_droit]]+5,"")</f>
        <v/>
      </c>
      <c r="Q14" s="215" t="str">
        <f>IFERROR(IF(WEEKDAY(Tableau2[[#This Row],[mail_relance]])=7,Tableau2[[#This Row],[mail_relance]]-1,IF(WEEKDAY(Tableau2[[#This Row],[mail_relance]])=1,Tableau2[[#This Row],[mail_relance]]-2,Tableau2[[#This Row],[mail_relance]])),"")</f>
        <v/>
      </c>
      <c r="R14" s="160"/>
      <c r="S14" s="38" t="s">
        <v>20</v>
      </c>
      <c r="T14" s="160">
        <v>44525</v>
      </c>
      <c r="U14" s="72"/>
      <c r="V14" s="86" t="str">
        <f>IFERROR(DATEDIF(#REF!,#REF!,"M"),"")</f>
        <v/>
      </c>
      <c r="W14" s="53"/>
      <c r="X14" s="145" t="s">
        <v>27</v>
      </c>
      <c r="Y14" s="161" t="s">
        <v>31</v>
      </c>
      <c r="Z14" s="55"/>
      <c r="AA14" s="42"/>
      <c r="AB14" s="42"/>
      <c r="AC14" s="39"/>
    </row>
    <row r="15" spans="1:29" ht="12.75">
      <c r="A15" s="45" t="s">
        <v>19</v>
      </c>
      <c r="B15" s="36"/>
      <c r="C15" s="125"/>
      <c r="D15" s="56"/>
      <c r="E15" s="31"/>
      <c r="F15" s="36" t="s">
        <v>52</v>
      </c>
      <c r="G15" s="119"/>
      <c r="H15" s="202"/>
      <c r="I15" s="57"/>
      <c r="J15" s="134" t="s">
        <v>27</v>
      </c>
      <c r="K15" s="45">
        <v>5</v>
      </c>
      <c r="L15" s="213" t="s">
        <v>27</v>
      </c>
      <c r="M15" s="214">
        <f ca="1">DATEDIF(Tableau2[[#This Row],[Date entrée]],TODAY(),"M")</f>
        <v>1489</v>
      </c>
      <c r="N15" s="213">
        <f>IF(Tableau2[[#This Row],[TR]]="Oui",EDATE(C15,6),"")</f>
        <v>182</v>
      </c>
      <c r="O15" s="213">
        <f>IFERROR(IF(DAY(N15)&gt;15,EOMONTH(Tableau2[[#This Row],[6 mois]],0)+1,EOMONTH(Tableau2[[#This Row],[6 mois]],-1)+1),"")</f>
        <v>183</v>
      </c>
      <c r="P15" s="215">
        <f>IFERROR(Tableau2[[#This Row],[début_droit]]+5,"")</f>
        <v>188</v>
      </c>
      <c r="Q15" s="215">
        <f>IFERROR(IF(WEEKDAY(Tableau2[[#This Row],[mail_relance]])=7,Tableau2[[#This Row],[mail_relance]]-1,IF(WEEKDAY(Tableau2[[#This Row],[mail_relance]])=1,Tableau2[[#This Row],[mail_relance]]-2,Tableau2[[#This Row],[mail_relance]])),"")</f>
        <v>188</v>
      </c>
      <c r="R15" s="160"/>
      <c r="S15" s="38" t="s">
        <v>20</v>
      </c>
      <c r="T15" s="160">
        <v>44476</v>
      </c>
      <c r="U15" s="72"/>
      <c r="V15" s="86" t="str">
        <f>IFERROR(DATEDIF(#REF!,#REF!,"M"),"")</f>
        <v/>
      </c>
      <c r="W15" s="53"/>
      <c r="X15" s="145" t="s">
        <v>27</v>
      </c>
      <c r="Y15" s="161">
        <v>45017</v>
      </c>
      <c r="Z15" s="55" t="s">
        <v>30</v>
      </c>
      <c r="AA15" s="42">
        <v>45000</v>
      </c>
      <c r="AB15" s="42"/>
      <c r="AC15" s="39"/>
    </row>
    <row r="16" spans="1:29" ht="12.75">
      <c r="A16" s="45" t="s">
        <v>19</v>
      </c>
      <c r="B16" s="46"/>
      <c r="C16" s="125"/>
      <c r="D16" s="56"/>
      <c r="E16" s="45"/>
      <c r="F16" s="46" t="s">
        <v>61</v>
      </c>
      <c r="G16" s="119"/>
      <c r="H16" s="81"/>
      <c r="I16" s="57"/>
      <c r="J16" s="134" t="s">
        <v>27</v>
      </c>
      <c r="K16" s="45"/>
      <c r="L16" s="213" t="s">
        <v>27</v>
      </c>
      <c r="M16" s="214">
        <f ca="1">DATEDIF(Tableau2[[#This Row],[Date entrée]],TODAY(),"M")</f>
        <v>1489</v>
      </c>
      <c r="N16" s="213">
        <f>IF(Tableau2[[#This Row],[TR]]="Oui",EDATE(C16,6),"")</f>
        <v>182</v>
      </c>
      <c r="O16" s="213">
        <f>IFERROR(IF(DAY(N16)&gt;15,EOMONTH(Tableau2[[#This Row],[6 mois]],0)+1,EOMONTH(Tableau2[[#This Row],[6 mois]],-1)+1),"")</f>
        <v>183</v>
      </c>
      <c r="P16" s="215">
        <f>IFERROR(Tableau2[[#This Row],[début_droit]]+5,"")</f>
        <v>188</v>
      </c>
      <c r="Q16" s="215">
        <f>IFERROR(IF(WEEKDAY(Tableau2[[#This Row],[mail_relance]])=7,Tableau2[[#This Row],[mail_relance]]-1,IF(WEEKDAY(Tableau2[[#This Row],[mail_relance]])=1,Tableau2[[#This Row],[mail_relance]]-2,Tableau2[[#This Row],[mail_relance]])),"")</f>
        <v>188</v>
      </c>
      <c r="R16" s="160"/>
      <c r="S16" s="144">
        <v>45335</v>
      </c>
      <c r="T16" s="160"/>
      <c r="U16" s="112"/>
      <c r="V16" s="86" t="str">
        <f>IFERROR(DATEDIF(#REF!,#REF!,"M"),"")</f>
        <v/>
      </c>
      <c r="W16" s="85"/>
      <c r="X16" s="150" t="s">
        <v>27</v>
      </c>
      <c r="Y16" s="162">
        <v>45112</v>
      </c>
      <c r="Z16" s="58"/>
      <c r="AA16" s="48"/>
      <c r="AB16" s="48"/>
      <c r="AC16" s="47"/>
    </row>
    <row r="17" spans="1:24">
      <c r="B17" s="61"/>
    </row>
    <row r="19" spans="1:24" ht="15.75">
      <c r="A19" s="91">
        <f>COUNTA(Tableau2[Contrat])</f>
        <v>14</v>
      </c>
      <c r="M19" s="199">
        <f ca="1">COUNTIF(Tableau2[Ancien.],"&gt;=6")</f>
        <v>14</v>
      </c>
      <c r="X19" s="185">
        <f>COUNTIF(Tableau2[Affiliation],"Oui")</f>
        <v>11</v>
      </c>
    </row>
  </sheetData>
  <mergeCells count="4">
    <mergeCell ref="A1:I1"/>
    <mergeCell ref="X1:AC1"/>
    <mergeCell ref="R1:W1"/>
    <mergeCell ref="L1:Q1"/>
  </mergeCells>
  <conditionalFormatting sqref="A4:A16">
    <cfRule type="containsText" dxfId="64" priority="12" operator="containsText" text="APP">
      <formula>NOT(ISERROR(SEARCH("APP",A4)))</formula>
    </cfRule>
    <cfRule type="containsText" dxfId="63" priority="22" operator="containsText" text="CDD">
      <formula>NOT(ISERROR(SEARCH("CDD",A4)))</formula>
    </cfRule>
  </conditionalFormatting>
  <conditionalFormatting sqref="X4:X16">
    <cfRule type="containsText" dxfId="62" priority="11" operator="containsText" text="Non">
      <formula>NOT(ISERROR(SEARCH("Non",X4)))</formula>
    </cfRule>
  </conditionalFormatting>
  <conditionalFormatting sqref="J4:J17">
    <cfRule type="containsText" dxfId="61" priority="9" operator="containsText" text="Non">
      <formula>NOT(ISERROR(SEARCH("Non",J4)))</formula>
    </cfRule>
  </conditionalFormatting>
  <conditionalFormatting sqref="A3">
    <cfRule type="containsText" dxfId="60" priority="6" operator="containsText" text="APP">
      <formula>NOT(ISERROR(SEARCH("APP",A3)))</formula>
    </cfRule>
    <cfRule type="containsText" dxfId="59" priority="8" operator="containsText" text="CDD">
      <formula>NOT(ISERROR(SEARCH("CDD",A3)))</formula>
    </cfRule>
  </conditionalFormatting>
  <conditionalFormatting sqref="X3 J3">
    <cfRule type="containsText" dxfId="58" priority="7" operator="containsText" text="Non">
      <formula>NOT(ISERROR(SEARCH("Non",J3)))</formula>
    </cfRule>
  </conditionalFormatting>
  <conditionalFormatting sqref="T1 T3:T1048576">
    <cfRule type="containsBlanks" priority="4" stopIfTrue="1">
      <formula>LEN(TRIM(T1))=0</formula>
    </cfRule>
  </conditionalFormatting>
  <conditionalFormatting sqref="T3:T16">
    <cfRule type="expression" dxfId="57" priority="5">
      <formula>$T3&lt;=TODAY()-1640</formula>
    </cfRule>
  </conditionalFormatting>
  <conditionalFormatting sqref="M3:M13">
    <cfRule type="timePeriod" dxfId="56" priority="2" timePeriod="last7Days">
      <formula>AND(TODAY()-FLOOR(M3,1)&lt;=6,FLOOR(M3,1)&lt;=TODAY())</formula>
    </cfRule>
  </conditionalFormatting>
  <conditionalFormatting sqref="M14:M16">
    <cfRule type="timePeriod" dxfId="55" priority="1" timePeriod="last7Days">
      <formula>AND(TODAY()-FLOOR(M14,1)&lt;=6,FLOOR(M14,1)&lt;=TODAY())</formula>
    </cfRule>
  </conditionalFormatting>
  <dataValidations count="1">
    <dataValidation type="list" allowBlank="1" showInputMessage="1" showErrorMessage="1" sqref="F4:F16">
      <formula1>POSTES_GROUPE</formula1>
    </dataValidation>
  </dataValidations>
  <hyperlinks>
    <hyperlink ref="D3" r:id="rId1"/>
  </hyperlinks>
  <pageMargins left="0.7" right="0.7" top="0.75" bottom="0.75" header="0.3" footer="0.3"/>
  <pageSetup paperSize="9" orientation="portrait" r:id="rId2"/>
  <headerFooter>
    <oddHeader>&amp;CContacts d'urgence BLM SPORT</oddHeader>
  </headerFooter>
  <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showInputMessage="1" showErrorMessage="1">
          <x14:formula1>
            <xm:f>Bdd!$J$2:$J$3</xm:f>
          </x14:formula1>
          <xm:sqref>X3:X16</xm:sqref>
        </x14:dataValidation>
        <x14:dataValidation type="list" allowBlank="1" showInputMessage="1" showErrorMessage="1">
          <x14:formula1>
            <xm:f>Bdd!$H$2:$H$9</xm:f>
          </x14:formula1>
          <xm:sqref>Z3:Z16</xm:sqref>
        </x14:dataValidation>
        <x14:dataValidation type="list" allowBlank="1" showInputMessage="1" showErrorMessage="1">
          <x14:formula1>
            <xm:f>Bdd!$J$2:$J$3</xm:f>
          </x14:formula1>
          <xm:sqref>J3:J16 L3:L16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/>
    <pageSetUpPr fitToPage="1"/>
  </sheetPr>
  <dimension ref="A1:AE37"/>
  <sheetViews>
    <sheetView zoomScaleNormal="100" workbookViewId="0">
      <pane xSplit="2" ySplit="1" topLeftCell="C11" activePane="bottomRight" state="frozen"/>
      <selection activeCell="M1" sqref="M1:M1048576"/>
      <selection pane="topRight" activeCell="M1" sqref="M1:M1048576"/>
      <selection pane="bottomLeft" activeCell="M1" sqref="M1:M1048576"/>
      <selection pane="bottomRight" activeCell="D24" sqref="D24"/>
    </sheetView>
  </sheetViews>
  <sheetFormatPr baseColWidth="10" defaultColWidth="9.140625" defaultRowHeight="15"/>
  <cols>
    <col min="1" max="1" width="5.28515625" style="104" customWidth="1"/>
    <col min="2" max="2" width="31.7109375" style="3" bestFit="1" customWidth="1"/>
    <col min="3" max="3" width="8.42578125" style="127" customWidth="1"/>
    <col min="4" max="4" width="28.7109375" customWidth="1"/>
    <col min="5" max="5" width="6.5703125" style="1" customWidth="1"/>
    <col min="6" max="6" width="28.5703125" style="4" customWidth="1"/>
    <col min="7" max="7" width="8.42578125" style="124" customWidth="1"/>
    <col min="8" max="8" width="16.85546875" style="4" customWidth="1"/>
    <col min="9" max="9" width="13" customWidth="1"/>
    <col min="10" max="10" width="8.140625" customWidth="1"/>
    <col min="11" max="11" width="9.7109375" customWidth="1"/>
    <col min="12" max="12" width="5.42578125" style="137" customWidth="1"/>
    <col min="13" max="13" width="8" style="137" customWidth="1"/>
    <col min="14" max="17" width="8.140625" style="177" customWidth="1"/>
    <col min="18" max="18" width="10.140625" style="177" customWidth="1"/>
    <col min="19" max="19" width="10.7109375" style="11" bestFit="1" customWidth="1"/>
    <col min="20" max="20" width="10.140625" style="173" customWidth="1"/>
    <col min="21" max="21" width="15.42578125" style="1" customWidth="1"/>
    <col min="22" max="22" width="6.85546875" style="83" customWidth="1"/>
    <col min="23" max="23" width="19.140625" style="1" bestFit="1" customWidth="1"/>
    <col min="24" max="24" width="12" style="138" customWidth="1"/>
    <col min="25" max="25" width="12" style="173" customWidth="1"/>
    <col min="26" max="26" width="5.42578125" style="19" customWidth="1"/>
    <col min="27" max="28" width="16" style="11" customWidth="1"/>
    <col min="29" max="29" width="25.7109375" style="1" bestFit="1" customWidth="1"/>
    <col min="30" max="30" width="14" customWidth="1"/>
    <col min="31" max="31" width="25.28515625" customWidth="1"/>
  </cols>
  <sheetData>
    <row r="1" spans="1:31" s="17" customFormat="1" ht="45" customHeight="1">
      <c r="A1" s="252"/>
      <c r="B1" s="252"/>
      <c r="C1" s="252"/>
      <c r="D1" s="252"/>
      <c r="E1" s="252"/>
      <c r="F1" s="252"/>
      <c r="G1" s="252"/>
      <c r="H1" s="252"/>
      <c r="I1" s="252"/>
      <c r="J1" s="252"/>
      <c r="K1" s="253"/>
      <c r="L1" s="247" t="s">
        <v>94</v>
      </c>
      <c r="M1" s="240"/>
      <c r="N1" s="240"/>
      <c r="O1" s="240"/>
      <c r="P1" s="240"/>
      <c r="Q1" s="241"/>
      <c r="R1" s="248" t="s">
        <v>39</v>
      </c>
      <c r="S1" s="248"/>
      <c r="T1" s="248"/>
      <c r="U1" s="248"/>
      <c r="V1" s="248"/>
      <c r="W1" s="248"/>
      <c r="X1" s="249" t="s">
        <v>40</v>
      </c>
      <c r="Y1" s="250"/>
      <c r="Z1" s="250"/>
      <c r="AA1" s="250"/>
      <c r="AB1" s="250"/>
      <c r="AC1" s="251"/>
    </row>
    <row r="2" spans="1:31" s="98" customFormat="1" ht="30">
      <c r="A2" s="102" t="s">
        <v>43</v>
      </c>
      <c r="B2" s="18" t="s">
        <v>5</v>
      </c>
      <c r="C2" s="122" t="s">
        <v>15</v>
      </c>
      <c r="D2" s="6" t="s">
        <v>1</v>
      </c>
      <c r="E2" s="6" t="s">
        <v>2</v>
      </c>
      <c r="F2" s="6" t="s">
        <v>6</v>
      </c>
      <c r="G2" s="123" t="s">
        <v>16</v>
      </c>
      <c r="H2" s="130" t="s">
        <v>7</v>
      </c>
      <c r="I2" s="6" t="s">
        <v>0</v>
      </c>
      <c r="J2" s="6" t="s">
        <v>55</v>
      </c>
      <c r="K2" s="129" t="s">
        <v>50</v>
      </c>
      <c r="L2" s="219" t="s">
        <v>91</v>
      </c>
      <c r="M2" s="220" t="s">
        <v>96</v>
      </c>
      <c r="N2" s="221" t="s">
        <v>95</v>
      </c>
      <c r="O2" s="221" t="s">
        <v>98</v>
      </c>
      <c r="P2" s="222" t="s">
        <v>97</v>
      </c>
      <c r="Q2" s="222" t="s">
        <v>99</v>
      </c>
      <c r="R2" s="176" t="s">
        <v>13</v>
      </c>
      <c r="S2" s="21" t="s">
        <v>18</v>
      </c>
      <c r="T2" s="21" t="s">
        <v>17</v>
      </c>
      <c r="U2" s="20" t="s">
        <v>57</v>
      </c>
      <c r="V2" s="82" t="s">
        <v>49</v>
      </c>
      <c r="W2" s="20" t="s">
        <v>44</v>
      </c>
      <c r="X2" s="139" t="s">
        <v>22</v>
      </c>
      <c r="Y2" s="174" t="s">
        <v>23</v>
      </c>
      <c r="Z2" s="24" t="s">
        <v>24</v>
      </c>
      <c r="AA2" s="23" t="s">
        <v>25</v>
      </c>
      <c r="AB2" s="23" t="s">
        <v>26</v>
      </c>
      <c r="AC2" s="22" t="s">
        <v>58</v>
      </c>
    </row>
    <row r="3" spans="1:31" s="2" customFormat="1" ht="14.25" customHeight="1">
      <c r="A3" s="103" t="s">
        <v>56</v>
      </c>
      <c r="B3" s="25" t="s">
        <v>101</v>
      </c>
      <c r="C3" s="116">
        <v>45108</v>
      </c>
      <c r="D3" s="231" t="s">
        <v>102</v>
      </c>
      <c r="E3" s="26" t="s">
        <v>4</v>
      </c>
      <c r="F3" s="44" t="s">
        <v>73</v>
      </c>
      <c r="G3" s="120">
        <v>45838</v>
      </c>
      <c r="H3" s="80"/>
      <c r="I3" s="28"/>
      <c r="J3" s="28" t="s">
        <v>27</v>
      </c>
      <c r="K3" s="131"/>
      <c r="L3" s="223" t="s">
        <v>27</v>
      </c>
      <c r="M3" s="214">
        <f ca="1">DATEDIF(Tableau1[[#This Row],[Date entrée]],TODAY(),"M")</f>
        <v>7</v>
      </c>
      <c r="N3" s="213">
        <f>IF(Tableau1[[#This Row],[TR]]="Oui",EDATE(C3,6),"")</f>
        <v>45292</v>
      </c>
      <c r="O3" s="213">
        <f>IFERROR(IF(DAY(N3)&gt;15,EOMONTH(Tableau1[[#This Row],[6 mois]],0)+1,EOMONTH(Tableau1[[#This Row],[6 mois]],-1)+1),"")</f>
        <v>45292</v>
      </c>
      <c r="P3" s="213">
        <f>IFERROR(Tableau1[[#This Row],[début_droit]]+5,"")</f>
        <v>45297</v>
      </c>
      <c r="Q3" s="213">
        <f>IFERROR(IF(WEEKDAY(Tableau1[[#This Row],[mail_relance]])=7,Tableau1[[#This Row],[mail_relance]]-1,IF(WEEKDAY(Tableau1[[#This Row],[mail_relance]])=1,Tableau1[[#This Row],[mail_relance]]-2,Tableau1[[#This Row],[mail_relance]])),"")</f>
        <v>45296</v>
      </c>
      <c r="R3" s="135">
        <v>38266</v>
      </c>
      <c r="S3" s="69">
        <v>45118</v>
      </c>
      <c r="T3" s="175">
        <v>45170</v>
      </c>
      <c r="U3" s="69"/>
      <c r="V3" s="87">
        <f>IFERROR(DATEDIF(Tableau1[[#This Row],[Date entrée]],Tableau1[[#This Row],[Date sortie]],"M"),"")</f>
        <v>23</v>
      </c>
      <c r="W3" s="70"/>
      <c r="X3" s="151" t="s">
        <v>27</v>
      </c>
      <c r="Y3" s="136">
        <v>45108</v>
      </c>
      <c r="Z3" s="51"/>
      <c r="AA3" s="50"/>
      <c r="AB3" s="50"/>
      <c r="AC3" s="49"/>
    </row>
    <row r="4" spans="1:31" s="2" customFormat="1" ht="14.25" customHeight="1">
      <c r="A4" s="103" t="s">
        <v>19</v>
      </c>
      <c r="B4" s="25"/>
      <c r="C4" s="116">
        <v>43282</v>
      </c>
      <c r="D4" s="27"/>
      <c r="E4" s="26" t="s">
        <v>4</v>
      </c>
      <c r="F4" s="44" t="s">
        <v>76</v>
      </c>
      <c r="G4" s="120"/>
      <c r="H4" s="80"/>
      <c r="I4" s="28"/>
      <c r="J4" s="28" t="s">
        <v>28</v>
      </c>
      <c r="K4" s="131"/>
      <c r="L4" s="223" t="s">
        <v>27</v>
      </c>
      <c r="M4" s="223">
        <f ca="1">DATEDIF(Tableau1[[#This Row],[Date entrée]],TODAY(),"M")</f>
        <v>67</v>
      </c>
      <c r="N4" s="213">
        <f>IF(Tableau1[[#This Row],[TR]]="Oui",EDATE(C4,6),"")</f>
        <v>43466</v>
      </c>
      <c r="O4" s="226">
        <f>IFERROR(IF(DAY(N4)&gt;15,EOMONTH(Tableau1[[#This Row],[6 mois]],0)+1,EOMONTH(Tableau1[[#This Row],[6 mois]],-1)+1),"")</f>
        <v>43466</v>
      </c>
      <c r="P4" s="226">
        <f>IFERROR(Tableau1[[#This Row],[début_droit]]+5,"")</f>
        <v>43471</v>
      </c>
      <c r="Q4" s="226">
        <f>IFERROR(IF(WEEKDAY(Tableau1[[#This Row],[mail_relance]])=7,Tableau1[[#This Row],[mail_relance]]-1,IF(WEEKDAY(Tableau1[[#This Row],[mail_relance]])=1,Tableau1[[#This Row],[mail_relance]]-2,Tableau1[[#This Row],[mail_relance]])),"")</f>
        <v>43469</v>
      </c>
      <c r="R4" s="135">
        <v>30463</v>
      </c>
      <c r="S4" s="69">
        <v>45209</v>
      </c>
      <c r="T4" s="175"/>
      <c r="U4" s="69" t="s">
        <v>87</v>
      </c>
      <c r="V4" s="87" t="str">
        <f>IFERROR(DATEDIF(Tableau1[[#This Row],[Date entrée]],Tableau1[[#This Row],[Date sortie]],"M"),"")</f>
        <v/>
      </c>
      <c r="W4" s="70" t="s">
        <v>87</v>
      </c>
      <c r="X4" s="151" t="s">
        <v>27</v>
      </c>
      <c r="Y4" s="136" t="s">
        <v>31</v>
      </c>
      <c r="Z4" s="51"/>
      <c r="AA4" s="50"/>
      <c r="AB4" s="50"/>
      <c r="AC4" s="49"/>
    </row>
    <row r="5" spans="1:31" s="3" customFormat="1" ht="14.25" customHeight="1">
      <c r="A5" s="103" t="s">
        <v>19</v>
      </c>
      <c r="B5" s="25"/>
      <c r="C5" s="116">
        <v>42968</v>
      </c>
      <c r="D5" s="27"/>
      <c r="E5" s="29" t="s">
        <v>3</v>
      </c>
      <c r="F5" s="44" t="s">
        <v>52</v>
      </c>
      <c r="G5" s="120"/>
      <c r="H5" s="80"/>
      <c r="I5" s="28"/>
      <c r="J5" s="28" t="s">
        <v>27</v>
      </c>
      <c r="K5" s="131"/>
      <c r="L5" s="223" t="s">
        <v>27</v>
      </c>
      <c r="M5" s="223">
        <f ca="1">DATEDIF(Tableau1[[#This Row],[Date entrée]],TODAY(),"M")</f>
        <v>77</v>
      </c>
      <c r="N5" s="213">
        <f>IF(Tableau1[[#This Row],[TR]]="Oui",EDATE(C5,6),"")</f>
        <v>43152</v>
      </c>
      <c r="O5" s="226">
        <f>IFERROR(IF(DAY(N5)&gt;15,EOMONTH(Tableau1[[#This Row],[6 mois]],0)+1,EOMONTH(Tableau1[[#This Row],[6 mois]],-1)+1),"")</f>
        <v>43160</v>
      </c>
      <c r="P5" s="226">
        <f>IFERROR(Tableau1[[#This Row],[début_droit]]+5,"")</f>
        <v>43165</v>
      </c>
      <c r="Q5" s="226">
        <f>IFERROR(IF(WEEKDAY(Tableau1[[#This Row],[mail_relance]])=7,Tableau1[[#This Row],[mail_relance]]-1,IF(WEEKDAY(Tableau1[[#This Row],[mail_relance]])=1,Tableau1[[#This Row],[mail_relance]]-2,Tableau1[[#This Row],[mail_relance]])),"")</f>
        <v>43165</v>
      </c>
      <c r="R5" s="135">
        <v>34526</v>
      </c>
      <c r="S5" s="69">
        <v>45209</v>
      </c>
      <c r="T5" s="175"/>
      <c r="U5" s="69" t="s">
        <v>87</v>
      </c>
      <c r="V5" s="87" t="str">
        <f>IFERROR(DATEDIF(Tableau1[[#This Row],[Date entrée]],Tableau1[[#This Row],[Date sortie]],"M"),"")</f>
        <v/>
      </c>
      <c r="W5" s="70" t="s">
        <v>87</v>
      </c>
      <c r="X5" s="151" t="s">
        <v>27</v>
      </c>
      <c r="Y5" s="136"/>
      <c r="Z5" s="51"/>
      <c r="AA5" s="50"/>
      <c r="AB5" s="50"/>
      <c r="AC5" s="49"/>
      <c r="AE5" s="2"/>
    </row>
    <row r="6" spans="1:31" s="3" customFormat="1" ht="14.25" customHeight="1">
      <c r="A6" s="103" t="s">
        <v>19</v>
      </c>
      <c r="B6" s="30"/>
      <c r="C6" s="116">
        <v>44893</v>
      </c>
      <c r="D6" s="27"/>
      <c r="E6" s="26" t="s">
        <v>4</v>
      </c>
      <c r="F6" s="44" t="s">
        <v>61</v>
      </c>
      <c r="G6" s="120"/>
      <c r="H6" s="80"/>
      <c r="I6" s="28"/>
      <c r="J6" s="28" t="s">
        <v>27</v>
      </c>
      <c r="K6" s="132"/>
      <c r="L6" s="224"/>
      <c r="M6" s="224">
        <f ca="1">DATEDIF(Tableau1[[#This Row],[Date entrée]],TODAY(),"M")</f>
        <v>14</v>
      </c>
      <c r="N6" s="213" t="str">
        <f>IF(Tableau1[[#This Row],[TR]]="Oui",EDATE(C6,6),"")</f>
        <v/>
      </c>
      <c r="O6" s="227" t="str">
        <f>IFERROR(IF(DAY(N6)&gt;15,EOMONTH(Tableau1[[#This Row],[6 mois]],0)+1,EOMONTH(Tableau1[[#This Row],[6 mois]],-1)+1),"")</f>
        <v/>
      </c>
      <c r="P6" s="227" t="str">
        <f>IFERROR(Tableau1[[#This Row],[début_droit]]+5,"")</f>
        <v/>
      </c>
      <c r="Q6" s="227" t="str">
        <f>IFERROR(IF(WEEKDAY(Tableau1[[#This Row],[mail_relance]])=7,Tableau1[[#This Row],[mail_relance]]-1,IF(WEEKDAY(Tableau1[[#This Row],[mail_relance]])=1,Tableau1[[#This Row],[mail_relance]]-2,Tableau1[[#This Row],[mail_relance]])),"")</f>
        <v/>
      </c>
      <c r="R6" s="135">
        <v>33572</v>
      </c>
      <c r="S6" s="69">
        <v>44578</v>
      </c>
      <c r="T6" s="175"/>
      <c r="U6" s="69"/>
      <c r="V6" s="87" t="str">
        <f>IFERROR(DATEDIF(Tableau1[[#This Row],[Date entrée]],Tableau1[[#This Row],[Date sortie]],"M"),"")</f>
        <v/>
      </c>
      <c r="W6" s="70" t="s">
        <v>90</v>
      </c>
      <c r="X6" s="151" t="s">
        <v>28</v>
      </c>
      <c r="Y6" s="136"/>
      <c r="Z6" s="51" t="s">
        <v>30</v>
      </c>
      <c r="AA6" s="50"/>
      <c r="AB6" s="50"/>
      <c r="AC6" s="49"/>
      <c r="AE6" s="2"/>
    </row>
    <row r="7" spans="1:31" s="5" customFormat="1" ht="14.25" customHeight="1">
      <c r="A7" s="103" t="s">
        <v>19</v>
      </c>
      <c r="B7" s="35"/>
      <c r="C7" s="116">
        <v>45033</v>
      </c>
      <c r="D7" s="27"/>
      <c r="E7" s="140" t="s">
        <v>4</v>
      </c>
      <c r="F7" s="149" t="s">
        <v>61</v>
      </c>
      <c r="G7" s="120"/>
      <c r="H7" s="37"/>
      <c r="I7" s="141"/>
      <c r="J7" s="141" t="s">
        <v>27</v>
      </c>
      <c r="K7" s="133"/>
      <c r="L7" s="225"/>
      <c r="M7" s="225">
        <f ca="1">DATEDIF(Tableau1[[#This Row],[Date entrée]],TODAY(),"M")</f>
        <v>9</v>
      </c>
      <c r="N7" s="213" t="str">
        <f>IF(Tableau1[[#This Row],[TR]]="Oui",EDATE(C7,6),"")</f>
        <v/>
      </c>
      <c r="O7" s="228" t="str">
        <f>IFERROR(IF(DAY(N7)&gt;15,EOMONTH(Tableau1[[#This Row],[6 mois]],0)+1,EOMONTH(Tableau1[[#This Row],[6 mois]],-1)+1),"")</f>
        <v/>
      </c>
      <c r="P7" s="228" t="str">
        <f>IFERROR(Tableau1[[#This Row],[début_droit]]+5,"")</f>
        <v/>
      </c>
      <c r="Q7" s="228" t="str">
        <f>IFERROR(IF(WEEKDAY(Tableau1[[#This Row],[mail_relance]])=7,Tableau1[[#This Row],[mail_relance]]-1,IF(WEEKDAY(Tableau1[[#This Row],[mail_relance]])=1,Tableau1[[#This Row],[mail_relance]]-2,Tableau1[[#This Row],[mail_relance]])),"")</f>
        <v/>
      </c>
      <c r="R7" s="135">
        <v>37188</v>
      </c>
      <c r="S7" s="69">
        <v>45034</v>
      </c>
      <c r="T7" s="175">
        <v>45062</v>
      </c>
      <c r="U7" s="69"/>
      <c r="V7" s="87" t="str">
        <f>IFERROR(DATEDIF(Tableau1[[#This Row],[Date entrée]],Tableau1[[#This Row],[Date sortie]],"M"),"")</f>
        <v/>
      </c>
      <c r="W7" s="70"/>
      <c r="X7" s="151" t="s">
        <v>27</v>
      </c>
      <c r="Y7" s="136">
        <v>45292</v>
      </c>
      <c r="Z7" s="51"/>
      <c r="AA7" s="50"/>
      <c r="AB7" s="50"/>
      <c r="AC7" s="49"/>
      <c r="AE7" s="2"/>
    </row>
    <row r="8" spans="1:31" s="5" customFormat="1" ht="14.25" customHeight="1">
      <c r="A8" s="103" t="s">
        <v>19</v>
      </c>
      <c r="B8" s="35"/>
      <c r="C8" s="116">
        <v>45208</v>
      </c>
      <c r="D8" s="27"/>
      <c r="E8" s="140" t="s">
        <v>3</v>
      </c>
      <c r="F8" s="44" t="s">
        <v>62</v>
      </c>
      <c r="G8" s="120"/>
      <c r="H8" s="37"/>
      <c r="I8" s="141"/>
      <c r="J8" s="141" t="s">
        <v>27</v>
      </c>
      <c r="K8" s="133"/>
      <c r="L8" s="225"/>
      <c r="M8" s="225">
        <f ca="1">DATEDIF(Tableau1[[#This Row],[Date entrée]],TODAY(),"M")</f>
        <v>4</v>
      </c>
      <c r="N8" s="213" t="str">
        <f>IF(Tableau1[[#This Row],[TR]]="Oui",EDATE(C8,6),"")</f>
        <v/>
      </c>
      <c r="O8" s="228" t="str">
        <f>IFERROR(IF(DAY(N8)&gt;15,EOMONTH(Tableau1[[#This Row],[6 mois]],0)+1,EOMONTH(Tableau1[[#This Row],[6 mois]],-1)+1),"")</f>
        <v/>
      </c>
      <c r="P8" s="228" t="str">
        <f>IFERROR(Tableau1[[#This Row],[début_droit]]+5,"")</f>
        <v/>
      </c>
      <c r="Q8" s="228">
        <v>45336</v>
      </c>
      <c r="R8" s="135">
        <v>36258</v>
      </c>
      <c r="S8" s="69">
        <v>45272</v>
      </c>
      <c r="T8" s="175"/>
      <c r="U8" s="69"/>
      <c r="V8" s="87" t="str">
        <f>IFERROR(DATEDIF(Tableau1[[#This Row],[Date entrée]],Tableau1[[#This Row],[Date sortie]],"M"),"")</f>
        <v/>
      </c>
      <c r="W8" s="70"/>
      <c r="X8" s="151" t="s">
        <v>27</v>
      </c>
      <c r="Y8" s="136">
        <v>45200</v>
      </c>
      <c r="Z8" s="51"/>
      <c r="AA8" s="50"/>
      <c r="AB8" s="50"/>
      <c r="AC8" s="49"/>
      <c r="AE8" s="2"/>
    </row>
    <row r="9" spans="1:31" s="3" customFormat="1" ht="14.25" customHeight="1">
      <c r="A9" s="103" t="s">
        <v>19</v>
      </c>
      <c r="B9" s="35"/>
      <c r="C9" s="116">
        <v>44821</v>
      </c>
      <c r="D9" s="27"/>
      <c r="E9" s="26" t="s">
        <v>3</v>
      </c>
      <c r="F9" s="44" t="s">
        <v>52</v>
      </c>
      <c r="G9" s="120"/>
      <c r="H9" s="80"/>
      <c r="I9" s="28"/>
      <c r="J9" s="28" t="s">
        <v>27</v>
      </c>
      <c r="K9" s="133"/>
      <c r="L9" s="225"/>
      <c r="M9" s="225">
        <f ca="1">DATEDIF(Tableau1[[#This Row],[Date entrée]],TODAY(),"M")</f>
        <v>16</v>
      </c>
      <c r="N9" s="213" t="str">
        <f>IF(Tableau1[[#This Row],[TR]]="Oui",EDATE(C9,6),"")</f>
        <v/>
      </c>
      <c r="O9" s="228" t="str">
        <f>IFERROR(IF(DAY(N9)&gt;15,EOMONTH(Tableau1[[#This Row],[6 mois]],0)+1,EOMONTH(Tableau1[[#This Row],[6 mois]],-1)+1),"")</f>
        <v/>
      </c>
      <c r="P9" s="228" t="str">
        <f>IFERROR(Tableau1[[#This Row],[début_droit]]+5,"")</f>
        <v/>
      </c>
      <c r="Q9" s="228" t="str">
        <f>IFERROR(IF(WEEKDAY(Tableau1[[#This Row],[mail_relance]])=7,Tableau1[[#This Row],[mail_relance]]-1,IF(WEEKDAY(Tableau1[[#This Row],[mail_relance]])=1,Tableau1[[#This Row],[mail_relance]]-2,Tableau1[[#This Row],[mail_relance]])),"")</f>
        <v/>
      </c>
      <c r="R9" s="135">
        <v>36726</v>
      </c>
      <c r="S9" s="69">
        <v>44713</v>
      </c>
      <c r="T9" s="175"/>
      <c r="U9" s="69"/>
      <c r="V9" s="87" t="str">
        <f>IFERROR(DATEDIF(Tableau1[[#This Row],[Date entrée]],Tableau1[[#This Row],[Date sortie]],"M"),"")</f>
        <v/>
      </c>
      <c r="W9" s="70" t="s">
        <v>90</v>
      </c>
      <c r="X9" s="151" t="s">
        <v>27</v>
      </c>
      <c r="Y9" s="136" t="s">
        <v>31</v>
      </c>
      <c r="Z9" s="51"/>
      <c r="AA9" s="50"/>
      <c r="AB9" s="50"/>
      <c r="AC9" s="49"/>
      <c r="AE9" s="2"/>
    </row>
    <row r="10" spans="1:31" s="3" customFormat="1" ht="14.25" customHeight="1">
      <c r="A10" s="103" t="s">
        <v>19</v>
      </c>
      <c r="B10" s="229"/>
      <c r="C10" s="116">
        <v>45334</v>
      </c>
      <c r="D10" s="27"/>
      <c r="E10" s="26" t="s">
        <v>3</v>
      </c>
      <c r="F10" s="149" t="s">
        <v>61</v>
      </c>
      <c r="G10" s="120"/>
      <c r="H10" s="80"/>
      <c r="I10" s="28"/>
      <c r="J10" s="28" t="s">
        <v>27</v>
      </c>
      <c r="K10" s="133">
        <v>3</v>
      </c>
      <c r="L10" s="225"/>
      <c r="M10" s="225">
        <f ca="1">DATEDIF(Tableau1[[#This Row],[Date entrée]],TODAY(),"M")</f>
        <v>0</v>
      </c>
      <c r="N10" s="213" t="str">
        <f>IF(Tableau1[[#This Row],[TR]]="Oui",EDATE(C10,6),"")</f>
        <v/>
      </c>
      <c r="O10" s="228" t="str">
        <f>IFERROR(IF(DAY(N10)&gt;15,EOMONTH(Tableau1[[#This Row],[6 mois]],0)+1,EOMONTH(Tableau1[[#This Row],[6 mois]],-1)+1),"")</f>
        <v/>
      </c>
      <c r="P10" s="228" t="str">
        <f>IFERROR(Tableau1[[#This Row],[début_droit]]+5,"")</f>
        <v/>
      </c>
      <c r="Q10" s="228" t="str">
        <f>IFERROR(IF(WEEKDAY(Tableau1[[#This Row],[mail_relance]])=7,Tableau1[[#This Row],[mail_relance]]-1,IF(WEEKDAY(Tableau1[[#This Row],[mail_relance]])=1,Tableau1[[#This Row],[mail_relance]]-2,Tableau1[[#This Row],[mail_relance]])),"")</f>
        <v/>
      </c>
      <c r="R10" s="135">
        <v>37095</v>
      </c>
      <c r="S10" s="74"/>
      <c r="T10" s="175"/>
      <c r="U10" s="69"/>
      <c r="V10" s="87"/>
      <c r="W10" s="70"/>
      <c r="X10" s="196"/>
      <c r="Y10" s="136"/>
      <c r="Z10" s="51"/>
      <c r="AA10" s="50"/>
      <c r="AB10" s="50"/>
      <c r="AC10" s="151" t="s">
        <v>41</v>
      </c>
      <c r="AE10" s="2"/>
    </row>
    <row r="11" spans="1:31" s="3" customFormat="1" ht="14.25" customHeight="1">
      <c r="A11" s="103" t="s">
        <v>19</v>
      </c>
      <c r="B11" s="35"/>
      <c r="C11" s="116">
        <v>44991</v>
      </c>
      <c r="D11" s="27"/>
      <c r="E11" s="26" t="s">
        <v>4</v>
      </c>
      <c r="F11" s="44" t="s">
        <v>14</v>
      </c>
      <c r="G11" s="120"/>
      <c r="H11" s="80"/>
      <c r="I11" s="28"/>
      <c r="J11" s="28" t="s">
        <v>27</v>
      </c>
      <c r="K11" s="133"/>
      <c r="L11" s="225"/>
      <c r="M11" s="225">
        <f ca="1">DATEDIF(Tableau1[[#This Row],[Date entrée]],TODAY(),"M")</f>
        <v>11</v>
      </c>
      <c r="N11" s="213" t="str">
        <f>IF(Tableau1[[#This Row],[TR]]="Oui",EDATE(C11,6),"")</f>
        <v/>
      </c>
      <c r="O11" s="228" t="str">
        <f>IFERROR(IF(DAY(N11)&gt;15,EOMONTH(Tableau1[[#This Row],[6 mois]],0)+1,EOMONTH(Tableau1[[#This Row],[6 mois]],-1)+1),"")</f>
        <v/>
      </c>
      <c r="P11" s="228" t="str">
        <f>IFERROR(Tableau1[[#This Row],[début_droit]]+5,"")</f>
        <v/>
      </c>
      <c r="Q11" s="228" t="str">
        <f>IFERROR(IF(WEEKDAY(Tableau1[[#This Row],[mail_relance]])=7,Tableau1[[#This Row],[mail_relance]]-1,IF(WEEKDAY(Tableau1[[#This Row],[mail_relance]])=1,Tableau1[[#This Row],[mail_relance]]-2,Tableau1[[#This Row],[mail_relance]])),"")</f>
        <v/>
      </c>
      <c r="R11" s="135">
        <v>37380</v>
      </c>
      <c r="S11" s="69" t="s">
        <v>20</v>
      </c>
      <c r="T11" s="175">
        <v>44902</v>
      </c>
      <c r="U11" s="69"/>
      <c r="V11" s="87" t="str">
        <f>IFERROR(DATEDIF(Tableau1[[#This Row],[Date entrée]],Tableau1[[#This Row],[Date sortie]],"M"),"")</f>
        <v/>
      </c>
      <c r="W11" s="70"/>
      <c r="X11" s="151" t="s">
        <v>27</v>
      </c>
      <c r="Y11" s="136">
        <v>45017</v>
      </c>
      <c r="Z11" s="51"/>
      <c r="AA11" s="50"/>
      <c r="AB11" s="50"/>
      <c r="AC11" s="49"/>
      <c r="AE11" s="2"/>
    </row>
    <row r="12" spans="1:31" s="3" customFormat="1" ht="14.25" customHeight="1">
      <c r="A12" s="103" t="s">
        <v>19</v>
      </c>
      <c r="B12" s="35"/>
      <c r="C12" s="116">
        <v>45003</v>
      </c>
      <c r="D12" s="27"/>
      <c r="E12" s="142" t="s">
        <v>4</v>
      </c>
      <c r="F12" s="149" t="s">
        <v>61</v>
      </c>
      <c r="G12" s="120"/>
      <c r="H12" s="37"/>
      <c r="I12" s="141"/>
      <c r="J12" s="141" t="s">
        <v>28</v>
      </c>
      <c r="K12" s="133"/>
      <c r="L12" s="225"/>
      <c r="M12" s="225">
        <f ca="1">DATEDIF(Tableau1[[#This Row],[Date entrée]],TODAY(),"M")</f>
        <v>10</v>
      </c>
      <c r="N12" s="213" t="str">
        <f>IF(Tableau1[[#This Row],[TR]]="Oui",EDATE(C12,6),"")</f>
        <v/>
      </c>
      <c r="O12" s="228" t="str">
        <f>IFERROR(IF(DAY(N12)&gt;15,EOMONTH(Tableau1[[#This Row],[6 mois]],0)+1,EOMONTH(Tableau1[[#This Row],[6 mois]],-1)+1),"")</f>
        <v/>
      </c>
      <c r="P12" s="228" t="str">
        <f>IFERROR(Tableau1[[#This Row],[début_droit]]+5,"")</f>
        <v/>
      </c>
      <c r="Q12" s="228" t="str">
        <f>IFERROR(IF(WEEKDAY(Tableau1[[#This Row],[mail_relance]])=7,Tableau1[[#This Row],[mail_relance]]-1,IF(WEEKDAY(Tableau1[[#This Row],[mail_relance]])=1,Tableau1[[#This Row],[mail_relance]]-2,Tableau1[[#This Row],[mail_relance]])),"")</f>
        <v/>
      </c>
      <c r="R12" s="135">
        <v>36737</v>
      </c>
      <c r="S12" s="69" t="s">
        <v>20</v>
      </c>
      <c r="T12" s="175">
        <v>45085</v>
      </c>
      <c r="U12" s="69"/>
      <c r="V12" s="87" t="str">
        <f>IFERROR(DATEDIF(Tableau1[[#This Row],[Date entrée]],Tableau1[[#This Row],[Date sortie]],"M"),"")</f>
        <v/>
      </c>
      <c r="W12" s="70"/>
      <c r="X12" s="151" t="s">
        <v>28</v>
      </c>
      <c r="Y12" s="136"/>
      <c r="Z12" s="51" t="s">
        <v>89</v>
      </c>
      <c r="AA12" s="50"/>
      <c r="AB12" s="50"/>
      <c r="AC12" s="49"/>
      <c r="AE12" s="2"/>
    </row>
    <row r="13" spans="1:31" s="3" customFormat="1" ht="14.25" customHeight="1">
      <c r="A13" s="103" t="s">
        <v>19</v>
      </c>
      <c r="B13" s="25"/>
      <c r="C13" s="116">
        <v>44694</v>
      </c>
      <c r="D13" s="27"/>
      <c r="E13" s="26" t="s">
        <v>4</v>
      </c>
      <c r="F13" s="149" t="s">
        <v>75</v>
      </c>
      <c r="G13" s="120"/>
      <c r="H13" s="80"/>
      <c r="I13" s="28"/>
      <c r="J13" s="28" t="s">
        <v>27</v>
      </c>
      <c r="K13" s="131"/>
      <c r="L13" s="223" t="s">
        <v>27</v>
      </c>
      <c r="M13" s="223">
        <f ca="1">DATEDIF(Tableau1[[#This Row],[Date entrée]],TODAY(),"M")</f>
        <v>21</v>
      </c>
      <c r="N13" s="213">
        <f>IF(Tableau1[[#This Row],[TR]]="Oui",EDATE(C13,6),"")</f>
        <v>44878</v>
      </c>
      <c r="O13" s="226">
        <f>IFERROR(IF(DAY(N13)&gt;15,EOMONTH(Tableau1[[#This Row],[6 mois]],0)+1,EOMONTH(Tableau1[[#This Row],[6 mois]],-1)+1),"")</f>
        <v>44866</v>
      </c>
      <c r="P13" s="226">
        <f>IFERROR(Tableau1[[#This Row],[début_droit]]+5,"")</f>
        <v>44871</v>
      </c>
      <c r="Q13" s="226">
        <f>IFERROR(IF(WEEKDAY(Tableau1[[#This Row],[mail_relance]])=7,Tableau1[[#This Row],[mail_relance]]-1,IF(WEEKDAY(Tableau1[[#This Row],[mail_relance]])=1,Tableau1[[#This Row],[mail_relance]]-2,Tableau1[[#This Row],[mail_relance]])),"")</f>
        <v>44869</v>
      </c>
      <c r="R13" s="135">
        <v>34355</v>
      </c>
      <c r="S13" s="69">
        <v>44712</v>
      </c>
      <c r="T13" s="175"/>
      <c r="U13" s="69"/>
      <c r="V13" s="87" t="str">
        <f>IFERROR(DATEDIF(Tableau1[[#This Row],[Date entrée]],Tableau1[[#This Row],[Date sortie]],"M"),"")</f>
        <v/>
      </c>
      <c r="W13" s="70" t="s">
        <v>90</v>
      </c>
      <c r="X13" s="151" t="s">
        <v>27</v>
      </c>
      <c r="Y13" s="136">
        <v>45017</v>
      </c>
      <c r="Z13" s="51"/>
      <c r="AA13" s="50"/>
      <c r="AB13" s="50"/>
      <c r="AC13" s="49"/>
      <c r="AE13" s="2"/>
    </row>
    <row r="14" spans="1:31" s="3" customFormat="1" ht="14.25" customHeight="1">
      <c r="A14" s="103" t="s">
        <v>19</v>
      </c>
      <c r="B14" s="25"/>
      <c r="C14" s="116">
        <v>45013</v>
      </c>
      <c r="D14" s="27"/>
      <c r="E14" s="26" t="s">
        <v>3</v>
      </c>
      <c r="F14" s="149" t="s">
        <v>61</v>
      </c>
      <c r="G14" s="120"/>
      <c r="H14" s="80"/>
      <c r="I14" s="28"/>
      <c r="J14" s="28" t="s">
        <v>27</v>
      </c>
      <c r="K14" s="131"/>
      <c r="L14" s="223"/>
      <c r="M14" s="223">
        <f ca="1">DATEDIF(Tableau1[[#This Row],[Date entrée]],TODAY(),"M")</f>
        <v>10</v>
      </c>
      <c r="N14" s="213" t="str">
        <f>IF(Tableau1[[#This Row],[TR]]="Oui",EDATE(C14,6),"")</f>
        <v/>
      </c>
      <c r="O14" s="226" t="str">
        <f>IFERROR(IF(DAY(N14)&gt;15,EOMONTH(Tableau1[[#This Row],[6 mois]],0)+1,EOMONTH(Tableau1[[#This Row],[6 mois]],-1)+1),"")</f>
        <v/>
      </c>
      <c r="P14" s="226" t="str">
        <f>IFERROR(Tableau1[[#This Row],[début_droit]]+5,"")</f>
        <v/>
      </c>
      <c r="Q14" s="226" t="str">
        <f>IFERROR(IF(WEEKDAY(Tableau1[[#This Row],[mail_relance]])=7,Tableau1[[#This Row],[mail_relance]]-1,IF(WEEKDAY(Tableau1[[#This Row],[mail_relance]])=1,Tableau1[[#This Row],[mail_relance]]-2,Tableau1[[#This Row],[mail_relance]])),"")</f>
        <v/>
      </c>
      <c r="R14" s="135">
        <v>37965</v>
      </c>
      <c r="S14" s="69">
        <v>45034</v>
      </c>
      <c r="T14" s="175">
        <v>45058</v>
      </c>
      <c r="U14" s="69"/>
      <c r="V14" s="87" t="str">
        <f>IFERROR(DATEDIF(Tableau1[[#This Row],[Date entrée]],Tableau1[[#This Row],[Date sortie]],"M"),"")</f>
        <v/>
      </c>
      <c r="W14" s="70"/>
      <c r="X14" s="151" t="s">
        <v>27</v>
      </c>
      <c r="Y14" s="136">
        <v>45170</v>
      </c>
      <c r="Z14" s="51"/>
      <c r="AA14" s="50"/>
      <c r="AB14" s="50"/>
      <c r="AC14" s="49"/>
      <c r="AE14" s="2"/>
    </row>
    <row r="15" spans="1:31" s="3" customFormat="1" ht="14.25" customHeight="1">
      <c r="A15" s="103" t="s">
        <v>19</v>
      </c>
      <c r="B15" s="25"/>
      <c r="C15" s="116">
        <v>44802</v>
      </c>
      <c r="D15" s="27"/>
      <c r="E15" s="29" t="s">
        <v>4</v>
      </c>
      <c r="F15" s="44" t="s">
        <v>62</v>
      </c>
      <c r="G15" s="120"/>
      <c r="H15" s="80"/>
      <c r="I15" s="28"/>
      <c r="J15" s="28" t="s">
        <v>27</v>
      </c>
      <c r="K15" s="131"/>
      <c r="L15" s="223" t="s">
        <v>27</v>
      </c>
      <c r="M15" s="223">
        <f ca="1">DATEDIF(Tableau1[[#This Row],[Date entrée]],TODAY(),"M")</f>
        <v>17</v>
      </c>
      <c r="N15" s="213">
        <f>IF(Tableau1[[#This Row],[TR]]="Oui",EDATE(C15,6),"")</f>
        <v>44985</v>
      </c>
      <c r="O15" s="226">
        <f>IFERROR(IF(DAY(N15)&gt;15,EOMONTH(Tableau1[[#This Row],[6 mois]],0)+1,EOMONTH(Tableau1[[#This Row],[6 mois]],-1)+1),"")</f>
        <v>44986</v>
      </c>
      <c r="P15" s="226">
        <f>IFERROR(Tableau1[[#This Row],[début_droit]]+5,"")</f>
        <v>44991</v>
      </c>
      <c r="Q15" s="226">
        <f>IFERROR(IF(WEEKDAY(Tableau1[[#This Row],[mail_relance]])=7,Tableau1[[#This Row],[mail_relance]]-1,IF(WEEKDAY(Tableau1[[#This Row],[mail_relance]])=1,Tableau1[[#This Row],[mail_relance]]-2,Tableau1[[#This Row],[mail_relance]])),"")</f>
        <v>44991</v>
      </c>
      <c r="R15" s="135">
        <v>36746</v>
      </c>
      <c r="S15" s="69">
        <v>44875</v>
      </c>
      <c r="T15" s="175">
        <v>44945</v>
      </c>
      <c r="U15" s="69"/>
      <c r="V15" s="87" t="str">
        <f>IFERROR(DATEDIF(Tableau1[[#This Row],[Date entrée]],Tableau1[[#This Row],[Date sortie]],"M"),"")</f>
        <v/>
      </c>
      <c r="W15" s="70"/>
      <c r="X15" s="151" t="s">
        <v>27</v>
      </c>
      <c r="Y15" s="136">
        <v>44986</v>
      </c>
      <c r="Z15" s="51"/>
      <c r="AA15" s="50"/>
      <c r="AB15" s="50"/>
      <c r="AC15" s="49"/>
      <c r="AE15" s="2"/>
    </row>
    <row r="16" spans="1:31" s="3" customFormat="1" ht="14.25" customHeight="1">
      <c r="A16" s="103" t="s">
        <v>19</v>
      </c>
      <c r="B16" s="25"/>
      <c r="C16" s="116">
        <v>45110</v>
      </c>
      <c r="D16" s="27"/>
      <c r="E16" s="29" t="s">
        <v>3</v>
      </c>
      <c r="F16" s="149" t="s">
        <v>61</v>
      </c>
      <c r="G16" s="120"/>
      <c r="H16" s="80"/>
      <c r="I16" s="28"/>
      <c r="J16" s="28" t="s">
        <v>27</v>
      </c>
      <c r="K16" s="131"/>
      <c r="L16" s="223"/>
      <c r="M16" s="223">
        <f ca="1">DATEDIF(Tableau1[[#This Row],[Date entrée]],TODAY(),"M")</f>
        <v>7</v>
      </c>
      <c r="N16" s="213" t="str">
        <f>IF(Tableau1[[#This Row],[TR]]="Oui",EDATE(C16,6),"")</f>
        <v/>
      </c>
      <c r="O16" s="226" t="str">
        <f>IFERROR(IF(DAY(N16)&gt;15,EOMONTH(Tableau1[[#This Row],[6 mois]],0)+1,EOMONTH(Tableau1[[#This Row],[6 mois]],-1)+1),"")</f>
        <v/>
      </c>
      <c r="P16" s="226" t="str">
        <f>IFERROR(Tableau1[[#This Row],[début_droit]]+5,"")</f>
        <v/>
      </c>
      <c r="Q16" s="226" t="str">
        <f>IFERROR(IF(WEEKDAY(Tableau1[[#This Row],[mail_relance]])=7,Tableau1[[#This Row],[mail_relance]]-1,IF(WEEKDAY(Tableau1[[#This Row],[mail_relance]])=1,Tableau1[[#This Row],[mail_relance]]-2,Tableau1[[#This Row],[mail_relance]])),"")</f>
        <v/>
      </c>
      <c r="R16" s="135">
        <v>36381</v>
      </c>
      <c r="S16" s="69">
        <v>45118</v>
      </c>
      <c r="T16" s="175">
        <v>45162</v>
      </c>
      <c r="U16" s="69"/>
      <c r="V16" s="87" t="str">
        <f>IFERROR(DATEDIF(Tableau1[[#This Row],[Date entrée]],Tableau1[[#This Row],[Date sortie]],"M"),"")</f>
        <v/>
      </c>
      <c r="W16" s="70"/>
      <c r="X16" s="151" t="s">
        <v>27</v>
      </c>
      <c r="Y16" s="136">
        <v>45108</v>
      </c>
      <c r="Z16" s="51"/>
      <c r="AA16" s="50"/>
      <c r="AB16" s="50"/>
      <c r="AC16" s="49"/>
      <c r="AE16" s="2"/>
    </row>
    <row r="17" spans="1:31" s="3" customFormat="1" ht="14.25" customHeight="1">
      <c r="A17" s="103" t="s">
        <v>56</v>
      </c>
      <c r="B17" s="25"/>
      <c r="C17" s="116">
        <v>45108</v>
      </c>
      <c r="D17" s="27"/>
      <c r="E17" s="29" t="s">
        <v>4</v>
      </c>
      <c r="F17" s="149" t="s">
        <v>73</v>
      </c>
      <c r="G17" s="120">
        <v>45838</v>
      </c>
      <c r="H17" s="80"/>
      <c r="I17" s="28"/>
      <c r="J17" s="28" t="s">
        <v>27</v>
      </c>
      <c r="K17" s="131"/>
      <c r="L17" s="223"/>
      <c r="M17" s="223">
        <f ca="1">DATEDIF(Tableau1[[#This Row],[Date entrée]],TODAY(),"M")</f>
        <v>7</v>
      </c>
      <c r="N17" s="213" t="str">
        <f>IF(Tableau1[[#This Row],[TR]]="Oui",EDATE(C17,6),"")</f>
        <v/>
      </c>
      <c r="O17" s="226" t="str">
        <f>IFERROR(IF(DAY(N17)&gt;15,EOMONTH(Tableau1[[#This Row],[6 mois]],0)+1,EOMONTH(Tableau1[[#This Row],[6 mois]],-1)+1),"")</f>
        <v/>
      </c>
      <c r="P17" s="226" t="str">
        <f>IFERROR(Tableau1[[#This Row],[début_droit]]+5,"")</f>
        <v/>
      </c>
      <c r="Q17" s="226" t="str">
        <f>IFERROR(IF(WEEKDAY(Tableau1[[#This Row],[mail_relance]])=7,Tableau1[[#This Row],[mail_relance]]-1,IF(WEEKDAY(Tableau1[[#This Row],[mail_relance]])=1,Tableau1[[#This Row],[mail_relance]]-2,Tableau1[[#This Row],[mail_relance]])),"")</f>
        <v/>
      </c>
      <c r="R17" s="135">
        <v>38626</v>
      </c>
      <c r="S17" s="69">
        <v>45118</v>
      </c>
      <c r="T17" s="175">
        <v>45169</v>
      </c>
      <c r="U17" s="69"/>
      <c r="V17" s="87">
        <f>IFERROR(DATEDIF(Tableau1[[#This Row],[Date entrée]],Tableau1[[#This Row],[Date sortie]],"M"),"")</f>
        <v>23</v>
      </c>
      <c r="W17" s="70"/>
      <c r="X17" s="151" t="s">
        <v>28</v>
      </c>
      <c r="Y17" s="136"/>
      <c r="Z17" s="51" t="s">
        <v>29</v>
      </c>
      <c r="AA17" s="50"/>
      <c r="AB17" s="50"/>
      <c r="AC17" s="49"/>
      <c r="AE17" s="2"/>
    </row>
    <row r="18" spans="1:31" s="3" customFormat="1" ht="14.25" customHeight="1">
      <c r="A18" s="103" t="s">
        <v>19</v>
      </c>
      <c r="B18" s="25"/>
      <c r="C18" s="116">
        <v>44440</v>
      </c>
      <c r="D18" s="27"/>
      <c r="E18" s="26" t="s">
        <v>3</v>
      </c>
      <c r="F18" s="149" t="s">
        <v>61</v>
      </c>
      <c r="G18" s="120"/>
      <c r="H18" s="80"/>
      <c r="I18" s="28"/>
      <c r="J18" s="28" t="s">
        <v>27</v>
      </c>
      <c r="K18" s="131">
        <v>4</v>
      </c>
      <c r="L18" s="223"/>
      <c r="M18" s="223">
        <f ca="1">DATEDIF(Tableau1[[#This Row],[Date entrée]],TODAY(),"M")</f>
        <v>29</v>
      </c>
      <c r="N18" s="213" t="str">
        <f>IF(Tableau1[[#This Row],[TR]]="Oui",EDATE(C18,6),"")</f>
        <v/>
      </c>
      <c r="O18" s="226" t="str">
        <f>IFERROR(IF(DAY(N18)&gt;15,EOMONTH(Tableau1[[#This Row],[6 mois]],0)+1,EOMONTH(Tableau1[[#This Row],[6 mois]],-1)+1),"")</f>
        <v/>
      </c>
      <c r="P18" s="226" t="str">
        <f>IFERROR(Tableau1[[#This Row],[début_droit]]+5,"")</f>
        <v/>
      </c>
      <c r="Q18" s="226" t="str">
        <f>IFERROR(IF(WEEKDAY(Tableau1[[#This Row],[mail_relance]])=7,Tableau1[[#This Row],[mail_relance]]-1,IF(WEEKDAY(Tableau1[[#This Row],[mail_relance]])=1,Tableau1[[#This Row],[mail_relance]]-2,Tableau1[[#This Row],[mail_relance]])),"")</f>
        <v/>
      </c>
      <c r="R18" s="135">
        <v>36694</v>
      </c>
      <c r="S18" s="69">
        <v>44713</v>
      </c>
      <c r="T18" s="175">
        <v>44725</v>
      </c>
      <c r="U18" s="69"/>
      <c r="V18" s="87" t="str">
        <f>IFERROR(DATEDIF(Tableau1[[#This Row],[Date entrée]],Tableau1[[#This Row],[Date sortie]],"M"),"")</f>
        <v/>
      </c>
      <c r="W18" s="70"/>
      <c r="X18" s="151" t="s">
        <v>27</v>
      </c>
      <c r="Y18" s="136">
        <v>44713</v>
      </c>
      <c r="Z18" s="51"/>
      <c r="AA18" s="50"/>
      <c r="AB18" s="50"/>
      <c r="AC18" s="49"/>
      <c r="AE18" s="2"/>
    </row>
    <row r="19" spans="1:31" s="3" customFormat="1" ht="14.25" customHeight="1">
      <c r="A19" s="103" t="s">
        <v>19</v>
      </c>
      <c r="B19" s="30"/>
      <c r="C19" s="116">
        <v>44004</v>
      </c>
      <c r="D19" s="27"/>
      <c r="E19" s="26" t="s">
        <v>3</v>
      </c>
      <c r="F19" s="44" t="s">
        <v>52</v>
      </c>
      <c r="G19" s="120"/>
      <c r="H19" s="80"/>
      <c r="I19" s="28"/>
      <c r="J19" s="28" t="s">
        <v>27</v>
      </c>
      <c r="K19" s="132">
        <v>4</v>
      </c>
      <c r="L19" s="224" t="s">
        <v>27</v>
      </c>
      <c r="M19" s="224">
        <f ca="1">DATEDIF(Tableau1[[#This Row],[Date entrée]],TODAY(),"M")</f>
        <v>43</v>
      </c>
      <c r="N19" s="213">
        <f>IF(Tableau1[[#This Row],[TR]]="Oui",EDATE(C19,6),"")</f>
        <v>44187</v>
      </c>
      <c r="O19" s="227">
        <f>IFERROR(IF(DAY(N19)&gt;15,EOMONTH(Tableau1[[#This Row],[6 mois]],0)+1,EOMONTH(Tableau1[[#This Row],[6 mois]],-1)+1),"")</f>
        <v>44197</v>
      </c>
      <c r="P19" s="227">
        <f>IFERROR(Tableau1[[#This Row],[début_droit]]+5,"")</f>
        <v>44202</v>
      </c>
      <c r="Q19" s="227">
        <f>IFERROR(IF(WEEKDAY(Tableau1[[#This Row],[mail_relance]])=7,Tableau1[[#This Row],[mail_relance]]-1,IF(WEEKDAY(Tableau1[[#This Row],[mail_relance]])=1,Tableau1[[#This Row],[mail_relance]]-2,Tableau1[[#This Row],[mail_relance]])),"")</f>
        <v>44202</v>
      </c>
      <c r="R19" s="135">
        <v>25880</v>
      </c>
      <c r="S19" s="69">
        <v>44875</v>
      </c>
      <c r="T19" s="175">
        <v>44971</v>
      </c>
      <c r="U19" s="69"/>
      <c r="V19" s="87" t="str">
        <f>IFERROR(DATEDIF(Tableau1[[#This Row],[Date entrée]],Tableau1[[#This Row],[Date sortie]],"M"),"")</f>
        <v/>
      </c>
      <c r="W19" s="70"/>
      <c r="X19" s="151" t="s">
        <v>27</v>
      </c>
      <c r="Y19" s="136" t="s">
        <v>31</v>
      </c>
      <c r="Z19" s="51"/>
      <c r="AA19" s="50"/>
      <c r="AB19" s="50"/>
      <c r="AC19" s="49"/>
      <c r="AE19" s="2"/>
    </row>
    <row r="20" spans="1:31" s="3" customFormat="1" ht="14.25" customHeight="1">
      <c r="A20" s="103" t="s">
        <v>19</v>
      </c>
      <c r="B20" s="30"/>
      <c r="C20" s="116">
        <v>45139</v>
      </c>
      <c r="D20" s="27"/>
      <c r="E20" s="26" t="s">
        <v>3</v>
      </c>
      <c r="F20" s="44" t="s">
        <v>74</v>
      </c>
      <c r="G20" s="120"/>
      <c r="H20" s="80"/>
      <c r="I20" s="28"/>
      <c r="J20" s="28" t="s">
        <v>27</v>
      </c>
      <c r="K20" s="132"/>
      <c r="L20" s="224"/>
      <c r="M20" s="224">
        <f ca="1">DATEDIF(Tableau1[[#This Row],[Date entrée]],TODAY(),"M")</f>
        <v>6</v>
      </c>
      <c r="N20" s="213" t="str">
        <f>IF(Tableau1[[#This Row],[TR]]="Oui",EDATE(C20,6),"")</f>
        <v/>
      </c>
      <c r="O20" s="227" t="str">
        <f>IFERROR(IF(DAY(N20)&gt;15,EOMONTH(Tableau1[[#This Row],[6 mois]],0)+1,EOMONTH(Tableau1[[#This Row],[6 mois]],-1)+1),"")</f>
        <v/>
      </c>
      <c r="P20" s="227" t="str">
        <f>IFERROR(Tableau1[[#This Row],[début_droit]]+5,"")</f>
        <v/>
      </c>
      <c r="Q20" s="227" t="str">
        <f>IFERROR(IF(WEEKDAY(Tableau1[[#This Row],[mail_relance]])=7,Tableau1[[#This Row],[mail_relance]]-1,IF(WEEKDAY(Tableau1[[#This Row],[mail_relance]])=1,Tableau1[[#This Row],[mail_relance]]-2,Tableau1[[#This Row],[mail_relance]])),"")</f>
        <v/>
      </c>
      <c r="R20" s="135">
        <v>31590</v>
      </c>
      <c r="S20" s="69">
        <v>45209</v>
      </c>
      <c r="T20" s="175"/>
      <c r="U20" s="69" t="s">
        <v>87</v>
      </c>
      <c r="V20" s="87" t="str">
        <f>IFERROR(DATEDIF(Tableau1[[#This Row],[Date entrée]],Tableau1[[#This Row],[Date sortie]],"M"),"")</f>
        <v/>
      </c>
      <c r="W20" s="70" t="s">
        <v>87</v>
      </c>
      <c r="X20" s="151" t="s">
        <v>27</v>
      </c>
      <c r="Y20" s="136">
        <v>45139</v>
      </c>
      <c r="Z20" s="51"/>
      <c r="AA20" s="50"/>
      <c r="AB20" s="50"/>
      <c r="AC20" s="49"/>
      <c r="AE20" s="2"/>
    </row>
    <row r="21" spans="1:31" s="3" customFormat="1" ht="14.25" customHeight="1">
      <c r="A21" s="103" t="s">
        <v>19</v>
      </c>
      <c r="B21" s="25"/>
      <c r="C21" s="116">
        <v>44494</v>
      </c>
      <c r="D21" s="27"/>
      <c r="E21" s="29" t="s">
        <v>4</v>
      </c>
      <c r="F21" s="44" t="s">
        <v>83</v>
      </c>
      <c r="G21" s="120"/>
      <c r="H21" s="80"/>
      <c r="I21" s="28"/>
      <c r="J21" s="28" t="s">
        <v>27</v>
      </c>
      <c r="K21" s="131"/>
      <c r="L21" s="223"/>
      <c r="M21" s="223">
        <f ca="1">DATEDIF(Tableau1[[#This Row],[Date entrée]],TODAY(),"M")</f>
        <v>27</v>
      </c>
      <c r="N21" s="213" t="str">
        <f>IF(Tableau1[[#This Row],[TR]]="Oui",EDATE(C21,6),"")</f>
        <v/>
      </c>
      <c r="O21" s="226" t="str">
        <f>IFERROR(IF(DAY(N21)&gt;15,EOMONTH(Tableau1[[#This Row],[6 mois]],0)+1,EOMONTH(Tableau1[[#This Row],[6 mois]],-1)+1),"")</f>
        <v/>
      </c>
      <c r="P21" s="226" t="str">
        <f>IFERROR(Tableau1[[#This Row],[début_droit]]+5,"")</f>
        <v/>
      </c>
      <c r="Q21" s="226" t="str">
        <f>IFERROR(IF(WEEKDAY(Tableau1[[#This Row],[mail_relance]])=7,Tableau1[[#This Row],[mail_relance]]-1,IF(WEEKDAY(Tableau1[[#This Row],[mail_relance]])=1,Tableau1[[#This Row],[mail_relance]]-2,Tableau1[[#This Row],[mail_relance]])),"")</f>
        <v/>
      </c>
      <c r="R21" s="135">
        <v>32225</v>
      </c>
      <c r="S21" s="69">
        <v>44713</v>
      </c>
      <c r="T21" s="175">
        <v>44761</v>
      </c>
      <c r="U21" s="69"/>
      <c r="V21" s="87" t="str">
        <f>IFERROR(DATEDIF(Tableau1[[#This Row],[Date entrée]],Tableau1[[#This Row],[Date sortie]],"M"),"")</f>
        <v/>
      </c>
      <c r="W21" s="70"/>
      <c r="X21" s="151" t="s">
        <v>27</v>
      </c>
      <c r="Y21" s="136">
        <v>44501</v>
      </c>
      <c r="Z21" s="51"/>
      <c r="AA21" s="50"/>
      <c r="AB21" s="50"/>
      <c r="AC21" s="49"/>
      <c r="AE21" s="2"/>
    </row>
    <row r="22" spans="1:31" s="3" customFormat="1" ht="14.25" customHeight="1">
      <c r="A22" s="103" t="s">
        <v>56</v>
      </c>
      <c r="B22" s="25"/>
      <c r="C22" s="116">
        <v>44816</v>
      </c>
      <c r="D22" s="27"/>
      <c r="E22" s="26" t="s">
        <v>3</v>
      </c>
      <c r="F22" s="149" t="s">
        <v>73</v>
      </c>
      <c r="G22" s="120">
        <v>45531</v>
      </c>
      <c r="H22" s="80"/>
      <c r="I22" s="28"/>
      <c r="J22" s="28" t="s">
        <v>28</v>
      </c>
      <c r="K22" s="131"/>
      <c r="L22" s="223"/>
      <c r="M22" s="223">
        <f ca="1">DATEDIF(Tableau1[[#This Row],[Date entrée]],TODAY(),"M")</f>
        <v>17</v>
      </c>
      <c r="N22" s="213" t="str">
        <f>IF(Tableau1[[#This Row],[TR]]="Oui",EDATE(C22,6),"")</f>
        <v/>
      </c>
      <c r="O22" s="226" t="str">
        <f>IFERROR(IF(DAY(N22)&gt;15,EOMONTH(Tableau1[[#This Row],[6 mois]],0)+1,EOMONTH(Tableau1[[#This Row],[6 mois]],-1)+1),"")</f>
        <v/>
      </c>
      <c r="P22" s="226" t="str">
        <f>IFERROR(Tableau1[[#This Row],[début_droit]]+5,"")</f>
        <v/>
      </c>
      <c r="Q22" s="226" t="str">
        <f>IFERROR(IF(WEEKDAY(Tableau1[[#This Row],[mail_relance]])=7,Tableau1[[#This Row],[mail_relance]]-1,IF(WEEKDAY(Tableau1[[#This Row],[mail_relance]])=1,Tableau1[[#This Row],[mail_relance]]-2,Tableau1[[#This Row],[mail_relance]])),"")</f>
        <v/>
      </c>
      <c r="R22" s="135">
        <v>37713</v>
      </c>
      <c r="S22" s="69">
        <v>44875</v>
      </c>
      <c r="T22" s="175">
        <v>44963</v>
      </c>
      <c r="U22" s="69"/>
      <c r="V22" s="87">
        <f>IFERROR(DATEDIF(Tableau1[[#This Row],[Date entrée]],Tableau1[[#This Row],[Date sortie]],"M"),"")</f>
        <v>23</v>
      </c>
      <c r="W22" s="70"/>
      <c r="X22" s="151" t="s">
        <v>28</v>
      </c>
      <c r="Y22" s="136"/>
      <c r="Z22" s="51" t="s">
        <v>29</v>
      </c>
      <c r="AA22" s="50">
        <v>44999</v>
      </c>
      <c r="AB22" s="50"/>
      <c r="AC22" s="49"/>
      <c r="AE22" s="2"/>
    </row>
    <row r="23" spans="1:31" s="3" customFormat="1" ht="14.25" customHeight="1">
      <c r="A23" s="103" t="s">
        <v>56</v>
      </c>
      <c r="B23" s="25"/>
      <c r="C23" s="116">
        <v>44809</v>
      </c>
      <c r="D23" s="27"/>
      <c r="E23" s="26" t="s">
        <v>3</v>
      </c>
      <c r="F23" s="149" t="s">
        <v>73</v>
      </c>
      <c r="G23" s="120">
        <v>45517</v>
      </c>
      <c r="H23" s="80"/>
      <c r="I23" s="28"/>
      <c r="J23" s="28" t="s">
        <v>27</v>
      </c>
      <c r="K23" s="131"/>
      <c r="L23" s="223"/>
      <c r="M23" s="223">
        <f ca="1">DATEDIF(Tableau1[[#This Row],[Date entrée]],TODAY(),"M")</f>
        <v>17</v>
      </c>
      <c r="N23" s="213" t="str">
        <f>IF(Tableau1[[#This Row],[TR]]="Oui",EDATE(C23,6),"")</f>
        <v/>
      </c>
      <c r="O23" s="226" t="str">
        <f>IFERROR(IF(DAY(N23)&gt;15,EOMONTH(Tableau1[[#This Row],[6 mois]],0)+1,EOMONTH(Tableau1[[#This Row],[6 mois]],-1)+1),"")</f>
        <v/>
      </c>
      <c r="P23" s="226" t="str">
        <f>IFERROR(Tableau1[[#This Row],[début_droit]]+5,"")</f>
        <v/>
      </c>
      <c r="Q23" s="226" t="str">
        <f>IFERROR(IF(WEEKDAY(Tableau1[[#This Row],[mail_relance]])=7,Tableau1[[#This Row],[mail_relance]]-1,IF(WEEKDAY(Tableau1[[#This Row],[mail_relance]])=1,Tableau1[[#This Row],[mail_relance]]-2,Tableau1[[#This Row],[mail_relance]])),"")</f>
        <v/>
      </c>
      <c r="R23" s="135">
        <v>36909</v>
      </c>
      <c r="S23" s="69">
        <v>44875</v>
      </c>
      <c r="T23" s="175"/>
      <c r="U23" s="69"/>
      <c r="V23" s="87">
        <f>IFERROR(DATEDIF(Tableau1[[#This Row],[Date entrée]],Tableau1[[#This Row],[Date sortie]],"M"),"")</f>
        <v>23</v>
      </c>
      <c r="W23" s="70" t="s">
        <v>90</v>
      </c>
      <c r="X23" s="151" t="s">
        <v>28</v>
      </c>
      <c r="Y23" s="136"/>
      <c r="Z23" s="51" t="s">
        <v>29</v>
      </c>
      <c r="AA23" s="50">
        <v>44999</v>
      </c>
      <c r="AB23" s="50">
        <v>45100</v>
      </c>
      <c r="AC23" s="49" t="s">
        <v>48</v>
      </c>
      <c r="AE23" s="2"/>
    </row>
    <row r="24" spans="1:31" s="3" customFormat="1" ht="14.25" customHeight="1">
      <c r="A24" s="103" t="s">
        <v>56</v>
      </c>
      <c r="B24" s="25"/>
      <c r="C24" s="116">
        <v>45110</v>
      </c>
      <c r="D24" s="27"/>
      <c r="E24" s="26" t="s">
        <v>3</v>
      </c>
      <c r="F24" s="44" t="s">
        <v>73</v>
      </c>
      <c r="G24" s="120">
        <v>45840</v>
      </c>
      <c r="H24" s="80"/>
      <c r="I24" s="28"/>
      <c r="J24" s="28" t="s">
        <v>27</v>
      </c>
      <c r="K24" s="131"/>
      <c r="L24" s="223"/>
      <c r="M24" s="223">
        <f ca="1">DATEDIF(Tableau1[[#This Row],[Date entrée]],TODAY(),"M")</f>
        <v>7</v>
      </c>
      <c r="N24" s="213" t="str">
        <f>IF(Tableau1[[#This Row],[TR]]="Oui",EDATE(C24,6),"")</f>
        <v/>
      </c>
      <c r="O24" s="226" t="str">
        <f>IFERROR(IF(DAY(N24)&gt;15,EOMONTH(Tableau1[[#This Row],[6 mois]],0)+1,EOMONTH(Tableau1[[#This Row],[6 mois]],-1)+1),"")</f>
        <v/>
      </c>
      <c r="P24" s="226" t="str">
        <f>IFERROR(Tableau1[[#This Row],[début_droit]]+5,"")</f>
        <v/>
      </c>
      <c r="Q24" s="226" t="str">
        <f>IFERROR(IF(WEEKDAY(Tableau1[[#This Row],[mail_relance]])=7,Tableau1[[#This Row],[mail_relance]]-1,IF(WEEKDAY(Tableau1[[#This Row],[mail_relance]])=1,Tableau1[[#This Row],[mail_relance]]-2,Tableau1[[#This Row],[mail_relance]])),"")</f>
        <v/>
      </c>
      <c r="R24" s="135">
        <v>38531</v>
      </c>
      <c r="S24" s="69">
        <v>45118</v>
      </c>
      <c r="T24" s="175">
        <v>45159</v>
      </c>
      <c r="U24" s="69"/>
      <c r="V24" s="87">
        <f>IFERROR(DATEDIF(Tableau1[[#This Row],[Date entrée]],Tableau1[[#This Row],[Date sortie]],"M"),"")</f>
        <v>23</v>
      </c>
      <c r="W24" s="70"/>
      <c r="X24" s="151" t="s">
        <v>27</v>
      </c>
      <c r="Y24" s="136">
        <v>45108</v>
      </c>
      <c r="Z24" s="51"/>
      <c r="AA24" s="50"/>
      <c r="AB24" s="50"/>
      <c r="AC24" s="49"/>
      <c r="AE24" s="2"/>
    </row>
    <row r="25" spans="1:31" s="3" customFormat="1" ht="14.25" customHeight="1">
      <c r="A25" s="103" t="s">
        <v>19</v>
      </c>
      <c r="B25" s="25"/>
      <c r="C25" s="116">
        <v>45271</v>
      </c>
      <c r="D25" s="27"/>
      <c r="E25" s="26" t="s">
        <v>4</v>
      </c>
      <c r="F25" s="149" t="s">
        <v>77</v>
      </c>
      <c r="G25" s="120"/>
      <c r="H25" s="80"/>
      <c r="I25" s="28"/>
      <c r="J25" s="28" t="s">
        <v>27</v>
      </c>
      <c r="K25" s="131">
        <v>4</v>
      </c>
      <c r="L25" s="223"/>
      <c r="M25" s="223">
        <f ca="1">DATEDIF(Tableau1[[#This Row],[Date entrée]],TODAY(),"M")</f>
        <v>2</v>
      </c>
      <c r="N25" s="213" t="str">
        <f>IF(Tableau1[[#This Row],[TR]]="Oui",EDATE(C25,6),"")</f>
        <v/>
      </c>
      <c r="O25" s="226" t="str">
        <f>IFERROR(IF(DAY(N25)&gt;15,EOMONTH(Tableau1[[#This Row],[6 mois]],0)+1,EOMONTH(Tableau1[[#This Row],[6 mois]],-1)+1),"")</f>
        <v/>
      </c>
      <c r="P25" s="226" t="str">
        <f>IFERROR(Tableau1[[#This Row],[début_droit]]+5,"")</f>
        <v/>
      </c>
      <c r="Q25" s="226" t="str">
        <f>IFERROR(IF(WEEKDAY(Tableau1[[#This Row],[mail_relance]])=7,Tableau1[[#This Row],[mail_relance]]-1,IF(WEEKDAY(Tableau1[[#This Row],[mail_relance]])=1,Tableau1[[#This Row],[mail_relance]]-2,Tableau1[[#This Row],[mail_relance]])),"")</f>
        <v/>
      </c>
      <c r="R25" s="135">
        <v>37353</v>
      </c>
      <c r="S25" s="69">
        <v>45335</v>
      </c>
      <c r="T25" s="175"/>
      <c r="U25" s="69"/>
      <c r="V25" s="87"/>
      <c r="W25" s="70"/>
      <c r="X25" s="151" t="s">
        <v>27</v>
      </c>
      <c r="Y25" s="136">
        <v>45292</v>
      </c>
      <c r="Z25" s="51"/>
      <c r="AA25" s="50"/>
      <c r="AB25" s="50"/>
      <c r="AC25" s="151"/>
      <c r="AE25" s="2"/>
    </row>
    <row r="26" spans="1:31" s="3" customFormat="1" ht="14.25" customHeight="1">
      <c r="A26" s="103" t="s">
        <v>19</v>
      </c>
      <c r="B26" s="30"/>
      <c r="C26" s="116">
        <v>44440</v>
      </c>
      <c r="D26" s="27"/>
      <c r="E26" s="29" t="s">
        <v>3</v>
      </c>
      <c r="F26" s="44" t="s">
        <v>11</v>
      </c>
      <c r="G26" s="120"/>
      <c r="H26" s="80"/>
      <c r="I26" s="28"/>
      <c r="J26" s="28" t="s">
        <v>27</v>
      </c>
      <c r="K26" s="132">
        <v>6</v>
      </c>
      <c r="L26" s="224"/>
      <c r="M26" s="224">
        <f ca="1">DATEDIF(Tableau1[[#This Row],[Date entrée]],TODAY(),"M")</f>
        <v>29</v>
      </c>
      <c r="N26" s="213" t="str">
        <f>IF(Tableau1[[#This Row],[TR]]="Oui",EDATE(C26,6),"")</f>
        <v/>
      </c>
      <c r="O26" s="227" t="str">
        <f>IFERROR(IF(DAY(N26)&gt;15,EOMONTH(Tableau1[[#This Row],[6 mois]],0)+1,EOMONTH(Tableau1[[#This Row],[6 mois]],-1)+1),"")</f>
        <v/>
      </c>
      <c r="P26" s="227" t="str">
        <f>IFERROR(Tableau1[[#This Row],[début_droit]]+5,"")</f>
        <v/>
      </c>
      <c r="Q26" s="227" t="str">
        <f>IFERROR(IF(WEEKDAY(Tableau1[[#This Row],[mail_relance]])=7,Tableau1[[#This Row],[mail_relance]]-1,IF(WEEKDAY(Tableau1[[#This Row],[mail_relance]])=1,Tableau1[[#This Row],[mail_relance]]-2,Tableau1[[#This Row],[mail_relance]])),"")</f>
        <v/>
      </c>
      <c r="R26" s="135">
        <v>29804</v>
      </c>
      <c r="S26" s="69">
        <v>44385</v>
      </c>
      <c r="T26" s="175">
        <v>44396</v>
      </c>
      <c r="U26" s="69"/>
      <c r="V26" s="87" t="str">
        <f>IFERROR(DATEDIF(Tableau1[[#This Row],[Date entrée]],Tableau1[[#This Row],[Date sortie]],"M"),"")</f>
        <v/>
      </c>
      <c r="W26" s="70"/>
      <c r="X26" s="151" t="s">
        <v>27</v>
      </c>
      <c r="Y26" s="136" t="s">
        <v>31</v>
      </c>
      <c r="Z26" s="51"/>
      <c r="AA26" s="50"/>
      <c r="AB26" s="50"/>
      <c r="AC26" s="49"/>
      <c r="AE26" s="2"/>
    </row>
    <row r="27" spans="1:31" s="3" customFormat="1" ht="14.25" customHeight="1">
      <c r="A27" s="103" t="s">
        <v>19</v>
      </c>
      <c r="B27" s="30"/>
      <c r="C27" s="116">
        <v>45222</v>
      </c>
      <c r="D27" s="27"/>
      <c r="E27" s="29" t="s">
        <v>4</v>
      </c>
      <c r="F27" s="44" t="s">
        <v>14</v>
      </c>
      <c r="G27" s="120"/>
      <c r="H27" s="80"/>
      <c r="I27" s="28"/>
      <c r="J27" s="28" t="s">
        <v>27</v>
      </c>
      <c r="K27" s="132">
        <v>6</v>
      </c>
      <c r="L27" s="224" t="s">
        <v>27</v>
      </c>
      <c r="M27" s="224">
        <f ca="1">DATEDIF(Tableau1[[#This Row],[Date entrée]],TODAY(),"M")</f>
        <v>3</v>
      </c>
      <c r="N27" s="213">
        <f>IF(Tableau1[[#This Row],[TR]]="Oui",EDATE(C27,6),"")</f>
        <v>45405</v>
      </c>
      <c r="O27" s="227">
        <f>IFERROR(IF(DAY(N27)&gt;15,EOMONTH(Tableau1[[#This Row],[6 mois]],0)+1,EOMONTH(Tableau1[[#This Row],[6 mois]],-1)+1),"")</f>
        <v>45413</v>
      </c>
      <c r="P27" s="227">
        <f>IFERROR(Tableau1[[#This Row],[début_droit]]+5,"")</f>
        <v>45418</v>
      </c>
      <c r="Q27" s="227">
        <f>IFERROR(IF(WEEKDAY(Tableau1[[#This Row],[mail_relance]])=7,Tableau1[[#This Row],[mail_relance]]-1,IF(WEEKDAY(Tableau1[[#This Row],[mail_relance]])=1,Tableau1[[#This Row],[mail_relance]]-2,Tableau1[[#This Row],[mail_relance]])),"")</f>
        <v>45418</v>
      </c>
      <c r="R27" s="135">
        <v>36815</v>
      </c>
      <c r="S27" s="69" t="s">
        <v>20</v>
      </c>
      <c r="T27" s="175">
        <v>45124</v>
      </c>
      <c r="U27" s="69" t="s">
        <v>54</v>
      </c>
      <c r="V27" s="87" t="str">
        <f>IFERROR(DATEDIF(Tableau1[[#This Row],[Date entrée]],Tableau1[[#This Row],[Date sortie]],"M"),"")</f>
        <v/>
      </c>
      <c r="W27" s="70"/>
      <c r="X27" s="151" t="s">
        <v>27</v>
      </c>
      <c r="Y27" s="136">
        <v>45231</v>
      </c>
      <c r="Z27" s="51"/>
      <c r="AA27" s="50"/>
      <c r="AB27" s="50"/>
      <c r="AC27" s="49"/>
      <c r="AE27" s="2"/>
    </row>
    <row r="28" spans="1:31" s="3" customFormat="1" ht="14.25" customHeight="1">
      <c r="A28" s="103" t="s">
        <v>19</v>
      </c>
      <c r="B28" s="30"/>
      <c r="C28" s="116">
        <v>45244</v>
      </c>
      <c r="D28" s="27"/>
      <c r="E28" s="29" t="s">
        <v>3</v>
      </c>
      <c r="F28" s="149" t="s">
        <v>61</v>
      </c>
      <c r="G28" s="120"/>
      <c r="H28" s="80"/>
      <c r="I28" s="28"/>
      <c r="J28" s="28" t="s">
        <v>27</v>
      </c>
      <c r="K28" s="132">
        <v>5</v>
      </c>
      <c r="L28" s="224" t="s">
        <v>27</v>
      </c>
      <c r="M28" s="224">
        <f ca="1">DATEDIF(Tableau1[[#This Row],[Date entrée]],TODAY(),"M")</f>
        <v>3</v>
      </c>
      <c r="N28" s="213">
        <f>IF(Tableau1[[#This Row],[TR]]="Oui",EDATE(C28,6),"")</f>
        <v>45426</v>
      </c>
      <c r="O28" s="227">
        <f>IFERROR(IF(DAY(N28)&gt;15,EOMONTH(Tableau1[[#This Row],[6 mois]],0)+1,EOMONTH(Tableau1[[#This Row],[6 mois]],-1)+1),"")</f>
        <v>45413</v>
      </c>
      <c r="P28" s="227">
        <f>IFERROR(Tableau1[[#This Row],[début_droit]]+5,"")</f>
        <v>45418</v>
      </c>
      <c r="Q28" s="227">
        <f>IFERROR(IF(WEEKDAY(Tableau1[[#This Row],[mail_relance]])=7,Tableau1[[#This Row],[mail_relance]]-1,IF(WEEKDAY(Tableau1[[#This Row],[mail_relance]])=1,Tableau1[[#This Row],[mail_relance]]-2,Tableau1[[#This Row],[mail_relance]])),"")</f>
        <v>45418</v>
      </c>
      <c r="R28" s="135">
        <v>37392</v>
      </c>
      <c r="S28" s="69">
        <v>45335</v>
      </c>
      <c r="T28" s="175"/>
      <c r="U28" s="69"/>
      <c r="V28" s="87"/>
      <c r="W28" s="70"/>
      <c r="X28" s="151" t="s">
        <v>27</v>
      </c>
      <c r="Y28" s="136">
        <v>45231</v>
      </c>
      <c r="Z28" s="51"/>
      <c r="AA28" s="50"/>
      <c r="AB28" s="50"/>
      <c r="AC28" s="49"/>
      <c r="AE28" s="2"/>
    </row>
    <row r="29" spans="1:31" s="3" customFormat="1" ht="14.25" customHeight="1">
      <c r="A29" s="103" t="s">
        <v>19</v>
      </c>
      <c r="B29" s="25"/>
      <c r="C29" s="116">
        <v>43374</v>
      </c>
      <c r="D29" s="27"/>
      <c r="E29" s="29" t="s">
        <v>4</v>
      </c>
      <c r="F29" s="44" t="s">
        <v>12</v>
      </c>
      <c r="G29" s="120"/>
      <c r="H29" s="80"/>
      <c r="I29" s="28"/>
      <c r="J29" s="28" t="s">
        <v>28</v>
      </c>
      <c r="K29" s="131">
        <v>2</v>
      </c>
      <c r="L29" s="223" t="s">
        <v>27</v>
      </c>
      <c r="M29" s="223">
        <f ca="1">DATEDIF(Tableau1[[#This Row],[Date entrée]],TODAY(),"M")</f>
        <v>64</v>
      </c>
      <c r="N29" s="213">
        <f>IF(Tableau1[[#This Row],[TR]]="Oui",EDATE(C29,6),"")</f>
        <v>43556</v>
      </c>
      <c r="O29" s="226">
        <f>IFERROR(IF(DAY(N29)&gt;15,EOMONTH(Tableau1[[#This Row],[6 mois]],0)+1,EOMONTH(Tableau1[[#This Row],[6 mois]],-1)+1),"")</f>
        <v>43556</v>
      </c>
      <c r="P29" s="226">
        <f>IFERROR(Tableau1[[#This Row],[début_droit]]+5,"")</f>
        <v>43561</v>
      </c>
      <c r="Q29" s="226">
        <f>IFERROR(IF(WEEKDAY(Tableau1[[#This Row],[mail_relance]])=7,Tableau1[[#This Row],[mail_relance]]-1,IF(WEEKDAY(Tableau1[[#This Row],[mail_relance]])=1,Tableau1[[#This Row],[mail_relance]]-2,Tableau1[[#This Row],[mail_relance]])),"")</f>
        <v>43560</v>
      </c>
      <c r="R29" s="135">
        <v>31477</v>
      </c>
      <c r="S29" s="69">
        <v>45209</v>
      </c>
      <c r="T29" s="175"/>
      <c r="U29" s="69" t="s">
        <v>87</v>
      </c>
      <c r="V29" s="87" t="str">
        <f>IFERROR(DATEDIF(Tableau1[[#This Row],[Date entrée]],Tableau1[[#This Row],[Date sortie]],"M"),"")</f>
        <v/>
      </c>
      <c r="W29" s="70" t="s">
        <v>87</v>
      </c>
      <c r="X29" s="151" t="s">
        <v>27</v>
      </c>
      <c r="Y29" s="136" t="s">
        <v>31</v>
      </c>
      <c r="Z29" s="51"/>
      <c r="AA29" s="50"/>
      <c r="AB29" s="50"/>
      <c r="AC29" s="49"/>
      <c r="AE29" s="2"/>
    </row>
    <row r="30" spans="1:31" s="3" customFormat="1" ht="14.25" customHeight="1">
      <c r="A30" s="103" t="s">
        <v>56</v>
      </c>
      <c r="B30" s="25"/>
      <c r="C30" s="116">
        <v>45172</v>
      </c>
      <c r="D30" s="27"/>
      <c r="E30" s="26" t="s">
        <v>3</v>
      </c>
      <c r="F30" s="149" t="s">
        <v>73</v>
      </c>
      <c r="G30" s="120">
        <v>45535</v>
      </c>
      <c r="H30" s="80"/>
      <c r="I30" s="28"/>
      <c r="J30" s="28" t="s">
        <v>27</v>
      </c>
      <c r="K30" s="131"/>
      <c r="L30" s="223"/>
      <c r="M30" s="223">
        <f ca="1">DATEDIF(Tableau1[[#This Row],[Date entrée]],TODAY(),"M")</f>
        <v>5</v>
      </c>
      <c r="N30" s="213" t="str">
        <f>IF(Tableau1[[#This Row],[TR]]="Oui",EDATE(C30,6),"")</f>
        <v/>
      </c>
      <c r="O30" s="226" t="str">
        <f>IFERROR(IF(DAY(N30)&gt;15,EOMONTH(Tableau1[[#This Row],[6 mois]],0)+1,EOMONTH(Tableau1[[#This Row],[6 mois]],-1)+1),"")</f>
        <v/>
      </c>
      <c r="P30" s="226" t="str">
        <f>IFERROR(Tableau1[[#This Row],[début_droit]]+5,"")</f>
        <v/>
      </c>
      <c r="Q30" s="226" t="str">
        <f>IFERROR(IF(WEEKDAY(Tableau1[[#This Row],[mail_relance]])=7,Tableau1[[#This Row],[mail_relance]]-1,IF(WEEKDAY(Tableau1[[#This Row],[mail_relance]])=1,Tableau1[[#This Row],[mail_relance]]-2,Tableau1[[#This Row],[mail_relance]])),"")</f>
        <v/>
      </c>
      <c r="R30" s="135">
        <v>37647</v>
      </c>
      <c r="S30" s="69">
        <v>45191</v>
      </c>
      <c r="T30" s="175">
        <v>45232</v>
      </c>
      <c r="U30" s="69"/>
      <c r="V30" s="87">
        <f>IFERROR(DATEDIF(Tableau1[[#This Row],[Date entrée]],Tableau1[[#This Row],[Date sortie]],"M"),"")</f>
        <v>11</v>
      </c>
      <c r="W30" s="70"/>
      <c r="X30" s="151" t="s">
        <v>27</v>
      </c>
      <c r="Y30" s="136">
        <v>45170</v>
      </c>
      <c r="Z30" s="51"/>
      <c r="AA30" s="50"/>
      <c r="AB30" s="50"/>
      <c r="AC30" s="49"/>
      <c r="AE30" s="2"/>
    </row>
    <row r="31" spans="1:31" s="3" customFormat="1" ht="14.25" customHeight="1">
      <c r="A31" s="103" t="s">
        <v>19</v>
      </c>
      <c r="B31" s="25"/>
      <c r="C31" s="116">
        <v>45201</v>
      </c>
      <c r="D31" s="27"/>
      <c r="E31" s="26" t="s">
        <v>3</v>
      </c>
      <c r="F31" s="44" t="s">
        <v>52</v>
      </c>
      <c r="G31" s="120"/>
      <c r="H31" s="80"/>
      <c r="I31" s="28"/>
      <c r="J31" s="28" t="s">
        <v>27</v>
      </c>
      <c r="K31" s="131">
        <v>5</v>
      </c>
      <c r="L31" s="223"/>
      <c r="M31" s="223">
        <f ca="1">DATEDIF(Tableau1[[#This Row],[Date entrée]],TODAY(),"M")</f>
        <v>4</v>
      </c>
      <c r="N31" s="213" t="str">
        <f>IF(Tableau1[[#This Row],[TR]]="Oui",EDATE(C31,6),"")</f>
        <v/>
      </c>
      <c r="O31" s="226" t="str">
        <f>IFERROR(IF(DAY(N31)&gt;15,EOMONTH(Tableau1[[#This Row],[6 mois]],0)+1,EOMONTH(Tableau1[[#This Row],[6 mois]],-1)+1),"")</f>
        <v/>
      </c>
      <c r="P31" s="226" t="str">
        <f>IFERROR(Tableau1[[#This Row],[début_droit]]+5,"")</f>
        <v/>
      </c>
      <c r="Q31" s="226" t="str">
        <f>IFERROR(IF(WEEKDAY(Tableau1[[#This Row],[mail_relance]])=7,Tableau1[[#This Row],[mail_relance]]-1,IF(WEEKDAY(Tableau1[[#This Row],[mail_relance]])=1,Tableau1[[#This Row],[mail_relance]]-2,Tableau1[[#This Row],[mail_relance]])),"")</f>
        <v/>
      </c>
      <c r="R31" s="135">
        <v>32269</v>
      </c>
      <c r="S31" s="69">
        <v>45272</v>
      </c>
      <c r="T31" s="175"/>
      <c r="U31" s="69" t="s">
        <v>87</v>
      </c>
      <c r="V31" s="87" t="str">
        <f>IFERROR(DATEDIF(Tableau1[[#This Row],[Date entrée]],Tableau1[[#This Row],[Date sortie]],"M"),"")</f>
        <v/>
      </c>
      <c r="W31" s="70"/>
      <c r="X31" s="151" t="s">
        <v>27</v>
      </c>
      <c r="Y31" s="136">
        <v>45200</v>
      </c>
      <c r="Z31" s="51"/>
      <c r="AA31" s="50"/>
      <c r="AB31" s="50"/>
      <c r="AC31" s="49"/>
      <c r="AE31" s="2"/>
    </row>
    <row r="32" spans="1:31" s="3" customFormat="1" ht="14.25" customHeight="1">
      <c r="A32" s="103" t="s">
        <v>19</v>
      </c>
      <c r="B32" s="25"/>
      <c r="C32" s="116">
        <v>44480</v>
      </c>
      <c r="D32" s="27"/>
      <c r="E32" s="29" t="s">
        <v>4</v>
      </c>
      <c r="F32" s="149" t="s">
        <v>62</v>
      </c>
      <c r="G32" s="120"/>
      <c r="H32" s="80"/>
      <c r="I32" s="28"/>
      <c r="J32" s="28" t="s">
        <v>27</v>
      </c>
      <c r="K32" s="131">
        <v>4</v>
      </c>
      <c r="L32" s="223" t="s">
        <v>27</v>
      </c>
      <c r="M32" s="223">
        <f ca="1">DATEDIF(Tableau1[[#This Row],[Date entrée]],TODAY(),"M")</f>
        <v>28</v>
      </c>
      <c r="N32" s="213">
        <f>IF(Tableau1[[#This Row],[TR]]="Oui",EDATE(C32,6),"")</f>
        <v>44662</v>
      </c>
      <c r="O32" s="226">
        <f>IFERROR(IF(DAY(N32)&gt;15,EOMONTH(Tableau1[[#This Row],[6 mois]],0)+1,EOMONTH(Tableau1[[#This Row],[6 mois]],-1)+1),"")</f>
        <v>44652</v>
      </c>
      <c r="P32" s="226">
        <f>IFERROR(Tableau1[[#This Row],[début_droit]]+5,"")</f>
        <v>44657</v>
      </c>
      <c r="Q32" s="226">
        <f>IFERROR(IF(WEEKDAY(Tableau1[[#This Row],[mail_relance]])=7,Tableau1[[#This Row],[mail_relance]]-1,IF(WEEKDAY(Tableau1[[#This Row],[mail_relance]])=1,Tableau1[[#This Row],[mail_relance]]-2,Tableau1[[#This Row],[mail_relance]])),"")</f>
        <v>44657</v>
      </c>
      <c r="R32" s="135">
        <v>35771</v>
      </c>
      <c r="S32" s="69">
        <v>44713</v>
      </c>
      <c r="T32" s="175">
        <v>44760</v>
      </c>
      <c r="U32" s="69"/>
      <c r="V32" s="87" t="str">
        <f>IFERROR(DATEDIF(Tableau1[[#This Row],[Date entrée]],Tableau1[[#This Row],[Date sortie]],"M"),"")</f>
        <v/>
      </c>
      <c r="W32" s="70"/>
      <c r="X32" s="151" t="s">
        <v>27</v>
      </c>
      <c r="Y32" s="136" t="s">
        <v>31</v>
      </c>
      <c r="Z32" s="51"/>
      <c r="AA32" s="50"/>
      <c r="AB32" s="50"/>
      <c r="AC32" s="49"/>
      <c r="AE32" s="2"/>
    </row>
    <row r="33" spans="1:31" ht="14.25" customHeight="1">
      <c r="A33" s="103" t="s">
        <v>19</v>
      </c>
      <c r="B33" s="35"/>
      <c r="C33" s="116">
        <v>45005</v>
      </c>
      <c r="D33" s="27"/>
      <c r="E33" s="26" t="s">
        <v>4</v>
      </c>
      <c r="F33" s="149" t="s">
        <v>62</v>
      </c>
      <c r="G33" s="120"/>
      <c r="H33" s="80"/>
      <c r="I33" s="28"/>
      <c r="J33" s="28" t="s">
        <v>27</v>
      </c>
      <c r="K33" s="133"/>
      <c r="L33" s="225"/>
      <c r="M33" s="225">
        <f ca="1">DATEDIF(Tableau1[[#This Row],[Date entrée]],TODAY(),"M")</f>
        <v>10</v>
      </c>
      <c r="N33" s="213" t="str">
        <f>IF(Tableau1[[#This Row],[TR]]="Oui",EDATE(C33,6),"")</f>
        <v/>
      </c>
      <c r="O33" s="228" t="str">
        <f>IFERROR(IF(DAY(N33)&gt;15,EOMONTH(Tableau1[[#This Row],[6 mois]],0)+1,EOMONTH(Tableau1[[#This Row],[6 mois]],-1)+1),"")</f>
        <v/>
      </c>
      <c r="P33" s="228" t="str">
        <f>IFERROR(Tableau1[[#This Row],[début_droit]]+5,"")</f>
        <v/>
      </c>
      <c r="Q33" s="228" t="str">
        <f>IFERROR(IF(WEEKDAY(Tableau1[[#This Row],[mail_relance]])=7,Tableau1[[#This Row],[mail_relance]]-1,IF(WEEKDAY(Tableau1[[#This Row],[mail_relance]])=1,Tableau1[[#This Row],[mail_relance]]-2,Tableau1[[#This Row],[mail_relance]])),"")</f>
        <v/>
      </c>
      <c r="R33" s="135">
        <v>37475</v>
      </c>
      <c r="S33" s="69">
        <v>45034</v>
      </c>
      <c r="T33" s="175">
        <v>45070</v>
      </c>
      <c r="U33" s="69"/>
      <c r="V33" s="87" t="str">
        <f>IFERROR(DATEDIF(Tableau1[[#This Row],[Date entrée]],Tableau1[[#This Row],[Date sortie]],"M"),"")</f>
        <v/>
      </c>
      <c r="W33" s="70"/>
      <c r="X33" s="151" t="s">
        <v>28</v>
      </c>
      <c r="Y33" s="136"/>
      <c r="Z33" s="187" t="s">
        <v>35</v>
      </c>
      <c r="AA33" s="50"/>
      <c r="AB33" s="50"/>
      <c r="AC33" s="49"/>
      <c r="AE33" s="2"/>
    </row>
    <row r="34" spans="1:31">
      <c r="AE34" s="2"/>
    </row>
    <row r="36" spans="1:31" ht="18.75">
      <c r="A36" s="105">
        <f>COUNTA(Tableau1[Contrat])</f>
        <v>31</v>
      </c>
      <c r="B36" s="94">
        <f>D36/A36</f>
        <v>0.4838709677419355</v>
      </c>
      <c r="D36" s="1">
        <f>COUNTIF(Tableau1[Sexe],"F")</f>
        <v>15</v>
      </c>
      <c r="M36" s="138">
        <f ca="1">COUNTIF(Tableau1[Ancien.],"&gt;=6")</f>
        <v>24</v>
      </c>
      <c r="N36" s="173"/>
      <c r="O36" s="173"/>
      <c r="P36" s="173"/>
      <c r="Q36" s="173"/>
      <c r="X36" s="198">
        <f>COUNTIF(X3:X33,"Oui")</f>
        <v>24</v>
      </c>
    </row>
    <row r="37" spans="1:31">
      <c r="B37" s="94">
        <f>D37/A36</f>
        <v>0.5161290322580645</v>
      </c>
      <c r="D37" s="1">
        <f>COUNTIF(Tableau1[Sexe],"M")</f>
        <v>16</v>
      </c>
    </row>
  </sheetData>
  <autoFilter ref="R2:AC33"/>
  <mergeCells count="4">
    <mergeCell ref="R1:W1"/>
    <mergeCell ref="X1:AC1"/>
    <mergeCell ref="A1:K1"/>
    <mergeCell ref="L1:Q1"/>
  </mergeCells>
  <conditionalFormatting sqref="X3:X33">
    <cfRule type="containsText" dxfId="23" priority="12" operator="containsText" text="Non">
      <formula>NOT(ISERROR(SEARCH("Non",X3)))</formula>
    </cfRule>
  </conditionalFormatting>
  <conditionalFormatting sqref="A3:A33">
    <cfRule type="containsText" dxfId="22" priority="7" operator="containsText" text="APP">
      <formula>NOT(ISERROR(SEARCH("APP",A3)))</formula>
    </cfRule>
    <cfRule type="containsText" dxfId="21" priority="9" operator="containsText" text="CDD">
      <formula>NOT(ISERROR(SEARCH("CDD",A3)))</formula>
    </cfRule>
  </conditionalFormatting>
  <conditionalFormatting sqref="J3:J33">
    <cfRule type="containsText" dxfId="20" priority="5" operator="containsText" text="Non">
      <formula>NOT(ISERROR(SEARCH("Non",J3)))</formula>
    </cfRule>
  </conditionalFormatting>
  <conditionalFormatting sqref="T3:T33">
    <cfRule type="containsBlanks" priority="3" stopIfTrue="1">
      <formula>LEN(TRIM(T3))=0</formula>
    </cfRule>
    <cfRule type="expression" dxfId="19" priority="4">
      <formula>$T3&lt;=TODAY()-1640</formula>
    </cfRule>
  </conditionalFormatting>
  <dataValidations count="1">
    <dataValidation type="list" allowBlank="1" showInputMessage="1" showErrorMessage="1" sqref="F3:F33">
      <formula1>POSTES_GROUPE</formula1>
    </dataValidation>
  </dataValidations>
  <hyperlinks>
    <hyperlink ref="D3" r:id="rId1"/>
  </hyperlinks>
  <pageMargins left="0.7" right="0.7" top="0.75" bottom="0.75" header="0.3" footer="0.3"/>
  <pageSetup paperSize="9" scale="37" orientation="landscape" horizontalDpi="1200" verticalDpi="1200" r:id="rId2"/>
  <headerFooter>
    <oddHeader>&amp;CContacts d'urgence CGR SPORT</oddHeader>
  </headerFooter>
  <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Bdd!$H$2:$H$9</xm:f>
          </x14:formula1>
          <xm:sqref>Z4:Z33</xm:sqref>
        </x14:dataValidation>
        <x14:dataValidation type="list" allowBlank="1" showInputMessage="1" showErrorMessage="1">
          <x14:formula1>
            <xm:f>Bdd!$J$2:$J$3</xm:f>
          </x14:formula1>
          <xm:sqref>J3:J33 X3:X33 L3:L33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L48"/>
  <sheetViews>
    <sheetView workbookViewId="0">
      <selection activeCell="D19" sqref="D19"/>
    </sheetView>
  </sheetViews>
  <sheetFormatPr baseColWidth="10" defaultRowHeight="15"/>
  <cols>
    <col min="1" max="1" width="15.140625" bestFit="1" customWidth="1"/>
    <col min="2" max="2" width="29.5703125" bestFit="1" customWidth="1"/>
    <col min="3" max="3" width="10" style="1" customWidth="1"/>
    <col min="4" max="4" width="22.28515625" bestFit="1" customWidth="1"/>
    <col min="8" max="8" width="86.140625" bestFit="1" customWidth="1"/>
  </cols>
  <sheetData>
    <row r="1" spans="1:12">
      <c r="A1" s="9"/>
      <c r="B1" s="9"/>
      <c r="C1" s="10"/>
      <c r="D1" s="9"/>
      <c r="H1" s="15" t="s">
        <v>32</v>
      </c>
    </row>
    <row r="2" spans="1:12">
      <c r="A2" s="7"/>
      <c r="B2" s="7"/>
      <c r="C2" s="8"/>
      <c r="D2" s="7"/>
      <c r="H2" s="16" t="s">
        <v>33</v>
      </c>
      <c r="J2" s="1" t="s">
        <v>27</v>
      </c>
    </row>
    <row r="3" spans="1:12">
      <c r="A3" s="7"/>
      <c r="B3" s="7"/>
      <c r="C3" s="8"/>
      <c r="D3" s="7"/>
      <c r="H3" t="s">
        <v>34</v>
      </c>
      <c r="J3" s="1" t="s">
        <v>28</v>
      </c>
    </row>
    <row r="4" spans="1:12">
      <c r="A4" s="7"/>
      <c r="B4" s="7"/>
      <c r="C4" s="8"/>
      <c r="D4" s="7"/>
      <c r="H4" t="s">
        <v>35</v>
      </c>
    </row>
    <row r="5" spans="1:12">
      <c r="A5" s="7"/>
      <c r="B5" s="7"/>
      <c r="C5" s="8"/>
      <c r="D5" s="7"/>
      <c r="H5" t="s">
        <v>30</v>
      </c>
    </row>
    <row r="6" spans="1:12">
      <c r="A6" s="7"/>
      <c r="B6" s="7"/>
      <c r="C6" s="8"/>
      <c r="D6" s="7"/>
      <c r="H6" t="s">
        <v>36</v>
      </c>
    </row>
    <row r="7" spans="1:12">
      <c r="A7" s="7"/>
      <c r="B7" s="7"/>
      <c r="C7" s="8"/>
      <c r="D7" s="7"/>
      <c r="H7" t="s">
        <v>37</v>
      </c>
    </row>
    <row r="8" spans="1:12">
      <c r="A8" s="7"/>
      <c r="B8" s="7"/>
      <c r="C8" s="8"/>
      <c r="D8" s="7"/>
      <c r="H8" t="s">
        <v>88</v>
      </c>
    </row>
    <row r="9" spans="1:12">
      <c r="A9" s="7"/>
      <c r="B9" s="7"/>
      <c r="C9" s="8"/>
      <c r="D9" s="7"/>
      <c r="H9" t="s">
        <v>38</v>
      </c>
    </row>
    <row r="10" spans="1:12">
      <c r="A10" s="7"/>
      <c r="B10" s="7"/>
      <c r="C10" s="8"/>
      <c r="D10" s="7"/>
    </row>
    <row r="11" spans="1:12">
      <c r="A11" s="7"/>
      <c r="B11" s="7"/>
      <c r="C11" s="8"/>
      <c r="D11" s="7"/>
    </row>
    <row r="12" spans="1:12">
      <c r="A12" s="14"/>
      <c r="B12" s="7"/>
      <c r="C12" s="8"/>
      <c r="D12" s="7"/>
    </row>
    <row r="14" spans="1:12">
      <c r="H14" s="179" t="s">
        <v>60</v>
      </c>
      <c r="J14" s="1"/>
      <c r="K14" s="1"/>
      <c r="L14" s="1"/>
    </row>
    <row r="15" spans="1:12">
      <c r="H15" t="s">
        <v>93</v>
      </c>
    </row>
    <row r="16" spans="1:12">
      <c r="H16" t="s">
        <v>75</v>
      </c>
      <c r="J16" s="1"/>
      <c r="K16" s="13"/>
    </row>
    <row r="17" spans="2:12">
      <c r="H17" t="s">
        <v>78</v>
      </c>
    </row>
    <row r="18" spans="2:12">
      <c r="H18" t="s">
        <v>72</v>
      </c>
    </row>
    <row r="19" spans="2:12">
      <c r="H19" t="s">
        <v>71</v>
      </c>
    </row>
    <row r="20" spans="2:12">
      <c r="H20" t="s">
        <v>73</v>
      </c>
    </row>
    <row r="21" spans="2:12">
      <c r="H21" t="s">
        <v>79</v>
      </c>
      <c r="L21" s="12"/>
    </row>
    <row r="22" spans="2:12">
      <c r="H22" t="s">
        <v>63</v>
      </c>
    </row>
    <row r="23" spans="2:12">
      <c r="H23" t="s">
        <v>65</v>
      </c>
    </row>
    <row r="24" spans="2:12">
      <c r="H24" t="s">
        <v>69</v>
      </c>
    </row>
    <row r="25" spans="2:12">
      <c r="H25" t="s">
        <v>66</v>
      </c>
    </row>
    <row r="26" spans="2:12">
      <c r="B26" s="200"/>
      <c r="C26" s="4"/>
      <c r="H26" t="s">
        <v>68</v>
      </c>
    </row>
    <row r="27" spans="2:12">
      <c r="H27" t="s">
        <v>64</v>
      </c>
    </row>
    <row r="28" spans="2:12">
      <c r="C28" s="4"/>
      <c r="H28" t="s">
        <v>64</v>
      </c>
    </row>
    <row r="29" spans="2:12">
      <c r="C29" s="4"/>
      <c r="H29" t="s">
        <v>81</v>
      </c>
    </row>
    <row r="30" spans="2:12">
      <c r="C30" s="4"/>
      <c r="H30" t="s">
        <v>82</v>
      </c>
    </row>
    <row r="31" spans="2:12">
      <c r="H31" s="137" t="s">
        <v>92</v>
      </c>
    </row>
    <row r="32" spans="2:12">
      <c r="H32" t="s">
        <v>62</v>
      </c>
    </row>
    <row r="33" spans="8:8">
      <c r="H33" t="s">
        <v>51</v>
      </c>
    </row>
    <row r="34" spans="8:8">
      <c r="H34" t="s">
        <v>80</v>
      </c>
    </row>
    <row r="35" spans="8:8">
      <c r="H35" t="s">
        <v>77</v>
      </c>
    </row>
    <row r="36" spans="8:8">
      <c r="H36" t="s">
        <v>14</v>
      </c>
    </row>
    <row r="37" spans="8:8">
      <c r="H37" t="s">
        <v>83</v>
      </c>
    </row>
    <row r="38" spans="8:8">
      <c r="H38" t="s">
        <v>67</v>
      </c>
    </row>
    <row r="39" spans="8:8">
      <c r="H39" t="s">
        <v>70</v>
      </c>
    </row>
    <row r="40" spans="8:8">
      <c r="H40" t="s">
        <v>84</v>
      </c>
    </row>
    <row r="41" spans="8:8">
      <c r="H41" t="s">
        <v>10</v>
      </c>
    </row>
    <row r="42" spans="8:8">
      <c r="H42" t="s">
        <v>52</v>
      </c>
    </row>
    <row r="43" spans="8:8">
      <c r="H43" t="s">
        <v>76</v>
      </c>
    </row>
    <row r="44" spans="8:8">
      <c r="H44" t="s">
        <v>8</v>
      </c>
    </row>
    <row r="45" spans="8:8">
      <c r="H45" t="s">
        <v>12</v>
      </c>
    </row>
    <row r="46" spans="8:8">
      <c r="H46" s="137" t="s">
        <v>74</v>
      </c>
    </row>
    <row r="47" spans="8:8">
      <c r="H47" t="s">
        <v>61</v>
      </c>
    </row>
    <row r="48" spans="8:8">
      <c r="H48" t="s">
        <v>9</v>
      </c>
    </row>
  </sheetData>
  <sortState ref="H15:H47">
    <sortCondition ref="H15:H47"/>
  </sortState>
  <pageMargins left="0.7" right="0.7" top="0.75" bottom="0.75" header="0.3" footer="0.3"/>
  <pageSetup paperSize="9" orientation="portrait" horizontalDpi="1200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D442"/>
  <sheetViews>
    <sheetView workbookViewId="0">
      <selection activeCell="A2" sqref="A2:B282"/>
    </sheetView>
  </sheetViews>
  <sheetFormatPr baseColWidth="10" defaultRowHeight="12"/>
  <cols>
    <col min="1" max="1" width="12.85546875" style="182" bestFit="1" customWidth="1"/>
    <col min="2" max="2" width="33.7109375" style="182" bestFit="1" customWidth="1"/>
    <col min="3" max="16384" width="11.42578125" style="84"/>
  </cols>
  <sheetData>
    <row r="1" spans="1:4">
      <c r="A1" s="180" t="s">
        <v>85</v>
      </c>
      <c r="B1" s="181" t="s">
        <v>86</v>
      </c>
    </row>
    <row r="2" spans="1:4" ht="15">
      <c r="A2" s="137">
        <v>1</v>
      </c>
      <c r="B2" s="137" t="s">
        <v>100</v>
      </c>
      <c r="D2" s="182"/>
    </row>
    <row r="3" spans="1:4" ht="15">
      <c r="A3" s="137">
        <v>2</v>
      </c>
      <c r="B3" s="137" t="s">
        <v>105</v>
      </c>
      <c r="D3" s="182"/>
    </row>
    <row r="4" spans="1:4" ht="15">
      <c r="A4" s="137">
        <v>3</v>
      </c>
      <c r="B4" s="137" t="s">
        <v>101</v>
      </c>
      <c r="D4" s="182"/>
    </row>
    <row r="5" spans="1:4" ht="15">
      <c r="A5" s="137">
        <v>3</v>
      </c>
      <c r="B5" s="137"/>
      <c r="D5" s="182"/>
    </row>
    <row r="6" spans="1:4" ht="15">
      <c r="A6" s="137">
        <v>3</v>
      </c>
      <c r="B6" s="137"/>
    </row>
    <row r="7" spans="1:4" ht="15">
      <c r="A7" s="137">
        <v>3</v>
      </c>
      <c r="B7" s="137"/>
    </row>
    <row r="8" spans="1:4" ht="15">
      <c r="A8" s="137">
        <v>3</v>
      </c>
      <c r="B8" s="137"/>
    </row>
    <row r="9" spans="1:4" ht="15">
      <c r="A9" s="137">
        <v>3</v>
      </c>
      <c r="B9" s="137"/>
    </row>
    <row r="10" spans="1:4" ht="15">
      <c r="A10" s="137">
        <v>3</v>
      </c>
      <c r="B10" s="137"/>
    </row>
    <row r="11" spans="1:4" ht="15">
      <c r="A11" s="137">
        <v>3</v>
      </c>
      <c r="B11" s="137"/>
    </row>
    <row r="12" spans="1:4" ht="15">
      <c r="A12" s="137">
        <v>3</v>
      </c>
      <c r="B12" s="137"/>
    </row>
    <row r="13" spans="1:4" ht="15">
      <c r="A13" s="137">
        <v>3</v>
      </c>
      <c r="B13" s="137"/>
    </row>
    <row r="14" spans="1:4" ht="15">
      <c r="A14" s="137">
        <v>3</v>
      </c>
      <c r="B14" s="137"/>
    </row>
    <row r="15" spans="1:4" ht="15">
      <c r="A15" s="137">
        <v>3</v>
      </c>
      <c r="B15" s="137"/>
    </row>
    <row r="16" spans="1:4" ht="15">
      <c r="A16" s="137">
        <v>3</v>
      </c>
      <c r="B16" s="137"/>
    </row>
    <row r="17" spans="1:2" ht="15">
      <c r="A17" s="137">
        <v>3</v>
      </c>
      <c r="B17" s="137"/>
    </row>
    <row r="18" spans="1:2" ht="15">
      <c r="A18" s="137">
        <v>3</v>
      </c>
      <c r="B18" s="137"/>
    </row>
    <row r="19" spans="1:2" ht="15">
      <c r="A19" s="137">
        <v>3</v>
      </c>
      <c r="B19" s="137"/>
    </row>
    <row r="20" spans="1:2" ht="15">
      <c r="A20" s="137">
        <v>3</v>
      </c>
      <c r="B20" s="137"/>
    </row>
    <row r="21" spans="1:2" ht="15">
      <c r="A21" s="137">
        <v>3</v>
      </c>
      <c r="B21" s="137"/>
    </row>
    <row r="22" spans="1:2" ht="15">
      <c r="A22" s="137">
        <v>3</v>
      </c>
      <c r="B22" s="137"/>
    </row>
    <row r="23" spans="1:2" ht="15">
      <c r="A23" s="137">
        <v>3</v>
      </c>
      <c r="B23" s="137"/>
    </row>
    <row r="24" spans="1:2" ht="15">
      <c r="A24" s="137">
        <v>3</v>
      </c>
      <c r="B24" s="137"/>
    </row>
    <row r="25" spans="1:2" ht="15">
      <c r="A25" s="137">
        <v>3</v>
      </c>
      <c r="B25" s="137"/>
    </row>
    <row r="26" spans="1:2" ht="15">
      <c r="A26" s="137">
        <v>3</v>
      </c>
      <c r="B26" s="137"/>
    </row>
    <row r="27" spans="1:2" ht="15">
      <c r="A27" s="137">
        <v>3</v>
      </c>
      <c r="B27" s="137"/>
    </row>
    <row r="28" spans="1:2" ht="15">
      <c r="A28" s="137">
        <v>3</v>
      </c>
      <c r="B28" s="137"/>
    </row>
    <row r="29" spans="1:2" ht="15">
      <c r="A29" s="137">
        <v>3</v>
      </c>
      <c r="B29" s="137"/>
    </row>
    <row r="30" spans="1:2" ht="15">
      <c r="A30" s="137">
        <v>3</v>
      </c>
      <c r="B30" s="137"/>
    </row>
    <row r="31" spans="1:2" ht="15">
      <c r="A31" s="137"/>
      <c r="B31" s="137"/>
    </row>
    <row r="32" spans="1:2" ht="15">
      <c r="A32" s="137"/>
      <c r="B32" s="137"/>
    </row>
    <row r="33" spans="1:2" ht="15">
      <c r="A33" s="137"/>
      <c r="B33" s="137"/>
    </row>
    <row r="34" spans="1:2" ht="15">
      <c r="A34" s="137"/>
      <c r="B34" s="137"/>
    </row>
    <row r="35" spans="1:2" ht="15">
      <c r="A35" s="137"/>
      <c r="B35" s="137"/>
    </row>
    <row r="36" spans="1:2" ht="15">
      <c r="A36" s="137"/>
      <c r="B36" s="137"/>
    </row>
    <row r="37" spans="1:2" ht="15">
      <c r="A37" s="137"/>
      <c r="B37" s="137"/>
    </row>
    <row r="38" spans="1:2" ht="15">
      <c r="A38" s="137"/>
      <c r="B38" s="137"/>
    </row>
    <row r="39" spans="1:2" ht="15">
      <c r="A39" s="137"/>
      <c r="B39" s="137"/>
    </row>
    <row r="40" spans="1:2" ht="15">
      <c r="A40" s="137"/>
      <c r="B40" s="137"/>
    </row>
    <row r="41" spans="1:2" ht="15">
      <c r="A41" s="137"/>
      <c r="B41" s="137"/>
    </row>
    <row r="42" spans="1:2" ht="15">
      <c r="A42" s="137"/>
      <c r="B42" s="137"/>
    </row>
    <row r="43" spans="1:2" ht="15">
      <c r="A43" s="137"/>
      <c r="B43" s="137"/>
    </row>
    <row r="44" spans="1:2" ht="15">
      <c r="A44" s="137"/>
      <c r="B44" s="137"/>
    </row>
    <row r="45" spans="1:2" ht="15">
      <c r="A45" s="137"/>
      <c r="B45" s="137"/>
    </row>
    <row r="46" spans="1:2" ht="15">
      <c r="A46" s="137"/>
      <c r="B46" s="137"/>
    </row>
    <row r="47" spans="1:2" ht="15">
      <c r="A47" s="137"/>
      <c r="B47" s="137"/>
    </row>
    <row r="48" spans="1:2" ht="15">
      <c r="A48" s="137"/>
      <c r="B48" s="137"/>
    </row>
    <row r="49" spans="1:2" ht="15">
      <c r="A49" s="137"/>
      <c r="B49" s="137"/>
    </row>
    <row r="50" spans="1:2" ht="15">
      <c r="A50" s="137"/>
      <c r="B50" s="137"/>
    </row>
    <row r="51" spans="1:2" ht="15">
      <c r="A51" s="137"/>
      <c r="B51" s="137"/>
    </row>
    <row r="52" spans="1:2" ht="15">
      <c r="A52" s="137"/>
      <c r="B52" s="137"/>
    </row>
    <row r="53" spans="1:2" ht="15">
      <c r="A53" s="137"/>
      <c r="B53" s="137"/>
    </row>
    <row r="54" spans="1:2" ht="15">
      <c r="A54" s="137"/>
      <c r="B54" s="137"/>
    </row>
    <row r="55" spans="1:2" ht="15">
      <c r="A55" s="137"/>
      <c r="B55" s="137"/>
    </row>
    <row r="56" spans="1:2" ht="15">
      <c r="A56" s="137"/>
      <c r="B56" s="137"/>
    </row>
    <row r="57" spans="1:2" ht="15">
      <c r="A57" s="137"/>
      <c r="B57" s="137"/>
    </row>
    <row r="58" spans="1:2" ht="15">
      <c r="A58" s="137"/>
      <c r="B58" s="137"/>
    </row>
    <row r="59" spans="1:2" ht="15">
      <c r="A59" s="137"/>
      <c r="B59" s="137"/>
    </row>
    <row r="60" spans="1:2" ht="15">
      <c r="A60" s="137"/>
      <c r="B60" s="137"/>
    </row>
    <row r="61" spans="1:2" ht="15">
      <c r="A61" s="137"/>
      <c r="B61" s="137"/>
    </row>
    <row r="62" spans="1:2" ht="15">
      <c r="A62" s="137"/>
      <c r="B62" s="137"/>
    </row>
    <row r="63" spans="1:2" ht="15">
      <c r="A63" s="137"/>
      <c r="B63" s="137"/>
    </row>
    <row r="64" spans="1:2" ht="15">
      <c r="A64" s="137"/>
      <c r="B64" s="137"/>
    </row>
    <row r="65" spans="1:2" ht="15">
      <c r="A65" s="137"/>
      <c r="B65" s="137"/>
    </row>
    <row r="66" spans="1:2" ht="15">
      <c r="A66" s="137"/>
      <c r="B66" s="137"/>
    </row>
    <row r="67" spans="1:2" ht="15">
      <c r="A67" s="137"/>
      <c r="B67" s="137"/>
    </row>
    <row r="68" spans="1:2" ht="15">
      <c r="A68" s="137"/>
      <c r="B68" s="137"/>
    </row>
    <row r="69" spans="1:2" ht="15">
      <c r="A69" s="137"/>
      <c r="B69" s="137"/>
    </row>
    <row r="70" spans="1:2" ht="15">
      <c r="A70" s="137"/>
      <c r="B70" s="137"/>
    </row>
    <row r="71" spans="1:2" ht="15">
      <c r="A71" s="137"/>
      <c r="B71" s="137"/>
    </row>
    <row r="72" spans="1:2" ht="15">
      <c r="A72" s="137"/>
      <c r="B72" s="137"/>
    </row>
    <row r="73" spans="1:2" ht="15">
      <c r="A73" s="137"/>
      <c r="B73" s="137"/>
    </row>
    <row r="74" spans="1:2" ht="15">
      <c r="A74" s="137"/>
      <c r="B74" s="137"/>
    </row>
    <row r="75" spans="1:2" ht="15">
      <c r="A75" s="137"/>
      <c r="B75" s="137"/>
    </row>
    <row r="76" spans="1:2" ht="15">
      <c r="A76" s="137"/>
      <c r="B76" s="137"/>
    </row>
    <row r="77" spans="1:2" ht="15">
      <c r="A77" s="137"/>
      <c r="B77" s="137"/>
    </row>
    <row r="78" spans="1:2" ht="15">
      <c r="A78" s="137"/>
      <c r="B78" s="137"/>
    </row>
    <row r="79" spans="1:2" ht="15">
      <c r="A79" s="137"/>
      <c r="B79" s="137"/>
    </row>
    <row r="80" spans="1:2" ht="15">
      <c r="A80" s="137"/>
      <c r="B80" s="137"/>
    </row>
    <row r="81" spans="1:2" ht="15">
      <c r="A81" s="137"/>
      <c r="B81" s="137"/>
    </row>
    <row r="82" spans="1:2" ht="15">
      <c r="A82" s="137"/>
      <c r="B82" s="137"/>
    </row>
    <row r="83" spans="1:2" ht="15">
      <c r="A83" s="137"/>
      <c r="B83" s="137"/>
    </row>
    <row r="84" spans="1:2" ht="15">
      <c r="A84" s="137"/>
      <c r="B84" s="137"/>
    </row>
    <row r="85" spans="1:2" ht="15">
      <c r="A85" s="137"/>
      <c r="B85" s="137"/>
    </row>
    <row r="86" spans="1:2" ht="15">
      <c r="A86" s="137"/>
      <c r="B86" s="137"/>
    </row>
    <row r="87" spans="1:2" ht="15">
      <c r="A87" s="137"/>
      <c r="B87" s="137"/>
    </row>
    <row r="88" spans="1:2" ht="15">
      <c r="A88" s="137"/>
      <c r="B88" s="137"/>
    </row>
    <row r="89" spans="1:2" ht="15">
      <c r="A89" s="137"/>
      <c r="B89" s="137"/>
    </row>
    <row r="90" spans="1:2" ht="15">
      <c r="A90" s="137"/>
      <c r="B90" s="137"/>
    </row>
    <row r="91" spans="1:2" ht="15">
      <c r="A91" s="137"/>
      <c r="B91" s="137"/>
    </row>
    <row r="92" spans="1:2" ht="15">
      <c r="A92" s="137"/>
      <c r="B92" s="137"/>
    </row>
    <row r="93" spans="1:2" ht="15">
      <c r="A93" s="137"/>
      <c r="B93" s="137"/>
    </row>
    <row r="94" spans="1:2" ht="15">
      <c r="A94" s="137"/>
      <c r="B94" s="137"/>
    </row>
    <row r="95" spans="1:2" ht="15">
      <c r="A95" s="137"/>
      <c r="B95" s="137"/>
    </row>
    <row r="96" spans="1:2" ht="15">
      <c r="A96" s="137"/>
      <c r="B96" s="137"/>
    </row>
    <row r="97" spans="1:2" ht="15">
      <c r="A97" s="137"/>
      <c r="B97" s="137"/>
    </row>
    <row r="98" spans="1:2" ht="15">
      <c r="A98" s="137"/>
      <c r="B98" s="137"/>
    </row>
    <row r="99" spans="1:2" ht="15">
      <c r="A99" s="137"/>
      <c r="B99" s="137"/>
    </row>
    <row r="100" spans="1:2" ht="15">
      <c r="A100" s="137"/>
      <c r="B100" s="137"/>
    </row>
    <row r="101" spans="1:2" ht="15">
      <c r="A101" s="137"/>
      <c r="B101" s="137"/>
    </row>
    <row r="102" spans="1:2" ht="15">
      <c r="A102" s="137"/>
      <c r="B102" s="137"/>
    </row>
    <row r="103" spans="1:2" ht="15">
      <c r="A103" s="137"/>
      <c r="B103" s="137"/>
    </row>
    <row r="104" spans="1:2" ht="15">
      <c r="A104" s="137"/>
      <c r="B104" s="137"/>
    </row>
    <row r="105" spans="1:2" ht="15">
      <c r="A105" s="137"/>
      <c r="B105" s="137"/>
    </row>
    <row r="106" spans="1:2" ht="15">
      <c r="A106" s="137"/>
      <c r="B106" s="137"/>
    </row>
    <row r="107" spans="1:2" ht="15">
      <c r="A107" s="137"/>
      <c r="B107" s="137"/>
    </row>
    <row r="108" spans="1:2" ht="15">
      <c r="A108" s="137"/>
      <c r="B108" s="137"/>
    </row>
    <row r="109" spans="1:2" ht="15">
      <c r="A109" s="137"/>
      <c r="B109" s="137"/>
    </row>
    <row r="110" spans="1:2" ht="15">
      <c r="A110" s="137"/>
      <c r="B110" s="137"/>
    </row>
    <row r="111" spans="1:2" ht="15">
      <c r="A111" s="137"/>
      <c r="B111" s="137"/>
    </row>
    <row r="112" spans="1:2" ht="15">
      <c r="A112" s="137"/>
      <c r="B112" s="137"/>
    </row>
    <row r="113" spans="1:2" ht="15">
      <c r="A113" s="137"/>
      <c r="B113" s="137"/>
    </row>
    <row r="114" spans="1:2" ht="15">
      <c r="A114" s="137"/>
      <c r="B114" s="137"/>
    </row>
    <row r="115" spans="1:2" ht="15">
      <c r="A115" s="137"/>
      <c r="B115" s="137"/>
    </row>
    <row r="116" spans="1:2" ht="15">
      <c r="A116" s="137"/>
      <c r="B116" s="137"/>
    </row>
    <row r="117" spans="1:2" ht="15">
      <c r="A117" s="137"/>
      <c r="B117" s="137"/>
    </row>
    <row r="118" spans="1:2" ht="15">
      <c r="A118" s="137"/>
      <c r="B118" s="137"/>
    </row>
    <row r="119" spans="1:2" ht="15">
      <c r="A119" s="137"/>
      <c r="B119" s="137"/>
    </row>
    <row r="120" spans="1:2" ht="15">
      <c r="A120" s="137"/>
      <c r="B120" s="137"/>
    </row>
    <row r="121" spans="1:2" ht="15">
      <c r="A121" s="137"/>
      <c r="B121" s="137"/>
    </row>
    <row r="122" spans="1:2" ht="15">
      <c r="A122" s="137"/>
      <c r="B122" s="137"/>
    </row>
    <row r="123" spans="1:2" ht="15">
      <c r="A123" s="137"/>
      <c r="B123" s="137"/>
    </row>
    <row r="124" spans="1:2" ht="15">
      <c r="A124" s="137"/>
      <c r="B124" s="137"/>
    </row>
    <row r="125" spans="1:2" ht="15">
      <c r="A125" s="137"/>
      <c r="B125" s="137"/>
    </row>
    <row r="126" spans="1:2" ht="15">
      <c r="A126" s="137"/>
      <c r="B126" s="137"/>
    </row>
    <row r="127" spans="1:2" ht="15">
      <c r="A127" s="137"/>
      <c r="B127" s="137"/>
    </row>
    <row r="128" spans="1:2" ht="15">
      <c r="A128" s="137"/>
      <c r="B128" s="137"/>
    </row>
    <row r="129" spans="1:2" ht="15">
      <c r="A129" s="137"/>
      <c r="B129" s="137"/>
    </row>
    <row r="130" spans="1:2" ht="15">
      <c r="A130" s="137"/>
      <c r="B130" s="137"/>
    </row>
    <row r="131" spans="1:2" ht="15">
      <c r="A131" s="137"/>
      <c r="B131" s="137"/>
    </row>
    <row r="132" spans="1:2" ht="15">
      <c r="A132" s="137"/>
      <c r="B132" s="137"/>
    </row>
    <row r="133" spans="1:2" ht="15">
      <c r="A133" s="137"/>
      <c r="B133" s="137"/>
    </row>
    <row r="134" spans="1:2" ht="15">
      <c r="A134" s="137"/>
      <c r="B134" s="137"/>
    </row>
    <row r="135" spans="1:2" ht="15">
      <c r="A135" s="137"/>
      <c r="B135" s="137"/>
    </row>
    <row r="136" spans="1:2" ht="15">
      <c r="A136" s="137"/>
      <c r="B136" s="137"/>
    </row>
    <row r="137" spans="1:2" ht="15">
      <c r="A137" s="137"/>
      <c r="B137" s="137"/>
    </row>
    <row r="138" spans="1:2" ht="15">
      <c r="A138" s="137"/>
      <c r="B138" s="137"/>
    </row>
    <row r="139" spans="1:2" ht="15">
      <c r="A139" s="137"/>
      <c r="B139" s="137"/>
    </row>
    <row r="140" spans="1:2" ht="15">
      <c r="A140" s="137"/>
      <c r="B140" s="137"/>
    </row>
    <row r="141" spans="1:2" ht="15">
      <c r="A141" s="137"/>
      <c r="B141" s="137"/>
    </row>
    <row r="142" spans="1:2" ht="15">
      <c r="A142" s="137"/>
      <c r="B142" s="137"/>
    </row>
    <row r="143" spans="1:2" ht="15">
      <c r="A143" s="137"/>
      <c r="B143" s="137"/>
    </row>
    <row r="144" spans="1:2" ht="15">
      <c r="A144" s="137"/>
      <c r="B144" s="137"/>
    </row>
    <row r="145" spans="1:2" ht="15">
      <c r="A145" s="137"/>
      <c r="B145" s="137"/>
    </row>
    <row r="146" spans="1:2" ht="15">
      <c r="A146" s="137"/>
      <c r="B146" s="137"/>
    </row>
    <row r="147" spans="1:2" ht="15">
      <c r="A147" s="137"/>
      <c r="B147" s="137"/>
    </row>
    <row r="148" spans="1:2" ht="15">
      <c r="A148" s="137"/>
      <c r="B148" s="137"/>
    </row>
    <row r="149" spans="1:2" ht="15">
      <c r="A149" s="137"/>
      <c r="B149" s="137"/>
    </row>
    <row r="150" spans="1:2" ht="15">
      <c r="A150" s="137"/>
      <c r="B150" s="137"/>
    </row>
    <row r="151" spans="1:2" ht="15">
      <c r="A151" s="137"/>
      <c r="B151" s="137"/>
    </row>
    <row r="152" spans="1:2" ht="15">
      <c r="A152" s="137"/>
      <c r="B152" s="137"/>
    </row>
    <row r="153" spans="1:2" ht="15">
      <c r="A153" s="137"/>
      <c r="B153" s="137"/>
    </row>
    <row r="154" spans="1:2" ht="15">
      <c r="A154" s="137"/>
      <c r="B154" s="137"/>
    </row>
    <row r="155" spans="1:2" ht="15">
      <c r="A155" s="137"/>
      <c r="B155" s="137"/>
    </row>
    <row r="156" spans="1:2" ht="15">
      <c r="A156" s="137"/>
      <c r="B156" s="137"/>
    </row>
    <row r="157" spans="1:2" ht="15">
      <c r="A157" s="137"/>
      <c r="B157" s="137"/>
    </row>
    <row r="158" spans="1:2" ht="15">
      <c r="A158" s="137"/>
      <c r="B158" s="137"/>
    </row>
    <row r="159" spans="1:2" ht="15">
      <c r="A159" s="137"/>
      <c r="B159" s="137"/>
    </row>
    <row r="160" spans="1:2" ht="15">
      <c r="A160" s="137"/>
      <c r="B160" s="137"/>
    </row>
    <row r="161" spans="1:2" ht="15">
      <c r="A161" s="137"/>
      <c r="B161" s="137"/>
    </row>
    <row r="162" spans="1:2" ht="15">
      <c r="A162" s="137"/>
      <c r="B162" s="137"/>
    </row>
    <row r="163" spans="1:2" ht="15">
      <c r="A163" s="137"/>
      <c r="B163" s="137"/>
    </row>
    <row r="164" spans="1:2" ht="15">
      <c r="A164" s="137"/>
      <c r="B164" s="137"/>
    </row>
    <row r="165" spans="1:2" ht="15">
      <c r="A165" s="137"/>
      <c r="B165" s="137"/>
    </row>
    <row r="166" spans="1:2" ht="15">
      <c r="A166" s="137"/>
      <c r="B166" s="137"/>
    </row>
    <row r="167" spans="1:2" ht="15">
      <c r="A167" s="137"/>
      <c r="B167" s="137"/>
    </row>
    <row r="168" spans="1:2" ht="15">
      <c r="A168" s="137"/>
      <c r="B168" s="137"/>
    </row>
    <row r="169" spans="1:2" ht="15">
      <c r="A169" s="137"/>
      <c r="B169" s="137"/>
    </row>
    <row r="170" spans="1:2" ht="15">
      <c r="A170" s="137"/>
      <c r="B170" s="137"/>
    </row>
    <row r="171" spans="1:2" ht="15">
      <c r="A171" s="137"/>
      <c r="B171" s="137"/>
    </row>
    <row r="172" spans="1:2" ht="15">
      <c r="A172" s="137"/>
      <c r="B172" s="137"/>
    </row>
    <row r="173" spans="1:2" ht="15">
      <c r="A173" s="137"/>
      <c r="B173" s="137"/>
    </row>
    <row r="174" spans="1:2" ht="15">
      <c r="A174" s="137"/>
      <c r="B174" s="137"/>
    </row>
    <row r="175" spans="1:2" ht="15">
      <c r="A175" s="137"/>
      <c r="B175" s="137"/>
    </row>
    <row r="176" spans="1:2" ht="15">
      <c r="A176" s="137"/>
      <c r="B176" s="137"/>
    </row>
    <row r="177" spans="1:2" ht="15">
      <c r="A177" s="137"/>
      <c r="B177" s="137"/>
    </row>
    <row r="178" spans="1:2" ht="15">
      <c r="A178" s="137"/>
      <c r="B178" s="137"/>
    </row>
    <row r="179" spans="1:2" ht="15">
      <c r="A179" s="137"/>
      <c r="B179" s="137"/>
    </row>
    <row r="180" spans="1:2" ht="15">
      <c r="A180" s="137"/>
      <c r="B180" s="137"/>
    </row>
    <row r="181" spans="1:2" ht="15">
      <c r="A181" s="137"/>
      <c r="B181" s="137"/>
    </row>
    <row r="182" spans="1:2" ht="15">
      <c r="A182" s="137"/>
      <c r="B182" s="137"/>
    </row>
    <row r="183" spans="1:2" ht="15">
      <c r="A183" s="137"/>
      <c r="B183" s="137"/>
    </row>
    <row r="184" spans="1:2" ht="15">
      <c r="A184" s="137"/>
      <c r="B184" s="137"/>
    </row>
    <row r="185" spans="1:2" ht="15">
      <c r="A185" s="137"/>
      <c r="B185" s="137"/>
    </row>
    <row r="186" spans="1:2" ht="15">
      <c r="A186" s="137"/>
      <c r="B186" s="137"/>
    </row>
    <row r="187" spans="1:2" ht="15">
      <c r="A187" s="137"/>
      <c r="B187" s="137"/>
    </row>
    <row r="188" spans="1:2" ht="15">
      <c r="A188" s="137"/>
      <c r="B188" s="137"/>
    </row>
    <row r="189" spans="1:2" ht="15">
      <c r="A189" s="137"/>
      <c r="B189" s="137"/>
    </row>
    <row r="190" spans="1:2" ht="15">
      <c r="A190" s="137"/>
      <c r="B190" s="137"/>
    </row>
    <row r="191" spans="1:2" ht="15">
      <c r="A191" s="137"/>
      <c r="B191" s="137"/>
    </row>
    <row r="192" spans="1:2" ht="15">
      <c r="A192" s="137"/>
      <c r="B192" s="137"/>
    </row>
    <row r="193" spans="1:2" ht="15">
      <c r="A193" s="137"/>
      <c r="B193" s="137"/>
    </row>
    <row r="194" spans="1:2" ht="15">
      <c r="A194" s="137"/>
      <c r="B194" s="137"/>
    </row>
    <row r="195" spans="1:2" ht="15">
      <c r="A195" s="137"/>
      <c r="B195" s="137"/>
    </row>
    <row r="196" spans="1:2" ht="15">
      <c r="A196" s="137"/>
      <c r="B196" s="137"/>
    </row>
    <row r="197" spans="1:2" ht="15">
      <c r="A197" s="137"/>
      <c r="B197" s="137"/>
    </row>
    <row r="198" spans="1:2" ht="15">
      <c r="A198" s="137"/>
      <c r="B198" s="137"/>
    </row>
    <row r="199" spans="1:2" ht="15">
      <c r="A199" s="137"/>
      <c r="B199" s="137"/>
    </row>
    <row r="200" spans="1:2" ht="15">
      <c r="A200" s="137"/>
      <c r="B200" s="137"/>
    </row>
    <row r="201" spans="1:2" ht="15">
      <c r="A201" s="137"/>
      <c r="B201" s="137"/>
    </row>
    <row r="202" spans="1:2" ht="15">
      <c r="A202" s="137"/>
      <c r="B202" s="137"/>
    </row>
    <row r="203" spans="1:2" ht="15">
      <c r="A203" s="137"/>
      <c r="B203" s="137"/>
    </row>
    <row r="204" spans="1:2" ht="15">
      <c r="A204" s="137"/>
      <c r="B204" s="137"/>
    </row>
    <row r="205" spans="1:2" ht="15">
      <c r="A205" s="137"/>
      <c r="B205" s="137"/>
    </row>
    <row r="206" spans="1:2" ht="15">
      <c r="A206" s="137"/>
      <c r="B206" s="137"/>
    </row>
    <row r="207" spans="1:2" ht="15">
      <c r="A207" s="137"/>
      <c r="B207" s="137"/>
    </row>
    <row r="208" spans="1:2" ht="15">
      <c r="A208" s="137"/>
      <c r="B208" s="137"/>
    </row>
    <row r="209" spans="1:2" ht="15">
      <c r="A209" s="137"/>
      <c r="B209" s="137"/>
    </row>
    <row r="210" spans="1:2" ht="15">
      <c r="A210" s="137"/>
      <c r="B210" s="137"/>
    </row>
    <row r="211" spans="1:2" ht="15">
      <c r="A211" s="137"/>
      <c r="B211" s="137"/>
    </row>
    <row r="212" spans="1:2" ht="15">
      <c r="A212" s="137"/>
      <c r="B212" s="137"/>
    </row>
    <row r="213" spans="1:2" ht="15">
      <c r="A213" s="137"/>
      <c r="B213" s="137"/>
    </row>
    <row r="214" spans="1:2" ht="15">
      <c r="A214" s="137"/>
      <c r="B214" s="137"/>
    </row>
    <row r="215" spans="1:2" ht="15">
      <c r="A215" s="137"/>
      <c r="B215" s="137"/>
    </row>
    <row r="216" spans="1:2" ht="15">
      <c r="A216" s="137"/>
      <c r="B216" s="137"/>
    </row>
    <row r="217" spans="1:2" ht="15">
      <c r="A217" s="137"/>
      <c r="B217" s="137"/>
    </row>
    <row r="218" spans="1:2" ht="15">
      <c r="A218" s="137"/>
      <c r="B218" s="137"/>
    </row>
    <row r="219" spans="1:2" ht="15">
      <c r="A219" s="137"/>
      <c r="B219" s="137"/>
    </row>
    <row r="220" spans="1:2" ht="15">
      <c r="A220" s="137"/>
      <c r="B220" s="137"/>
    </row>
    <row r="221" spans="1:2" ht="15">
      <c r="A221" s="137"/>
      <c r="B221" s="137"/>
    </row>
    <row r="222" spans="1:2" ht="15">
      <c r="A222" s="137"/>
      <c r="B222" s="137"/>
    </row>
    <row r="223" spans="1:2" ht="15">
      <c r="A223" s="137"/>
      <c r="B223" s="137"/>
    </row>
    <row r="224" spans="1:2" ht="15">
      <c r="A224" s="137"/>
      <c r="B224" s="137"/>
    </row>
    <row r="225" spans="1:2" ht="15">
      <c r="A225" s="137"/>
      <c r="B225" s="137"/>
    </row>
    <row r="226" spans="1:2" ht="15">
      <c r="A226" s="137"/>
      <c r="B226" s="137"/>
    </row>
    <row r="227" spans="1:2" ht="15">
      <c r="A227" s="137"/>
      <c r="B227" s="137"/>
    </row>
    <row r="228" spans="1:2" ht="15">
      <c r="A228" s="137"/>
      <c r="B228" s="137"/>
    </row>
    <row r="229" spans="1:2" ht="15">
      <c r="A229" s="137"/>
      <c r="B229" s="137"/>
    </row>
    <row r="230" spans="1:2" ht="15">
      <c r="A230" s="137"/>
      <c r="B230" s="137"/>
    </row>
    <row r="231" spans="1:2" ht="15">
      <c r="A231" s="137"/>
      <c r="B231" s="137"/>
    </row>
    <row r="232" spans="1:2" ht="15">
      <c r="A232" s="137"/>
      <c r="B232" s="137"/>
    </row>
    <row r="233" spans="1:2" ht="15">
      <c r="A233" s="137"/>
      <c r="B233" s="137"/>
    </row>
    <row r="234" spans="1:2" ht="15">
      <c r="A234" s="137"/>
      <c r="B234" s="137"/>
    </row>
    <row r="235" spans="1:2" ht="15">
      <c r="A235" s="137"/>
      <c r="B235" s="137"/>
    </row>
    <row r="236" spans="1:2" ht="15">
      <c r="A236" s="137"/>
      <c r="B236" s="137"/>
    </row>
    <row r="237" spans="1:2" ht="15">
      <c r="A237" s="137"/>
      <c r="B237" s="137"/>
    </row>
    <row r="238" spans="1:2" ht="15">
      <c r="A238" s="137"/>
      <c r="B238" s="137"/>
    </row>
    <row r="239" spans="1:2" ht="15">
      <c r="A239" s="137"/>
      <c r="B239" s="137"/>
    </row>
    <row r="240" spans="1:2" ht="15">
      <c r="A240" s="137"/>
      <c r="B240" s="137"/>
    </row>
    <row r="241" spans="1:2" ht="15">
      <c r="A241" s="137"/>
      <c r="B241" s="137"/>
    </row>
    <row r="242" spans="1:2" ht="15">
      <c r="A242" s="137"/>
      <c r="B242" s="137"/>
    </row>
    <row r="243" spans="1:2" ht="15">
      <c r="A243" s="137"/>
      <c r="B243" s="137"/>
    </row>
    <row r="244" spans="1:2" ht="15">
      <c r="A244" s="137"/>
      <c r="B244" s="137"/>
    </row>
    <row r="245" spans="1:2" ht="15">
      <c r="A245" s="137"/>
      <c r="B245" s="137"/>
    </row>
    <row r="246" spans="1:2" ht="15">
      <c r="A246" s="137"/>
      <c r="B246" s="137"/>
    </row>
    <row r="247" spans="1:2" ht="15">
      <c r="A247" s="137"/>
      <c r="B247" s="137"/>
    </row>
    <row r="248" spans="1:2" ht="15">
      <c r="A248" s="137"/>
      <c r="B248" s="137"/>
    </row>
    <row r="249" spans="1:2" ht="15">
      <c r="A249" s="137"/>
      <c r="B249" s="137"/>
    </row>
    <row r="250" spans="1:2" ht="15">
      <c r="A250" s="137"/>
      <c r="B250" s="137"/>
    </row>
    <row r="251" spans="1:2" ht="15">
      <c r="A251" s="137"/>
      <c r="B251" s="137"/>
    </row>
    <row r="252" spans="1:2" ht="15">
      <c r="A252" s="137"/>
      <c r="B252" s="137"/>
    </row>
    <row r="253" spans="1:2" ht="15">
      <c r="A253" s="137"/>
      <c r="B253" s="137"/>
    </row>
    <row r="254" spans="1:2" ht="15">
      <c r="A254" s="137"/>
      <c r="B254" s="137"/>
    </row>
    <row r="255" spans="1:2" ht="15">
      <c r="A255" s="137"/>
      <c r="B255" s="137"/>
    </row>
    <row r="256" spans="1:2" ht="15">
      <c r="A256" s="137"/>
      <c r="B256" s="137"/>
    </row>
    <row r="257" spans="1:2" ht="15">
      <c r="A257" s="137"/>
      <c r="B257" s="137"/>
    </row>
    <row r="258" spans="1:2" ht="15">
      <c r="A258" s="137"/>
      <c r="B258" s="137"/>
    </row>
    <row r="259" spans="1:2" ht="15">
      <c r="A259" s="137"/>
      <c r="B259" s="137"/>
    </row>
    <row r="260" spans="1:2" ht="15">
      <c r="A260" s="137"/>
      <c r="B260" s="137"/>
    </row>
    <row r="261" spans="1:2" ht="15">
      <c r="A261" s="137"/>
      <c r="B261" s="137"/>
    </row>
    <row r="262" spans="1:2" ht="15">
      <c r="A262" s="137"/>
      <c r="B262" s="137"/>
    </row>
    <row r="263" spans="1:2" ht="15">
      <c r="A263" s="137"/>
      <c r="B263" s="137"/>
    </row>
    <row r="264" spans="1:2" ht="15">
      <c r="A264" s="137"/>
      <c r="B264" s="137"/>
    </row>
    <row r="265" spans="1:2" ht="15">
      <c r="A265" s="137"/>
      <c r="B265" s="137"/>
    </row>
    <row r="266" spans="1:2" ht="15">
      <c r="A266" s="137"/>
      <c r="B266" s="137"/>
    </row>
    <row r="267" spans="1:2" ht="15">
      <c r="A267" s="137"/>
      <c r="B267" s="137"/>
    </row>
    <row r="268" spans="1:2" ht="15">
      <c r="A268" s="137"/>
      <c r="B268" s="137"/>
    </row>
    <row r="269" spans="1:2" ht="15">
      <c r="A269" s="137"/>
      <c r="B269" s="137"/>
    </row>
    <row r="270" spans="1:2" ht="15">
      <c r="A270" s="137"/>
      <c r="B270" s="137"/>
    </row>
    <row r="271" spans="1:2" ht="15">
      <c r="A271" s="137"/>
      <c r="B271" s="137"/>
    </row>
    <row r="272" spans="1:2" ht="15">
      <c r="A272" s="137"/>
      <c r="B272" s="137"/>
    </row>
    <row r="273" spans="1:2" ht="15">
      <c r="A273" s="137"/>
      <c r="B273" s="137"/>
    </row>
    <row r="274" spans="1:2" ht="15">
      <c r="A274" s="137"/>
      <c r="B274" s="137"/>
    </row>
    <row r="275" spans="1:2" ht="15">
      <c r="A275" s="137"/>
      <c r="B275" s="137"/>
    </row>
    <row r="276" spans="1:2" ht="15">
      <c r="A276"/>
      <c r="B276"/>
    </row>
    <row r="277" spans="1:2" ht="15">
      <c r="A277"/>
      <c r="B277"/>
    </row>
    <row r="278" spans="1:2" ht="15">
      <c r="A278"/>
      <c r="B278"/>
    </row>
    <row r="279" spans="1:2" ht="15">
      <c r="A279"/>
      <c r="B279"/>
    </row>
    <row r="280" spans="1:2" ht="15">
      <c r="A280"/>
      <c r="B280"/>
    </row>
    <row r="281" spans="1:2" ht="15">
      <c r="A281"/>
      <c r="B281"/>
    </row>
    <row r="282" spans="1:2" ht="15">
      <c r="A282"/>
      <c r="B282"/>
    </row>
    <row r="283" spans="1:2" ht="15">
      <c r="A283"/>
      <c r="B283"/>
    </row>
    <row r="284" spans="1:2" ht="15">
      <c r="A284"/>
      <c r="B284"/>
    </row>
    <row r="285" spans="1:2" ht="15">
      <c r="A285"/>
      <c r="B285"/>
    </row>
    <row r="286" spans="1:2" ht="15">
      <c r="A286"/>
      <c r="B286"/>
    </row>
    <row r="287" spans="1:2" ht="15">
      <c r="A287"/>
      <c r="B287"/>
    </row>
    <row r="288" spans="1:2" ht="15">
      <c r="A288"/>
      <c r="B288"/>
    </row>
    <row r="289" spans="1:2" ht="15">
      <c r="A289"/>
      <c r="B289"/>
    </row>
    <row r="290" spans="1:2" ht="15">
      <c r="A290"/>
      <c r="B290"/>
    </row>
    <row r="291" spans="1:2" ht="15">
      <c r="A291"/>
      <c r="B291"/>
    </row>
    <row r="292" spans="1:2" ht="15">
      <c r="A292"/>
      <c r="B292"/>
    </row>
    <row r="293" spans="1:2" ht="15">
      <c r="A293"/>
      <c r="B293"/>
    </row>
    <row r="294" spans="1:2" ht="15">
      <c r="A294"/>
      <c r="B294"/>
    </row>
    <row r="295" spans="1:2" ht="15">
      <c r="A295"/>
      <c r="B295"/>
    </row>
    <row r="296" spans="1:2" ht="15">
      <c r="A296"/>
      <c r="B296"/>
    </row>
    <row r="297" spans="1:2" ht="15">
      <c r="A297"/>
      <c r="B297"/>
    </row>
    <row r="298" spans="1:2" ht="15">
      <c r="A298"/>
      <c r="B298"/>
    </row>
    <row r="299" spans="1:2" ht="15">
      <c r="A299"/>
      <c r="B299"/>
    </row>
    <row r="300" spans="1:2" ht="15">
      <c r="A300"/>
      <c r="B300"/>
    </row>
    <row r="301" spans="1:2" ht="15">
      <c r="A301"/>
      <c r="B301"/>
    </row>
    <row r="302" spans="1:2" ht="15">
      <c r="A302"/>
      <c r="B302"/>
    </row>
    <row r="303" spans="1:2" ht="15">
      <c r="A303"/>
      <c r="B303"/>
    </row>
    <row r="304" spans="1:2" ht="15">
      <c r="A304"/>
      <c r="B304"/>
    </row>
    <row r="305" spans="1:2" ht="15">
      <c r="A305"/>
      <c r="B305"/>
    </row>
    <row r="306" spans="1:2" ht="15">
      <c r="A306"/>
      <c r="B306"/>
    </row>
    <row r="307" spans="1:2" ht="15">
      <c r="A307"/>
      <c r="B307"/>
    </row>
    <row r="308" spans="1:2" ht="15">
      <c r="A308"/>
      <c r="B308"/>
    </row>
    <row r="309" spans="1:2" ht="15">
      <c r="A309"/>
      <c r="B309"/>
    </row>
    <row r="310" spans="1:2" ht="15">
      <c r="A310"/>
      <c r="B310"/>
    </row>
    <row r="311" spans="1:2" ht="15">
      <c r="A311"/>
      <c r="B311"/>
    </row>
    <row r="312" spans="1:2" ht="15">
      <c r="A312"/>
      <c r="B312"/>
    </row>
    <row r="313" spans="1:2" ht="15">
      <c r="A313"/>
      <c r="B313"/>
    </row>
    <row r="314" spans="1:2" ht="15">
      <c r="A314"/>
      <c r="B314"/>
    </row>
    <row r="315" spans="1:2" ht="15">
      <c r="A315"/>
      <c r="B315"/>
    </row>
    <row r="316" spans="1:2" ht="15">
      <c r="A316"/>
      <c r="B316"/>
    </row>
    <row r="317" spans="1:2" ht="15">
      <c r="A317"/>
      <c r="B317"/>
    </row>
    <row r="318" spans="1:2" ht="15">
      <c r="A318"/>
      <c r="B318"/>
    </row>
    <row r="319" spans="1:2" ht="15">
      <c r="A319"/>
      <c r="B319"/>
    </row>
    <row r="320" spans="1:2" ht="15">
      <c r="A320"/>
      <c r="B320"/>
    </row>
    <row r="321" spans="1:2" ht="15">
      <c r="A321"/>
      <c r="B321"/>
    </row>
    <row r="322" spans="1:2" ht="15">
      <c r="A322"/>
      <c r="B322"/>
    </row>
    <row r="323" spans="1:2" ht="15">
      <c r="A323"/>
      <c r="B323"/>
    </row>
    <row r="324" spans="1:2" ht="15">
      <c r="A324"/>
      <c r="B324"/>
    </row>
    <row r="325" spans="1:2" ht="15">
      <c r="A325"/>
      <c r="B325"/>
    </row>
    <row r="326" spans="1:2" ht="15">
      <c r="A326"/>
      <c r="B326"/>
    </row>
    <row r="327" spans="1:2" ht="15">
      <c r="A327"/>
      <c r="B327"/>
    </row>
    <row r="328" spans="1:2" ht="15">
      <c r="A328"/>
      <c r="B328"/>
    </row>
    <row r="329" spans="1:2" ht="15">
      <c r="A329"/>
      <c r="B329"/>
    </row>
    <row r="330" spans="1:2" ht="15">
      <c r="A330"/>
      <c r="B330"/>
    </row>
    <row r="331" spans="1:2" ht="15">
      <c r="A331"/>
      <c r="B331"/>
    </row>
    <row r="332" spans="1:2" ht="15">
      <c r="A332"/>
      <c r="B332"/>
    </row>
    <row r="333" spans="1:2" ht="15">
      <c r="A333"/>
      <c r="B333"/>
    </row>
    <row r="334" spans="1:2" ht="15">
      <c r="A334"/>
      <c r="B334"/>
    </row>
    <row r="335" spans="1:2" ht="15">
      <c r="A335"/>
      <c r="B335"/>
    </row>
    <row r="336" spans="1:2" ht="15">
      <c r="A336"/>
      <c r="B336"/>
    </row>
    <row r="337" spans="1:2" ht="15">
      <c r="A337"/>
      <c r="B337"/>
    </row>
    <row r="338" spans="1:2" ht="15">
      <c r="A338"/>
      <c r="B338"/>
    </row>
    <row r="339" spans="1:2" ht="15">
      <c r="A339"/>
      <c r="B339"/>
    </row>
    <row r="340" spans="1:2" ht="15">
      <c r="A340"/>
      <c r="B340"/>
    </row>
    <row r="341" spans="1:2" ht="15">
      <c r="A341"/>
      <c r="B341"/>
    </row>
    <row r="342" spans="1:2" ht="15">
      <c r="A342"/>
      <c r="B342"/>
    </row>
    <row r="343" spans="1:2" ht="15">
      <c r="A343"/>
      <c r="B343"/>
    </row>
    <row r="344" spans="1:2" ht="15">
      <c r="A344"/>
      <c r="B344"/>
    </row>
    <row r="345" spans="1:2" ht="15">
      <c r="A345"/>
      <c r="B345"/>
    </row>
    <row r="346" spans="1:2" ht="15">
      <c r="A346"/>
      <c r="B346"/>
    </row>
    <row r="347" spans="1:2" ht="15">
      <c r="A347"/>
      <c r="B347"/>
    </row>
    <row r="348" spans="1:2" ht="15">
      <c r="A348"/>
      <c r="B348"/>
    </row>
    <row r="349" spans="1:2" ht="15">
      <c r="A349"/>
      <c r="B349"/>
    </row>
    <row r="350" spans="1:2" ht="15">
      <c r="A350"/>
      <c r="B350"/>
    </row>
    <row r="351" spans="1:2" ht="15">
      <c r="A351"/>
      <c r="B351"/>
    </row>
    <row r="352" spans="1:2" ht="15">
      <c r="A352"/>
      <c r="B352"/>
    </row>
    <row r="353" spans="1:2" ht="15">
      <c r="A353"/>
      <c r="B353"/>
    </row>
    <row r="354" spans="1:2" ht="15">
      <c r="A354"/>
      <c r="B354"/>
    </row>
    <row r="355" spans="1:2" ht="15">
      <c r="A355"/>
      <c r="B355"/>
    </row>
    <row r="356" spans="1:2" ht="15">
      <c r="A356"/>
      <c r="B356"/>
    </row>
    <row r="357" spans="1:2" ht="15">
      <c r="A357"/>
      <c r="B357"/>
    </row>
    <row r="358" spans="1:2" ht="15">
      <c r="A358"/>
      <c r="B358"/>
    </row>
    <row r="359" spans="1:2" ht="15">
      <c r="A359"/>
      <c r="B359"/>
    </row>
    <row r="360" spans="1:2" ht="15">
      <c r="A360"/>
      <c r="B360"/>
    </row>
    <row r="361" spans="1:2" ht="15">
      <c r="A361"/>
      <c r="B361"/>
    </row>
    <row r="362" spans="1:2" ht="15">
      <c r="A362"/>
      <c r="B362"/>
    </row>
    <row r="363" spans="1:2" ht="15">
      <c r="A363"/>
      <c r="B363"/>
    </row>
    <row r="364" spans="1:2" ht="15">
      <c r="A364"/>
      <c r="B364"/>
    </row>
    <row r="365" spans="1:2" ht="15">
      <c r="A365"/>
      <c r="B365"/>
    </row>
    <row r="366" spans="1:2" ht="15">
      <c r="A366"/>
      <c r="B366"/>
    </row>
    <row r="367" spans="1:2" ht="15">
      <c r="A367"/>
      <c r="B367"/>
    </row>
    <row r="368" spans="1:2" ht="15">
      <c r="A368"/>
      <c r="B368"/>
    </row>
    <row r="369" spans="1:2" ht="15">
      <c r="A369"/>
      <c r="B369"/>
    </row>
    <row r="370" spans="1:2" ht="15">
      <c r="A370"/>
      <c r="B370"/>
    </row>
    <row r="371" spans="1:2" ht="15">
      <c r="A371"/>
      <c r="B371"/>
    </row>
    <row r="372" spans="1:2" ht="15">
      <c r="A372"/>
      <c r="B372"/>
    </row>
    <row r="373" spans="1:2" ht="15">
      <c r="A373"/>
      <c r="B373"/>
    </row>
    <row r="374" spans="1:2" ht="15">
      <c r="A374"/>
      <c r="B374"/>
    </row>
    <row r="375" spans="1:2" ht="15">
      <c r="A375"/>
      <c r="B375"/>
    </row>
    <row r="376" spans="1:2" ht="15">
      <c r="A376"/>
      <c r="B376"/>
    </row>
    <row r="377" spans="1:2" ht="15">
      <c r="A377"/>
      <c r="B377"/>
    </row>
    <row r="378" spans="1:2" ht="15">
      <c r="A378"/>
      <c r="B378"/>
    </row>
    <row r="379" spans="1:2" ht="15">
      <c r="A379"/>
      <c r="B379"/>
    </row>
    <row r="380" spans="1:2" ht="15">
      <c r="A380"/>
      <c r="B380"/>
    </row>
    <row r="381" spans="1:2" ht="15">
      <c r="A381"/>
      <c r="B381"/>
    </row>
    <row r="382" spans="1:2" ht="15">
      <c r="A382"/>
      <c r="B382"/>
    </row>
    <row r="383" spans="1:2" ht="15">
      <c r="A383"/>
      <c r="B383"/>
    </row>
    <row r="384" spans="1:2" ht="15">
      <c r="A384"/>
      <c r="B384"/>
    </row>
    <row r="385" spans="1:2" ht="15">
      <c r="A385"/>
      <c r="B385"/>
    </row>
    <row r="386" spans="1:2" ht="15">
      <c r="A386"/>
      <c r="B386"/>
    </row>
    <row r="387" spans="1:2" ht="15">
      <c r="A387"/>
      <c r="B387"/>
    </row>
    <row r="388" spans="1:2" ht="15">
      <c r="A388"/>
      <c r="B388"/>
    </row>
    <row r="389" spans="1:2" ht="15">
      <c r="A389"/>
      <c r="B389"/>
    </row>
    <row r="390" spans="1:2" ht="15">
      <c r="A390"/>
      <c r="B390"/>
    </row>
    <row r="391" spans="1:2" ht="15">
      <c r="A391"/>
      <c r="B391"/>
    </row>
    <row r="392" spans="1:2" ht="15">
      <c r="A392"/>
      <c r="B392"/>
    </row>
    <row r="393" spans="1:2" ht="15">
      <c r="A393"/>
      <c r="B393"/>
    </row>
    <row r="394" spans="1:2" ht="15">
      <c r="A394"/>
      <c r="B394"/>
    </row>
    <row r="395" spans="1:2" ht="15">
      <c r="A395"/>
      <c r="B395"/>
    </row>
    <row r="396" spans="1:2" ht="15">
      <c r="A396"/>
      <c r="B396"/>
    </row>
    <row r="397" spans="1:2" ht="15">
      <c r="A397"/>
      <c r="B397"/>
    </row>
    <row r="398" spans="1:2" ht="15">
      <c r="A398"/>
      <c r="B398"/>
    </row>
    <row r="399" spans="1:2" ht="15">
      <c r="A399"/>
      <c r="B399"/>
    </row>
    <row r="400" spans="1:2" ht="15">
      <c r="A400"/>
      <c r="B400"/>
    </row>
    <row r="401" spans="1:2" ht="15">
      <c r="A401"/>
      <c r="B401"/>
    </row>
    <row r="402" spans="1:2" ht="15">
      <c r="A402"/>
      <c r="B402"/>
    </row>
    <row r="403" spans="1:2" ht="15">
      <c r="A403"/>
      <c r="B403"/>
    </row>
    <row r="404" spans="1:2" ht="15">
      <c r="A404"/>
      <c r="B404"/>
    </row>
    <row r="405" spans="1:2" ht="15">
      <c r="A405"/>
      <c r="B405"/>
    </row>
    <row r="406" spans="1:2" ht="15">
      <c r="A406"/>
      <c r="B406"/>
    </row>
    <row r="407" spans="1:2" ht="15">
      <c r="A407"/>
      <c r="B407"/>
    </row>
    <row r="408" spans="1:2" ht="15">
      <c r="A408"/>
      <c r="B408"/>
    </row>
    <row r="409" spans="1:2" ht="15">
      <c r="A409"/>
      <c r="B409"/>
    </row>
    <row r="410" spans="1:2" ht="15">
      <c r="A410"/>
      <c r="B410"/>
    </row>
    <row r="411" spans="1:2" ht="15">
      <c r="A411"/>
      <c r="B411"/>
    </row>
    <row r="412" spans="1:2" ht="15">
      <c r="A412"/>
      <c r="B412"/>
    </row>
    <row r="413" spans="1:2" ht="15">
      <c r="A413"/>
      <c r="B413"/>
    </row>
    <row r="414" spans="1:2" ht="15">
      <c r="A414"/>
      <c r="B414"/>
    </row>
    <row r="415" spans="1:2" ht="15">
      <c r="A415"/>
      <c r="B415"/>
    </row>
    <row r="416" spans="1:2" ht="15">
      <c r="A416"/>
      <c r="B416"/>
    </row>
    <row r="417" spans="1:2" ht="15">
      <c r="A417"/>
      <c r="B417"/>
    </row>
    <row r="418" spans="1:2" ht="15">
      <c r="A418"/>
      <c r="B418"/>
    </row>
    <row r="419" spans="1:2" ht="15">
      <c r="A419"/>
      <c r="B419"/>
    </row>
    <row r="420" spans="1:2" ht="15">
      <c r="A420"/>
      <c r="B420"/>
    </row>
    <row r="421" spans="1:2" ht="15">
      <c r="A421"/>
      <c r="B421"/>
    </row>
    <row r="422" spans="1:2" ht="15">
      <c r="A422"/>
      <c r="B422"/>
    </row>
    <row r="423" spans="1:2" ht="15">
      <c r="A423"/>
      <c r="B423"/>
    </row>
    <row r="424" spans="1:2" ht="15">
      <c r="A424"/>
      <c r="B424"/>
    </row>
    <row r="425" spans="1:2" ht="15">
      <c r="A425"/>
      <c r="B425"/>
    </row>
    <row r="426" spans="1:2" ht="15">
      <c r="A426"/>
      <c r="B426"/>
    </row>
    <row r="427" spans="1:2" ht="15">
      <c r="A427"/>
      <c r="B427"/>
    </row>
    <row r="428" spans="1:2" ht="15">
      <c r="A428"/>
      <c r="B428"/>
    </row>
    <row r="429" spans="1:2" ht="15">
      <c r="A429"/>
      <c r="B429"/>
    </row>
    <row r="430" spans="1:2" ht="15">
      <c r="A430"/>
      <c r="B430"/>
    </row>
    <row r="431" spans="1:2" ht="15">
      <c r="A431"/>
      <c r="B431"/>
    </row>
    <row r="432" spans="1:2" ht="15">
      <c r="A432"/>
      <c r="B432"/>
    </row>
    <row r="433" spans="1:2" ht="15">
      <c r="A433"/>
      <c r="B433"/>
    </row>
    <row r="434" spans="1:2" ht="15">
      <c r="A434"/>
      <c r="B434"/>
    </row>
    <row r="435" spans="1:2" ht="15">
      <c r="A435"/>
      <c r="B435"/>
    </row>
    <row r="436" spans="1:2" ht="15">
      <c r="A436"/>
      <c r="B436"/>
    </row>
    <row r="437" spans="1:2" ht="15">
      <c r="A437"/>
      <c r="B437"/>
    </row>
    <row r="438" spans="1:2" ht="15">
      <c r="A438"/>
      <c r="B438"/>
    </row>
    <row r="439" spans="1:2" ht="15">
      <c r="A439"/>
      <c r="B439"/>
    </row>
    <row r="440" spans="1:2" ht="15">
      <c r="A440"/>
      <c r="B440"/>
    </row>
    <row r="441" spans="1:2" ht="15">
      <c r="A441"/>
      <c r="B441"/>
    </row>
    <row r="442" spans="1:2" ht="15">
      <c r="A442"/>
      <c r="B442"/>
    </row>
  </sheetData>
  <autoFilter ref="A1:B281">
    <sortState ref="A2:B281">
      <sortCondition ref="A1:A138"/>
    </sortState>
  </autoFilter>
  <sortState ref="A2:B424">
    <sortCondition ref="A2:A424"/>
    <sortCondition ref="B2:B424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1</vt:lpstr>
      <vt:lpstr>2</vt:lpstr>
      <vt:lpstr>3</vt:lpstr>
      <vt:lpstr>Bdd</vt:lpstr>
      <vt:lpstr>DROIT_IMAGE</vt:lpstr>
      <vt:lpstr>avm_email</vt:lpstr>
      <vt:lpstr>blm</vt:lpstr>
      <vt:lpstr>blm_email</vt:lpstr>
      <vt:lpstr>cgr_email</vt:lpstr>
      <vt:lpstr>POSTES_GROUPE</vt:lpstr>
      <vt:lpstr>structure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04250-G2/FLEUR</cp:lastModifiedBy>
  <cp:lastPrinted>2024-01-29T10:38:13Z</cp:lastPrinted>
  <dcterms:created xsi:type="dcterms:W3CDTF">2006-09-16T00:00:00Z</dcterms:created>
  <dcterms:modified xsi:type="dcterms:W3CDTF">2024-02-14T09:56:46Z</dcterms:modified>
</cp:coreProperties>
</file>