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04250-G2\Documents\"/>
    </mc:Choice>
  </mc:AlternateContent>
  <bookViews>
    <workbookView xWindow="240" yWindow="27600" windowWidth="14805" windowHeight="8010"/>
  </bookViews>
  <sheets>
    <sheet name="Feuil1" sheetId="1" r:id="rId1"/>
  </sheets>
  <definedNames>
    <definedName name="date_Jour">Feuil1!$W$2</definedName>
    <definedName name="DM">Feuil1!$I:$I</definedName>
    <definedName name="Nom">Feuil1!$A:$A</definedName>
  </definedNames>
  <calcPr calcId="152511"/>
</workbook>
</file>

<file path=xl/calcChain.xml><?xml version="1.0" encoding="utf-8"?>
<calcChain xmlns="http://schemas.openxmlformats.org/spreadsheetml/2006/main">
  <c r="I3" i="1" l="1"/>
  <c r="J3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" i="1"/>
  <c r="W2" i="1" l="1"/>
  <c r="M11" i="1" l="1"/>
  <c r="O11" i="1" s="1"/>
  <c r="J2" i="1" l="1"/>
  <c r="G2" i="1" l="1"/>
  <c r="G3" i="1"/>
  <c r="H3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L4" i="1" l="1"/>
  <c r="N4" i="1" s="1"/>
  <c r="M2" i="1" l="1"/>
  <c r="M7" i="1" l="1"/>
  <c r="L9" i="1" l="1"/>
  <c r="N9" i="1" s="1"/>
</calcChain>
</file>

<file path=xl/comments1.xml><?xml version="1.0" encoding="utf-8"?>
<comments xmlns="http://schemas.openxmlformats.org/spreadsheetml/2006/main">
  <authors>
    <author>Auteur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par défaut si CDD 3 jours si CDI 15 jours mais en fonction du temps de présence de de la CSP</t>
        </r>
      </text>
    </comment>
    <comment ref="M19" authorId="0" shapeId="0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 xml:space="preserve">Renouvellement au - 3 j avant la fin PE
</t>
        </r>
      </text>
    </comment>
    <comment ref="M20" authorId="0" shapeId="0">
      <text>
        <r>
          <rPr>
            <b/>
            <sz val="9"/>
            <color indexed="81"/>
            <rFont val="Tahoma"/>
            <family val="2"/>
          </rPr>
          <t>Fleur :</t>
        </r>
        <r>
          <rPr>
            <sz val="9"/>
            <color indexed="81"/>
            <rFont val="Tahoma"/>
            <family val="2"/>
          </rPr>
          <t xml:space="preserve">
Fleur :
Renouvellement au - 3 j avant la fin PE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Fleur:</t>
        </r>
        <r>
          <rPr>
            <sz val="9"/>
            <color indexed="81"/>
            <rFont val="Tahoma"/>
            <family val="2"/>
          </rPr>
          <t xml:space="preserve">
Doivent recevoir une lettre d'engagement à l'issue de la PE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>Doivent recevoir une lettre d'engagement à l'issue de la PE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<sst xmlns="http://schemas.openxmlformats.org/spreadsheetml/2006/main" count="145" uniqueCount="63">
  <si>
    <t>Entité</t>
  </si>
  <si>
    <t>Date fin de période d'essai</t>
  </si>
  <si>
    <t>Date début contrat</t>
  </si>
  <si>
    <t>en cas de rupture  à l’initiative de l’employeur</t>
  </si>
  <si>
    <t>en cas de rupture  à l’initiative du salarié</t>
  </si>
  <si>
    <t>24 h en deçà de 8 jours de présence</t>
  </si>
  <si>
    <t>48h  entre 8 jours et 1 mois de présence</t>
  </si>
  <si>
    <t>48 h à partir  de 8 jours de présence</t>
  </si>
  <si>
    <t>2 semaines après 1 mois de présence</t>
  </si>
  <si>
    <t>1 mois après 3 mois de présence</t>
  </si>
  <si>
    <t>Type contrat</t>
  </si>
  <si>
    <t>CDI</t>
  </si>
  <si>
    <t>CDD</t>
  </si>
  <si>
    <t>AGM</t>
  </si>
  <si>
    <t>Cadres</t>
  </si>
  <si>
    <t>Durée initiale</t>
  </si>
  <si>
    <t>Renouvellement</t>
  </si>
  <si>
    <t>Durée maximale</t>
  </si>
  <si>
    <t>Catégorie</t>
  </si>
  <si>
    <t>Date de fin</t>
  </si>
  <si>
    <t>Date départ</t>
  </si>
  <si>
    <t>Arrondi</t>
  </si>
  <si>
    <r>
      <t xml:space="preserve"> Calculatrice </t>
    </r>
    <r>
      <rPr>
        <b/>
        <sz val="18"/>
        <color rgb="FFFF0000"/>
        <rFont val="Calibri"/>
        <family val="2"/>
        <scheme val="minor"/>
      </rPr>
      <t xml:space="preserve">CDD supérieur </t>
    </r>
    <r>
      <rPr>
        <b/>
        <sz val="18"/>
        <rFont val="Calibri"/>
        <family val="2"/>
        <scheme val="minor"/>
      </rPr>
      <t>à 6 mois</t>
    </r>
  </si>
  <si>
    <r>
      <t xml:space="preserve"> Calculatrice </t>
    </r>
    <r>
      <rPr>
        <b/>
        <sz val="18"/>
        <color rgb="FFFF0000"/>
        <rFont val="Calibri"/>
        <family val="2"/>
        <scheme val="minor"/>
      </rPr>
      <t>CDD inférieur</t>
    </r>
    <r>
      <rPr>
        <b/>
        <sz val="18"/>
        <rFont val="Calibri"/>
        <family val="2"/>
        <scheme val="minor"/>
      </rPr>
      <t xml:space="preserve"> à 6 mois</t>
    </r>
  </si>
  <si>
    <t>Durée PE CDI selon CCN</t>
  </si>
  <si>
    <t>Nb mois entier</t>
  </si>
  <si>
    <t>AGM (A1,A,B)</t>
  </si>
  <si>
    <t>Cadres (C,D)</t>
  </si>
  <si>
    <t>TAM</t>
  </si>
  <si>
    <t>Employés</t>
  </si>
  <si>
    <t>X</t>
  </si>
  <si>
    <t>CDD supérieur à 6 mois : 1 jours par semaine travaillée, maximum 30 jours, pas de renouvellement</t>
  </si>
  <si>
    <t>CDD inférieur ou = 6 mois : 1 jour par semaine travaillée, maximum 14j, pas de renouvellement</t>
  </si>
  <si>
    <t>Nb jours</t>
  </si>
  <si>
    <r>
      <t xml:space="preserve">Durée PE </t>
    </r>
    <r>
      <rPr>
        <b/>
        <sz val="11"/>
        <color rgb="FFFF0000"/>
        <rFont val="Calibri"/>
        <family val="2"/>
        <scheme val="minor"/>
      </rPr>
      <t>en mois ou jours</t>
    </r>
  </si>
  <si>
    <t>CCN</t>
  </si>
  <si>
    <t>Apprenti</t>
  </si>
  <si>
    <t>45 jours</t>
  </si>
  <si>
    <t>Ouvriers</t>
  </si>
  <si>
    <t>En jours calendaires</t>
  </si>
  <si>
    <t>Si Maladie, CP, RTT, Congé sans solde, Congé pour évenement familiale,  la période d'essai est repoussé d'autant (nombre de jours calendaires si 1 semaine entière alors = 7 jours, si 1 vendredi = 1 jours)
Les jours fériés ne prolongent pas la PE</t>
  </si>
  <si>
    <t>Calcul heures hebdo en heures mensuelles</t>
  </si>
  <si>
    <t>Salaires brut smic</t>
  </si>
  <si>
    <t>Taux horaires smic</t>
  </si>
  <si>
    <t>Email</t>
  </si>
  <si>
    <t>Test1</t>
  </si>
  <si>
    <t>Test2</t>
  </si>
  <si>
    <t>Test3</t>
  </si>
  <si>
    <t>Batman</t>
  </si>
  <si>
    <t>Angel</t>
  </si>
  <si>
    <t>Superman</t>
  </si>
  <si>
    <t>NNNNNNN@test.com</t>
  </si>
  <si>
    <t>PPPPPPP@test.com</t>
  </si>
  <si>
    <t>date_envoi</t>
  </si>
  <si>
    <t>date_Jour</t>
  </si>
  <si>
    <t>Sophia</t>
  </si>
  <si>
    <t>DM</t>
  </si>
  <si>
    <t>Nom</t>
  </si>
  <si>
    <t>clara</t>
  </si>
  <si>
    <t>zagra</t>
  </si>
  <si>
    <t>test@test.com</t>
  </si>
  <si>
    <t>Nom du DM</t>
  </si>
  <si>
    <t>ppppp@test.com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</si>
</sst>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</font>
    <font>
      <b/>
      <sz val="18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i/>
      <sz val="10"/>
      <color theme="8"/>
      <name val="Calibri"/>
      <family val="2"/>
    </font>
    <font>
      <b/>
      <sz val="11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1" fontId="3" fillId="4" borderId="10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3" fillId="8" borderId="2" xfId="0" applyFon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9" borderId="1" xfId="0" applyFill="1" applyBorder="1" applyAlignment="1">
      <alignment horizontal="right" vertical="center" wrapText="1"/>
    </xf>
    <xf numFmtId="0" fontId="0" fillId="9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right" wrapText="1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right" wrapText="1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right" wrapText="1"/>
    </xf>
    <xf numFmtId="0" fontId="0" fillId="0" borderId="5" xfId="0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2" fontId="0" fillId="0" borderId="9" xfId="0" applyNumberFormat="1" applyFont="1" applyBorder="1" applyAlignment="1">
      <alignment horizontal="center" vertical="center"/>
    </xf>
    <xf numFmtId="14" fontId="0" fillId="0" borderId="0" xfId="0" applyNumberFormat="1"/>
    <xf numFmtId="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" fontId="3" fillId="4" borderId="7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11" borderId="18" xfId="0" applyFill="1" applyBorder="1" applyAlignment="1">
      <alignment horizontal="center" vertic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left"/>
    </xf>
    <xf numFmtId="0" fontId="0" fillId="0" borderId="21" xfId="0" applyBorder="1" applyAlignment="1">
      <alignment vertical="center"/>
    </xf>
    <xf numFmtId="0" fontId="14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2" fontId="14" fillId="0" borderId="22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1" applyAlignment="1">
      <alignment horizontal="left"/>
    </xf>
    <xf numFmtId="49" fontId="0" fillId="0" borderId="0" xfId="0" applyNumberFormat="1" applyAlignment="1">
      <alignment horizontal="right" vertical="center"/>
    </xf>
    <xf numFmtId="49" fontId="5" fillId="0" borderId="4" xfId="1" applyNumberFormat="1" applyFon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wrapText="1"/>
    </xf>
    <xf numFmtId="0" fontId="16" fillId="0" borderId="20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J24" totalsRowShown="0" headerRowDxfId="16" dataDxfId="15" tableBorderDxfId="14">
  <autoFilter ref="A1:J24"/>
  <tableColumns count="10">
    <tableColumn id="1" name="Nom" dataDxfId="13"/>
    <tableColumn id="3" name="Entité" dataDxfId="12"/>
    <tableColumn id="4" name="Type contrat" dataDxfId="11"/>
    <tableColumn id="5" name="Catégorie" dataDxfId="10"/>
    <tableColumn id="6" name="Date début contrat" dataDxfId="9"/>
    <tableColumn id="7" name="Durée PE en mois ou jours" dataDxfId="8"/>
    <tableColumn id="8" name="Date fin de période d'essai" dataDxfId="7"/>
    <tableColumn id="9" name="date_envoi" dataDxfId="6">
      <calculatedColumnFormula>IFERROR(IF(C2="CDI",G2-15,G2-3),"")</calculatedColumnFormula>
    </tableColumn>
    <tableColumn id="10" name="DM" dataDxfId="5" dataCellStyle="Lien hypertexte">
      <calculatedColumnFormula>VLOOKUP(B2,$R$2:$S$12,2,FALSE)</calculatedColumnFormula>
    </tableColumn>
    <tableColumn id="2" name="Email" dataDxfId="4">
      <calculatedColumnFormula>VLOOKUP(Tableau1[[#This Row],[DM]],$S$1:$T$11,2,FALSE)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R1:S12" totalsRowShown="0" headerRowBorderDxfId="3" tableBorderDxfId="2" totalsRowBorderDxfId="1">
  <autoFilter ref="R1:S12"/>
  <tableColumns count="2">
    <tableColumn id="1" name="Entité" dataDxfId="0"/>
    <tableColumn id="2" name="Nom du D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regis.pasquier.intersport@gmail.com" TargetMode="External"/><Relationship Id="rId7" Type="http://schemas.openxmlformats.org/officeDocument/2006/relationships/hyperlink" Target="mailto:ppppp@test.com" TargetMode="External"/><Relationship Id="rId12" Type="http://schemas.openxmlformats.org/officeDocument/2006/relationships/comments" Target="../comments1.xml"/><Relationship Id="rId2" Type="http://schemas.openxmlformats.org/officeDocument/2006/relationships/hyperlink" Target="mailto:prenveille.c@gmail.com" TargetMode="External"/><Relationship Id="rId1" Type="http://schemas.openxmlformats.org/officeDocument/2006/relationships/hyperlink" Target="mailto:rgarciau.intersport@yahoo.fr" TargetMode="External"/><Relationship Id="rId6" Type="http://schemas.openxmlformats.org/officeDocument/2006/relationships/hyperlink" Target="mailto:test@test.com" TargetMode="External"/><Relationship Id="rId11" Type="http://schemas.openxmlformats.org/officeDocument/2006/relationships/table" Target="../tables/table2.xml"/><Relationship Id="rId5" Type="http://schemas.openxmlformats.org/officeDocument/2006/relationships/hyperlink" Target="mailto:PPPPPPP@test.com" TargetMode="External"/><Relationship Id="rId10" Type="http://schemas.openxmlformats.org/officeDocument/2006/relationships/table" Target="../tables/table1.xml"/><Relationship Id="rId4" Type="http://schemas.openxmlformats.org/officeDocument/2006/relationships/hyperlink" Target="mailto:NNNNNNN@test.com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5"/>
  <sheetViews>
    <sheetView tabSelected="1" zoomScaleNormal="100" workbookViewId="0">
      <pane ySplit="11" topLeftCell="A12" activePane="bottomLeft" state="frozen"/>
      <selection activeCell="B1" sqref="B1"/>
      <selection pane="bottomLeft" activeCell="B27" sqref="B27"/>
    </sheetView>
  </sheetViews>
  <sheetFormatPr baseColWidth="10" defaultColWidth="9.140625" defaultRowHeight="15" x14ac:dyDescent="0.25"/>
  <cols>
    <col min="1" max="1" width="24" bestFit="1" customWidth="1"/>
    <col min="2" max="2" width="11.140625" bestFit="1" customWidth="1"/>
    <col min="3" max="3" width="8.85546875" customWidth="1"/>
    <col min="4" max="4" width="11.140625" customWidth="1"/>
    <col min="5" max="5" width="11.28515625" customWidth="1"/>
    <col min="6" max="6" width="9.28515625" customWidth="1"/>
    <col min="7" max="7" width="10.42578125" style="1" customWidth="1"/>
    <col min="8" max="8" width="16.5703125" style="1" customWidth="1"/>
    <col min="9" max="9" width="16.85546875" style="1" customWidth="1"/>
    <col min="10" max="10" width="8.85546875" style="58" customWidth="1"/>
    <col min="11" max="11" width="15.5703125" style="2" customWidth="1"/>
    <col min="12" max="14" width="17.28515625" customWidth="1"/>
    <col min="15" max="15" width="49.140625" customWidth="1"/>
    <col min="16" max="16" width="44.5703125" customWidth="1"/>
    <col min="17" max="17" width="10.7109375" bestFit="1" customWidth="1"/>
    <col min="18" max="18" width="11.5703125" customWidth="1"/>
    <col min="19" max="19" width="11.5703125" style="32" customWidth="1"/>
    <col min="20" max="20" width="15.5703125" bestFit="1" customWidth="1"/>
    <col min="23" max="23" width="10.7109375" bestFit="1" customWidth="1"/>
  </cols>
  <sheetData>
    <row r="1" spans="1:23" s="2" customFormat="1" ht="45.75" customHeight="1" x14ac:dyDescent="0.25">
      <c r="A1" s="23" t="s">
        <v>57</v>
      </c>
      <c r="B1" s="3" t="s">
        <v>0</v>
      </c>
      <c r="C1" s="3" t="s">
        <v>10</v>
      </c>
      <c r="D1" s="3" t="s">
        <v>18</v>
      </c>
      <c r="E1" s="3" t="s">
        <v>2</v>
      </c>
      <c r="F1" s="3" t="s">
        <v>34</v>
      </c>
      <c r="G1" s="3" t="s">
        <v>1</v>
      </c>
      <c r="H1" s="21" t="s">
        <v>53</v>
      </c>
      <c r="I1" s="24" t="s">
        <v>56</v>
      </c>
      <c r="J1" s="64" t="s">
        <v>44</v>
      </c>
      <c r="K1" s="74" t="s">
        <v>23</v>
      </c>
      <c r="L1" s="75"/>
      <c r="M1" s="75"/>
      <c r="N1" s="76"/>
      <c r="O1" s="29" t="s">
        <v>3</v>
      </c>
      <c r="P1" s="13" t="s">
        <v>4</v>
      </c>
      <c r="R1" s="69" t="s">
        <v>0</v>
      </c>
      <c r="S1" s="70" t="s">
        <v>61</v>
      </c>
      <c r="T1" s="59" t="s">
        <v>60</v>
      </c>
      <c r="W1" s="2" t="s">
        <v>54</v>
      </c>
    </row>
    <row r="2" spans="1:23" ht="18" customHeight="1" x14ac:dyDescent="0.25">
      <c r="A2" s="62" t="s">
        <v>55</v>
      </c>
      <c r="B2" s="63" t="s">
        <v>45</v>
      </c>
      <c r="C2" s="63" t="s">
        <v>11</v>
      </c>
      <c r="D2" s="63" t="s">
        <v>29</v>
      </c>
      <c r="E2" s="4">
        <v>44928</v>
      </c>
      <c r="F2" s="6">
        <v>2</v>
      </c>
      <c r="G2" s="25">
        <f>IF(Tableau1[[#This Row],[Type contrat]]="CDI",DATE(YEAR(E2),MONTH(E2)+F2,DAY(E2)-1),IF(Tableau1[[#This Row],[Type contrat]]="Apprentissage",Tableau1[[#This Row],[Date début contrat]]+Tableau1[[#This Row],[Durée PE en mois ou jours]]-1,Tableau1[[#This Row],[Date début contrat]]+Tableau1[[#This Row],[Durée PE en mois ou jours]]-1))</f>
        <v>44986</v>
      </c>
      <c r="H2" s="22">
        <v>45181</v>
      </c>
      <c r="I2" s="61" t="str">
        <f>VLOOKUP(B2,$R$2:$S$12,2,FALSE)</f>
        <v>Batman</v>
      </c>
      <c r="J2" s="60" t="str">
        <f>VLOOKUP(Tableau1[[#This Row],[DM]],$S$1:$T$11,2,FALSE)</f>
        <v>NNNNNNN@test.com</v>
      </c>
      <c r="K2" s="10"/>
      <c r="L2" s="31" t="s">
        <v>25</v>
      </c>
      <c r="M2" s="27">
        <f>MAX(0,(YEAR(N3+1)-YEAR(L3-1))*12+MONTH(N3+1)-MONTH(L3-1)-1)</f>
        <v>1</v>
      </c>
      <c r="N2" s="11"/>
      <c r="O2" s="28" t="s">
        <v>5</v>
      </c>
      <c r="P2" s="9" t="s">
        <v>5</v>
      </c>
      <c r="R2" s="65" t="s">
        <v>45</v>
      </c>
      <c r="S2" s="66" t="s">
        <v>48</v>
      </c>
      <c r="T2" s="59" t="s">
        <v>51</v>
      </c>
      <c r="W2" s="45">
        <f ca="1">TODAY()</f>
        <v>45181</v>
      </c>
    </row>
    <row r="3" spans="1:23" ht="21.75" customHeight="1" x14ac:dyDescent="0.25">
      <c r="A3" s="62" t="s">
        <v>58</v>
      </c>
      <c r="B3" s="63" t="s">
        <v>46</v>
      </c>
      <c r="C3" s="63" t="s">
        <v>11</v>
      </c>
      <c r="D3" s="63" t="s">
        <v>29</v>
      </c>
      <c r="E3" s="4">
        <v>44929</v>
      </c>
      <c r="F3" s="6">
        <v>2</v>
      </c>
      <c r="G3" s="25">
        <f>IF(Tableau1[[#This Row],[Type contrat]]="CDI",DATE(YEAR(E3),MONTH(E3)+F3,DAY(E3)-1),IF(Tableau1[[#This Row],[Type contrat]]="Apprentissage",Tableau1[[#This Row],[Date début contrat]]+Tableau1[[#This Row],[Durée PE en mois ou jours]]-1,Tableau1[[#This Row],[Date début contrat]]+Tableau1[[#This Row],[Durée PE en mois ou jours]]-1))</f>
        <v>44987</v>
      </c>
      <c r="H3" s="22">
        <f>IFERROR(IF(Tableau1[[#This Row],[Type contrat]]="CDI",Tableau1[[#This Row],[Date fin de période d''essai]]-15,Tableau1[[#This Row],[Date fin de période d''essai]]-3),"")</f>
        <v>44972</v>
      </c>
      <c r="I3" s="61" t="str">
        <f t="shared" ref="I3:I24" si="0">VLOOKUP(B3,$R$2:$S$12,2,FALSE)</f>
        <v>Superman</v>
      </c>
      <c r="J3" s="60" t="str">
        <f>VLOOKUP(Tableau1[[#This Row],[DM]],$S$1:$T$11,2,FALSE)</f>
        <v>PPPPPPP@test.com</v>
      </c>
      <c r="K3" s="14" t="s">
        <v>20</v>
      </c>
      <c r="L3" s="15">
        <v>45177</v>
      </c>
      <c r="M3" s="16" t="s">
        <v>19</v>
      </c>
      <c r="N3" s="17">
        <v>45241</v>
      </c>
      <c r="O3" s="28" t="s">
        <v>6</v>
      </c>
      <c r="P3" s="9" t="s">
        <v>7</v>
      </c>
      <c r="R3" s="65" t="s">
        <v>46</v>
      </c>
      <c r="S3" s="66" t="s">
        <v>50</v>
      </c>
      <c r="T3" s="59" t="s">
        <v>52</v>
      </c>
    </row>
    <row r="4" spans="1:23" ht="18" customHeight="1" thickBot="1" x14ac:dyDescent="0.3">
      <c r="A4" s="42" t="s">
        <v>59</v>
      </c>
      <c r="B4" s="5" t="s">
        <v>47</v>
      </c>
      <c r="C4" s="5" t="s">
        <v>11</v>
      </c>
      <c r="D4" s="5" t="s">
        <v>29</v>
      </c>
      <c r="E4" s="4">
        <v>44935</v>
      </c>
      <c r="F4" s="6">
        <v>2</v>
      </c>
      <c r="G4" s="25">
        <f>IF(Tableau1[[#This Row],[Type contrat]]="CDI",DATE(YEAR(E4),MONTH(E4)+F4,DAY(E4)-1),IF(Tableau1[[#This Row],[Type contrat]]="Apprentissage",Tableau1[[#This Row],[Date début contrat]]+Tableau1[[#This Row],[Durée PE en mois ou jours]]-1,Tableau1[[#This Row],[Date début contrat]]+Tableau1[[#This Row],[Durée PE en mois ou jours]]-1))</f>
        <v>44993</v>
      </c>
      <c r="H4" s="22">
        <f>IFERROR(IF(Tableau1[[#This Row],[Type contrat]]="CDI",Tableau1[[#This Row],[Date fin de période d''essai]]-15,Tableau1[[#This Row],[Date fin de période d''essai]]-3),"")</f>
        <v>44978</v>
      </c>
      <c r="I4" s="61" t="str">
        <f t="shared" si="0"/>
        <v>Angel</v>
      </c>
      <c r="J4" s="60" t="str">
        <f>VLOOKUP(Tableau1[[#This Row],[DM]],$S$1:$T$11,2,FALSE)</f>
        <v>ppppp@test.com</v>
      </c>
      <c r="K4" s="18" t="s">
        <v>33</v>
      </c>
      <c r="L4" s="44">
        <f>DATEDIF(L3,N3,"d")/7</f>
        <v>9.1428571428571423</v>
      </c>
      <c r="M4" s="19" t="s">
        <v>21</v>
      </c>
      <c r="N4" s="12">
        <f>IF(L4&gt;=14,14,ROUNDUP(L4,0))</f>
        <v>10</v>
      </c>
      <c r="O4" s="30" t="s">
        <v>8</v>
      </c>
      <c r="P4" s="7"/>
      <c r="R4" s="65" t="s">
        <v>47</v>
      </c>
      <c r="S4" s="66" t="s">
        <v>49</v>
      </c>
      <c r="T4" s="59" t="s">
        <v>62</v>
      </c>
    </row>
    <row r="5" spans="1:23" ht="18" customHeight="1" thickBot="1" x14ac:dyDescent="0.3">
      <c r="A5" s="42"/>
      <c r="B5" s="5" t="s">
        <v>47</v>
      </c>
      <c r="C5" s="5" t="s">
        <v>11</v>
      </c>
      <c r="D5" s="5" t="s">
        <v>29</v>
      </c>
      <c r="E5" s="4">
        <v>44942</v>
      </c>
      <c r="F5" s="6">
        <v>2</v>
      </c>
      <c r="G5" s="25">
        <f>IF(Tableau1[[#This Row],[Type contrat]]="CDI",DATE(YEAR(E5),MONTH(E5)+F5,DAY(E5)-1),IF(Tableau1[[#This Row],[Type contrat]]="Apprentissage",Tableau1[[#This Row],[Date début contrat]]+Tableau1[[#This Row],[Durée PE en mois ou jours]]-1,Tableau1[[#This Row],[Date début contrat]]+Tableau1[[#This Row],[Durée PE en mois ou jours]]-1))</f>
        <v>45000</v>
      </c>
      <c r="H5" s="22">
        <f>IFERROR(IF(Tableau1[[#This Row],[Type contrat]]="CDI",Tableau1[[#This Row],[Date fin de période d''essai]]-15,Tableau1[[#This Row],[Date fin de période d''essai]]-3),"")</f>
        <v>44985</v>
      </c>
      <c r="I5" s="61" t="str">
        <f t="shared" si="0"/>
        <v>Angel</v>
      </c>
      <c r="J5" s="60" t="str">
        <f>VLOOKUP(Tableau1[[#This Row],[DM]],$S$1:$T$11,2,FALSE)</f>
        <v>ppppp@test.com</v>
      </c>
      <c r="O5" s="8" t="s">
        <v>9</v>
      </c>
      <c r="P5" s="43" t="s">
        <v>39</v>
      </c>
      <c r="R5" s="65"/>
      <c r="S5" s="67"/>
      <c r="T5" s="57"/>
    </row>
    <row r="6" spans="1:23" ht="18" customHeight="1" x14ac:dyDescent="0.25">
      <c r="A6" s="42"/>
      <c r="B6" s="5" t="s">
        <v>47</v>
      </c>
      <c r="C6" s="5" t="s">
        <v>12</v>
      </c>
      <c r="D6" s="5" t="s">
        <v>29</v>
      </c>
      <c r="E6" s="4">
        <v>44958</v>
      </c>
      <c r="F6" s="6">
        <v>13</v>
      </c>
      <c r="G6" s="25">
        <f>IF(Tableau1[[#This Row],[Type contrat]]="CDI",DATE(YEAR(E6),MONTH(E6)+F6,DAY(E6)-1),IF(Tableau1[[#This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6" s="22">
        <f>IFERROR(IF(Tableau1[[#This Row],[Type contrat]]="CDI",Tableau1[[#This Row],[Date fin de période d''essai]]-15,Tableau1[[#This Row],[Date fin de période d''essai]]-3),"")</f>
        <v>44967</v>
      </c>
      <c r="I6" s="61" t="str">
        <f t="shared" si="0"/>
        <v>Angel</v>
      </c>
      <c r="J6" s="60" t="str">
        <f>VLOOKUP(Tableau1[[#This Row],[DM]],$S$1:$T$11,2,FALSE)</f>
        <v>ppppp@test.com</v>
      </c>
      <c r="K6" s="74" t="s">
        <v>22</v>
      </c>
      <c r="L6" s="75"/>
      <c r="M6" s="75"/>
      <c r="N6" s="76"/>
      <c r="R6" s="65"/>
      <c r="S6" s="67"/>
      <c r="T6" s="57"/>
    </row>
    <row r="7" spans="1:23" ht="18" customHeight="1" x14ac:dyDescent="0.25">
      <c r="A7" s="42"/>
      <c r="B7" s="5" t="s">
        <v>47</v>
      </c>
      <c r="C7" s="5" t="s">
        <v>12</v>
      </c>
      <c r="D7" s="5" t="s">
        <v>29</v>
      </c>
      <c r="E7" s="4">
        <v>44949</v>
      </c>
      <c r="F7" s="6">
        <v>8</v>
      </c>
      <c r="G7" s="25">
        <f>IF(Tableau1[[#This Row],[Type contrat]]="CDI",DATE(YEAR(E7),MONTH(E7)+F7,DAY(E7)-1),IF(Tableau1[[#This Row],[Type contrat]]="Apprentissage",Tableau1[[#This Row],[Date début contrat]]+Tableau1[[#This Row],[Durée PE en mois ou jours]]-1,Tableau1[[#This Row],[Date début contrat]]+Tableau1[[#This Row],[Durée PE en mois ou jours]]-1))</f>
        <v>44956</v>
      </c>
      <c r="H7" s="22">
        <f>IFERROR(IF(Tableau1[[#This Row],[Type contrat]]="CDI",Tableau1[[#This Row],[Date fin de période d''essai]]-15,Tableau1[[#This Row],[Date fin de période d''essai]]-3),"")</f>
        <v>44953</v>
      </c>
      <c r="I7" s="61" t="str">
        <f t="shared" si="0"/>
        <v>Angel</v>
      </c>
      <c r="J7" s="60" t="str">
        <f>VLOOKUP(Tableau1[[#This Row],[DM]],$S$1:$T$11,2,FALSE)</f>
        <v>ppppp@test.com</v>
      </c>
      <c r="K7" s="10"/>
      <c r="L7" s="31" t="s">
        <v>25</v>
      </c>
      <c r="M7" s="26">
        <f>MAX(0,(YEAR(N8+1)-YEAR(L8-1))*12+MONTH(N8+1)-MONTH(L8-1)-1)</f>
        <v>8</v>
      </c>
      <c r="N7" s="11"/>
      <c r="O7" s="20" t="s">
        <v>32</v>
      </c>
      <c r="R7" s="65"/>
      <c r="S7" s="66"/>
      <c r="T7" s="57"/>
    </row>
    <row r="8" spans="1:23" ht="18" customHeight="1" x14ac:dyDescent="0.25">
      <c r="A8" s="42"/>
      <c r="B8" s="5" t="s">
        <v>47</v>
      </c>
      <c r="C8" s="5" t="s">
        <v>12</v>
      </c>
      <c r="D8" s="5" t="s">
        <v>29</v>
      </c>
      <c r="E8" s="4">
        <v>44958</v>
      </c>
      <c r="F8" s="6">
        <v>8</v>
      </c>
      <c r="G8" s="25">
        <f>IF(Tableau1[[#This Row],[Type contrat]]="CDI",DATE(YEAR(E8),MONTH(E8)+F8,DAY(E8)-1),IF(Tableau1[[#This Row],[Type contrat]]="Apprentissage",Tableau1[[#This Row],[Date début contrat]]+Tableau1[[#This Row],[Durée PE en mois ou jours]]-1,Tableau1[[#This Row],[Date début contrat]]+Tableau1[[#This Row],[Durée PE en mois ou jours]]-1))</f>
        <v>44965</v>
      </c>
      <c r="H8" s="22">
        <f>IFERROR(IF(Tableau1[[#This Row],[Type contrat]]="CDI",Tableau1[[#This Row],[Date fin de période d''essai]]-15,Tableau1[[#This Row],[Date fin de période d''essai]]-3),"")</f>
        <v>44962</v>
      </c>
      <c r="I8" s="61" t="str">
        <f t="shared" si="0"/>
        <v>Angel</v>
      </c>
      <c r="J8" s="60" t="str">
        <f>VLOOKUP(Tableau1[[#This Row],[DM]],$S$1:$T$11,2,FALSE)</f>
        <v>ppppp@test.com</v>
      </c>
      <c r="K8" s="14" t="s">
        <v>20</v>
      </c>
      <c r="L8" s="15">
        <v>45078</v>
      </c>
      <c r="M8" s="16" t="s">
        <v>19</v>
      </c>
      <c r="N8" s="17">
        <v>45350</v>
      </c>
      <c r="O8" t="s">
        <v>31</v>
      </c>
      <c r="R8" s="65"/>
      <c r="S8" s="67"/>
      <c r="T8" s="57"/>
    </row>
    <row r="9" spans="1:23" ht="18" customHeight="1" x14ac:dyDescent="0.25">
      <c r="A9" s="42"/>
      <c r="B9" s="5" t="s">
        <v>47</v>
      </c>
      <c r="C9" s="5" t="s">
        <v>11</v>
      </c>
      <c r="D9" s="5" t="s">
        <v>29</v>
      </c>
      <c r="E9" s="4">
        <v>44958</v>
      </c>
      <c r="F9" s="6">
        <v>2</v>
      </c>
      <c r="G9" s="25">
        <f>IF(Tableau1[[#This Row],[Type contrat]]="CDI",DATE(YEAR(E9),MONTH(E9)+F9,DAY(E9)-1),IF(Tableau1[[#This Row],[Type contrat]]="Apprentissage",Tableau1[[#This Row],[Date début contrat]]+Tableau1[[#This Row],[Durée PE en mois ou jours]]-1,Tableau1[[#This Row],[Date début contrat]]+Tableau1[[#This Row],[Durée PE en mois ou jours]]-1))</f>
        <v>45016</v>
      </c>
      <c r="H9" s="22">
        <f>IFERROR(IF(Tableau1[[#This Row],[Type contrat]]="CDI",Tableau1[[#This Row],[Date fin de période d''essai]]-15,Tableau1[[#This Row],[Date fin de période d''essai]]-3),"")</f>
        <v>45001</v>
      </c>
      <c r="I9" s="61" t="str">
        <f t="shared" si="0"/>
        <v>Angel</v>
      </c>
      <c r="J9" s="60" t="str">
        <f>VLOOKUP(Tableau1[[#This Row],[DM]],$S$1:$T$11,2,FALSE)</f>
        <v>ppppp@test.com</v>
      </c>
      <c r="K9" s="14" t="s">
        <v>33</v>
      </c>
      <c r="L9" s="46">
        <f>(DATEDIF(L8,N8,"D")/7)</f>
        <v>38.857142857142854</v>
      </c>
      <c r="M9" s="47" t="s">
        <v>21</v>
      </c>
      <c r="N9" s="48">
        <f>IF(L9&gt;=30,30,ROUNDUP(L9,0))</f>
        <v>30</v>
      </c>
      <c r="R9" s="65"/>
      <c r="S9" s="66"/>
      <c r="T9" s="57"/>
    </row>
    <row r="10" spans="1:23" ht="18" customHeight="1" x14ac:dyDescent="0.25">
      <c r="A10" s="42"/>
      <c r="B10" s="5" t="s">
        <v>47</v>
      </c>
      <c r="C10" s="5" t="s">
        <v>12</v>
      </c>
      <c r="D10" s="5" t="s">
        <v>29</v>
      </c>
      <c r="E10" s="4">
        <v>44958</v>
      </c>
      <c r="F10" s="6">
        <v>6</v>
      </c>
      <c r="G10" s="25">
        <f>IF(Tableau1[[#This Row],[Type contrat]]="CDI",DATE(YEAR(E10),MONTH(E10)+F10,DAY(E10)-1),IF(Tableau1[[#This Row],[Type contrat]]="Apprentissage",Tableau1[[#This Row],[Date début contrat]]+Tableau1[[#This Row],[Durée PE en mois ou jours]]-1,Tableau1[[#This Row],[Date début contrat]]+Tableau1[[#This Row],[Durée PE en mois ou jours]]-1))</f>
        <v>44963</v>
      </c>
      <c r="H10" s="22">
        <f>IFERROR(IF(Tableau1[[#This Row],[Type contrat]]="CDI",Tableau1[[#This Row],[Date fin de période d''essai]]-15,Tableau1[[#This Row],[Date fin de période d''essai]]-3),"")</f>
        <v>44960</v>
      </c>
      <c r="I10" s="61" t="str">
        <f t="shared" si="0"/>
        <v>Angel</v>
      </c>
      <c r="J10" s="60" t="str">
        <f>VLOOKUP(Tableau1[[#This Row],[DM]],$S$1:$T$11,2,FALSE)</f>
        <v>ppppp@test.com</v>
      </c>
      <c r="K10" s="83" t="s">
        <v>41</v>
      </c>
      <c r="L10" s="49">
        <v>52</v>
      </c>
      <c r="M10" s="50">
        <v>10</v>
      </c>
      <c r="N10" s="51" t="s">
        <v>43</v>
      </c>
      <c r="O10" s="52" t="s">
        <v>42</v>
      </c>
      <c r="R10" s="65"/>
      <c r="S10" s="68"/>
      <c r="T10" s="57"/>
    </row>
    <row r="11" spans="1:23" ht="18" customHeight="1" x14ac:dyDescent="0.25">
      <c r="A11" s="42"/>
      <c r="B11" s="5" t="s">
        <v>47</v>
      </c>
      <c r="C11" s="5" t="s">
        <v>12</v>
      </c>
      <c r="D11" s="5" t="s">
        <v>29</v>
      </c>
      <c r="E11" s="4">
        <v>44958</v>
      </c>
      <c r="F11" s="6">
        <v>13</v>
      </c>
      <c r="G11" s="25">
        <f>IF(Tableau1[[#This Row],[Type contrat]]="CDI",DATE(YEAR(E11),MONTH(E11)+F11,DAY(E11)-1),IF(Tableau1[[#This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11" s="22">
        <f>IFERROR(IF(Tableau1[[#This Row],[Type contrat]]="CDI",Tableau1[[#This Row],[Date fin de période d''essai]]-15,Tableau1[[#This Row],[Date fin de période d''essai]]-3),"")</f>
        <v>44967</v>
      </c>
      <c r="I11" s="61" t="str">
        <f t="shared" si="0"/>
        <v>Angel</v>
      </c>
      <c r="J11" s="60" t="str">
        <f>VLOOKUP(Tableau1[[#This Row],[DM]],$S$1:$T$11,2,FALSE)</f>
        <v>ppppp@test.com</v>
      </c>
      <c r="K11" s="84"/>
      <c r="L11" s="53">
        <v>12</v>
      </c>
      <c r="M11" s="54">
        <f>M10*L10/L11</f>
        <v>43.333333333333336</v>
      </c>
      <c r="N11" s="55">
        <v>11.52</v>
      </c>
      <c r="O11" s="56">
        <f>ROUND(ROUND(M11,2)*N11,2)</f>
        <v>499.16</v>
      </c>
      <c r="R11" s="65"/>
      <c r="S11" s="68"/>
      <c r="T11" s="57"/>
    </row>
    <row r="12" spans="1:23" ht="18" customHeight="1" x14ac:dyDescent="0.25">
      <c r="A12" s="42"/>
      <c r="B12" s="5" t="s">
        <v>47</v>
      </c>
      <c r="C12" s="5" t="s">
        <v>11</v>
      </c>
      <c r="D12" s="5" t="s">
        <v>29</v>
      </c>
      <c r="E12" s="4">
        <v>44963</v>
      </c>
      <c r="F12" s="6">
        <v>2</v>
      </c>
      <c r="G12" s="25">
        <f>IF(Tableau1[[#This Row],[Type contrat]]="CDI",DATE(YEAR(E12),MONTH(E12)+F12,DAY(E12)-1),IF(Tableau1[[#This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2" s="22">
        <f>IFERROR(IF(Tableau1[[#This Row],[Type contrat]]="CDI",Tableau1[[#This Row],[Date fin de période d''essai]]-15,Tableau1[[#This Row],[Date fin de période d''essai]]-3),"")</f>
        <v>45006</v>
      </c>
      <c r="I12" s="61" t="str">
        <f t="shared" si="0"/>
        <v>Angel</v>
      </c>
      <c r="J12" s="60" t="str">
        <f>VLOOKUP(Tableau1[[#This Row],[DM]],$S$1:$T$11,2,FALSE)</f>
        <v>ppppp@test.com</v>
      </c>
      <c r="R12" s="71"/>
      <c r="S12" s="72"/>
    </row>
    <row r="13" spans="1:23" ht="18" customHeight="1" x14ac:dyDescent="0.25">
      <c r="A13" s="42"/>
      <c r="B13" s="5" t="s">
        <v>47</v>
      </c>
      <c r="C13" s="5" t="s">
        <v>11</v>
      </c>
      <c r="D13" s="5" t="s">
        <v>29</v>
      </c>
      <c r="E13" s="4">
        <v>44963</v>
      </c>
      <c r="F13" s="6">
        <v>2</v>
      </c>
      <c r="G13" s="25">
        <f>IF(Tableau1[[#This Row],[Type contrat]]="CDI",DATE(YEAR(E13),MONTH(E13)+F13,DAY(E13)-1),IF(Tableau1[[#This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3" s="22">
        <f>IFERROR(IF(Tableau1[[#This Row],[Type contrat]]="CDI",Tableau1[[#This Row],[Date fin de période d''essai]]-15,Tableau1[[#This Row],[Date fin de période d''essai]]-3),"")</f>
        <v>45006</v>
      </c>
      <c r="I13" s="61" t="str">
        <f t="shared" si="0"/>
        <v>Angel</v>
      </c>
      <c r="J13" s="60" t="str">
        <f>VLOOKUP(Tableau1[[#This Row],[DM]],$S$1:$T$11,2,FALSE)</f>
        <v>ppppp@test.com</v>
      </c>
      <c r="K13" s="80" t="s">
        <v>24</v>
      </c>
      <c r="L13" s="81"/>
      <c r="M13" s="81"/>
      <c r="N13" s="81"/>
      <c r="O13" s="82"/>
      <c r="R13" t="s">
        <v>11</v>
      </c>
      <c r="S13"/>
    </row>
    <row r="14" spans="1:23" ht="18" customHeight="1" x14ac:dyDescent="0.25">
      <c r="A14" s="42"/>
      <c r="B14" s="5" t="s">
        <v>47</v>
      </c>
      <c r="C14" s="5" t="s">
        <v>11</v>
      </c>
      <c r="D14" s="5" t="s">
        <v>29</v>
      </c>
      <c r="E14" s="4">
        <v>44977</v>
      </c>
      <c r="F14" s="6">
        <v>2</v>
      </c>
      <c r="G14" s="25">
        <f>IF(Tableau1[[#This Row],[Type contrat]]="CDI",DATE(YEAR(E14),MONTH(E14)+F14,DAY(E14)-1),IF(Tableau1[[#This Row],[Type contrat]]="Apprentissage",Tableau1[[#This Row],[Date début contrat]]+Tableau1[[#This Row],[Durée PE en mois ou jours]]-1,Tableau1[[#This Row],[Date début contrat]]+Tableau1[[#This Row],[Durée PE en mois ou jours]]-1))</f>
        <v>45035</v>
      </c>
      <c r="H14" s="22">
        <f>IFERROR(IF(Tableau1[[#This Row],[Type contrat]]="CDI",Tableau1[[#This Row],[Date fin de période d''essai]]-15,Tableau1[[#This Row],[Date fin de période d''essai]]-3),"")</f>
        <v>45020</v>
      </c>
      <c r="I14" s="61" t="str">
        <f t="shared" si="0"/>
        <v>Angel</v>
      </c>
      <c r="J14" s="60" t="str">
        <f>VLOOKUP(Tableau1[[#This Row],[DM]],$S$1:$T$11,2,FALSE)</f>
        <v>ppppp@test.com</v>
      </c>
      <c r="K14" s="3" t="s">
        <v>18</v>
      </c>
      <c r="L14" s="3" t="s">
        <v>15</v>
      </c>
      <c r="M14" s="3" t="s">
        <v>16</v>
      </c>
      <c r="N14" s="3" t="s">
        <v>17</v>
      </c>
      <c r="O14" s="3" t="s">
        <v>35</v>
      </c>
      <c r="P14" s="73" t="s">
        <v>40</v>
      </c>
      <c r="R14" t="s">
        <v>12</v>
      </c>
      <c r="S14"/>
    </row>
    <row r="15" spans="1:23" ht="18" customHeight="1" x14ac:dyDescent="0.25">
      <c r="A15" s="42"/>
      <c r="B15" s="5" t="s">
        <v>47</v>
      </c>
      <c r="C15" s="5" t="s">
        <v>12</v>
      </c>
      <c r="D15" s="5" t="s">
        <v>29</v>
      </c>
      <c r="E15" s="4">
        <v>44977</v>
      </c>
      <c r="F15" s="6">
        <v>14</v>
      </c>
      <c r="G15" s="25">
        <f>IF(Tableau1[[#This Row],[Type contrat]]="CDI",DATE(YEAR(E15),MONTH(E15)+F15,DAY(E15)-1),IF(Tableau1[[#This Row],[Type contrat]]="Apprentissage",Tableau1[[#This Row],[Date début contrat]]+Tableau1[[#This Row],[Durée PE en mois ou jours]]-1,Tableau1[[#This Row],[Date début contrat]]+Tableau1[[#This Row],[Durée PE en mois ou jours]]-1))</f>
        <v>44990</v>
      </c>
      <c r="H15" s="22">
        <f>IFERROR(IF(Tableau1[[#This Row],[Type contrat]]="CDI",Tableau1[[#This Row],[Date fin de période d''essai]]-15,Tableau1[[#This Row],[Date fin de période d''essai]]-3),"")</f>
        <v>44987</v>
      </c>
      <c r="I15" s="61" t="str">
        <f t="shared" si="0"/>
        <v>Angel</v>
      </c>
      <c r="J15" s="60" t="str">
        <f>VLOOKUP(Tableau1[[#This Row],[DM]],$S$1:$T$11,2,FALSE)</f>
        <v>ppppp@test.com</v>
      </c>
      <c r="K15" s="35" t="s">
        <v>29</v>
      </c>
      <c r="L15" s="36">
        <v>2</v>
      </c>
      <c r="M15" s="36" t="s">
        <v>30</v>
      </c>
      <c r="N15" s="36">
        <v>2</v>
      </c>
      <c r="O15" s="77"/>
      <c r="P15" s="73"/>
      <c r="S15"/>
    </row>
    <row r="16" spans="1:23" ht="18" customHeight="1" x14ac:dyDescent="0.25">
      <c r="A16" s="42"/>
      <c r="B16" s="5" t="s">
        <v>47</v>
      </c>
      <c r="C16" s="5" t="s">
        <v>11</v>
      </c>
      <c r="D16" s="5" t="s">
        <v>13</v>
      </c>
      <c r="E16" s="4">
        <v>44991</v>
      </c>
      <c r="F16" s="6">
        <v>3</v>
      </c>
      <c r="G16" s="25">
        <f>IF(Tableau1[[#This Row],[Type contrat]]="CDI",DATE(YEAR(E16),MONTH(E16)+F16,DAY(E16)-1),IF(Tableau1[[#This Row],[Type contrat]]="Apprentissage",Tableau1[[#This Row],[Date début contrat]]+Tableau1[[#This Row],[Durée PE en mois ou jours]]-1,Tableau1[[#This Row],[Date début contrat]]+Tableau1[[#This Row],[Durée PE en mois ou jours]]-1))</f>
        <v>45082</v>
      </c>
      <c r="H16" s="22">
        <f>IFERROR(IF(Tableau1[[#This Row],[Type contrat]]="CDI",Tableau1[[#This Row],[Date fin de période d''essai]]-15,Tableau1[[#This Row],[Date fin de période d''essai]]-3),"")</f>
        <v>45067</v>
      </c>
      <c r="I16" s="61" t="str">
        <f t="shared" si="0"/>
        <v>Angel</v>
      </c>
      <c r="J16" s="60" t="str">
        <f>VLOOKUP(Tableau1[[#This Row],[DM]],$S$1:$T$11,2,FALSE)</f>
        <v>ppppp@test.com</v>
      </c>
      <c r="K16" s="35" t="s">
        <v>13</v>
      </c>
      <c r="L16" s="36">
        <v>3</v>
      </c>
      <c r="M16" s="36" t="s">
        <v>30</v>
      </c>
      <c r="N16" s="36">
        <v>3</v>
      </c>
      <c r="O16" s="77"/>
      <c r="P16" s="73"/>
      <c r="S16"/>
    </row>
    <row r="17" spans="1:19" ht="18" customHeight="1" x14ac:dyDescent="0.25">
      <c r="A17" s="42"/>
      <c r="B17" s="5" t="s">
        <v>47</v>
      </c>
      <c r="C17" s="5" t="s">
        <v>11</v>
      </c>
      <c r="D17" s="5" t="s">
        <v>29</v>
      </c>
      <c r="E17" s="4">
        <v>44986</v>
      </c>
      <c r="F17" s="6">
        <v>2</v>
      </c>
      <c r="G17" s="25">
        <f>IF(Tableau1[[#This Row],[Type contrat]]="CDI",DATE(YEAR(E17),MONTH(E17)+F17,DAY(E17)-1),IF(Tableau1[[#This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17" s="22">
        <f>IFERROR(IF(Tableau1[[#This Row],[Type contrat]]="CDI",Tableau1[[#This Row],[Date fin de période d''essai]]-15,Tableau1[[#This Row],[Date fin de période d''essai]]-3),"")</f>
        <v>45031</v>
      </c>
      <c r="I17" s="61" t="str">
        <f t="shared" si="0"/>
        <v>Angel</v>
      </c>
      <c r="J17" s="60" t="str">
        <f>VLOOKUP(Tableau1[[#This Row],[DM]],$S$1:$T$11,2,FALSE)</f>
        <v>ppppp@test.com</v>
      </c>
      <c r="K17" s="35" t="s">
        <v>14</v>
      </c>
      <c r="L17" s="36">
        <v>4</v>
      </c>
      <c r="M17" s="36">
        <v>2</v>
      </c>
      <c r="N17" s="36">
        <v>6</v>
      </c>
      <c r="O17" s="77"/>
      <c r="P17" s="73"/>
      <c r="S17"/>
    </row>
    <row r="18" spans="1:19" x14ac:dyDescent="0.25">
      <c r="A18" s="42"/>
      <c r="B18" s="5" t="s">
        <v>47</v>
      </c>
      <c r="C18" s="5" t="s">
        <v>11</v>
      </c>
      <c r="D18" s="5" t="s">
        <v>29</v>
      </c>
      <c r="E18" s="4">
        <v>44972</v>
      </c>
      <c r="F18" s="6">
        <v>2</v>
      </c>
      <c r="G18" s="25">
        <f>IF(Tableau1[[#This Row],[Type contrat]]="CDI",DATE(YEAR(E18),MONTH(E18)+F18,DAY(E18)-1),IF(Tableau1[[#This Row],[Type contrat]]="Apprentissage",Tableau1[[#This Row],[Date début contrat]]+Tableau1[[#This Row],[Durée PE en mois ou jours]]-1,Tableau1[[#This Row],[Date début contrat]]+Tableau1[[#This Row],[Durée PE en mois ou jours]]-1))</f>
        <v>45030</v>
      </c>
      <c r="H18" s="22">
        <f>IFERROR(IF(Tableau1[[#This Row],[Type contrat]]="CDI",Tableau1[[#This Row],[Date fin de période d''essai]]-15,Tableau1[[#This Row],[Date fin de période d''essai]]-3),"")</f>
        <v>45015</v>
      </c>
      <c r="I18" s="61" t="str">
        <f t="shared" si="0"/>
        <v>Angel</v>
      </c>
      <c r="J18" s="60" t="str">
        <f>VLOOKUP(Tableau1[[#This Row],[DM]],$S$1:$T$11,2,FALSE)</f>
        <v>ppppp@test.com</v>
      </c>
      <c r="K18" s="33" t="s">
        <v>29</v>
      </c>
      <c r="L18" s="34">
        <v>2</v>
      </c>
      <c r="M18" s="34" t="s">
        <v>30</v>
      </c>
      <c r="N18" s="34">
        <v>2</v>
      </c>
      <c r="O18" s="78"/>
      <c r="P18" s="73"/>
      <c r="S18"/>
    </row>
    <row r="19" spans="1:19" ht="18" customHeight="1" x14ac:dyDescent="0.25">
      <c r="A19" s="42"/>
      <c r="B19" s="5" t="s">
        <v>47</v>
      </c>
      <c r="C19" s="5" t="s">
        <v>11</v>
      </c>
      <c r="D19" s="5" t="s">
        <v>29</v>
      </c>
      <c r="E19" s="4">
        <v>44982</v>
      </c>
      <c r="F19" s="6">
        <v>2</v>
      </c>
      <c r="G19" s="25">
        <f>IF(Tableau1[[#This Row],[Type contrat]]="CDI",DATE(YEAR(E19),MONTH(E19)+F19,DAY(E19)-1),IF(Tableau1[[#This Row],[Type contrat]]="Apprentissage",Tableau1[[#This Row],[Date début contrat]]+Tableau1[[#This Row],[Durée PE en mois ou jours]]-1,Tableau1[[#This Row],[Date début contrat]]+Tableau1[[#This Row],[Durée PE en mois ou jours]]-1))</f>
        <v>45040</v>
      </c>
      <c r="H19" s="22">
        <f>IFERROR(IF(Tableau1[[#This Row],[Type contrat]]="CDI",Tableau1[[#This Row],[Date fin de période d''essai]]-15,Tableau1[[#This Row],[Date fin de période d''essai]]-3),"")</f>
        <v>45025</v>
      </c>
      <c r="I19" s="61" t="str">
        <f t="shared" si="0"/>
        <v>Angel</v>
      </c>
      <c r="J19" s="60" t="str">
        <f>VLOOKUP(Tableau1[[#This Row],[DM]],$S$1:$T$11,2,FALSE)</f>
        <v>ppppp@test.com</v>
      </c>
      <c r="K19" s="33" t="s">
        <v>26</v>
      </c>
      <c r="L19" s="34">
        <v>3</v>
      </c>
      <c r="M19" s="34">
        <v>2</v>
      </c>
      <c r="N19" s="34">
        <v>5</v>
      </c>
      <c r="O19" s="78"/>
      <c r="P19" s="73"/>
      <c r="S19"/>
    </row>
    <row r="20" spans="1:19" s="2" customFormat="1" ht="18" customHeight="1" x14ac:dyDescent="0.25">
      <c r="A20" s="42"/>
      <c r="B20" s="5" t="s">
        <v>47</v>
      </c>
      <c r="C20" s="5" t="s">
        <v>11</v>
      </c>
      <c r="D20" s="5" t="s">
        <v>29</v>
      </c>
      <c r="E20" s="4">
        <v>44986</v>
      </c>
      <c r="F20" s="6">
        <v>2</v>
      </c>
      <c r="G20" s="25">
        <f>IF(Tableau1[[#This Row],[Type contrat]]="CDI",DATE(YEAR(E20),MONTH(E20)+F20,DAY(E20)-1),IF(Tableau1[[#This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20" s="22">
        <f>IFERROR(IF(Tableau1[[#This Row],[Type contrat]]="CDI",Tableau1[[#This Row],[Date fin de période d''essai]]-15,Tableau1[[#This Row],[Date fin de période d''essai]]-3),"")</f>
        <v>45031</v>
      </c>
      <c r="I20" s="61" t="str">
        <f t="shared" si="0"/>
        <v>Angel</v>
      </c>
      <c r="J20" s="60" t="str">
        <f>VLOOKUP(Tableau1[[#This Row],[DM]],$S$1:$T$11,2,FALSE)</f>
        <v>ppppp@test.com</v>
      </c>
      <c r="K20" s="33" t="s">
        <v>27</v>
      </c>
      <c r="L20" s="34">
        <v>4</v>
      </c>
      <c r="M20" s="34">
        <v>2</v>
      </c>
      <c r="N20" s="34">
        <v>6</v>
      </c>
      <c r="O20" s="78"/>
      <c r="P20" s="73"/>
    </row>
    <row r="21" spans="1:19" ht="18" customHeight="1" x14ac:dyDescent="0.25">
      <c r="A21" s="42"/>
      <c r="B21" s="5" t="s">
        <v>47</v>
      </c>
      <c r="C21" s="5" t="s">
        <v>12</v>
      </c>
      <c r="D21" s="5" t="s">
        <v>29</v>
      </c>
      <c r="E21" s="4">
        <v>44986</v>
      </c>
      <c r="F21" s="6">
        <v>13</v>
      </c>
      <c r="G21" s="25">
        <f>IF(Tableau1[[#This Row],[Type contrat]]="CDI",DATE(YEAR(E21),MONTH(E21)+F21,DAY(E21)-1),IF(Tableau1[[#This Row],[Type contrat]]="Apprentissage",Tableau1[[#This Row],[Date début contrat]]+Tableau1[[#This Row],[Durée PE en mois ou jours]]-1,Tableau1[[#This Row],[Date début contrat]]+Tableau1[[#This Row],[Durée PE en mois ou jours]]-1))</f>
        <v>44998</v>
      </c>
      <c r="H21" s="22">
        <f>IFERROR(IF(Tableau1[[#This Row],[Type contrat]]="CDI",Tableau1[[#This Row],[Date fin de période d''essai]]-15,Tableau1[[#This Row],[Date fin de période d''essai]]-3),"")</f>
        <v>44995</v>
      </c>
      <c r="I21" s="61" t="str">
        <f t="shared" si="0"/>
        <v>Angel</v>
      </c>
      <c r="J21" s="60" t="str">
        <f>VLOOKUP(Tableau1[[#This Row],[DM]],$S$1:$T$11,2,FALSE)</f>
        <v>ppppp@test.com</v>
      </c>
      <c r="K21" s="37" t="s">
        <v>38</v>
      </c>
      <c r="L21" s="38">
        <v>2</v>
      </c>
      <c r="M21" s="38">
        <v>1</v>
      </c>
      <c r="N21" s="38">
        <v>3</v>
      </c>
      <c r="O21" s="79"/>
      <c r="P21" s="73"/>
      <c r="S21"/>
    </row>
    <row r="22" spans="1:19" x14ac:dyDescent="0.25">
      <c r="A22" s="42"/>
      <c r="B22" s="5" t="s">
        <v>47</v>
      </c>
      <c r="C22" s="5" t="s">
        <v>11</v>
      </c>
      <c r="D22" s="5" t="s">
        <v>29</v>
      </c>
      <c r="E22" s="4">
        <v>45012</v>
      </c>
      <c r="F22" s="6">
        <v>2</v>
      </c>
      <c r="G22" s="25">
        <f>IF(Tableau1[[#This Row],[Type contrat]]="CDI",DATE(YEAR(E22),MONTH(E22)+F22,DAY(E22)-1),IF(Tableau1[[#This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22" s="22">
        <f>IFERROR(IF(Tableau1[[#This Row],[Type contrat]]="CDI",Tableau1[[#This Row],[Date fin de période d''essai]]-15,Tableau1[[#This Row],[Date fin de période d''essai]]-3),"")</f>
        <v>45057</v>
      </c>
      <c r="I22" s="61" t="str">
        <f t="shared" si="0"/>
        <v>Angel</v>
      </c>
      <c r="J22" s="60" t="str">
        <f>VLOOKUP(Tableau1[[#This Row],[DM]],$S$1:$T$11,2,FALSE)</f>
        <v>ppppp@test.com</v>
      </c>
      <c r="K22" s="37" t="s">
        <v>28</v>
      </c>
      <c r="L22" s="38">
        <v>3</v>
      </c>
      <c r="M22" s="38">
        <v>1</v>
      </c>
      <c r="N22" s="38">
        <v>4</v>
      </c>
      <c r="O22" s="79"/>
      <c r="P22" s="73"/>
      <c r="S22"/>
    </row>
    <row r="23" spans="1:19" x14ac:dyDescent="0.25">
      <c r="A23" s="42"/>
      <c r="B23" s="5" t="s">
        <v>47</v>
      </c>
      <c r="C23" s="5" t="s">
        <v>11</v>
      </c>
      <c r="D23" s="5" t="s">
        <v>29</v>
      </c>
      <c r="E23" s="4">
        <v>44991</v>
      </c>
      <c r="F23" s="6">
        <v>2</v>
      </c>
      <c r="G23" s="25">
        <f>IF(Tableau1[[#This Row],[Type contrat]]="CDI",DATE(YEAR(E23),MONTH(E23)+F23,DAY(E23)-1),IF(Tableau1[[#This Row],[Type contrat]]="Apprentissage",Tableau1[[#This Row],[Date début contrat]]+Tableau1[[#This Row],[Durée PE en mois ou jours]]-1,Tableau1[[#This Row],[Date début contrat]]+Tableau1[[#This Row],[Durée PE en mois ou jours]]-1))</f>
        <v>45051</v>
      </c>
      <c r="H23" s="22">
        <f>IFERROR(IF(Tableau1[[#This Row],[Type contrat]]="CDI",Tableau1[[#This Row],[Date fin de période d''essai]]-15,Tableau1[[#This Row],[Date fin de période d''essai]]-3),"")</f>
        <v>45036</v>
      </c>
      <c r="I23" s="61" t="str">
        <f t="shared" si="0"/>
        <v>Angel</v>
      </c>
      <c r="J23" s="60" t="str">
        <f>VLOOKUP(Tableau1[[#This Row],[DM]],$S$1:$T$11,2,FALSE)</f>
        <v>ppppp@test.com</v>
      </c>
      <c r="K23" s="37" t="s">
        <v>14</v>
      </c>
      <c r="L23" s="38">
        <v>4</v>
      </c>
      <c r="M23" s="38">
        <v>2</v>
      </c>
      <c r="N23" s="38">
        <v>6</v>
      </c>
      <c r="O23" s="79"/>
      <c r="P23" s="73"/>
      <c r="S23"/>
    </row>
    <row r="24" spans="1:19" x14ac:dyDescent="0.25">
      <c r="A24" s="42"/>
      <c r="B24" s="5" t="s">
        <v>47</v>
      </c>
      <c r="C24" s="5" t="s">
        <v>12</v>
      </c>
      <c r="D24" s="5" t="s">
        <v>29</v>
      </c>
      <c r="E24" s="4">
        <v>44998</v>
      </c>
      <c r="F24" s="6">
        <v>14</v>
      </c>
      <c r="G24" s="25">
        <f>IF(Tableau1[[#This Row],[Type contrat]]="CDI",DATE(YEAR(E24),MONTH(E24)+F24,DAY(E24)-1),IF(Tableau1[[#This Row],[Type contrat]]="Apprentissage",Tableau1[[#This Row],[Date début contrat]]+Tableau1[[#This Row],[Durée PE en mois ou jours]]-1,Tableau1[[#This Row],[Date début contrat]]+Tableau1[[#This Row],[Durée PE en mois ou jours]]-1))</f>
        <v>45011</v>
      </c>
      <c r="H24" s="22">
        <f>IFERROR(IF(Tableau1[[#This Row],[Type contrat]]="CDI",Tableau1[[#This Row],[Date fin de période d''essai]]-15,Tableau1[[#This Row],[Date fin de période d''essai]]-3),"")</f>
        <v>45008</v>
      </c>
      <c r="I24" s="61" t="str">
        <f t="shared" si="0"/>
        <v>Angel</v>
      </c>
      <c r="J24" s="60" t="str">
        <f>VLOOKUP(Tableau1[[#This Row],[DM]],$S$1:$T$11,2,FALSE)</f>
        <v>ppppp@test.com</v>
      </c>
      <c r="K24" s="41" t="s">
        <v>36</v>
      </c>
      <c r="L24" s="39">
        <v>45</v>
      </c>
      <c r="M24" s="40" t="s">
        <v>30</v>
      </c>
      <c r="N24" s="40" t="s">
        <v>37</v>
      </c>
      <c r="O24" s="39"/>
      <c r="P24" s="73"/>
    </row>
    <row r="25" spans="1:19" x14ac:dyDescent="0.25">
      <c r="G25"/>
      <c r="H25"/>
      <c r="I25"/>
    </row>
  </sheetData>
  <mergeCells count="8">
    <mergeCell ref="P14:P24"/>
    <mergeCell ref="K1:N1"/>
    <mergeCell ref="K6:N6"/>
    <mergeCell ref="O15:O17"/>
    <mergeCell ref="O18:O20"/>
    <mergeCell ref="O21:O23"/>
    <mergeCell ref="K13:O13"/>
    <mergeCell ref="K10:K11"/>
  </mergeCells>
  <dataValidations count="3">
    <dataValidation type="list" allowBlank="1" showInputMessage="1" showErrorMessage="1" sqref="D2:D24">
      <formula1>$K$15:$K$24</formula1>
    </dataValidation>
    <dataValidation type="list" allowBlank="1" showInputMessage="1" showErrorMessage="1" sqref="B2:B24">
      <formula1>$R$2:$R$12</formula1>
    </dataValidation>
    <dataValidation type="list" allowBlank="1" showInputMessage="1" showErrorMessage="1" sqref="C1:C1048576">
      <formula1>$R$13:$R$14</formula1>
    </dataValidation>
  </dataValidations>
  <hyperlinks>
    <hyperlink ref="S2" r:id="rId1" display="rgarciau.intersport@yahoo.fr"/>
    <hyperlink ref="S3" r:id="rId2" display="prenveille.c@gmail.com"/>
    <hyperlink ref="S4" r:id="rId3" display="regis.pasquier.intersport@gmail.com"/>
    <hyperlink ref="T2" r:id="rId4"/>
    <hyperlink ref="T3" r:id="rId5"/>
    <hyperlink ref="T1" r:id="rId6"/>
    <hyperlink ref="T4" r:id="rId7"/>
  </hyperlinks>
  <pageMargins left="0.7" right="0.7" top="0.75" bottom="0.75" header="0.3" footer="0.3"/>
  <pageSetup paperSize="9" orientation="portrait" r:id="rId8"/>
  <legacyDrawing r:id="rId9"/>
  <tableParts count="2"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date_Jour</vt:lpstr>
      <vt:lpstr>DM</vt:lpstr>
      <vt:lpstr>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04250-G2/FLEUR</cp:lastModifiedBy>
  <dcterms:created xsi:type="dcterms:W3CDTF">2006-09-16T00:00:00Z</dcterms:created>
  <dcterms:modified xsi:type="dcterms:W3CDTF">2023-09-12T13:24:53Z</dcterms:modified>
</cp:coreProperties>
</file>