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CONTRAT\"/>
    </mc:Choice>
  </mc:AlternateContent>
  <bookViews>
    <workbookView xWindow="240" yWindow="21000" windowWidth="14805" windowHeight="8010"/>
  </bookViews>
  <sheets>
    <sheet name="Suivi_PE" sheetId="1" r:id="rId1"/>
  </sheets>
  <definedNames>
    <definedName name="date_Jour">Suivi_PE!$W$2</definedName>
    <definedName name="DM">Suivi_PE!$I:$I</definedName>
    <definedName name="Nom">Suivi_PE!$A:$A</definedName>
  </definedNames>
  <calcPr calcId="15251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I3" i="1" l="1"/>
  <c r="J3" i="1" s="1"/>
  <c r="I4" i="1"/>
  <c r="J4" i="1" s="1"/>
  <c r="W2" i="1" l="1"/>
  <c r="M11" i="1" l="1"/>
  <c r="O11" i="1" s="1"/>
  <c r="G124" i="1" l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G123" i="1"/>
  <c r="G138" i="1"/>
  <c r="G139" i="1"/>
  <c r="G140" i="1"/>
  <c r="G141" i="1"/>
  <c r="G142" i="1"/>
  <c r="G143" i="1"/>
  <c r="G144" i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G114" i="1" l="1"/>
  <c r="G115" i="1"/>
  <c r="G116" i="1"/>
  <c r="G117" i="1"/>
  <c r="G118" i="1"/>
  <c r="G119" i="1"/>
  <c r="G120" i="1"/>
  <c r="G121" i="1"/>
  <c r="G122" i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G111" i="1" l="1"/>
  <c r="I111" i="1"/>
  <c r="J111" i="1" s="1"/>
  <c r="G112" i="1"/>
  <c r="I112" i="1"/>
  <c r="J112" i="1" s="1"/>
  <c r="G113" i="1"/>
  <c r="I113" i="1"/>
  <c r="J113" i="1" s="1"/>
  <c r="I123" i="1"/>
  <c r="J123" i="1" s="1"/>
  <c r="G145" i="1"/>
  <c r="I145" i="1"/>
  <c r="J145" i="1" s="1"/>
  <c r="G146" i="1"/>
  <c r="I146" i="1"/>
  <c r="J146" i="1" s="1"/>
  <c r="G147" i="1"/>
  <c r="I147" i="1"/>
  <c r="J147" i="1" s="1"/>
  <c r="G148" i="1"/>
  <c r="I148" i="1"/>
  <c r="J148" i="1" s="1"/>
  <c r="G86" i="1" l="1"/>
  <c r="I86" i="1"/>
  <c r="J86" i="1" s="1"/>
  <c r="G87" i="1"/>
  <c r="I87" i="1"/>
  <c r="J87" i="1" s="1"/>
  <c r="G88" i="1"/>
  <c r="I88" i="1"/>
  <c r="J88" i="1" s="1"/>
  <c r="G89" i="1"/>
  <c r="I89" i="1"/>
  <c r="J89" i="1" s="1"/>
  <c r="G90" i="1"/>
  <c r="I90" i="1"/>
  <c r="J90" i="1" s="1"/>
  <c r="G91" i="1"/>
  <c r="I91" i="1"/>
  <c r="J91" i="1" s="1"/>
  <c r="G92" i="1"/>
  <c r="I92" i="1"/>
  <c r="J92" i="1" s="1"/>
  <c r="G93" i="1"/>
  <c r="I93" i="1"/>
  <c r="J93" i="1" s="1"/>
  <c r="G94" i="1"/>
  <c r="I94" i="1"/>
  <c r="J94" i="1" s="1"/>
  <c r="G95" i="1"/>
  <c r="I95" i="1"/>
  <c r="J95" i="1" s="1"/>
  <c r="G96" i="1"/>
  <c r="I96" i="1"/>
  <c r="J96" i="1" s="1"/>
  <c r="G97" i="1"/>
  <c r="I97" i="1"/>
  <c r="J97" i="1" s="1"/>
  <c r="G98" i="1"/>
  <c r="I98" i="1"/>
  <c r="J98" i="1" s="1"/>
  <c r="G99" i="1"/>
  <c r="I99" i="1"/>
  <c r="J99" i="1" s="1"/>
  <c r="G100" i="1"/>
  <c r="I100" i="1"/>
  <c r="J100" i="1" s="1"/>
  <c r="G101" i="1"/>
  <c r="I101" i="1"/>
  <c r="J101" i="1" s="1"/>
  <c r="G102" i="1"/>
  <c r="I102" i="1"/>
  <c r="J102" i="1" s="1"/>
  <c r="G103" i="1"/>
  <c r="I103" i="1"/>
  <c r="J103" i="1" s="1"/>
  <c r="G104" i="1"/>
  <c r="I104" i="1"/>
  <c r="J104" i="1" s="1"/>
  <c r="G105" i="1"/>
  <c r="I105" i="1"/>
  <c r="J105" i="1" s="1"/>
  <c r="G106" i="1"/>
  <c r="I106" i="1"/>
  <c r="J106" i="1" s="1"/>
  <c r="G107" i="1"/>
  <c r="I107" i="1"/>
  <c r="J107" i="1" s="1"/>
  <c r="G108" i="1"/>
  <c r="I108" i="1"/>
  <c r="J108" i="1" s="1"/>
  <c r="G109" i="1"/>
  <c r="I109" i="1"/>
  <c r="J109" i="1" s="1"/>
  <c r="G69" i="1" l="1"/>
  <c r="I69" i="1"/>
  <c r="J69" i="1" s="1"/>
  <c r="G70" i="1"/>
  <c r="I70" i="1"/>
  <c r="J70" i="1" s="1"/>
  <c r="G71" i="1"/>
  <c r="I71" i="1"/>
  <c r="J71" i="1" s="1"/>
  <c r="G72" i="1"/>
  <c r="I72" i="1"/>
  <c r="J72" i="1" s="1"/>
  <c r="G73" i="1"/>
  <c r="I73" i="1"/>
  <c r="J73" i="1" s="1"/>
  <c r="G74" i="1"/>
  <c r="I74" i="1"/>
  <c r="J74" i="1" s="1"/>
  <c r="G75" i="1"/>
  <c r="I75" i="1"/>
  <c r="J75" i="1" s="1"/>
  <c r="G76" i="1"/>
  <c r="I76" i="1"/>
  <c r="J76" i="1" s="1"/>
  <c r="G77" i="1"/>
  <c r="I77" i="1"/>
  <c r="J77" i="1" s="1"/>
  <c r="G78" i="1"/>
  <c r="I78" i="1"/>
  <c r="J78" i="1" s="1"/>
  <c r="G79" i="1"/>
  <c r="I79" i="1"/>
  <c r="J79" i="1" s="1"/>
  <c r="I5" i="1" l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110" i="1"/>
  <c r="J110" i="1" s="1"/>
  <c r="I149" i="1"/>
  <c r="J149" i="1" s="1"/>
  <c r="I150" i="1"/>
  <c r="J150" i="1" s="1"/>
  <c r="I151" i="1"/>
  <c r="J151" i="1" s="1"/>
  <c r="I152" i="1"/>
  <c r="J152" i="1" s="1"/>
  <c r="I2" i="1"/>
  <c r="J2" i="1" s="1"/>
  <c r="G50" i="1" l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80" i="1"/>
  <c r="G81" i="1"/>
  <c r="G82" i="1"/>
  <c r="G83" i="1"/>
  <c r="G84" i="1"/>
  <c r="G49" i="1"/>
  <c r="G85" i="1"/>
  <c r="G110" i="1"/>
  <c r="G149" i="1"/>
  <c r="G150" i="1"/>
  <c r="G151" i="1"/>
  <c r="G152" i="1"/>
  <c r="G43" i="1" l="1"/>
  <c r="G44" i="1"/>
  <c r="G4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L4" i="1" l="1"/>
  <c r="N4" i="1" s="1"/>
  <c r="G39" i="1" l="1"/>
  <c r="G40" i="1"/>
  <c r="G41" i="1"/>
  <c r="G42" i="1"/>
  <c r="G46" i="1"/>
  <c r="G47" i="1"/>
  <c r="G48" i="1"/>
  <c r="M2" i="1" l="1"/>
  <c r="M7" i="1" l="1"/>
  <c r="L9" i="1" l="1"/>
  <c r="N9" i="1" s="1"/>
</calcChain>
</file>

<file path=xl/comments1.xml><?xml version="1.0" encoding="utf-8"?>
<comments xmlns="http://schemas.openxmlformats.org/spreadsheetml/2006/main">
  <authors>
    <author>Auteur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par défaut si CDD 3 jours si CDI 15 jours mais en fonction du temps de présence de de la CSP</t>
        </r>
      </text>
    </comment>
    <comment ref="M19" authorId="0" shapeId="0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 xml:space="preserve">Renouvellement au - 3 j avant la fin PE
</t>
        </r>
      </text>
    </comment>
    <comment ref="M20" authorId="0" shapeId="0">
      <text>
        <r>
          <rPr>
            <b/>
            <sz val="9"/>
            <color indexed="81"/>
            <rFont val="Tahoma"/>
            <family val="2"/>
          </rPr>
          <t>Fleur :</t>
        </r>
        <r>
          <rPr>
            <sz val="9"/>
            <color indexed="81"/>
            <rFont val="Tahoma"/>
            <family val="2"/>
          </rPr>
          <t xml:space="preserve">
Fleur :
Renouvellement au - 3 j avant la fin PE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Fleur:</t>
        </r>
        <r>
          <rPr>
            <sz val="9"/>
            <color indexed="81"/>
            <rFont val="Tahoma"/>
            <family val="2"/>
          </rPr>
          <t xml:space="preserve">
Doivent recevoir une lettre d'engagement à l'issue de la PE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>Doivent recevoir une lettre d'engagement à l'issue de la PE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<sst xmlns="http://schemas.openxmlformats.org/spreadsheetml/2006/main" count="344" uniqueCount="61">
  <si>
    <t>Entité</t>
  </si>
  <si>
    <t>Date fin de période d'essai</t>
  </si>
  <si>
    <t>Date début contrat</t>
  </si>
  <si>
    <t>en cas de rupture  à l’initiative de l’employeur</t>
  </si>
  <si>
    <t>en cas de rupture  à l’initiative du salarié</t>
  </si>
  <si>
    <t>24 h en deçà de 8 jours de présence</t>
  </si>
  <si>
    <t>48h  entre 8 jours et 1 mois de présence</t>
  </si>
  <si>
    <t>48 h à partir  de 8 jours de présence</t>
  </si>
  <si>
    <t>2 semaines après 1 mois de présence</t>
  </si>
  <si>
    <t>1 mois après 3 mois de présence</t>
  </si>
  <si>
    <t>Type contrat</t>
  </si>
  <si>
    <t>CDI</t>
  </si>
  <si>
    <t>CDD</t>
  </si>
  <si>
    <t>AGM</t>
  </si>
  <si>
    <t>Cadres</t>
  </si>
  <si>
    <t>Durée initiale</t>
  </si>
  <si>
    <t>Renouvellement</t>
  </si>
  <si>
    <t>Durée maximale</t>
  </si>
  <si>
    <t>Catégorie</t>
  </si>
  <si>
    <t>Date de fin</t>
  </si>
  <si>
    <t>Date départ</t>
  </si>
  <si>
    <t>Arrondi</t>
  </si>
  <si>
    <r>
      <t xml:space="preserve"> Calculatrice </t>
    </r>
    <r>
      <rPr>
        <b/>
        <sz val="18"/>
        <color rgb="FFFF0000"/>
        <rFont val="Calibri"/>
        <family val="2"/>
        <scheme val="minor"/>
      </rPr>
      <t xml:space="preserve">CDD supérieur </t>
    </r>
    <r>
      <rPr>
        <b/>
        <sz val="18"/>
        <rFont val="Calibri"/>
        <family val="2"/>
        <scheme val="minor"/>
      </rPr>
      <t>à 6 mois</t>
    </r>
  </si>
  <si>
    <r>
      <t xml:space="preserve"> Calculatrice </t>
    </r>
    <r>
      <rPr>
        <b/>
        <sz val="18"/>
        <color rgb="FFFF0000"/>
        <rFont val="Calibri"/>
        <family val="2"/>
        <scheme val="minor"/>
      </rPr>
      <t>CDD inférieur</t>
    </r>
    <r>
      <rPr>
        <b/>
        <sz val="18"/>
        <rFont val="Calibri"/>
        <family val="2"/>
        <scheme val="minor"/>
      </rPr>
      <t xml:space="preserve"> à 6 mois</t>
    </r>
  </si>
  <si>
    <t>Durée PE CDI selon CCN</t>
  </si>
  <si>
    <t>Nb mois entier</t>
  </si>
  <si>
    <t>AGM (A1,A,B)</t>
  </si>
  <si>
    <t>Cadres (C,D)</t>
  </si>
  <si>
    <t>TAM</t>
  </si>
  <si>
    <t>Employés</t>
  </si>
  <si>
    <t>X</t>
  </si>
  <si>
    <t>CDD supérieur à 6 mois : 1 jours par semaine travaillée, maximum 30 jours, pas de renouvellement</t>
  </si>
  <si>
    <t>CDD inférieur ou = 6 mois : 1 jour par semaine travaillée, maximum 14j, pas de renouvellement</t>
  </si>
  <si>
    <t>Nb jours</t>
  </si>
  <si>
    <r>
      <t xml:space="preserve">Durée PE </t>
    </r>
    <r>
      <rPr>
        <b/>
        <sz val="11"/>
        <color rgb="FFFF0000"/>
        <rFont val="Calibri"/>
        <family val="2"/>
        <scheme val="minor"/>
      </rPr>
      <t>en mois ou jours</t>
    </r>
  </si>
  <si>
    <t>CCN</t>
  </si>
  <si>
    <t>Apprenti</t>
  </si>
  <si>
    <t>45 jours</t>
  </si>
  <si>
    <t>Ouvriers</t>
  </si>
  <si>
    <t>En jours calendaires</t>
  </si>
  <si>
    <t>Si Maladie, CP, RTT, Congé sans solde, Congé pour évenement familiale,  la période d'essai est repoussé d'autant (nombre de jours calendaires si 1 semaine entière alors = 7 jours, si 1 vendredi = 1 jours)
Les jours fériés ne prolongent pas la PE</t>
  </si>
  <si>
    <t>Calcul heures hebdo en heures mensuelles</t>
  </si>
  <si>
    <t>Salaires brut smic</t>
  </si>
  <si>
    <t>Taux horaires smic</t>
  </si>
  <si>
    <t>Email</t>
  </si>
  <si>
    <t>Test1</t>
  </si>
  <si>
    <t>Test2</t>
  </si>
  <si>
    <t>Test3</t>
  </si>
  <si>
    <t>Batman</t>
  </si>
  <si>
    <t>Angel</t>
  </si>
  <si>
    <t>Superman</t>
  </si>
  <si>
    <t>NNNNNNN@test.com</t>
  </si>
  <si>
    <t>PPPPPPP@test.com</t>
  </si>
  <si>
    <t>date_envoi</t>
  </si>
  <si>
    <t>date_Jour</t>
  </si>
  <si>
    <t>Sophia</t>
  </si>
  <si>
    <t>DM</t>
  </si>
  <si>
    <t>Nom</t>
  </si>
  <si>
    <t>clara</t>
  </si>
  <si>
    <t>zagra</t>
  </si>
  <si>
    <t>test@test.com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</si>
</sst>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i/>
      <sz val="10"/>
      <color theme="8"/>
      <name val="Calibri"/>
      <family val="2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1" fontId="3" fillId="4" borderId="10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3" fillId="8" borderId="2" xfId="0" applyFon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9" borderId="1" xfId="0" applyFill="1" applyBorder="1" applyAlignment="1">
      <alignment horizontal="right" vertical="center" wrapText="1"/>
    </xf>
    <xf numFmtId="0" fontId="0" fillId="9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 wrapText="1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right" wrapText="1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right" wrapText="1"/>
    </xf>
    <xf numFmtId="0" fontId="0" fillId="0" borderId="5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2" fontId="0" fillId="0" borderId="9" xfId="0" applyNumberFormat="1" applyFont="1" applyBorder="1" applyAlignment="1">
      <alignment horizontal="center" vertical="center"/>
    </xf>
    <xf numFmtId="14" fontId="0" fillId="0" borderId="0" xfId="0" applyNumberFormat="1"/>
    <xf numFmtId="0" fontId="14" fillId="0" borderId="4" xfId="1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3" fillId="4" borderId="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11" borderId="19" xfId="0" applyFill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left"/>
    </xf>
    <xf numFmtId="0" fontId="0" fillId="0" borderId="22" xfId="0" applyBorder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2" fontId="15" fillId="0" borderId="2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1" applyAlignment="1">
      <alignment horizontal="left"/>
    </xf>
    <xf numFmtId="49" fontId="0" fillId="0" borderId="0" xfId="0" applyNumberFormat="1" applyAlignment="1">
      <alignment horizontal="right" vertical="center"/>
    </xf>
    <xf numFmtId="49" fontId="5" fillId="0" borderId="4" xfId="1" applyNumberFormat="1" applyFon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J152" totalsRowShown="0" headerRowDxfId="16" dataDxfId="15" tableBorderDxfId="14">
  <autoFilter ref="A1:J152"/>
  <tableColumns count="10">
    <tableColumn id="1" name="Nom" dataDxfId="13"/>
    <tableColumn id="3" name="Entité" dataDxfId="12"/>
    <tableColumn id="4" name="Type contrat" dataDxfId="11"/>
    <tableColumn id="5" name="Catégorie" dataDxfId="10"/>
    <tableColumn id="6" name="Date début contrat" dataDxfId="9"/>
    <tableColumn id="7" name="Durée PE en mois ou jours" dataDxfId="8"/>
    <tableColumn id="8" name="Date fin de période d'essai" dataDxfId="7"/>
    <tableColumn id="9" name="date_envoi" dataDxfId="2">
      <calculatedColumnFormula>IFERROR(IF(C2="CDI",G2-15,G2-3),"")</calculatedColumnFormula>
    </tableColumn>
    <tableColumn id="10" name="DM" dataDxfId="6" dataCellStyle="Lien hypertexte">
      <calculatedColumnFormula>VLOOKUP(B2,$R$1:$S$11,2,FALSE)</calculatedColumnFormula>
    </tableColumn>
    <tableColumn id="2" name="Email" dataDxfId="5">
      <calculatedColumnFormula>VLOOKUP(Tableau1[[#This Row],[DM]],$S$1:$T$11,2,FALSE)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regis.pasquier.intersport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prenveille.c@gmail.com" TargetMode="External"/><Relationship Id="rId1" Type="http://schemas.openxmlformats.org/officeDocument/2006/relationships/hyperlink" Target="mailto:rgarciau.intersport@yahoo.fr" TargetMode="External"/><Relationship Id="rId6" Type="http://schemas.openxmlformats.org/officeDocument/2006/relationships/hyperlink" Target="mailto:test@test.com" TargetMode="External"/><Relationship Id="rId5" Type="http://schemas.openxmlformats.org/officeDocument/2006/relationships/hyperlink" Target="mailto:PPPPPPP@test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NNNNNNN@test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63"/>
  <sheetViews>
    <sheetView tabSelected="1" zoomScaleNormal="100" workbookViewId="0">
      <pane ySplit="11" topLeftCell="A12" activePane="bottomLeft" state="frozen"/>
      <selection activeCell="B1" sqref="B1"/>
      <selection pane="bottomLeft" activeCell="B8" sqref="B8"/>
    </sheetView>
  </sheetViews>
  <sheetFormatPr baseColWidth="10" defaultColWidth="9.140625" defaultRowHeight="15" x14ac:dyDescent="0.25"/>
  <cols>
    <col min="1" max="1" width="24" bestFit="1" customWidth="1"/>
    <col min="2" max="2" width="11.140625" bestFit="1" customWidth="1"/>
    <col min="3" max="3" width="8.85546875" customWidth="1"/>
    <col min="4" max="4" width="11.140625" customWidth="1"/>
    <col min="5" max="5" width="11.28515625" customWidth="1"/>
    <col min="6" max="6" width="9.28515625" customWidth="1"/>
    <col min="7" max="7" width="10.42578125" style="1" customWidth="1"/>
    <col min="8" max="8" width="16.5703125" style="1" customWidth="1"/>
    <col min="9" max="9" width="16.85546875" style="1" customWidth="1"/>
    <col min="10" max="10" width="8.85546875" style="77" customWidth="1"/>
    <col min="11" max="11" width="15.5703125" style="2" customWidth="1"/>
    <col min="12" max="14" width="17.28515625" customWidth="1"/>
    <col min="15" max="15" width="49.140625" customWidth="1"/>
    <col min="16" max="16" width="44.5703125" customWidth="1"/>
    <col min="17" max="17" width="10.7109375" bestFit="1" customWidth="1"/>
    <col min="19" max="19" width="9.140625" style="46"/>
    <col min="20" max="20" width="15.5703125" bestFit="1" customWidth="1"/>
    <col min="23" max="23" width="10.7109375" bestFit="1" customWidth="1"/>
  </cols>
  <sheetData>
    <row r="1" spans="1:23" s="2" customFormat="1" ht="45.75" customHeight="1" x14ac:dyDescent="0.25">
      <c r="A1" s="30" t="s">
        <v>57</v>
      </c>
      <c r="B1" s="3" t="s">
        <v>0</v>
      </c>
      <c r="C1" s="3" t="s">
        <v>10</v>
      </c>
      <c r="D1" s="3" t="s">
        <v>18</v>
      </c>
      <c r="E1" s="3" t="s">
        <v>2</v>
      </c>
      <c r="F1" s="3" t="s">
        <v>34</v>
      </c>
      <c r="G1" s="3" t="s">
        <v>1</v>
      </c>
      <c r="H1" s="28" t="s">
        <v>53</v>
      </c>
      <c r="I1" s="31" t="s">
        <v>56</v>
      </c>
      <c r="J1" s="95" t="s">
        <v>44</v>
      </c>
      <c r="K1" s="84" t="s">
        <v>23</v>
      </c>
      <c r="L1" s="85"/>
      <c r="M1" s="85"/>
      <c r="N1" s="86"/>
      <c r="O1" s="40" t="s">
        <v>3</v>
      </c>
      <c r="P1" s="19" t="s">
        <v>4</v>
      </c>
      <c r="R1" s="14" t="s">
        <v>45</v>
      </c>
      <c r="S1" s="43" t="s">
        <v>48</v>
      </c>
      <c r="T1" s="78" t="s">
        <v>60</v>
      </c>
      <c r="W1" s="2" t="s">
        <v>54</v>
      </c>
    </row>
    <row r="2" spans="1:23" ht="18" customHeight="1" x14ac:dyDescent="0.25">
      <c r="A2" s="81" t="s">
        <v>55</v>
      </c>
      <c r="B2" s="82" t="s">
        <v>45</v>
      </c>
      <c r="C2" s="82" t="s">
        <v>11</v>
      </c>
      <c r="D2" s="82" t="s">
        <v>29</v>
      </c>
      <c r="E2" s="4">
        <v>44928</v>
      </c>
      <c r="F2" s="6">
        <v>2</v>
      </c>
      <c r="G2" s="36">
        <f>IF(Tableau1[[#This Row],[Type contrat]]="CDI",DATE(YEAR(E2),MONTH(E2)+F2,DAY(E2)-1),IF(Tableau1[[#This Row],[Type contrat]]="Apprentissage",Tableau1[[#This Row],[Date début contrat]]+Tableau1[[#This Row],[Durée PE en mois ou jours]]-1,Tableau1[[#This Row],[Date début contrat]]+Tableau1[[#This Row],[Durée PE en mois ou jours]]-1))</f>
        <v>44986</v>
      </c>
      <c r="H2" s="29">
        <v>45181</v>
      </c>
      <c r="I2" s="80" t="str">
        <f>VLOOKUP(B2,$R$1:$S$11,2,FALSE)</f>
        <v>Batman</v>
      </c>
      <c r="J2" s="79" t="str">
        <f>VLOOKUP(Tableau1[[#This Row],[DM]],$S$1:$T$11,2,FALSE)</f>
        <v>test@test.com</v>
      </c>
      <c r="K2" s="16"/>
      <c r="L2" s="42" t="s">
        <v>25</v>
      </c>
      <c r="M2" s="38">
        <f>MAX(0,(YEAR(N3+1)-YEAR(L3-1))*12+MONTH(N3+1)-MONTH(L3-1)-1)</f>
        <v>1</v>
      </c>
      <c r="N2" s="17"/>
      <c r="O2" s="39" t="s">
        <v>5</v>
      </c>
      <c r="P2" s="15" t="s">
        <v>5</v>
      </c>
      <c r="R2" s="14" t="s">
        <v>46</v>
      </c>
      <c r="S2" s="43" t="s">
        <v>50</v>
      </c>
      <c r="T2" s="78" t="s">
        <v>51</v>
      </c>
      <c r="W2" s="61">
        <f ca="1">TODAY()</f>
        <v>45181</v>
      </c>
    </row>
    <row r="3" spans="1:23" ht="21.75" customHeight="1" x14ac:dyDescent="0.25">
      <c r="A3" s="81" t="s">
        <v>58</v>
      </c>
      <c r="B3" s="82" t="s">
        <v>46</v>
      </c>
      <c r="C3" s="82" t="s">
        <v>11</v>
      </c>
      <c r="D3" s="82" t="s">
        <v>29</v>
      </c>
      <c r="E3" s="4">
        <v>44929</v>
      </c>
      <c r="F3" s="6">
        <v>2</v>
      </c>
      <c r="G3" s="36">
        <f>IF(Tableau1[[#This Row],[Type contrat]]="CDI",DATE(YEAR(E3),MONTH(E3)+F3,DAY(E3)-1),IF(Tableau1[[#This Row],[Type contrat]]="Apprentissage",Tableau1[[#This Row],[Date début contrat]]+Tableau1[[#This Row],[Durée PE en mois ou jours]]-1,Tableau1[[#This Row],[Date début contrat]]+Tableau1[[#This Row],[Durée PE en mois ou jours]]-1))</f>
        <v>44987</v>
      </c>
      <c r="H3" s="29">
        <f t="shared" ref="H2:H33" si="0">IFERROR(IF(C3="CDI",G3-15,G3-3),"")</f>
        <v>44972</v>
      </c>
      <c r="I3" s="80" t="str">
        <f t="shared" ref="I3:I4" si="1">VLOOKUP(B3,$R$1:$S$11,2,FALSE)</f>
        <v>Superman</v>
      </c>
      <c r="J3" s="79" t="str">
        <f>VLOOKUP(Tableau1[[#This Row],[DM]],$S$1:$T$11,2,FALSE)</f>
        <v>NNNNNNN@test.com</v>
      </c>
      <c r="K3" s="20" t="s">
        <v>20</v>
      </c>
      <c r="L3" s="21">
        <v>45177</v>
      </c>
      <c r="M3" s="22" t="s">
        <v>19</v>
      </c>
      <c r="N3" s="23">
        <v>45241</v>
      </c>
      <c r="O3" s="39" t="s">
        <v>6</v>
      </c>
      <c r="P3" s="15" t="s">
        <v>7</v>
      </c>
      <c r="R3" s="14" t="s">
        <v>47</v>
      </c>
      <c r="S3" s="43" t="s">
        <v>49</v>
      </c>
      <c r="T3" s="78" t="s">
        <v>52</v>
      </c>
    </row>
    <row r="4" spans="1:23" ht="18" customHeight="1" thickBot="1" x14ac:dyDescent="0.3">
      <c r="A4" s="56" t="s">
        <v>59</v>
      </c>
      <c r="B4" s="5" t="s">
        <v>47</v>
      </c>
      <c r="C4" s="5" t="s">
        <v>11</v>
      </c>
      <c r="D4" s="5" t="s">
        <v>29</v>
      </c>
      <c r="E4" s="4">
        <v>44935</v>
      </c>
      <c r="F4" s="6">
        <v>2</v>
      </c>
      <c r="G4" s="36">
        <f>IF(Tableau1[[#This Row],[Type contrat]]="CDI",DATE(YEAR(E4),MONTH(E4)+F4,DAY(E4)-1),IF(Tableau1[[#This Row],[Type contrat]]="Apprentissage",Tableau1[[#This Row],[Date début contrat]]+Tableau1[[#This Row],[Durée PE en mois ou jours]]-1,Tableau1[[#This Row],[Date début contrat]]+Tableau1[[#This Row],[Durée PE en mois ou jours]]-1))</f>
        <v>44993</v>
      </c>
      <c r="H4" s="29">
        <f t="shared" si="0"/>
        <v>44978</v>
      </c>
      <c r="I4" s="32" t="str">
        <f t="shared" si="1"/>
        <v>Angel</v>
      </c>
      <c r="J4" s="79" t="str">
        <f>VLOOKUP(Tableau1[[#This Row],[DM]],$S$1:$T$11,2,FALSE)</f>
        <v>PPPPPPP@test.com</v>
      </c>
      <c r="K4" s="24" t="s">
        <v>33</v>
      </c>
      <c r="L4" s="60">
        <f>DATEDIF(L3,N3,"d")/7</f>
        <v>9.1428571428571423</v>
      </c>
      <c r="M4" s="25" t="s">
        <v>21</v>
      </c>
      <c r="N4" s="18">
        <f>IF(L4&gt;=14,14,ROUNDUP(L4,0))</f>
        <v>10</v>
      </c>
      <c r="O4" s="41" t="s">
        <v>8</v>
      </c>
      <c r="P4" s="12"/>
      <c r="R4" s="14"/>
      <c r="S4" s="44"/>
      <c r="T4" s="74"/>
    </row>
    <row r="5" spans="1:23" ht="18" customHeight="1" thickBot="1" x14ac:dyDescent="0.3">
      <c r="A5" s="56"/>
      <c r="B5" s="5"/>
      <c r="C5" s="5" t="s">
        <v>11</v>
      </c>
      <c r="D5" s="5" t="s">
        <v>29</v>
      </c>
      <c r="E5" s="4">
        <v>44942</v>
      </c>
      <c r="F5" s="6">
        <v>2</v>
      </c>
      <c r="G5" s="36">
        <f>IF(Tableau1[[#This Row],[Type contrat]]="CDI",DATE(YEAR(E5),MONTH(E5)+F5,DAY(E5)-1),IF(Tableau1[[#This Row],[Type contrat]]="Apprentissage",Tableau1[[#This Row],[Date début contrat]]+Tableau1[[#This Row],[Durée PE en mois ou jours]]-1,Tableau1[[#This Row],[Date début contrat]]+Tableau1[[#This Row],[Durée PE en mois ou jours]]-1))</f>
        <v>45000</v>
      </c>
      <c r="H5" s="29">
        <f t="shared" si="0"/>
        <v>44985</v>
      </c>
      <c r="I5" s="32" t="e">
        <f t="shared" ref="I5:I66" si="2">VLOOKUP(B5,$R$1:$S$11,2,FALSE)</f>
        <v>#N/A</v>
      </c>
      <c r="J5" s="76" t="e">
        <f>VLOOKUP(Tableau1[[#This Row],[DM]],$S$1:$T$11,2,FALSE)</f>
        <v>#N/A</v>
      </c>
      <c r="O5" s="13" t="s">
        <v>9</v>
      </c>
      <c r="P5" s="58" t="s">
        <v>39</v>
      </c>
      <c r="R5" s="14"/>
      <c r="S5" s="44"/>
      <c r="T5" s="74"/>
    </row>
    <row r="6" spans="1:23" ht="18" customHeight="1" x14ac:dyDescent="0.25">
      <c r="A6" s="56"/>
      <c r="B6" s="5"/>
      <c r="C6" s="5" t="s">
        <v>12</v>
      </c>
      <c r="D6" s="5" t="s">
        <v>29</v>
      </c>
      <c r="E6" s="4">
        <v>44958</v>
      </c>
      <c r="F6" s="6">
        <v>13</v>
      </c>
      <c r="G6" s="36">
        <f>IF(Tableau1[[#This Row],[Type contrat]]="CDI",DATE(YEAR(E6),MONTH(E6)+F6,DAY(E6)-1),IF(Tableau1[[#This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6" s="29">
        <f t="shared" si="0"/>
        <v>44967</v>
      </c>
      <c r="I6" s="32" t="e">
        <f t="shared" si="2"/>
        <v>#N/A</v>
      </c>
      <c r="J6" s="76" t="e">
        <f>VLOOKUP(Tableau1[[#This Row],[DM]],$S$1:$T$11,2,FALSE)</f>
        <v>#N/A</v>
      </c>
      <c r="K6" s="84" t="s">
        <v>22</v>
      </c>
      <c r="L6" s="85"/>
      <c r="M6" s="85"/>
      <c r="N6" s="86"/>
      <c r="R6" s="14"/>
      <c r="S6" s="43"/>
      <c r="T6" s="74"/>
    </row>
    <row r="7" spans="1:23" ht="18" customHeight="1" x14ac:dyDescent="0.25">
      <c r="A7" s="56"/>
      <c r="B7" s="5"/>
      <c r="C7" s="5" t="s">
        <v>12</v>
      </c>
      <c r="D7" s="5" t="s">
        <v>29</v>
      </c>
      <c r="E7" s="4">
        <v>44949</v>
      </c>
      <c r="F7" s="6">
        <v>8</v>
      </c>
      <c r="G7" s="36">
        <f>IF(Tableau1[[#This Row],[Type contrat]]="CDI",DATE(YEAR(E7),MONTH(E7)+F7,DAY(E7)-1),IF(Tableau1[[#This Row],[Type contrat]]="Apprentissage",Tableau1[[#This Row],[Date début contrat]]+Tableau1[[#This Row],[Durée PE en mois ou jours]]-1,Tableau1[[#This Row],[Date début contrat]]+Tableau1[[#This Row],[Durée PE en mois ou jours]]-1))</f>
        <v>44956</v>
      </c>
      <c r="H7" s="29">
        <f t="shared" si="0"/>
        <v>44953</v>
      </c>
      <c r="I7" s="32" t="e">
        <f t="shared" si="2"/>
        <v>#N/A</v>
      </c>
      <c r="J7" s="76" t="e">
        <f>VLOOKUP(Tableau1[[#This Row],[DM]],$S$1:$T$11,2,FALSE)</f>
        <v>#N/A</v>
      </c>
      <c r="K7" s="16"/>
      <c r="L7" s="42" t="s">
        <v>25</v>
      </c>
      <c r="M7" s="37">
        <f>MAX(0,(YEAR(N8+1)-YEAR(L8-1))*12+MONTH(N8+1)-MONTH(L8-1)-1)</f>
        <v>8</v>
      </c>
      <c r="N7" s="17"/>
      <c r="O7" s="26" t="s">
        <v>32</v>
      </c>
      <c r="R7" s="14"/>
      <c r="S7" s="44"/>
      <c r="T7" s="74"/>
    </row>
    <row r="8" spans="1:23" ht="18" customHeight="1" x14ac:dyDescent="0.25">
      <c r="A8" s="56"/>
      <c r="B8" s="5"/>
      <c r="C8" s="5" t="s">
        <v>12</v>
      </c>
      <c r="D8" s="5" t="s">
        <v>29</v>
      </c>
      <c r="E8" s="4">
        <v>44958</v>
      </c>
      <c r="F8" s="6">
        <v>8</v>
      </c>
      <c r="G8" s="36">
        <f>IF(Tableau1[[#This Row],[Type contrat]]="CDI",DATE(YEAR(E8),MONTH(E8)+F8,DAY(E8)-1),IF(Tableau1[[#This Row],[Type contrat]]="Apprentissage",Tableau1[[#This Row],[Date début contrat]]+Tableau1[[#This Row],[Durée PE en mois ou jours]]-1,Tableau1[[#This Row],[Date début contrat]]+Tableau1[[#This Row],[Durée PE en mois ou jours]]-1))</f>
        <v>44965</v>
      </c>
      <c r="H8" s="29">
        <f t="shared" si="0"/>
        <v>44962</v>
      </c>
      <c r="I8" s="32" t="e">
        <f t="shared" si="2"/>
        <v>#N/A</v>
      </c>
      <c r="J8" s="76" t="e">
        <f>VLOOKUP(Tableau1[[#This Row],[DM]],$S$1:$T$11,2,FALSE)</f>
        <v>#N/A</v>
      </c>
      <c r="K8" s="20" t="s">
        <v>20</v>
      </c>
      <c r="L8" s="21">
        <v>45078</v>
      </c>
      <c r="M8" s="22" t="s">
        <v>19</v>
      </c>
      <c r="N8" s="23">
        <v>45350</v>
      </c>
      <c r="O8" t="s">
        <v>31</v>
      </c>
      <c r="R8" s="14"/>
      <c r="S8" s="43"/>
      <c r="T8" s="74"/>
    </row>
    <row r="9" spans="1:23" ht="18" customHeight="1" x14ac:dyDescent="0.25">
      <c r="A9" s="56"/>
      <c r="B9" s="5"/>
      <c r="C9" s="5" t="s">
        <v>11</v>
      </c>
      <c r="D9" s="5" t="s">
        <v>29</v>
      </c>
      <c r="E9" s="4">
        <v>44958</v>
      </c>
      <c r="F9" s="6">
        <v>2</v>
      </c>
      <c r="G9" s="36">
        <f>IF(Tableau1[[#This Row],[Type contrat]]="CDI",DATE(YEAR(E9),MONTH(E9)+F9,DAY(E9)-1),IF(Tableau1[[#This Row],[Type contrat]]="Apprentissage",Tableau1[[#This Row],[Date début contrat]]+Tableau1[[#This Row],[Durée PE en mois ou jours]]-1,Tableau1[[#This Row],[Date début contrat]]+Tableau1[[#This Row],[Durée PE en mois ou jours]]-1))</f>
        <v>45016</v>
      </c>
      <c r="H9" s="29">
        <f t="shared" si="0"/>
        <v>45001</v>
      </c>
      <c r="I9" s="32" t="e">
        <f t="shared" si="2"/>
        <v>#N/A</v>
      </c>
      <c r="J9" s="76" t="e">
        <f>VLOOKUP(Tableau1[[#This Row],[DM]],$S$1:$T$11,2,FALSE)</f>
        <v>#N/A</v>
      </c>
      <c r="K9" s="20" t="s">
        <v>33</v>
      </c>
      <c r="L9" s="63">
        <f>(DATEDIF(L8,N8,"D")/7)</f>
        <v>38.857142857142854</v>
      </c>
      <c r="M9" s="64" t="s">
        <v>21</v>
      </c>
      <c r="N9" s="65">
        <f>IF(L9&gt;=30,30,ROUNDUP(L9,0))</f>
        <v>30</v>
      </c>
      <c r="R9" s="14"/>
      <c r="S9" s="45"/>
      <c r="T9" s="74"/>
    </row>
    <row r="10" spans="1:23" ht="18" customHeight="1" x14ac:dyDescent="0.25">
      <c r="A10" s="56"/>
      <c r="B10" s="5"/>
      <c r="C10" s="5" t="s">
        <v>12</v>
      </c>
      <c r="D10" s="5" t="s">
        <v>29</v>
      </c>
      <c r="E10" s="4">
        <v>44958</v>
      </c>
      <c r="F10" s="6">
        <v>6</v>
      </c>
      <c r="G10" s="36">
        <f>IF(Tableau1[[#This Row],[Type contrat]]="CDI",DATE(YEAR(E10),MONTH(E10)+F10,DAY(E10)-1),IF(Tableau1[[#This Row],[Type contrat]]="Apprentissage",Tableau1[[#This Row],[Date début contrat]]+Tableau1[[#This Row],[Durée PE en mois ou jours]]-1,Tableau1[[#This Row],[Date début contrat]]+Tableau1[[#This Row],[Durée PE en mois ou jours]]-1))</f>
        <v>44963</v>
      </c>
      <c r="H10" s="29">
        <f t="shared" si="0"/>
        <v>44960</v>
      </c>
      <c r="I10" s="32" t="e">
        <f t="shared" si="2"/>
        <v>#N/A</v>
      </c>
      <c r="J10" s="76" t="e">
        <f>VLOOKUP(Tableau1[[#This Row],[DM]],$S$1:$T$11,2,FALSE)</f>
        <v>#N/A</v>
      </c>
      <c r="K10" s="93" t="s">
        <v>41</v>
      </c>
      <c r="L10" s="66">
        <v>52</v>
      </c>
      <c r="M10" s="67">
        <v>10</v>
      </c>
      <c r="N10" s="68" t="s">
        <v>43</v>
      </c>
      <c r="O10" s="69" t="s">
        <v>42</v>
      </c>
      <c r="R10" s="14"/>
      <c r="S10" s="45"/>
      <c r="T10" s="74"/>
    </row>
    <row r="11" spans="1:23" ht="18" customHeight="1" x14ac:dyDescent="0.25">
      <c r="A11" s="56"/>
      <c r="B11" s="5"/>
      <c r="C11" s="5" t="s">
        <v>12</v>
      </c>
      <c r="D11" s="5" t="s">
        <v>29</v>
      </c>
      <c r="E11" s="4">
        <v>44958</v>
      </c>
      <c r="F11" s="6">
        <v>13</v>
      </c>
      <c r="G11" s="36">
        <f>IF(Tableau1[[#This Row],[Type contrat]]="CDI",DATE(YEAR(E11),MONTH(E11)+F11,DAY(E11)-1),IF(Tableau1[[#This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11" s="29">
        <f t="shared" si="0"/>
        <v>44967</v>
      </c>
      <c r="I11" s="32" t="e">
        <f t="shared" si="2"/>
        <v>#N/A</v>
      </c>
      <c r="J11" s="76" t="e">
        <f>VLOOKUP(Tableau1[[#This Row],[DM]],$S$1:$T$11,2,FALSE)</f>
        <v>#N/A</v>
      </c>
      <c r="K11" s="94"/>
      <c r="L11" s="70">
        <v>12</v>
      </c>
      <c r="M11" s="71">
        <f>M10*L10/L11</f>
        <v>43.333333333333336</v>
      </c>
      <c r="N11" s="72">
        <v>11.52</v>
      </c>
      <c r="O11" s="73">
        <f>ROUND(ROUND(M11,2)*N11,2)</f>
        <v>499.16</v>
      </c>
      <c r="R11" s="14"/>
      <c r="S11" s="75"/>
      <c r="T11" s="74"/>
    </row>
    <row r="12" spans="1:23" ht="18" customHeight="1" x14ac:dyDescent="0.25">
      <c r="A12" s="56"/>
      <c r="B12" s="5"/>
      <c r="C12" s="5" t="s">
        <v>11</v>
      </c>
      <c r="D12" s="5" t="s">
        <v>29</v>
      </c>
      <c r="E12" s="4">
        <v>44963</v>
      </c>
      <c r="F12" s="6">
        <v>2</v>
      </c>
      <c r="G12" s="36">
        <f>IF(Tableau1[[#This Row],[Type contrat]]="CDI",DATE(YEAR(E12),MONTH(E12)+F12,DAY(E12)-1),IF(Tableau1[[#This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2" s="29">
        <f t="shared" si="0"/>
        <v>45006</v>
      </c>
      <c r="I12" s="32" t="e">
        <f t="shared" si="2"/>
        <v>#N/A</v>
      </c>
      <c r="J12" s="76" t="e">
        <f>VLOOKUP(Tableau1[[#This Row],[DM]],$S$1:$T$11,2,FALSE)</f>
        <v>#N/A</v>
      </c>
    </row>
    <row r="13" spans="1:23" ht="18" customHeight="1" x14ac:dyDescent="0.25">
      <c r="A13" s="56"/>
      <c r="B13" s="5"/>
      <c r="C13" s="5" t="s">
        <v>11</v>
      </c>
      <c r="D13" s="5" t="s">
        <v>29</v>
      </c>
      <c r="E13" s="4">
        <v>44963</v>
      </c>
      <c r="F13" s="6">
        <v>2</v>
      </c>
      <c r="G13" s="36">
        <f>IF(Tableau1[[#This Row],[Type contrat]]="CDI",DATE(YEAR(E13),MONTH(E13)+F13,DAY(E13)-1),IF(Tableau1[[#This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3" s="29">
        <f t="shared" si="0"/>
        <v>45006</v>
      </c>
      <c r="I13" s="32" t="e">
        <f t="shared" si="2"/>
        <v>#N/A</v>
      </c>
      <c r="J13" s="76" t="e">
        <f>VLOOKUP(Tableau1[[#This Row],[DM]],$S$1:$T$11,2,FALSE)</f>
        <v>#N/A</v>
      </c>
      <c r="K13" s="90" t="s">
        <v>24</v>
      </c>
      <c r="L13" s="91"/>
      <c r="M13" s="91"/>
      <c r="N13" s="91"/>
      <c r="O13" s="92"/>
      <c r="R13" t="s">
        <v>11</v>
      </c>
      <c r="S13"/>
    </row>
    <row r="14" spans="1:23" ht="18" customHeight="1" x14ac:dyDescent="0.25">
      <c r="A14" s="56"/>
      <c r="B14" s="5"/>
      <c r="C14" s="5" t="s">
        <v>11</v>
      </c>
      <c r="D14" s="5" t="s">
        <v>29</v>
      </c>
      <c r="E14" s="4">
        <v>44977</v>
      </c>
      <c r="F14" s="6">
        <v>2</v>
      </c>
      <c r="G14" s="36">
        <f>IF(Tableau1[[#This Row],[Type contrat]]="CDI",DATE(YEAR(E14),MONTH(E14)+F14,DAY(E14)-1),IF(Tableau1[[#This Row],[Type contrat]]="Apprentissage",Tableau1[[#This Row],[Date début contrat]]+Tableau1[[#This Row],[Durée PE en mois ou jours]]-1,Tableau1[[#This Row],[Date début contrat]]+Tableau1[[#This Row],[Durée PE en mois ou jours]]-1))</f>
        <v>45035</v>
      </c>
      <c r="H14" s="29">
        <f t="shared" si="0"/>
        <v>45020</v>
      </c>
      <c r="I14" s="32" t="e">
        <f t="shared" si="2"/>
        <v>#N/A</v>
      </c>
      <c r="J14" s="76" t="e">
        <f>VLOOKUP(Tableau1[[#This Row],[DM]],$S$1:$T$11,2,FALSE)</f>
        <v>#N/A</v>
      </c>
      <c r="K14" s="3" t="s">
        <v>18</v>
      </c>
      <c r="L14" s="3" t="s">
        <v>15</v>
      </c>
      <c r="M14" s="3" t="s">
        <v>16</v>
      </c>
      <c r="N14" s="3" t="s">
        <v>17</v>
      </c>
      <c r="O14" s="3" t="s">
        <v>35</v>
      </c>
      <c r="P14" s="83" t="s">
        <v>40</v>
      </c>
      <c r="R14" t="s">
        <v>12</v>
      </c>
      <c r="S14"/>
    </row>
    <row r="15" spans="1:23" ht="18" customHeight="1" x14ac:dyDescent="0.25">
      <c r="A15" s="56"/>
      <c r="B15" s="5"/>
      <c r="C15" s="5" t="s">
        <v>12</v>
      </c>
      <c r="D15" s="5" t="s">
        <v>29</v>
      </c>
      <c r="E15" s="4">
        <v>44977</v>
      </c>
      <c r="F15" s="6">
        <v>14</v>
      </c>
      <c r="G15" s="36">
        <f>IF(Tableau1[[#This Row],[Type contrat]]="CDI",DATE(YEAR(E15),MONTH(E15)+F15,DAY(E15)-1),IF(Tableau1[[#This Row],[Type contrat]]="Apprentissage",Tableau1[[#This Row],[Date début contrat]]+Tableau1[[#This Row],[Durée PE en mois ou jours]]-1,Tableau1[[#This Row],[Date début contrat]]+Tableau1[[#This Row],[Durée PE en mois ou jours]]-1))</f>
        <v>44990</v>
      </c>
      <c r="H15" s="29">
        <f t="shared" si="0"/>
        <v>44987</v>
      </c>
      <c r="I15" s="32" t="e">
        <f t="shared" si="2"/>
        <v>#N/A</v>
      </c>
      <c r="J15" s="76" t="e">
        <f>VLOOKUP(Tableau1[[#This Row],[DM]],$S$1:$T$11,2,FALSE)</f>
        <v>#N/A</v>
      </c>
      <c r="K15" s="49" t="s">
        <v>29</v>
      </c>
      <c r="L15" s="50">
        <v>2</v>
      </c>
      <c r="M15" s="50" t="s">
        <v>30</v>
      </c>
      <c r="N15" s="50">
        <v>2</v>
      </c>
      <c r="O15" s="87"/>
      <c r="P15" s="83"/>
      <c r="S15"/>
    </row>
    <row r="16" spans="1:23" ht="18" customHeight="1" x14ac:dyDescent="0.25">
      <c r="A16" s="56"/>
      <c r="B16" s="5"/>
      <c r="C16" s="5" t="s">
        <v>11</v>
      </c>
      <c r="D16" s="5" t="s">
        <v>13</v>
      </c>
      <c r="E16" s="4">
        <v>44991</v>
      </c>
      <c r="F16" s="6">
        <v>3</v>
      </c>
      <c r="G16" s="36">
        <f>IF(Tableau1[[#This Row],[Type contrat]]="CDI",DATE(YEAR(E16),MONTH(E16)+F16,DAY(E16)-1),IF(Tableau1[[#This Row],[Type contrat]]="Apprentissage",Tableau1[[#This Row],[Date début contrat]]+Tableau1[[#This Row],[Durée PE en mois ou jours]]-1,Tableau1[[#This Row],[Date début contrat]]+Tableau1[[#This Row],[Durée PE en mois ou jours]]-1))</f>
        <v>45082</v>
      </c>
      <c r="H16" s="29">
        <f t="shared" si="0"/>
        <v>45067</v>
      </c>
      <c r="I16" s="32" t="e">
        <f t="shared" si="2"/>
        <v>#N/A</v>
      </c>
      <c r="J16" s="76" t="e">
        <f>VLOOKUP(Tableau1[[#This Row],[DM]],$S$1:$T$11,2,FALSE)</f>
        <v>#N/A</v>
      </c>
      <c r="K16" s="49" t="s">
        <v>13</v>
      </c>
      <c r="L16" s="50">
        <v>3</v>
      </c>
      <c r="M16" s="50" t="s">
        <v>30</v>
      </c>
      <c r="N16" s="50">
        <v>3</v>
      </c>
      <c r="O16" s="87"/>
      <c r="P16" s="83"/>
      <c r="S16"/>
    </row>
    <row r="17" spans="1:19" ht="18" customHeight="1" x14ac:dyDescent="0.25">
      <c r="A17" s="56"/>
      <c r="B17" s="5"/>
      <c r="C17" s="5" t="s">
        <v>11</v>
      </c>
      <c r="D17" s="5" t="s">
        <v>29</v>
      </c>
      <c r="E17" s="4">
        <v>44986</v>
      </c>
      <c r="F17" s="6">
        <v>2</v>
      </c>
      <c r="G17" s="36">
        <f>IF(Tableau1[[#This Row],[Type contrat]]="CDI",DATE(YEAR(E17),MONTH(E17)+F17,DAY(E17)-1),IF(Tableau1[[#This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17" s="29">
        <f t="shared" si="0"/>
        <v>45031</v>
      </c>
      <c r="I17" s="32" t="e">
        <f t="shared" si="2"/>
        <v>#N/A</v>
      </c>
      <c r="J17" s="76" t="e">
        <f>VLOOKUP(Tableau1[[#This Row],[DM]],$S$1:$T$11,2,FALSE)</f>
        <v>#N/A</v>
      </c>
      <c r="K17" s="49" t="s">
        <v>14</v>
      </c>
      <c r="L17" s="50">
        <v>4</v>
      </c>
      <c r="M17" s="50">
        <v>2</v>
      </c>
      <c r="N17" s="50">
        <v>6</v>
      </c>
      <c r="O17" s="87"/>
      <c r="P17" s="83"/>
      <c r="S17"/>
    </row>
    <row r="18" spans="1:19" x14ac:dyDescent="0.25">
      <c r="A18" s="56"/>
      <c r="B18" s="5"/>
      <c r="C18" s="5" t="s">
        <v>11</v>
      </c>
      <c r="D18" s="5" t="s">
        <v>29</v>
      </c>
      <c r="E18" s="4">
        <v>44972</v>
      </c>
      <c r="F18" s="6">
        <v>2</v>
      </c>
      <c r="G18" s="36">
        <f>IF(Tableau1[[#This Row],[Type contrat]]="CDI",DATE(YEAR(E18),MONTH(E18)+F18,DAY(E18)-1),IF(Tableau1[[#This Row],[Type contrat]]="Apprentissage",Tableau1[[#This Row],[Date début contrat]]+Tableau1[[#This Row],[Durée PE en mois ou jours]]-1,Tableau1[[#This Row],[Date début contrat]]+Tableau1[[#This Row],[Durée PE en mois ou jours]]-1))</f>
        <v>45030</v>
      </c>
      <c r="H18" s="29">
        <f t="shared" si="0"/>
        <v>45015</v>
      </c>
      <c r="I18" s="32" t="e">
        <f t="shared" si="2"/>
        <v>#N/A</v>
      </c>
      <c r="J18" s="76" t="e">
        <f>VLOOKUP(Tableau1[[#This Row],[DM]],$S$1:$T$11,2,FALSE)</f>
        <v>#N/A</v>
      </c>
      <c r="K18" s="47" t="s">
        <v>29</v>
      </c>
      <c r="L18" s="48">
        <v>2</v>
      </c>
      <c r="M18" s="48" t="s">
        <v>30</v>
      </c>
      <c r="N18" s="48">
        <v>2</v>
      </c>
      <c r="O18" s="88"/>
      <c r="P18" s="83"/>
      <c r="S18"/>
    </row>
    <row r="19" spans="1:19" ht="18" customHeight="1" x14ac:dyDescent="0.25">
      <c r="A19" s="56"/>
      <c r="B19" s="5"/>
      <c r="C19" s="5" t="s">
        <v>11</v>
      </c>
      <c r="D19" s="5" t="s">
        <v>29</v>
      </c>
      <c r="E19" s="4">
        <v>44982</v>
      </c>
      <c r="F19" s="6">
        <v>2</v>
      </c>
      <c r="G19" s="36">
        <f>IF(Tableau1[[#This Row],[Type contrat]]="CDI",DATE(YEAR(E19),MONTH(E19)+F19,DAY(E19)-1),IF(Tableau1[[#This Row],[Type contrat]]="Apprentissage",Tableau1[[#This Row],[Date début contrat]]+Tableau1[[#This Row],[Durée PE en mois ou jours]]-1,Tableau1[[#This Row],[Date début contrat]]+Tableau1[[#This Row],[Durée PE en mois ou jours]]-1))</f>
        <v>45040</v>
      </c>
      <c r="H19" s="29">
        <f t="shared" si="0"/>
        <v>45025</v>
      </c>
      <c r="I19" s="32" t="e">
        <f t="shared" si="2"/>
        <v>#N/A</v>
      </c>
      <c r="J19" s="76" t="e">
        <f>VLOOKUP(Tableau1[[#This Row],[DM]],$S$1:$T$11,2,FALSE)</f>
        <v>#N/A</v>
      </c>
      <c r="K19" s="47" t="s">
        <v>26</v>
      </c>
      <c r="L19" s="48">
        <v>3</v>
      </c>
      <c r="M19" s="48">
        <v>2</v>
      </c>
      <c r="N19" s="48">
        <v>5</v>
      </c>
      <c r="O19" s="88"/>
      <c r="P19" s="83"/>
      <c r="S19"/>
    </row>
    <row r="20" spans="1:19" s="2" customFormat="1" ht="18" customHeight="1" x14ac:dyDescent="0.25">
      <c r="A20" s="56"/>
      <c r="B20" s="5"/>
      <c r="C20" s="5" t="s">
        <v>11</v>
      </c>
      <c r="D20" s="5" t="s">
        <v>29</v>
      </c>
      <c r="E20" s="4">
        <v>44986</v>
      </c>
      <c r="F20" s="6">
        <v>2</v>
      </c>
      <c r="G20" s="36">
        <f>IF(Tableau1[[#This Row],[Type contrat]]="CDI",DATE(YEAR(E20),MONTH(E20)+F20,DAY(E20)-1),IF(Tableau1[[#This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20" s="29">
        <f t="shared" si="0"/>
        <v>45031</v>
      </c>
      <c r="I20" s="32" t="e">
        <f t="shared" si="2"/>
        <v>#N/A</v>
      </c>
      <c r="J20" s="76" t="e">
        <f>VLOOKUP(Tableau1[[#This Row],[DM]],$S$1:$T$11,2,FALSE)</f>
        <v>#N/A</v>
      </c>
      <c r="K20" s="47" t="s">
        <v>27</v>
      </c>
      <c r="L20" s="48">
        <v>4</v>
      </c>
      <c r="M20" s="48">
        <v>2</v>
      </c>
      <c r="N20" s="48">
        <v>6</v>
      </c>
      <c r="O20" s="88"/>
      <c r="P20" s="83"/>
    </row>
    <row r="21" spans="1:19" ht="18" customHeight="1" x14ac:dyDescent="0.25">
      <c r="A21" s="56"/>
      <c r="B21" s="5"/>
      <c r="C21" s="5" t="s">
        <v>12</v>
      </c>
      <c r="D21" s="5" t="s">
        <v>29</v>
      </c>
      <c r="E21" s="4">
        <v>44986</v>
      </c>
      <c r="F21" s="6">
        <v>13</v>
      </c>
      <c r="G21" s="36">
        <f>IF(Tableau1[[#This Row],[Type contrat]]="CDI",DATE(YEAR(E21),MONTH(E21)+F21,DAY(E21)-1),IF(Tableau1[[#This Row],[Type contrat]]="Apprentissage",Tableau1[[#This Row],[Date début contrat]]+Tableau1[[#This Row],[Durée PE en mois ou jours]]-1,Tableau1[[#This Row],[Date début contrat]]+Tableau1[[#This Row],[Durée PE en mois ou jours]]-1))</f>
        <v>44998</v>
      </c>
      <c r="H21" s="29">
        <f t="shared" si="0"/>
        <v>44995</v>
      </c>
      <c r="I21" s="32" t="e">
        <f t="shared" si="2"/>
        <v>#N/A</v>
      </c>
      <c r="J21" s="76" t="e">
        <f>VLOOKUP(Tableau1[[#This Row],[DM]],$S$1:$T$11,2,FALSE)</f>
        <v>#N/A</v>
      </c>
      <c r="K21" s="51" t="s">
        <v>38</v>
      </c>
      <c r="L21" s="52">
        <v>2</v>
      </c>
      <c r="M21" s="52">
        <v>1</v>
      </c>
      <c r="N21" s="52">
        <v>3</v>
      </c>
      <c r="O21" s="89"/>
      <c r="P21" s="83"/>
      <c r="S21"/>
    </row>
    <row r="22" spans="1:19" x14ac:dyDescent="0.25">
      <c r="A22" s="56"/>
      <c r="B22" s="5"/>
      <c r="C22" s="5" t="s">
        <v>11</v>
      </c>
      <c r="D22" s="5" t="s">
        <v>29</v>
      </c>
      <c r="E22" s="4">
        <v>45012</v>
      </c>
      <c r="F22" s="6">
        <v>2</v>
      </c>
      <c r="G22" s="36">
        <f>IF(Tableau1[[#This Row],[Type contrat]]="CDI",DATE(YEAR(E22),MONTH(E22)+F22,DAY(E22)-1),IF(Tableau1[[#This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22" s="29">
        <f t="shared" si="0"/>
        <v>45057</v>
      </c>
      <c r="I22" s="32" t="e">
        <f t="shared" si="2"/>
        <v>#N/A</v>
      </c>
      <c r="J22" s="76" t="e">
        <f>VLOOKUP(Tableau1[[#This Row],[DM]],$S$1:$T$11,2,FALSE)</f>
        <v>#N/A</v>
      </c>
      <c r="K22" s="51" t="s">
        <v>28</v>
      </c>
      <c r="L22" s="52">
        <v>3</v>
      </c>
      <c r="M22" s="52">
        <v>1</v>
      </c>
      <c r="N22" s="52">
        <v>4</v>
      </c>
      <c r="O22" s="89"/>
      <c r="P22" s="83"/>
      <c r="S22"/>
    </row>
    <row r="23" spans="1:19" x14ac:dyDescent="0.25">
      <c r="A23" s="56"/>
      <c r="B23" s="5"/>
      <c r="C23" s="5" t="s">
        <v>11</v>
      </c>
      <c r="D23" s="5" t="s">
        <v>29</v>
      </c>
      <c r="E23" s="4">
        <v>44991</v>
      </c>
      <c r="F23" s="6">
        <v>2</v>
      </c>
      <c r="G23" s="36">
        <f>IF(Tableau1[[#This Row],[Type contrat]]="CDI",DATE(YEAR(E23),MONTH(E23)+F23,DAY(E23)-1),IF(Tableau1[[#This Row],[Type contrat]]="Apprentissage",Tableau1[[#This Row],[Date début contrat]]+Tableau1[[#This Row],[Durée PE en mois ou jours]]-1,Tableau1[[#This Row],[Date début contrat]]+Tableau1[[#This Row],[Durée PE en mois ou jours]]-1))</f>
        <v>45051</v>
      </c>
      <c r="H23" s="29">
        <f t="shared" si="0"/>
        <v>45036</v>
      </c>
      <c r="I23" s="32" t="e">
        <f t="shared" si="2"/>
        <v>#N/A</v>
      </c>
      <c r="J23" s="76" t="e">
        <f>VLOOKUP(Tableau1[[#This Row],[DM]],$S$1:$T$11,2,FALSE)</f>
        <v>#N/A</v>
      </c>
      <c r="K23" s="51" t="s">
        <v>14</v>
      </c>
      <c r="L23" s="52">
        <v>4</v>
      </c>
      <c r="M23" s="52">
        <v>2</v>
      </c>
      <c r="N23" s="52">
        <v>6</v>
      </c>
      <c r="O23" s="89"/>
      <c r="P23" s="83"/>
      <c r="S23"/>
    </row>
    <row r="24" spans="1:19" x14ac:dyDescent="0.25">
      <c r="A24" s="56"/>
      <c r="B24" s="5"/>
      <c r="C24" s="5" t="s">
        <v>12</v>
      </c>
      <c r="D24" s="5" t="s">
        <v>29</v>
      </c>
      <c r="E24" s="4">
        <v>44998</v>
      </c>
      <c r="F24" s="6">
        <v>14</v>
      </c>
      <c r="G24" s="36">
        <f>IF(Tableau1[[#This Row],[Type contrat]]="CDI",DATE(YEAR(E24),MONTH(E24)+F24,DAY(E24)-1),IF(Tableau1[[#This Row],[Type contrat]]="Apprentissage",Tableau1[[#This Row],[Date début contrat]]+Tableau1[[#This Row],[Durée PE en mois ou jours]]-1,Tableau1[[#This Row],[Date début contrat]]+Tableau1[[#This Row],[Durée PE en mois ou jours]]-1))</f>
        <v>45011</v>
      </c>
      <c r="H24" s="29">
        <f t="shared" si="0"/>
        <v>45008</v>
      </c>
      <c r="I24" s="32" t="e">
        <f t="shared" si="2"/>
        <v>#N/A</v>
      </c>
      <c r="J24" s="76" t="e">
        <f>VLOOKUP(Tableau1[[#This Row],[DM]],$S$1:$T$11,2,FALSE)</f>
        <v>#N/A</v>
      </c>
      <c r="K24" s="55" t="s">
        <v>36</v>
      </c>
      <c r="L24" s="53">
        <v>45</v>
      </c>
      <c r="M24" s="54" t="s">
        <v>30</v>
      </c>
      <c r="N24" s="54" t="s">
        <v>37</v>
      </c>
      <c r="O24" s="53"/>
      <c r="P24" s="83"/>
    </row>
    <row r="25" spans="1:19" x14ac:dyDescent="0.25">
      <c r="A25" s="56"/>
      <c r="B25" s="5"/>
      <c r="C25" s="5" t="s">
        <v>11</v>
      </c>
      <c r="D25" s="5" t="s">
        <v>29</v>
      </c>
      <c r="E25" s="4">
        <v>45003</v>
      </c>
      <c r="F25" s="6">
        <v>2</v>
      </c>
      <c r="G25" s="36">
        <f>IF(Tableau1[[#This Row],[Type contrat]]="CDI",DATE(YEAR(E25),MONTH(E25)+F25,DAY(E25)-1),IF(Tableau1[[#This Row],[Type contrat]]="Apprentissage",Tableau1[[#This Row],[Date début contrat]]+Tableau1[[#This Row],[Durée PE en mois ou jours]]-1,Tableau1[[#This Row],[Date début contrat]]+Tableau1[[#This Row],[Durée PE en mois ou jours]]-1))</f>
        <v>45063</v>
      </c>
      <c r="H25" s="29">
        <f t="shared" si="0"/>
        <v>45048</v>
      </c>
      <c r="I25" s="32" t="e">
        <f t="shared" si="2"/>
        <v>#N/A</v>
      </c>
      <c r="J25" s="76" t="e">
        <f>VLOOKUP(Tableau1[[#This Row],[DM]],$S$1:$T$11,2,FALSE)</f>
        <v>#N/A</v>
      </c>
    </row>
    <row r="26" spans="1:19" x14ac:dyDescent="0.25">
      <c r="A26" s="56"/>
      <c r="B26" s="5"/>
      <c r="C26" s="5" t="s">
        <v>12</v>
      </c>
      <c r="D26" s="5" t="s">
        <v>29</v>
      </c>
      <c r="E26" s="4">
        <v>45005</v>
      </c>
      <c r="F26" s="6">
        <v>14</v>
      </c>
      <c r="G26" s="36">
        <f>IF(Tableau1[[#This Row],[Type contrat]]="CDI",DATE(YEAR(E26),MONTH(E26)+F26,DAY(E26)-1),IF(Tableau1[[#This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6" s="29">
        <f t="shared" si="0"/>
        <v>45015</v>
      </c>
      <c r="I26" s="32" t="e">
        <f t="shared" si="2"/>
        <v>#N/A</v>
      </c>
      <c r="J26" s="76" t="e">
        <f>VLOOKUP(Tableau1[[#This Row],[DM]],$S$1:$T$11,2,FALSE)</f>
        <v>#N/A</v>
      </c>
      <c r="K26" s="27"/>
      <c r="L26" s="11"/>
      <c r="M26" s="11"/>
      <c r="N26" s="11"/>
    </row>
    <row r="27" spans="1:19" x14ac:dyDescent="0.25">
      <c r="A27" s="56"/>
      <c r="B27" s="5"/>
      <c r="C27" s="5" t="s">
        <v>11</v>
      </c>
      <c r="D27" s="5" t="s">
        <v>29</v>
      </c>
      <c r="E27" s="4">
        <v>45005</v>
      </c>
      <c r="F27" s="6">
        <v>2</v>
      </c>
      <c r="G27" s="36">
        <f>IF(Tableau1[[#This Row],[Type contrat]]="CDI",DATE(YEAR(E27),MONTH(E27)+F27,DAY(E27)-1),IF(Tableau1[[#This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7" s="29">
        <f t="shared" si="0"/>
        <v>45050</v>
      </c>
      <c r="I27" s="32" t="e">
        <f t="shared" si="2"/>
        <v>#N/A</v>
      </c>
      <c r="J27" s="76" t="e">
        <f>VLOOKUP(Tableau1[[#This Row],[DM]],$S$1:$T$11,2,FALSE)</f>
        <v>#N/A</v>
      </c>
    </row>
    <row r="28" spans="1:19" x14ac:dyDescent="0.25">
      <c r="A28" s="56"/>
      <c r="B28" s="5"/>
      <c r="C28" s="5" t="s">
        <v>12</v>
      </c>
      <c r="D28" s="5" t="s">
        <v>29</v>
      </c>
      <c r="E28" s="4">
        <v>45005</v>
      </c>
      <c r="F28" s="6">
        <v>14</v>
      </c>
      <c r="G28" s="36">
        <f>IF(Tableau1[[#This Row],[Type contrat]]="CDI",DATE(YEAR(E28),MONTH(E28)+F28,DAY(E28)-1),IF(Tableau1[[#This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8" s="29">
        <f t="shared" si="0"/>
        <v>45015</v>
      </c>
      <c r="I28" s="32" t="e">
        <f t="shared" si="2"/>
        <v>#N/A</v>
      </c>
      <c r="J28" s="76" t="e">
        <f>VLOOKUP(Tableau1[[#This Row],[DM]],$S$1:$T$11,2,FALSE)</f>
        <v>#N/A</v>
      </c>
    </row>
    <row r="29" spans="1:19" x14ac:dyDescent="0.25">
      <c r="A29" s="56"/>
      <c r="B29" s="5"/>
      <c r="C29" s="5" t="s">
        <v>11</v>
      </c>
      <c r="D29" s="5" t="s">
        <v>29</v>
      </c>
      <c r="E29" s="4">
        <v>45005</v>
      </c>
      <c r="F29" s="6">
        <v>2</v>
      </c>
      <c r="G29" s="36">
        <f>IF(Tableau1[[#This Row],[Type contrat]]="CDI",DATE(YEAR(E29),MONTH(E29)+F29,DAY(E29)-1),IF(Tableau1[[#This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9" s="29">
        <f t="shared" si="0"/>
        <v>45050</v>
      </c>
      <c r="I29" s="32" t="e">
        <f t="shared" si="2"/>
        <v>#N/A</v>
      </c>
      <c r="J29" s="76" t="e">
        <f>VLOOKUP(Tableau1[[#This Row],[DM]],$S$1:$T$11,2,FALSE)</f>
        <v>#N/A</v>
      </c>
    </row>
    <row r="30" spans="1:19" x14ac:dyDescent="0.25">
      <c r="A30" s="56"/>
      <c r="B30" s="5"/>
      <c r="C30" s="5" t="s">
        <v>11</v>
      </c>
      <c r="D30" s="5" t="s">
        <v>29</v>
      </c>
      <c r="E30" s="4">
        <v>45012</v>
      </c>
      <c r="F30" s="6">
        <v>2</v>
      </c>
      <c r="G30" s="36">
        <f>IF(Tableau1[[#This Row],[Type contrat]]="CDI",DATE(YEAR(E30),MONTH(E30)+F30,DAY(E30)-1),IF(Tableau1[[#This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30" s="29">
        <f t="shared" si="0"/>
        <v>45057</v>
      </c>
      <c r="I30" s="32" t="e">
        <f t="shared" si="2"/>
        <v>#N/A</v>
      </c>
      <c r="J30" s="76" t="e">
        <f>VLOOKUP(Tableau1[[#This Row],[DM]],$S$1:$T$11,2,FALSE)</f>
        <v>#N/A</v>
      </c>
    </row>
    <row r="31" spans="1:19" x14ac:dyDescent="0.25">
      <c r="A31" s="56"/>
      <c r="B31" s="5"/>
      <c r="C31" s="5" t="s">
        <v>12</v>
      </c>
      <c r="D31" s="5" t="s">
        <v>29</v>
      </c>
      <c r="E31" s="4">
        <v>45013</v>
      </c>
      <c r="F31" s="6">
        <v>14</v>
      </c>
      <c r="G31" s="36">
        <f>IF(Tableau1[[#This Row],[Type contrat]]="CDI",DATE(YEAR(E31),MONTH(E31)+F31,DAY(E31)-1),IF(Tableau1[[#This Row],[Type contrat]]="Apprentissage",Tableau1[[#This Row],[Date début contrat]]+Tableau1[[#This Row],[Durée PE en mois ou jours]]-1,Tableau1[[#This Row],[Date début contrat]]+Tableau1[[#This Row],[Durée PE en mois ou jours]]-1))</f>
        <v>45026</v>
      </c>
      <c r="H31" s="29">
        <f t="shared" si="0"/>
        <v>45023</v>
      </c>
      <c r="I31" s="32" t="e">
        <f t="shared" si="2"/>
        <v>#N/A</v>
      </c>
      <c r="J31" s="76" t="e">
        <f>VLOOKUP(Tableau1[[#This Row],[DM]],$S$1:$T$11,2,FALSE)</f>
        <v>#N/A</v>
      </c>
    </row>
    <row r="32" spans="1:19" x14ac:dyDescent="0.25">
      <c r="A32" s="56"/>
      <c r="B32" s="5"/>
      <c r="C32" s="5" t="s">
        <v>11</v>
      </c>
      <c r="D32" s="5" t="s">
        <v>29</v>
      </c>
      <c r="E32" s="4">
        <v>45021</v>
      </c>
      <c r="F32" s="6">
        <v>2</v>
      </c>
      <c r="G32" s="36">
        <f>IF(Tableau1[[#This Row],[Type contrat]]="CDI",DATE(YEAR(E32),MONTH(E32)+F32,DAY(E32)-1),IF(Tableau1[[#This Row],[Type contrat]]="Apprentissage",Tableau1[[#This Row],[Date début contrat]]+Tableau1[[#This Row],[Durée PE en mois ou jours]]-1,Tableau1[[#This Row],[Date début contrat]]+Tableau1[[#This Row],[Durée PE en mois ou jours]]-1))</f>
        <v>45081</v>
      </c>
      <c r="H32" s="29">
        <f t="shared" si="0"/>
        <v>45066</v>
      </c>
      <c r="I32" s="32" t="e">
        <f t="shared" si="2"/>
        <v>#N/A</v>
      </c>
      <c r="J32" s="76" t="e">
        <f>VLOOKUP(Tableau1[[#This Row],[DM]],$S$1:$T$11,2,FALSE)</f>
        <v>#N/A</v>
      </c>
    </row>
    <row r="33" spans="1:10" x14ac:dyDescent="0.25">
      <c r="A33" s="56"/>
      <c r="B33" s="5"/>
      <c r="C33" s="5" t="s">
        <v>11</v>
      </c>
      <c r="D33" s="5" t="s">
        <v>29</v>
      </c>
      <c r="E33" s="4">
        <v>45031</v>
      </c>
      <c r="F33" s="6">
        <v>2</v>
      </c>
      <c r="G33" s="36">
        <f>IF(Tableau1[[#This Row],[Type contrat]]="CDI",DATE(YEAR(E33),MONTH(E33)+F33,DAY(E33)-1),IF(Tableau1[[#This Row],[Type contrat]]="Apprentissage",Tableau1[[#This Row],[Date début contrat]]+Tableau1[[#This Row],[Durée PE en mois ou jours]]-1,Tableau1[[#This Row],[Date début contrat]]+Tableau1[[#This Row],[Durée PE en mois ou jours]]-1))</f>
        <v>45091</v>
      </c>
      <c r="H33" s="29">
        <f t="shared" si="0"/>
        <v>45076</v>
      </c>
      <c r="I33" s="32" t="e">
        <f t="shared" si="2"/>
        <v>#N/A</v>
      </c>
      <c r="J33" s="76" t="e">
        <f>VLOOKUP(Tableau1[[#This Row],[DM]],$S$1:$T$11,2,FALSE)</f>
        <v>#N/A</v>
      </c>
    </row>
    <row r="34" spans="1:10" x14ac:dyDescent="0.25">
      <c r="A34" s="56"/>
      <c r="B34" s="5"/>
      <c r="C34" s="5" t="s">
        <v>11</v>
      </c>
      <c r="D34" s="5" t="s">
        <v>29</v>
      </c>
      <c r="E34" s="4">
        <v>45040</v>
      </c>
      <c r="F34" s="6">
        <v>2</v>
      </c>
      <c r="G34" s="36">
        <f>IF(Tableau1[[#This Row],[Type contrat]]="CDI",DATE(YEAR(E34),MONTH(E34)+F34,DAY(E34)-1),IF(Tableau1[[#This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4" s="29">
        <f t="shared" ref="H34:H65" si="3">IFERROR(IF(C34="CDI",G34-15,G34-3),"")</f>
        <v>45085</v>
      </c>
      <c r="I34" s="32" t="e">
        <f t="shared" si="2"/>
        <v>#N/A</v>
      </c>
      <c r="J34" s="76" t="e">
        <f>VLOOKUP(Tableau1[[#This Row],[DM]],$S$1:$T$11,2,FALSE)</f>
        <v>#N/A</v>
      </c>
    </row>
    <row r="35" spans="1:10" x14ac:dyDescent="0.25">
      <c r="A35" s="56"/>
      <c r="B35" s="5"/>
      <c r="C35" s="5" t="s">
        <v>11</v>
      </c>
      <c r="D35" s="5" t="s">
        <v>29</v>
      </c>
      <c r="E35" s="4">
        <v>45033</v>
      </c>
      <c r="F35" s="6">
        <v>2</v>
      </c>
      <c r="G35" s="36">
        <f>IF(Tableau1[[#This Row],[Type contrat]]="CDI",DATE(YEAR(E35),MONTH(E35)+F35,DAY(E35)-1),IF(Tableau1[[#This Row],[Type contrat]]="Apprentissage",Tableau1[[#This Row],[Date début contrat]]+Tableau1[[#This Row],[Durée PE en mois ou jours]]-1,Tableau1[[#This Row],[Date début contrat]]+Tableau1[[#This Row],[Durée PE en mois ou jours]]-1))</f>
        <v>45093</v>
      </c>
      <c r="H35" s="29">
        <f t="shared" si="3"/>
        <v>45078</v>
      </c>
      <c r="I35" s="32" t="e">
        <f t="shared" si="2"/>
        <v>#N/A</v>
      </c>
      <c r="J35" s="76" t="e">
        <f>VLOOKUP(Tableau1[[#This Row],[DM]],$S$1:$T$11,2,FALSE)</f>
        <v>#N/A</v>
      </c>
    </row>
    <row r="36" spans="1:10" x14ac:dyDescent="0.25">
      <c r="A36" s="56"/>
      <c r="B36" s="5"/>
      <c r="C36" s="5" t="s">
        <v>11</v>
      </c>
      <c r="D36" s="5" t="s">
        <v>29</v>
      </c>
      <c r="E36" s="4">
        <v>45040</v>
      </c>
      <c r="F36" s="6">
        <v>2</v>
      </c>
      <c r="G36" s="36">
        <f>IF(Tableau1[[#This Row],[Type contrat]]="CDI",DATE(YEAR(E36),MONTH(E36)+F36,DAY(E36)-1),IF(Tableau1[[#This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6" s="29">
        <f t="shared" si="3"/>
        <v>45085</v>
      </c>
      <c r="I36" s="32" t="e">
        <f t="shared" si="2"/>
        <v>#N/A</v>
      </c>
      <c r="J36" s="76" t="e">
        <f>VLOOKUP(Tableau1[[#This Row],[DM]],$S$1:$T$11,2,FALSE)</f>
        <v>#N/A</v>
      </c>
    </row>
    <row r="37" spans="1:10" x14ac:dyDescent="0.25">
      <c r="A37" s="56"/>
      <c r="B37" s="5"/>
      <c r="C37" s="5" t="s">
        <v>11</v>
      </c>
      <c r="D37" s="5" t="s">
        <v>38</v>
      </c>
      <c r="E37" s="4">
        <v>45040</v>
      </c>
      <c r="F37" s="6">
        <v>2</v>
      </c>
      <c r="G37" s="36">
        <f>IF(Tableau1[[#This Row],[Type contrat]]="CDI",DATE(YEAR(E37),MONTH(E37)+F37,DAY(E37)-1),IF(Tableau1[[#This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7" s="29">
        <f t="shared" si="3"/>
        <v>45085</v>
      </c>
      <c r="I37" s="32" t="e">
        <f t="shared" si="2"/>
        <v>#N/A</v>
      </c>
      <c r="J37" s="76" t="e">
        <f>VLOOKUP(Tableau1[[#This Row],[DM]],$S$1:$T$11,2,FALSE)</f>
        <v>#N/A</v>
      </c>
    </row>
    <row r="38" spans="1:10" x14ac:dyDescent="0.25">
      <c r="A38" s="56"/>
      <c r="B38" s="5"/>
      <c r="C38" s="5" t="s">
        <v>11</v>
      </c>
      <c r="D38" s="5" t="s">
        <v>29</v>
      </c>
      <c r="E38" s="4">
        <v>45040</v>
      </c>
      <c r="F38" s="6">
        <v>2</v>
      </c>
      <c r="G38" s="36">
        <f>IF(Tableau1[[#This Row],[Type contrat]]="CDI",DATE(YEAR(E38),MONTH(E38)+F38,DAY(E38)-1),IF(Tableau1[[#This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8" s="29">
        <f t="shared" si="3"/>
        <v>45085</v>
      </c>
      <c r="I38" s="32" t="e">
        <f t="shared" si="2"/>
        <v>#N/A</v>
      </c>
      <c r="J38" s="76" t="e">
        <f>VLOOKUP(Tableau1[[#This Row],[DM]],$S$1:$T$11,2,FALSE)</f>
        <v>#N/A</v>
      </c>
    </row>
    <row r="39" spans="1:10" x14ac:dyDescent="0.25">
      <c r="A39" s="56"/>
      <c r="B39" s="5"/>
      <c r="C39" s="5" t="s">
        <v>11</v>
      </c>
      <c r="D39" s="5" t="s">
        <v>29</v>
      </c>
      <c r="E39" s="4">
        <v>45047</v>
      </c>
      <c r="F39" s="6">
        <v>2</v>
      </c>
      <c r="G39" s="36">
        <f>IF(Tableau1[[#This Row],[Type contrat]]="CDI",DATE(YEAR(E39),MONTH(E39)+F39,DAY(E39)-1),Tableau1[[#This Row],[Date début contrat]]+Tableau1[[#This Row],[Durée PE en mois ou jours]]-1)</f>
        <v>45107</v>
      </c>
      <c r="H39" s="29">
        <f t="shared" si="3"/>
        <v>45092</v>
      </c>
      <c r="I39" s="32" t="e">
        <f t="shared" si="2"/>
        <v>#N/A</v>
      </c>
      <c r="J39" s="76" t="e">
        <f>VLOOKUP(Tableau1[[#This Row],[DM]],$S$1:$T$11,2,FALSE)</f>
        <v>#N/A</v>
      </c>
    </row>
    <row r="40" spans="1:10" x14ac:dyDescent="0.25">
      <c r="A40" s="56"/>
      <c r="B40" s="5"/>
      <c r="C40" s="5" t="s">
        <v>11</v>
      </c>
      <c r="D40" s="5" t="s">
        <v>29</v>
      </c>
      <c r="E40" s="4">
        <v>45047</v>
      </c>
      <c r="F40" s="6">
        <v>2</v>
      </c>
      <c r="G40" s="36">
        <f>IF(Tableau1[[#This Row],[Type contrat]]="CDI",DATE(YEAR(E40),MONTH(E40)+F40,DAY(E40)-1),Tableau1[[#This Row],[Date début contrat]]+Tableau1[[#This Row],[Durée PE en mois ou jours]]-1)</f>
        <v>45107</v>
      </c>
      <c r="H40" s="29">
        <f t="shared" si="3"/>
        <v>45092</v>
      </c>
      <c r="I40" s="32" t="e">
        <f t="shared" si="2"/>
        <v>#N/A</v>
      </c>
      <c r="J40" s="76" t="e">
        <f>VLOOKUP(Tableau1[[#This Row],[DM]],$S$1:$T$11,2,FALSE)</f>
        <v>#N/A</v>
      </c>
    </row>
    <row r="41" spans="1:10" x14ac:dyDescent="0.25">
      <c r="A41" s="56"/>
      <c r="B41" s="5"/>
      <c r="C41" s="5" t="s">
        <v>11</v>
      </c>
      <c r="D41" s="5" t="s">
        <v>29</v>
      </c>
      <c r="E41" s="4">
        <v>45048</v>
      </c>
      <c r="F41" s="6">
        <v>2</v>
      </c>
      <c r="G41" s="36">
        <f>IF(Tableau1[[#This Row],[Type contrat]]="CDI",DATE(YEAR(E41),MONTH(E41)+F41,DAY(E41)-1),Tableau1[[#This Row],[Date début contrat]]+Tableau1[[#This Row],[Durée PE en mois ou jours]]-1)</f>
        <v>45108</v>
      </c>
      <c r="H41" s="29">
        <f t="shared" si="3"/>
        <v>45093</v>
      </c>
      <c r="I41" s="32" t="e">
        <f t="shared" si="2"/>
        <v>#N/A</v>
      </c>
      <c r="J41" s="76" t="e">
        <f>VLOOKUP(Tableau1[[#This Row],[DM]],$S$1:$T$11,2,FALSE)</f>
        <v>#N/A</v>
      </c>
    </row>
    <row r="42" spans="1:10" x14ac:dyDescent="0.25">
      <c r="A42" s="56"/>
      <c r="B42" s="5"/>
      <c r="C42" s="5" t="s">
        <v>11</v>
      </c>
      <c r="D42" s="5" t="s">
        <v>29</v>
      </c>
      <c r="E42" s="4">
        <v>45049</v>
      </c>
      <c r="F42" s="6">
        <v>2</v>
      </c>
      <c r="G42" s="36">
        <f>IF(Tableau1[[#This Row],[Type contrat]]="CDI",DATE(YEAR(E42),MONTH(E42)+F42,DAY(E42)-1),Tableau1[[#This Row],[Date début contrat]]+Tableau1[[#This Row],[Durée PE en mois ou jours]]-1)</f>
        <v>45109</v>
      </c>
      <c r="H42" s="29">
        <f t="shared" si="3"/>
        <v>45094</v>
      </c>
      <c r="I42" s="32" t="e">
        <f t="shared" si="2"/>
        <v>#N/A</v>
      </c>
      <c r="J42" s="76" t="e">
        <f>VLOOKUP(Tableau1[[#This Row],[DM]],$S$1:$T$11,2,FALSE)</f>
        <v>#N/A</v>
      </c>
    </row>
    <row r="43" spans="1:10" x14ac:dyDescent="0.25">
      <c r="A43" s="56"/>
      <c r="B43" s="5"/>
      <c r="C43" s="5" t="s">
        <v>11</v>
      </c>
      <c r="D43" s="5" t="s">
        <v>29</v>
      </c>
      <c r="E43" s="4">
        <v>45054</v>
      </c>
      <c r="F43" s="6">
        <v>2</v>
      </c>
      <c r="G43" s="36">
        <f>IF(Tableau1[[#This Row],[Type contrat]]="CDI",DATE(YEAR(E43),MONTH(E43)+F43,DAY(E43)-1),Tableau1[[#This Row],[Date début contrat]]+Tableau1[[#This Row],[Durée PE en mois ou jours]]-1)</f>
        <v>45114</v>
      </c>
      <c r="H43" s="29">
        <f t="shared" si="3"/>
        <v>45099</v>
      </c>
      <c r="I43" s="32" t="e">
        <f t="shared" si="2"/>
        <v>#N/A</v>
      </c>
      <c r="J43" s="76" t="e">
        <f>VLOOKUP(Tableau1[[#This Row],[DM]],$S$1:$T$11,2,FALSE)</f>
        <v>#N/A</v>
      </c>
    </row>
    <row r="44" spans="1:10" x14ac:dyDescent="0.25">
      <c r="A44" s="56"/>
      <c r="B44" s="5"/>
      <c r="C44" s="5" t="s">
        <v>12</v>
      </c>
      <c r="D44" s="5" t="s">
        <v>29</v>
      </c>
      <c r="E44" s="4">
        <v>45061</v>
      </c>
      <c r="F44" s="6">
        <v>14</v>
      </c>
      <c r="G44" s="36">
        <f>IF(Tableau1[[#This Row],[Type contrat]]="CDI",DATE(YEAR(E44),MONTH(E44)+F44,DAY(E44)-1),Tableau1[[#This Row],[Date début contrat]]+Tableau1[[#This Row],[Durée PE en mois ou jours]]-1)</f>
        <v>45074</v>
      </c>
      <c r="H44" s="29">
        <f t="shared" si="3"/>
        <v>45071</v>
      </c>
      <c r="I44" s="32" t="e">
        <f t="shared" si="2"/>
        <v>#N/A</v>
      </c>
      <c r="J44" s="76" t="e">
        <f>VLOOKUP(Tableau1[[#This Row],[DM]],$S$1:$T$11,2,FALSE)</f>
        <v>#N/A</v>
      </c>
    </row>
    <row r="45" spans="1:10" x14ac:dyDescent="0.25">
      <c r="A45" s="56"/>
      <c r="B45" s="5"/>
      <c r="C45" s="5" t="s">
        <v>12</v>
      </c>
      <c r="D45" s="5" t="s">
        <v>29</v>
      </c>
      <c r="E45" s="4">
        <v>45061</v>
      </c>
      <c r="F45" s="6">
        <v>11</v>
      </c>
      <c r="G45" s="36">
        <f>IF(Tableau1[[#This Row],[Type contrat]]="CDI",DATE(YEAR(E45),MONTH(E45)+F45,DAY(E45)-1),Tableau1[[#This Row],[Date début contrat]]+Tableau1[[#This Row],[Durée PE en mois ou jours]]-1)</f>
        <v>45071</v>
      </c>
      <c r="H45" s="29">
        <f t="shared" si="3"/>
        <v>45068</v>
      </c>
      <c r="I45" s="32" t="e">
        <f t="shared" si="2"/>
        <v>#N/A</v>
      </c>
      <c r="J45" s="76" t="e">
        <f>VLOOKUP(Tableau1[[#This Row],[DM]],$S$1:$T$11,2,FALSE)</f>
        <v>#N/A</v>
      </c>
    </row>
    <row r="46" spans="1:10" x14ac:dyDescent="0.25">
      <c r="A46" s="56"/>
      <c r="B46" s="5"/>
      <c r="C46" s="5" t="s">
        <v>11</v>
      </c>
      <c r="D46" s="5" t="s">
        <v>29</v>
      </c>
      <c r="E46" s="4">
        <v>45061</v>
      </c>
      <c r="F46" s="6">
        <v>2</v>
      </c>
      <c r="G46" s="36">
        <f>IF(Tableau1[[#This Row],[Type contrat]]="CDI",DATE(YEAR(E46),MONTH(E46)+F46,DAY(E46)-1),Tableau1[[#This Row],[Date début contrat]]+Tableau1[[#This Row],[Durée PE en mois ou jours]]-1)</f>
        <v>45121</v>
      </c>
      <c r="H46" s="29">
        <f t="shared" si="3"/>
        <v>45106</v>
      </c>
      <c r="I46" s="32" t="e">
        <f t="shared" si="2"/>
        <v>#N/A</v>
      </c>
      <c r="J46" s="76" t="e">
        <f>VLOOKUP(Tableau1[[#This Row],[DM]],$S$1:$T$11,2,FALSE)</f>
        <v>#N/A</v>
      </c>
    </row>
    <row r="47" spans="1:10" x14ac:dyDescent="0.25">
      <c r="A47" s="56"/>
      <c r="B47" s="5"/>
      <c r="C47" s="5" t="s">
        <v>12</v>
      </c>
      <c r="D47" s="5" t="s">
        <v>29</v>
      </c>
      <c r="E47" s="4">
        <v>45078</v>
      </c>
      <c r="F47" s="6">
        <v>12</v>
      </c>
      <c r="G47" s="36">
        <f>IF(Tableau1[[#This Row],[Type contrat]]="CDI",DATE(YEAR(E47),MONTH(E47)+F47,DAY(E47)-1),Tableau1[[#This Row],[Date début contrat]]+Tableau1[[#This Row],[Durée PE en mois ou jours]]-1)</f>
        <v>45089</v>
      </c>
      <c r="H47" s="29">
        <f t="shared" si="3"/>
        <v>45086</v>
      </c>
      <c r="I47" s="32" t="e">
        <f t="shared" si="2"/>
        <v>#N/A</v>
      </c>
      <c r="J47" s="76" t="e">
        <f>VLOOKUP(Tableau1[[#This Row],[DM]],$S$1:$T$11,2,FALSE)</f>
        <v>#N/A</v>
      </c>
    </row>
    <row r="48" spans="1:10" x14ac:dyDescent="0.25">
      <c r="A48" s="56"/>
      <c r="B48" s="5"/>
      <c r="C48" s="5" t="s">
        <v>12</v>
      </c>
      <c r="D48" s="5" t="s">
        <v>29</v>
      </c>
      <c r="E48" s="4">
        <v>45076</v>
      </c>
      <c r="F48" s="6">
        <v>9</v>
      </c>
      <c r="G48" s="36">
        <f>IF(Tableau1[[#This Row],[Type contrat]]="CDI",DATE(YEAR(E48),MONTH(E48)+F48,DAY(E48)-1),Tableau1[[#This Row],[Date début contrat]]+Tableau1[[#This Row],[Durée PE en mois ou jours]]-1)</f>
        <v>45084</v>
      </c>
      <c r="H48" s="29">
        <f t="shared" si="3"/>
        <v>45081</v>
      </c>
      <c r="I48" s="32" t="e">
        <f t="shared" si="2"/>
        <v>#N/A</v>
      </c>
      <c r="J48" s="76" t="e">
        <f>VLOOKUP(Tableau1[[#This Row],[DM]],$S$1:$T$11,2,FALSE)</f>
        <v>#N/A</v>
      </c>
    </row>
    <row r="49" spans="1:10" x14ac:dyDescent="0.25">
      <c r="A49" s="56"/>
      <c r="B49" s="5"/>
      <c r="C49" s="5" t="s">
        <v>11</v>
      </c>
      <c r="D49" s="5" t="s">
        <v>29</v>
      </c>
      <c r="E49" s="4">
        <v>45068</v>
      </c>
      <c r="F49" s="6">
        <v>2</v>
      </c>
      <c r="G49" s="36">
        <f>IF(Tableau1[[#This Row],[Type contrat]]="CDI",DATE(YEAR(E49),MONTH(E49)+F49,DAY(E49)-1),Tableau1[[#This Row],[Date début contrat]]+Tableau1[[#This Row],[Durée PE en mois ou jours]]-1)</f>
        <v>45128</v>
      </c>
      <c r="H49" s="29">
        <f t="shared" si="3"/>
        <v>45113</v>
      </c>
      <c r="I49" s="32" t="e">
        <f t="shared" si="2"/>
        <v>#N/A</v>
      </c>
      <c r="J49" s="76" t="e">
        <f>VLOOKUP(Tableau1[[#This Row],[DM]],$S$1:$T$11,2,FALSE)</f>
        <v>#N/A</v>
      </c>
    </row>
    <row r="50" spans="1:10" x14ac:dyDescent="0.25">
      <c r="A50" s="56"/>
      <c r="B50" s="5"/>
      <c r="C50" s="5" t="s">
        <v>12</v>
      </c>
      <c r="D50" s="5" t="s">
        <v>29</v>
      </c>
      <c r="E50" s="4">
        <v>45078</v>
      </c>
      <c r="F50" s="6">
        <v>13</v>
      </c>
      <c r="G50" s="36">
        <f>IF(Tableau1[[#This Row],[Type contrat]]="CDI",DATE(YEAR(E50),MONTH(E50)+F50,DAY(E50)-1),Tableau1[[#This Row],[Date début contrat]]+Tableau1[[#This Row],[Durée PE en mois ou jours]]-1)</f>
        <v>45090</v>
      </c>
      <c r="H50" s="29">
        <f t="shared" si="3"/>
        <v>45087</v>
      </c>
      <c r="I50" s="32" t="e">
        <f t="shared" si="2"/>
        <v>#N/A</v>
      </c>
      <c r="J50" s="76" t="e">
        <f>VLOOKUP(Tableau1[[#This Row],[DM]],$S$1:$T$11,2,FALSE)</f>
        <v>#N/A</v>
      </c>
    </row>
    <row r="51" spans="1:10" x14ac:dyDescent="0.25">
      <c r="A51" s="56"/>
      <c r="B51" s="5"/>
      <c r="C51" s="5" t="s">
        <v>12</v>
      </c>
      <c r="D51" s="5" t="s">
        <v>29</v>
      </c>
      <c r="E51" s="4">
        <v>45078</v>
      </c>
      <c r="F51" s="6">
        <v>13</v>
      </c>
      <c r="G51" s="36">
        <f>IF(Tableau1[[#This Row],[Type contrat]]="CDI",DATE(YEAR(E51),MONTH(E51)+F51,DAY(E51)-1),Tableau1[[#This Row],[Date début contrat]]+Tableau1[[#This Row],[Durée PE en mois ou jours]]-1)</f>
        <v>45090</v>
      </c>
      <c r="H51" s="29">
        <f t="shared" si="3"/>
        <v>45087</v>
      </c>
      <c r="I51" s="32" t="e">
        <f t="shared" si="2"/>
        <v>#N/A</v>
      </c>
      <c r="J51" s="76" t="e">
        <f>VLOOKUP(Tableau1[[#This Row],[DM]],$S$1:$T$11,2,FALSE)</f>
        <v>#N/A</v>
      </c>
    </row>
    <row r="52" spans="1:10" x14ac:dyDescent="0.25">
      <c r="A52" s="56"/>
      <c r="B52" s="5"/>
      <c r="C52" s="5" t="s">
        <v>12</v>
      </c>
      <c r="D52" s="5" t="s">
        <v>29</v>
      </c>
      <c r="E52" s="4">
        <v>45078</v>
      </c>
      <c r="F52" s="6">
        <v>11</v>
      </c>
      <c r="G52" s="36">
        <f>IF(Tableau1[[#This Row],[Type contrat]]="CDI",DATE(YEAR(E52),MONTH(E52)+F52,DAY(E52)-1),Tableau1[[#This Row],[Date début contrat]]+Tableau1[[#This Row],[Durée PE en mois ou jours]]-1)</f>
        <v>45088</v>
      </c>
      <c r="H52" s="29">
        <f t="shared" si="3"/>
        <v>45085</v>
      </c>
      <c r="I52" s="32" t="e">
        <f t="shared" si="2"/>
        <v>#N/A</v>
      </c>
      <c r="J52" s="76" t="e">
        <f>VLOOKUP(Tableau1[[#This Row],[DM]],$S$1:$T$11,2,FALSE)</f>
        <v>#N/A</v>
      </c>
    </row>
    <row r="53" spans="1:10" x14ac:dyDescent="0.25">
      <c r="A53" s="56"/>
      <c r="B53" s="5"/>
      <c r="C53" s="5" t="s">
        <v>11</v>
      </c>
      <c r="D53" s="5" t="s">
        <v>29</v>
      </c>
      <c r="E53" s="4">
        <v>45075</v>
      </c>
      <c r="F53" s="6">
        <v>2</v>
      </c>
      <c r="G53" s="36">
        <f>IF(Tableau1[[#This Row],[Type contrat]]="CDI",DATE(YEAR(E53),MONTH(E53)+F53,DAY(E53)-1),Tableau1[[#This Row],[Date début contrat]]+Tableau1[[#This Row],[Durée PE en mois ou jours]]-1)</f>
        <v>45135</v>
      </c>
      <c r="H53" s="29">
        <f t="shared" si="3"/>
        <v>45120</v>
      </c>
      <c r="I53" s="32" t="e">
        <f t="shared" si="2"/>
        <v>#N/A</v>
      </c>
      <c r="J53" s="76" t="e">
        <f>VLOOKUP(Tableau1[[#This Row],[DM]],$S$1:$T$11,2,FALSE)</f>
        <v>#N/A</v>
      </c>
    </row>
    <row r="54" spans="1:10" x14ac:dyDescent="0.25">
      <c r="A54" s="56"/>
      <c r="B54" s="5"/>
      <c r="C54" s="5" t="s">
        <v>12</v>
      </c>
      <c r="D54" s="5" t="s">
        <v>29</v>
      </c>
      <c r="E54" s="4">
        <v>45082</v>
      </c>
      <c r="F54" s="6">
        <v>12</v>
      </c>
      <c r="G54" s="36">
        <f>IF(Tableau1[[#This Row],[Type contrat]]="CDI",DATE(YEAR(E54),MONTH(E54)+F54,DAY(E54)-1),Tableau1[[#This Row],[Date début contrat]]+Tableau1[[#This Row],[Durée PE en mois ou jours]]-1)</f>
        <v>45093</v>
      </c>
      <c r="H54" s="29">
        <f t="shared" si="3"/>
        <v>45090</v>
      </c>
      <c r="I54" s="32" t="e">
        <f t="shared" si="2"/>
        <v>#N/A</v>
      </c>
      <c r="J54" s="76" t="e">
        <f>VLOOKUP(Tableau1[[#This Row],[DM]],$S$1:$T$11,2,FALSE)</f>
        <v>#N/A</v>
      </c>
    </row>
    <row r="55" spans="1:10" x14ac:dyDescent="0.25">
      <c r="A55" s="56"/>
      <c r="B55" s="5"/>
      <c r="C55" s="5" t="s">
        <v>12</v>
      </c>
      <c r="D55" s="5" t="s">
        <v>29</v>
      </c>
      <c r="E55" s="4">
        <v>45082</v>
      </c>
      <c r="F55" s="6">
        <v>13</v>
      </c>
      <c r="G55" s="36">
        <f>IF(Tableau1[[#This Row],[Type contrat]]="CDI",DATE(YEAR(E55),MONTH(E55)+F55,DAY(E55)-1),Tableau1[[#This Row],[Date début contrat]]+Tableau1[[#This Row],[Durée PE en mois ou jours]]-1)</f>
        <v>45094</v>
      </c>
      <c r="H55" s="29">
        <f t="shared" si="3"/>
        <v>45091</v>
      </c>
      <c r="I55" s="32" t="e">
        <f t="shared" si="2"/>
        <v>#N/A</v>
      </c>
      <c r="J55" s="76" t="e">
        <f>VLOOKUP(Tableau1[[#This Row],[DM]],$S$1:$T$11,2,FALSE)</f>
        <v>#N/A</v>
      </c>
    </row>
    <row r="56" spans="1:10" x14ac:dyDescent="0.25">
      <c r="A56" s="56"/>
      <c r="B56" s="5"/>
      <c r="C56" s="5" t="s">
        <v>12</v>
      </c>
      <c r="D56" s="5" t="s">
        <v>29</v>
      </c>
      <c r="E56" s="4">
        <v>45082</v>
      </c>
      <c r="F56" s="6">
        <v>12</v>
      </c>
      <c r="G56" s="36">
        <f>IF(Tableau1[[#This Row],[Type contrat]]="CDI",DATE(YEAR(E56),MONTH(E56)+F56,DAY(E56)-1),Tableau1[[#This Row],[Date début contrat]]+Tableau1[[#This Row],[Durée PE en mois ou jours]]-1)</f>
        <v>45093</v>
      </c>
      <c r="H56" s="29">
        <f t="shared" si="3"/>
        <v>45090</v>
      </c>
      <c r="I56" s="32" t="e">
        <f t="shared" si="2"/>
        <v>#N/A</v>
      </c>
      <c r="J56" s="76" t="e">
        <f>VLOOKUP(Tableau1[[#This Row],[DM]],$S$1:$T$11,2,FALSE)</f>
        <v>#N/A</v>
      </c>
    </row>
    <row r="57" spans="1:10" x14ac:dyDescent="0.25">
      <c r="A57" s="56"/>
      <c r="B57" s="5"/>
      <c r="C57" s="5" t="s">
        <v>11</v>
      </c>
      <c r="D57" s="5" t="s">
        <v>29</v>
      </c>
      <c r="E57" s="4">
        <v>45082</v>
      </c>
      <c r="F57" s="6">
        <v>2</v>
      </c>
      <c r="G57" s="36">
        <f>IF(Tableau1[[#This Row],[Type contrat]]="CDI",DATE(YEAR(E57),MONTH(E57)+F57,DAY(E57)-1),Tableau1[[#This Row],[Date début contrat]]+Tableau1[[#This Row],[Durée PE en mois ou jours]]-1)</f>
        <v>45142</v>
      </c>
      <c r="H57" s="29">
        <f t="shared" si="3"/>
        <v>45127</v>
      </c>
      <c r="I57" s="32" t="e">
        <f t="shared" si="2"/>
        <v>#N/A</v>
      </c>
      <c r="J57" s="76" t="e">
        <f>VLOOKUP(Tableau1[[#This Row],[DM]],$S$1:$T$11,2,FALSE)</f>
        <v>#N/A</v>
      </c>
    </row>
    <row r="58" spans="1:10" x14ac:dyDescent="0.25">
      <c r="A58" s="56"/>
      <c r="B58" s="5"/>
      <c r="C58" s="5" t="s">
        <v>12</v>
      </c>
      <c r="D58" s="5" t="s">
        <v>29</v>
      </c>
      <c r="E58" s="4">
        <v>45082</v>
      </c>
      <c r="F58" s="6">
        <v>12</v>
      </c>
      <c r="G58" s="36">
        <f>IF(Tableau1[[#This Row],[Type contrat]]="CDI",DATE(YEAR(E58),MONTH(E58)+F58,DAY(E58)-1),Tableau1[[#This Row],[Date début contrat]]+Tableau1[[#This Row],[Durée PE en mois ou jours]]-1)</f>
        <v>45093</v>
      </c>
      <c r="H58" s="29">
        <f t="shared" si="3"/>
        <v>45090</v>
      </c>
      <c r="I58" s="32" t="e">
        <f t="shared" si="2"/>
        <v>#N/A</v>
      </c>
      <c r="J58" s="76" t="e">
        <f>VLOOKUP(Tableau1[[#This Row],[DM]],$S$1:$T$11,2,FALSE)</f>
        <v>#N/A</v>
      </c>
    </row>
    <row r="59" spans="1:10" x14ac:dyDescent="0.25">
      <c r="A59" s="56"/>
      <c r="B59" s="5"/>
      <c r="C59" s="5" t="s">
        <v>12</v>
      </c>
      <c r="D59" s="5" t="s">
        <v>29</v>
      </c>
      <c r="E59" s="4">
        <v>45082</v>
      </c>
      <c r="F59" s="6">
        <v>13</v>
      </c>
      <c r="G59" s="36">
        <f>IF(Tableau1[[#This Row],[Type contrat]]="CDI",DATE(YEAR(E59),MONTH(E59)+F59,DAY(E59)-1),Tableau1[[#This Row],[Date début contrat]]+Tableau1[[#This Row],[Durée PE en mois ou jours]]-1)</f>
        <v>45094</v>
      </c>
      <c r="H59" s="29">
        <f t="shared" si="3"/>
        <v>45091</v>
      </c>
      <c r="I59" s="32" t="e">
        <f t="shared" si="2"/>
        <v>#N/A</v>
      </c>
      <c r="J59" s="76" t="e">
        <f>VLOOKUP(Tableau1[[#This Row],[DM]],$S$1:$T$11,2,FALSE)</f>
        <v>#N/A</v>
      </c>
    </row>
    <row r="60" spans="1:10" x14ac:dyDescent="0.25">
      <c r="A60" s="56"/>
      <c r="B60" s="5"/>
      <c r="C60" s="5" t="s">
        <v>12</v>
      </c>
      <c r="D60" s="5" t="s">
        <v>29</v>
      </c>
      <c r="E60" s="4">
        <v>45082</v>
      </c>
      <c r="F60" s="6">
        <v>14</v>
      </c>
      <c r="G60" s="36">
        <f>IF(Tableau1[[#This Row],[Type contrat]]="CDI",DATE(YEAR(E60),MONTH(E60)+F60,DAY(E60)-1),Tableau1[[#This Row],[Date début contrat]]+Tableau1[[#This Row],[Durée PE en mois ou jours]]-1)</f>
        <v>45095</v>
      </c>
      <c r="H60" s="29">
        <f t="shared" si="3"/>
        <v>45092</v>
      </c>
      <c r="I60" s="32" t="e">
        <f t="shared" si="2"/>
        <v>#N/A</v>
      </c>
      <c r="J60" s="76" t="e">
        <f>VLOOKUP(Tableau1[[#This Row],[DM]],$S$1:$T$11,2,FALSE)</f>
        <v>#N/A</v>
      </c>
    </row>
    <row r="61" spans="1:10" x14ac:dyDescent="0.25">
      <c r="A61" s="56"/>
      <c r="B61" s="5"/>
      <c r="C61" s="5" t="s">
        <v>12</v>
      </c>
      <c r="D61" s="5" t="s">
        <v>29</v>
      </c>
      <c r="E61" s="4">
        <v>45082</v>
      </c>
      <c r="F61" s="6">
        <v>9</v>
      </c>
      <c r="G61" s="36">
        <f>IF(Tableau1[[#This Row],[Type contrat]]="CDI",DATE(YEAR(E61),MONTH(E61)+F61,DAY(E61)-1),Tableau1[[#This Row],[Date début contrat]]+Tableau1[[#This Row],[Durée PE en mois ou jours]]-1)</f>
        <v>45090</v>
      </c>
      <c r="H61" s="29">
        <f t="shared" si="3"/>
        <v>45087</v>
      </c>
      <c r="I61" s="32" t="e">
        <f t="shared" si="2"/>
        <v>#N/A</v>
      </c>
      <c r="J61" s="76" t="e">
        <f>VLOOKUP(Tableau1[[#This Row],[DM]],$S$1:$T$11,2,FALSE)</f>
        <v>#N/A</v>
      </c>
    </row>
    <row r="62" spans="1:10" x14ac:dyDescent="0.25">
      <c r="A62" s="56"/>
      <c r="B62" s="5"/>
      <c r="C62" s="5" t="s">
        <v>12</v>
      </c>
      <c r="D62" s="5" t="s">
        <v>29</v>
      </c>
      <c r="E62" s="4">
        <v>45082</v>
      </c>
      <c r="F62" s="6">
        <v>8</v>
      </c>
      <c r="G62" s="36">
        <f>IF(Tableau1[[#This Row],[Type contrat]]="CDI",DATE(YEAR(E62),MONTH(E62)+F62,DAY(E62)-1),Tableau1[[#This Row],[Date début contrat]]+Tableau1[[#This Row],[Durée PE en mois ou jours]]-1)</f>
        <v>45089</v>
      </c>
      <c r="H62" s="29">
        <f t="shared" si="3"/>
        <v>45086</v>
      </c>
      <c r="I62" s="32" t="e">
        <f t="shared" si="2"/>
        <v>#N/A</v>
      </c>
      <c r="J62" s="76" t="e">
        <f>VLOOKUP(Tableau1[[#This Row],[DM]],$S$1:$T$11,2,FALSE)</f>
        <v>#N/A</v>
      </c>
    </row>
    <row r="63" spans="1:10" x14ac:dyDescent="0.25">
      <c r="A63" s="56"/>
      <c r="B63" s="5"/>
      <c r="C63" s="5" t="s">
        <v>12</v>
      </c>
      <c r="D63" s="5" t="s">
        <v>29</v>
      </c>
      <c r="E63" s="4">
        <v>45082</v>
      </c>
      <c r="F63" s="6">
        <v>11</v>
      </c>
      <c r="G63" s="36">
        <f>IF(Tableau1[[#This Row],[Type contrat]]="CDI",DATE(YEAR(E63),MONTH(E63)+F63,DAY(E63)-1),Tableau1[[#This Row],[Date début contrat]]+Tableau1[[#This Row],[Durée PE en mois ou jours]]-1)</f>
        <v>45092</v>
      </c>
      <c r="H63" s="29">
        <f t="shared" si="3"/>
        <v>45089</v>
      </c>
      <c r="I63" s="32" t="e">
        <f t="shared" si="2"/>
        <v>#N/A</v>
      </c>
      <c r="J63" s="76" t="e">
        <f>VLOOKUP(Tableau1[[#This Row],[DM]],$S$1:$T$11,2,FALSE)</f>
        <v>#N/A</v>
      </c>
    </row>
    <row r="64" spans="1:10" x14ac:dyDescent="0.25">
      <c r="A64" s="56"/>
      <c r="B64" s="5"/>
      <c r="C64" s="5" t="s">
        <v>12</v>
      </c>
      <c r="D64" s="5" t="s">
        <v>29</v>
      </c>
      <c r="E64" s="4">
        <v>45089</v>
      </c>
      <c r="F64" s="6">
        <v>12</v>
      </c>
      <c r="G64" s="36">
        <f>IF(Tableau1[[#This Row],[Type contrat]]="CDI",DATE(YEAR(E64),MONTH(E64)+F64,DAY(E64)-1),Tableau1[[#This Row],[Date début contrat]]+Tableau1[[#This Row],[Durée PE en mois ou jours]]-1)</f>
        <v>45100</v>
      </c>
      <c r="H64" s="29">
        <f t="shared" si="3"/>
        <v>45097</v>
      </c>
      <c r="I64" s="32" t="e">
        <f t="shared" si="2"/>
        <v>#N/A</v>
      </c>
      <c r="J64" s="76" t="e">
        <f>VLOOKUP(Tableau1[[#This Row],[DM]],$S$1:$T$11,2,FALSE)</f>
        <v>#N/A</v>
      </c>
    </row>
    <row r="65" spans="1:10" x14ac:dyDescent="0.25">
      <c r="A65" s="56"/>
      <c r="B65" s="5"/>
      <c r="C65" s="5" t="s">
        <v>12</v>
      </c>
      <c r="D65" s="5" t="s">
        <v>29</v>
      </c>
      <c r="E65" s="4">
        <v>45096</v>
      </c>
      <c r="F65" s="6">
        <v>11</v>
      </c>
      <c r="G65" s="36">
        <f>IF(Tableau1[[#This Row],[Type contrat]]="CDI",DATE(YEAR(E65),MONTH(E65)+F65,DAY(E65)-1),Tableau1[[#This Row],[Date début contrat]]+Tableau1[[#This Row],[Durée PE en mois ou jours]]-1)</f>
        <v>45106</v>
      </c>
      <c r="H65" s="29">
        <f t="shared" si="3"/>
        <v>45103</v>
      </c>
      <c r="I65" s="32" t="e">
        <f t="shared" si="2"/>
        <v>#N/A</v>
      </c>
      <c r="J65" s="76" t="e">
        <f>VLOOKUP(Tableau1[[#This Row],[DM]],$S$1:$T$11,2,FALSE)</f>
        <v>#N/A</v>
      </c>
    </row>
    <row r="66" spans="1:10" x14ac:dyDescent="0.25">
      <c r="A66" s="56"/>
      <c r="B66" s="5"/>
      <c r="C66" s="5" t="s">
        <v>12</v>
      </c>
      <c r="D66" s="5" t="s">
        <v>29</v>
      </c>
      <c r="E66" s="4">
        <v>45089</v>
      </c>
      <c r="F66" s="6">
        <v>11</v>
      </c>
      <c r="G66" s="36">
        <f>IF(Tableau1[[#This Row],[Type contrat]]="CDI",DATE(YEAR(E66),MONTH(E66)+F66,DAY(E66)-1),Tableau1[[#This Row],[Date début contrat]]+Tableau1[[#This Row],[Durée PE en mois ou jours]]-1)</f>
        <v>45099</v>
      </c>
      <c r="H66" s="29">
        <f t="shared" ref="H66:H97" si="4">IFERROR(IF(C66="CDI",G66-15,G66-3),"")</f>
        <v>45096</v>
      </c>
      <c r="I66" s="32" t="e">
        <f t="shared" si="2"/>
        <v>#N/A</v>
      </c>
      <c r="J66" s="76" t="e">
        <f>VLOOKUP(Tableau1[[#This Row],[DM]],$S$1:$T$11,2,FALSE)</f>
        <v>#N/A</v>
      </c>
    </row>
    <row r="67" spans="1:10" x14ac:dyDescent="0.25">
      <c r="A67" s="56"/>
      <c r="B67" s="5"/>
      <c r="C67" s="5" t="s">
        <v>11</v>
      </c>
      <c r="D67" s="5" t="s">
        <v>29</v>
      </c>
      <c r="E67" s="4">
        <v>45096</v>
      </c>
      <c r="F67" s="6">
        <v>2</v>
      </c>
      <c r="G67" s="36">
        <f>IF(Tableau1[[#This Row],[Type contrat]]="CDI",DATE(YEAR(E67),MONTH(E67)+F67,DAY(E67)-1),Tableau1[[#This Row],[Date début contrat]]+Tableau1[[#This Row],[Durée PE en mois ou jours]]-1)</f>
        <v>45156</v>
      </c>
      <c r="H67" s="29">
        <f t="shared" si="4"/>
        <v>45141</v>
      </c>
      <c r="I67" s="32" t="e">
        <f t="shared" ref="I67:I152" si="5">VLOOKUP(B67,$R$1:$S$11,2,FALSE)</f>
        <v>#N/A</v>
      </c>
      <c r="J67" s="76" t="e">
        <f>VLOOKUP(Tableau1[[#This Row],[DM]],$S$1:$T$11,2,FALSE)</f>
        <v>#N/A</v>
      </c>
    </row>
    <row r="68" spans="1:10" x14ac:dyDescent="0.25">
      <c r="A68" s="56"/>
      <c r="B68" s="5"/>
      <c r="C68" s="5" t="s">
        <v>12</v>
      </c>
      <c r="D68" s="5" t="s">
        <v>29</v>
      </c>
      <c r="E68" s="4">
        <v>45089</v>
      </c>
      <c r="F68" s="6">
        <v>13</v>
      </c>
      <c r="G68" s="36">
        <f>IF(Tableau1[[#This Row],[Type contrat]]="CDI",DATE(YEAR(E68),MONTH(E68)+F68,DAY(E68)-1),Tableau1[[#This Row],[Date début contrat]]+Tableau1[[#This Row],[Durée PE en mois ou jours]]-1)</f>
        <v>45101</v>
      </c>
      <c r="H68" s="29">
        <f t="shared" si="4"/>
        <v>45098</v>
      </c>
      <c r="I68" s="32" t="e">
        <f t="shared" si="5"/>
        <v>#N/A</v>
      </c>
      <c r="J68" s="76" t="e">
        <f>VLOOKUP(Tableau1[[#This Row],[DM]],$S$1:$T$11,2,FALSE)</f>
        <v>#N/A</v>
      </c>
    </row>
    <row r="69" spans="1:10" x14ac:dyDescent="0.25">
      <c r="A69" s="56"/>
      <c r="B69" s="5"/>
      <c r="C69" s="5" t="s">
        <v>12</v>
      </c>
      <c r="D69" s="5" t="s">
        <v>29</v>
      </c>
      <c r="E69" s="4">
        <v>45096</v>
      </c>
      <c r="F69" s="6">
        <v>10</v>
      </c>
      <c r="G69" s="36">
        <f>IF(Tableau1[[#This Row],[Type contrat]]="CDI",DATE(YEAR(E69),MONTH(E69)+F69,DAY(E69)-1),Tableau1[[#This Row],[Date début contrat]]+Tableau1[[#This Row],[Durée PE en mois ou jours]]-1)</f>
        <v>45105</v>
      </c>
      <c r="H69" s="29">
        <f t="shared" si="4"/>
        <v>45102</v>
      </c>
      <c r="I69" s="32" t="e">
        <f t="shared" ref="I69:I79" si="6">VLOOKUP(B69,$R$1:$S$11,2,FALSE)</f>
        <v>#N/A</v>
      </c>
      <c r="J69" s="76" t="e">
        <f>VLOOKUP(Tableau1[[#This Row],[DM]],$S$1:$T$11,2,FALSE)</f>
        <v>#N/A</v>
      </c>
    </row>
    <row r="70" spans="1:10" x14ac:dyDescent="0.25">
      <c r="A70" s="56"/>
      <c r="B70" s="5"/>
      <c r="C70" s="5" t="s">
        <v>12</v>
      </c>
      <c r="D70" s="5" t="s">
        <v>29</v>
      </c>
      <c r="E70" s="4">
        <v>45096</v>
      </c>
      <c r="F70" s="6">
        <v>5</v>
      </c>
      <c r="G70" s="36">
        <f>IF(Tableau1[[#This Row],[Type contrat]]="CDI",DATE(YEAR(E70),MONTH(E70)+F70,DAY(E70)-1),Tableau1[[#This Row],[Date début contrat]]+Tableau1[[#This Row],[Durée PE en mois ou jours]]-1)</f>
        <v>45100</v>
      </c>
      <c r="H70" s="29">
        <f t="shared" si="4"/>
        <v>45097</v>
      </c>
      <c r="I70" s="32" t="e">
        <f t="shared" si="6"/>
        <v>#N/A</v>
      </c>
      <c r="J70" s="76" t="e">
        <f>VLOOKUP(Tableau1[[#This Row],[DM]],$S$1:$T$11,2,FALSE)</f>
        <v>#N/A</v>
      </c>
    </row>
    <row r="71" spans="1:10" x14ac:dyDescent="0.25">
      <c r="A71" s="56"/>
      <c r="B71" s="5"/>
      <c r="C71" s="5" t="s">
        <v>12</v>
      </c>
      <c r="D71" s="5" t="s">
        <v>29</v>
      </c>
      <c r="E71" s="4">
        <v>45096</v>
      </c>
      <c r="F71" s="6">
        <v>11</v>
      </c>
      <c r="G71" s="36">
        <f>IF(Tableau1[[#This Row],[Type contrat]]="CDI",DATE(YEAR(E71),MONTH(E71)+F71,DAY(E71)-1),Tableau1[[#This Row],[Date début contrat]]+Tableau1[[#This Row],[Durée PE en mois ou jours]]-1)</f>
        <v>45106</v>
      </c>
      <c r="H71" s="29">
        <f t="shared" si="4"/>
        <v>45103</v>
      </c>
      <c r="I71" s="32" t="e">
        <f t="shared" si="6"/>
        <v>#N/A</v>
      </c>
      <c r="J71" s="76" t="e">
        <f>VLOOKUP(Tableau1[[#This Row],[DM]],$S$1:$T$11,2,FALSE)</f>
        <v>#N/A</v>
      </c>
    </row>
    <row r="72" spans="1:10" x14ac:dyDescent="0.25">
      <c r="A72" s="56"/>
      <c r="B72" s="5"/>
      <c r="C72" s="5" t="s">
        <v>12</v>
      </c>
      <c r="D72" s="5" t="s">
        <v>29</v>
      </c>
      <c r="E72" s="4">
        <v>45103</v>
      </c>
      <c r="F72" s="6">
        <v>6</v>
      </c>
      <c r="G72" s="36">
        <f>IF(Tableau1[[#This Row],[Type contrat]]="CDI",DATE(YEAR(E72),MONTH(E72)+F72,DAY(E72)-1),Tableau1[[#This Row],[Date début contrat]]+Tableau1[[#This Row],[Durée PE en mois ou jours]]-1)</f>
        <v>45108</v>
      </c>
      <c r="H72" s="29">
        <f t="shared" si="4"/>
        <v>45105</v>
      </c>
      <c r="I72" s="32" t="e">
        <f t="shared" si="6"/>
        <v>#N/A</v>
      </c>
      <c r="J72" s="76" t="e">
        <f>VLOOKUP(Tableau1[[#This Row],[DM]],$S$1:$T$11,2,FALSE)</f>
        <v>#N/A</v>
      </c>
    </row>
    <row r="73" spans="1:10" x14ac:dyDescent="0.25">
      <c r="A73" s="56"/>
      <c r="B73" s="5"/>
      <c r="C73" s="5" t="s">
        <v>11</v>
      </c>
      <c r="D73" s="5" t="s">
        <v>29</v>
      </c>
      <c r="E73" s="4">
        <v>45096</v>
      </c>
      <c r="F73" s="6">
        <v>2</v>
      </c>
      <c r="G73" s="36">
        <f>IF(Tableau1[[#This Row],[Type contrat]]="CDI",DATE(YEAR(E73),MONTH(E73)+F73,DAY(E73)-1),Tableau1[[#This Row],[Date début contrat]]+Tableau1[[#This Row],[Durée PE en mois ou jours]]-1)</f>
        <v>45156</v>
      </c>
      <c r="H73" s="29">
        <f t="shared" si="4"/>
        <v>45141</v>
      </c>
      <c r="I73" s="32" t="e">
        <f t="shared" si="6"/>
        <v>#N/A</v>
      </c>
      <c r="J73" s="76" t="e">
        <f>VLOOKUP(Tableau1[[#This Row],[DM]],$S$1:$T$11,2,FALSE)</f>
        <v>#N/A</v>
      </c>
    </row>
    <row r="74" spans="1:10" x14ac:dyDescent="0.25">
      <c r="A74" s="56"/>
      <c r="B74" s="5"/>
      <c r="C74" s="5" t="s">
        <v>12</v>
      </c>
      <c r="D74" s="5" t="s">
        <v>29</v>
      </c>
      <c r="E74" s="4">
        <v>45098</v>
      </c>
      <c r="F74" s="6">
        <v>2</v>
      </c>
      <c r="G74" s="36">
        <f>IF(Tableau1[[#This Row],[Type contrat]]="CDI",DATE(YEAR(E74),MONTH(E74)+F74,DAY(E74)-1),Tableau1[[#This Row],[Date début contrat]]+Tableau1[[#This Row],[Durée PE en mois ou jours]]-1)</f>
        <v>45099</v>
      </c>
      <c r="H74" s="29">
        <f t="shared" si="4"/>
        <v>45096</v>
      </c>
      <c r="I74" s="32" t="e">
        <f t="shared" si="6"/>
        <v>#N/A</v>
      </c>
      <c r="J74" s="76" t="e">
        <f>VLOOKUP(Tableau1[[#This Row],[DM]],$S$1:$T$11,2,FALSE)</f>
        <v>#N/A</v>
      </c>
    </row>
    <row r="75" spans="1:10" x14ac:dyDescent="0.25">
      <c r="A75" s="56"/>
      <c r="B75" s="5"/>
      <c r="C75" s="5" t="s">
        <v>12</v>
      </c>
      <c r="D75" s="5" t="s">
        <v>29</v>
      </c>
      <c r="E75" s="4">
        <v>45103</v>
      </c>
      <c r="F75" s="6">
        <v>6</v>
      </c>
      <c r="G75" s="36">
        <f>IF(Tableau1[[#This Row],[Type contrat]]="CDI",DATE(YEAR(E75),MONTH(E75)+F75,DAY(E75)-1),Tableau1[[#This Row],[Date début contrat]]+Tableau1[[#This Row],[Durée PE en mois ou jours]]-1)</f>
        <v>45108</v>
      </c>
      <c r="H75" s="29">
        <f t="shared" si="4"/>
        <v>45105</v>
      </c>
      <c r="I75" s="32" t="e">
        <f t="shared" si="6"/>
        <v>#N/A</v>
      </c>
      <c r="J75" s="76" t="e">
        <f>VLOOKUP(Tableau1[[#This Row],[DM]],$S$1:$T$11,2,FALSE)</f>
        <v>#N/A</v>
      </c>
    </row>
    <row r="76" spans="1:10" x14ac:dyDescent="0.25">
      <c r="A76" s="56"/>
      <c r="B76" s="5"/>
      <c r="C76" s="5" t="s">
        <v>12</v>
      </c>
      <c r="D76" s="5" t="s">
        <v>29</v>
      </c>
      <c r="E76" s="4">
        <v>45103</v>
      </c>
      <c r="F76" s="6">
        <v>10</v>
      </c>
      <c r="G76" s="36">
        <f>IF(Tableau1[[#This Row],[Type contrat]]="CDI",DATE(YEAR(E76),MONTH(E76)+F76,DAY(E76)-1),Tableau1[[#This Row],[Date début contrat]]+Tableau1[[#This Row],[Durée PE en mois ou jours]]-1)</f>
        <v>45112</v>
      </c>
      <c r="H76" s="29">
        <f t="shared" si="4"/>
        <v>45109</v>
      </c>
      <c r="I76" s="32" t="e">
        <f t="shared" si="6"/>
        <v>#N/A</v>
      </c>
      <c r="J76" s="76" t="e">
        <f>VLOOKUP(Tableau1[[#This Row],[DM]],$S$1:$T$11,2,FALSE)</f>
        <v>#N/A</v>
      </c>
    </row>
    <row r="77" spans="1:10" x14ac:dyDescent="0.25">
      <c r="A77" s="56"/>
      <c r="B77" s="5"/>
      <c r="C77" s="5" t="s">
        <v>12</v>
      </c>
      <c r="D77" s="5" t="s">
        <v>29</v>
      </c>
      <c r="E77" s="4">
        <v>45139</v>
      </c>
      <c r="F77" s="6">
        <v>5</v>
      </c>
      <c r="G77" s="36">
        <f>IF(Tableau1[[#This Row],[Type contrat]]="CDI",DATE(YEAR(E77),MONTH(E77)+F77,DAY(E77)-1),Tableau1[[#This Row],[Date début contrat]]+Tableau1[[#This Row],[Durée PE en mois ou jours]]-1)</f>
        <v>45143</v>
      </c>
      <c r="H77" s="29">
        <f t="shared" si="4"/>
        <v>45140</v>
      </c>
      <c r="I77" s="32" t="e">
        <f t="shared" si="6"/>
        <v>#N/A</v>
      </c>
      <c r="J77" s="76" t="e">
        <f>VLOOKUP(Tableau1[[#This Row],[DM]],$S$1:$T$11,2,FALSE)</f>
        <v>#N/A</v>
      </c>
    </row>
    <row r="78" spans="1:10" x14ac:dyDescent="0.25">
      <c r="A78" s="56"/>
      <c r="B78" s="5"/>
      <c r="C78" s="5" t="s">
        <v>12</v>
      </c>
      <c r="D78" s="5" t="s">
        <v>29</v>
      </c>
      <c r="E78" s="4">
        <v>45103</v>
      </c>
      <c r="F78" s="6">
        <v>10</v>
      </c>
      <c r="G78" s="36">
        <f>IF(Tableau1[[#This Row],[Type contrat]]="CDI",DATE(YEAR(E78),MONTH(E78)+F78,DAY(E78)-1),Tableau1[[#This Row],[Date début contrat]]+Tableau1[[#This Row],[Durée PE en mois ou jours]]-1)</f>
        <v>45112</v>
      </c>
      <c r="H78" s="29">
        <f t="shared" si="4"/>
        <v>45109</v>
      </c>
      <c r="I78" s="32" t="e">
        <f t="shared" si="6"/>
        <v>#N/A</v>
      </c>
      <c r="J78" s="76" t="e">
        <f>VLOOKUP(Tableau1[[#This Row],[DM]],$S$1:$T$11,2,FALSE)</f>
        <v>#N/A</v>
      </c>
    </row>
    <row r="79" spans="1:10" x14ac:dyDescent="0.25">
      <c r="A79" s="56"/>
      <c r="B79" s="5"/>
      <c r="C79" s="5" t="s">
        <v>12</v>
      </c>
      <c r="D79" s="5" t="s">
        <v>29</v>
      </c>
      <c r="E79" s="4">
        <v>45108</v>
      </c>
      <c r="F79" s="6">
        <v>10</v>
      </c>
      <c r="G79" s="36">
        <f>IF(Tableau1[[#This Row],[Type contrat]]="CDI",DATE(YEAR(E79),MONTH(E79)+F79,DAY(E79)-1),Tableau1[[#This Row],[Date début contrat]]+Tableau1[[#This Row],[Durée PE en mois ou jours]]-1)</f>
        <v>45117</v>
      </c>
      <c r="H79" s="29">
        <f t="shared" si="4"/>
        <v>45114</v>
      </c>
      <c r="I79" s="32" t="e">
        <f t="shared" si="6"/>
        <v>#N/A</v>
      </c>
      <c r="J79" s="76" t="e">
        <f>VLOOKUP(Tableau1[[#This Row],[DM]],$S$1:$T$11,2,FALSE)</f>
        <v>#N/A</v>
      </c>
    </row>
    <row r="80" spans="1:10" x14ac:dyDescent="0.25">
      <c r="A80" s="56"/>
      <c r="B80" s="5"/>
      <c r="C80" s="5" t="s">
        <v>12</v>
      </c>
      <c r="D80" s="5" t="s">
        <v>29</v>
      </c>
      <c r="E80" s="4">
        <v>45108</v>
      </c>
      <c r="F80" s="6">
        <v>9</v>
      </c>
      <c r="G80" s="36">
        <f>IF(Tableau1[[#This Row],[Type contrat]]="CDI",DATE(YEAR(E80),MONTH(E80)+F80,DAY(E80)-1),Tableau1[[#This Row],[Date début contrat]]+Tableau1[[#This Row],[Durée PE en mois ou jours]]-1)</f>
        <v>45116</v>
      </c>
      <c r="H80" s="29">
        <f t="shared" si="4"/>
        <v>45113</v>
      </c>
      <c r="I80" s="32" t="e">
        <f t="shared" si="5"/>
        <v>#N/A</v>
      </c>
      <c r="J80" s="76" t="e">
        <f>VLOOKUP(Tableau1[[#This Row],[DM]],$S$1:$T$11,2,FALSE)</f>
        <v>#N/A</v>
      </c>
    </row>
    <row r="81" spans="1:10" x14ac:dyDescent="0.25">
      <c r="A81" s="56"/>
      <c r="B81" s="5"/>
      <c r="C81" s="5" t="s">
        <v>12</v>
      </c>
      <c r="D81" s="5" t="s">
        <v>29</v>
      </c>
      <c r="E81" s="4">
        <v>45108</v>
      </c>
      <c r="F81" s="6">
        <v>45</v>
      </c>
      <c r="G81" s="36">
        <f>IF(Tableau1[[#This Row],[Type contrat]]="CDI",DATE(YEAR(E81),MONTH(E81)+F81,DAY(E81)-1),Tableau1[[#This Row],[Date début contrat]]+Tableau1[[#This Row],[Durée PE en mois ou jours]]-1)</f>
        <v>45152</v>
      </c>
      <c r="H81" s="29">
        <f t="shared" si="4"/>
        <v>45149</v>
      </c>
      <c r="I81" s="32" t="e">
        <f t="shared" si="5"/>
        <v>#N/A</v>
      </c>
      <c r="J81" s="76" t="e">
        <f>VLOOKUP(Tableau1[[#This Row],[DM]],$S$1:$T$11,2,FALSE)</f>
        <v>#N/A</v>
      </c>
    </row>
    <row r="82" spans="1:10" x14ac:dyDescent="0.25">
      <c r="A82" s="56"/>
      <c r="B82" s="5"/>
      <c r="C82" s="5" t="s">
        <v>11</v>
      </c>
      <c r="D82" s="5" t="s">
        <v>29</v>
      </c>
      <c r="E82" s="4">
        <v>45110</v>
      </c>
      <c r="F82" s="6">
        <v>2</v>
      </c>
      <c r="G82" s="36">
        <f>IF(Tableau1[[#This Row],[Type contrat]]="CDI",DATE(YEAR(E82),MONTH(E82)+F82,DAY(E82)-1),Tableau1[[#This Row],[Date début contrat]]+Tableau1[[#This Row],[Durée PE en mois ou jours]]-1)</f>
        <v>45171</v>
      </c>
      <c r="H82" s="29">
        <f t="shared" si="4"/>
        <v>45156</v>
      </c>
      <c r="I82" s="32" t="e">
        <f t="shared" si="5"/>
        <v>#N/A</v>
      </c>
      <c r="J82" s="76" t="e">
        <f>VLOOKUP(Tableau1[[#This Row],[DM]],$S$1:$T$11,2,FALSE)</f>
        <v>#N/A</v>
      </c>
    </row>
    <row r="83" spans="1:10" x14ac:dyDescent="0.25">
      <c r="A83" s="56"/>
      <c r="B83" s="5"/>
      <c r="C83" s="5" t="s">
        <v>12</v>
      </c>
      <c r="D83" s="5" t="s">
        <v>29</v>
      </c>
      <c r="E83" s="4">
        <v>45108</v>
      </c>
      <c r="F83" s="6">
        <v>45</v>
      </c>
      <c r="G83" s="36">
        <f>IF(Tableau1[[#This Row],[Type contrat]]="CDI",DATE(YEAR(E83),MONTH(E83)+F83,DAY(E83)-1),Tableau1[[#This Row],[Date début contrat]]+Tableau1[[#This Row],[Durée PE en mois ou jours]]-1)</f>
        <v>45152</v>
      </c>
      <c r="H83" s="29">
        <f t="shared" si="4"/>
        <v>45149</v>
      </c>
      <c r="I83" s="32" t="e">
        <f t="shared" si="5"/>
        <v>#N/A</v>
      </c>
      <c r="J83" s="76" t="e">
        <f>VLOOKUP(Tableau1[[#This Row],[DM]],$S$1:$T$11,2,FALSE)</f>
        <v>#N/A</v>
      </c>
    </row>
    <row r="84" spans="1:10" x14ac:dyDescent="0.25">
      <c r="A84" s="56"/>
      <c r="B84" s="5"/>
      <c r="C84" s="5" t="s">
        <v>12</v>
      </c>
      <c r="D84" s="5" t="s">
        <v>29</v>
      </c>
      <c r="E84" s="4">
        <v>45110</v>
      </c>
      <c r="F84" s="6">
        <v>4</v>
      </c>
      <c r="G84" s="36">
        <f>IF(Tableau1[[#This Row],[Type contrat]]="CDI",DATE(YEAR(E84),MONTH(E84)+F84,DAY(E84)-1),Tableau1[[#This Row],[Date début contrat]]+Tableau1[[#This Row],[Durée PE en mois ou jours]]-1)</f>
        <v>45113</v>
      </c>
      <c r="H84" s="29">
        <f t="shared" si="4"/>
        <v>45110</v>
      </c>
      <c r="I84" s="32" t="e">
        <f t="shared" si="5"/>
        <v>#N/A</v>
      </c>
      <c r="J84" s="76" t="e">
        <f>VLOOKUP(Tableau1[[#This Row],[DM]],$S$1:$T$11,2,FALSE)</f>
        <v>#N/A</v>
      </c>
    </row>
    <row r="85" spans="1:10" x14ac:dyDescent="0.25">
      <c r="A85" s="56"/>
      <c r="B85" s="5"/>
      <c r="C85" s="5" t="s">
        <v>12</v>
      </c>
      <c r="D85" s="5" t="s">
        <v>29</v>
      </c>
      <c r="E85" s="4">
        <v>45110</v>
      </c>
      <c r="F85" s="6">
        <v>9</v>
      </c>
      <c r="G85" s="36">
        <f>IF(Tableau1[[#This Row],[Type contrat]]="CDI",DATE(YEAR(E85),MONTH(E85)+F85,DAY(E85)-1),Tableau1[[#This Row],[Date début contrat]]+Tableau1[[#This Row],[Durée PE en mois ou jours]]-1)</f>
        <v>45118</v>
      </c>
      <c r="H85" s="29">
        <f t="shared" si="4"/>
        <v>45115</v>
      </c>
      <c r="I85" s="32" t="e">
        <f t="shared" si="5"/>
        <v>#N/A</v>
      </c>
      <c r="J85" s="76" t="e">
        <f>VLOOKUP(Tableau1[[#This Row],[DM]],$S$1:$T$11,2,FALSE)</f>
        <v>#N/A</v>
      </c>
    </row>
    <row r="86" spans="1:10" x14ac:dyDescent="0.25">
      <c r="A86" s="56"/>
      <c r="B86" s="5"/>
      <c r="C86" s="5" t="s">
        <v>12</v>
      </c>
      <c r="D86" s="5" t="s">
        <v>29</v>
      </c>
      <c r="E86" s="4">
        <v>45110</v>
      </c>
      <c r="F86" s="6">
        <v>8</v>
      </c>
      <c r="G86" s="36">
        <f>IF(Tableau1[[#This Row],[Type contrat]]="CDI",DATE(YEAR(E86),MONTH(E86)+F86,DAY(E86)-1),Tableau1[[#This Row],[Date début contrat]]+Tableau1[[#This Row],[Durée PE en mois ou jours]]-1)</f>
        <v>45117</v>
      </c>
      <c r="H86" s="29">
        <f t="shared" si="4"/>
        <v>45114</v>
      </c>
      <c r="I86" s="32" t="e">
        <f t="shared" ref="I86:I109" si="7">VLOOKUP(B86,$R$1:$S$11,2,FALSE)</f>
        <v>#N/A</v>
      </c>
      <c r="J86" s="76" t="e">
        <f>VLOOKUP(Tableau1[[#This Row],[DM]],$S$1:$T$11,2,FALSE)</f>
        <v>#N/A</v>
      </c>
    </row>
    <row r="87" spans="1:10" x14ac:dyDescent="0.25">
      <c r="A87" s="56"/>
      <c r="B87" s="5"/>
      <c r="C87" s="5" t="s">
        <v>12</v>
      </c>
      <c r="D87" s="5" t="s">
        <v>29</v>
      </c>
      <c r="E87" s="4">
        <v>45110</v>
      </c>
      <c r="F87" s="6">
        <v>8</v>
      </c>
      <c r="G87" s="36">
        <f>IF(Tableau1[[#This Row],[Type contrat]]="CDI",DATE(YEAR(E87),MONTH(E87)+F87,DAY(E87)-1),Tableau1[[#This Row],[Date début contrat]]+Tableau1[[#This Row],[Durée PE en mois ou jours]]-1)</f>
        <v>45117</v>
      </c>
      <c r="H87" s="29">
        <f t="shared" si="4"/>
        <v>45114</v>
      </c>
      <c r="I87" s="32" t="e">
        <f t="shared" si="7"/>
        <v>#N/A</v>
      </c>
      <c r="J87" s="76" t="e">
        <f>VLOOKUP(Tableau1[[#This Row],[DM]],$S$1:$T$11,2,FALSE)</f>
        <v>#N/A</v>
      </c>
    </row>
    <row r="88" spans="1:10" x14ac:dyDescent="0.25">
      <c r="A88" s="56"/>
      <c r="B88" s="5"/>
      <c r="C88" s="5" t="s">
        <v>12</v>
      </c>
      <c r="D88" s="5" t="s">
        <v>29</v>
      </c>
      <c r="E88" s="4">
        <v>45117</v>
      </c>
      <c r="F88" s="6">
        <v>45</v>
      </c>
      <c r="G88" s="36">
        <f>IF(Tableau1[[#This Row],[Type contrat]]="CDI",DATE(YEAR(E88),MONTH(E88)+F88,DAY(E88)-1),Tableau1[[#This Row],[Date début contrat]]+Tableau1[[#This Row],[Durée PE en mois ou jours]]-1)</f>
        <v>45161</v>
      </c>
      <c r="H88" s="29">
        <f t="shared" si="4"/>
        <v>45158</v>
      </c>
      <c r="I88" s="32" t="e">
        <f t="shared" si="7"/>
        <v>#N/A</v>
      </c>
      <c r="J88" s="76" t="e">
        <f>VLOOKUP(Tableau1[[#This Row],[DM]],$S$1:$T$11,2,FALSE)</f>
        <v>#N/A</v>
      </c>
    </row>
    <row r="89" spans="1:10" x14ac:dyDescent="0.25">
      <c r="A89" s="56"/>
      <c r="B89" s="5"/>
      <c r="C89" s="5" t="s">
        <v>11</v>
      </c>
      <c r="D89" s="5" t="s">
        <v>29</v>
      </c>
      <c r="E89" s="4">
        <v>45105</v>
      </c>
      <c r="F89" s="6">
        <v>2</v>
      </c>
      <c r="G89" s="36">
        <f>IF(Tableau1[[#This Row],[Type contrat]]="CDI",DATE(YEAR(E89),MONTH(E89)+F89,DAY(E89)-1),Tableau1[[#This Row],[Date début contrat]]+Tableau1[[#This Row],[Durée PE en mois ou jours]]-1)</f>
        <v>45165</v>
      </c>
      <c r="H89" s="29">
        <f t="shared" si="4"/>
        <v>45150</v>
      </c>
      <c r="I89" s="32" t="e">
        <f t="shared" si="7"/>
        <v>#N/A</v>
      </c>
      <c r="J89" s="76" t="e">
        <f>VLOOKUP(Tableau1[[#This Row],[DM]],$S$1:$T$11,2,FALSE)</f>
        <v>#N/A</v>
      </c>
    </row>
    <row r="90" spans="1:10" x14ac:dyDescent="0.25">
      <c r="A90" s="56"/>
      <c r="B90" s="5"/>
      <c r="C90" s="5" t="s">
        <v>12</v>
      </c>
      <c r="D90" s="5" t="s">
        <v>29</v>
      </c>
      <c r="E90" s="4">
        <v>45112</v>
      </c>
      <c r="F90" s="6">
        <v>13</v>
      </c>
      <c r="G90" s="36">
        <f>IF(Tableau1[[#This Row],[Type contrat]]="CDI",DATE(YEAR(E90),MONTH(E90)+F90,DAY(E90)-1),Tableau1[[#This Row],[Date début contrat]]+Tableau1[[#This Row],[Durée PE en mois ou jours]]-1)</f>
        <v>45124</v>
      </c>
      <c r="H90" s="29">
        <f t="shared" si="4"/>
        <v>45121</v>
      </c>
      <c r="I90" s="32" t="e">
        <f t="shared" si="7"/>
        <v>#N/A</v>
      </c>
      <c r="J90" s="76" t="e">
        <f>VLOOKUP(Tableau1[[#This Row],[DM]],$S$1:$T$11,2,FALSE)</f>
        <v>#N/A</v>
      </c>
    </row>
    <row r="91" spans="1:10" x14ac:dyDescent="0.25">
      <c r="A91" s="56"/>
      <c r="B91" s="5"/>
      <c r="C91" s="5" t="s">
        <v>12</v>
      </c>
      <c r="D91" s="5" t="s">
        <v>29</v>
      </c>
      <c r="E91" s="4">
        <v>45114</v>
      </c>
      <c r="F91" s="6">
        <v>8</v>
      </c>
      <c r="G91" s="36">
        <f>IF(Tableau1[[#This Row],[Type contrat]]="CDI",DATE(YEAR(E91),MONTH(E91)+F91,DAY(E91)-1),Tableau1[[#This Row],[Date début contrat]]+Tableau1[[#This Row],[Durée PE en mois ou jours]]-1)</f>
        <v>45121</v>
      </c>
      <c r="H91" s="29">
        <f t="shared" si="4"/>
        <v>45118</v>
      </c>
      <c r="I91" s="32" t="e">
        <f t="shared" si="7"/>
        <v>#N/A</v>
      </c>
      <c r="J91" s="76" t="e">
        <f>VLOOKUP(Tableau1[[#This Row],[DM]],$S$1:$T$11,2,FALSE)</f>
        <v>#N/A</v>
      </c>
    </row>
    <row r="92" spans="1:10" x14ac:dyDescent="0.25">
      <c r="A92" s="56"/>
      <c r="B92" s="5"/>
      <c r="C92" s="5" t="s">
        <v>12</v>
      </c>
      <c r="D92" s="5" t="s">
        <v>29</v>
      </c>
      <c r="E92" s="4">
        <v>45110</v>
      </c>
      <c r="F92" s="6">
        <v>6</v>
      </c>
      <c r="G92" s="36">
        <f>IF(Tableau1[[#This Row],[Type contrat]]="CDI",DATE(YEAR(E92),MONTH(E92)+F92,DAY(E92)-1),Tableau1[[#This Row],[Date début contrat]]+Tableau1[[#This Row],[Durée PE en mois ou jours]]-1)</f>
        <v>45115</v>
      </c>
      <c r="H92" s="29">
        <f t="shared" si="4"/>
        <v>45112</v>
      </c>
      <c r="I92" s="32" t="e">
        <f t="shared" si="7"/>
        <v>#N/A</v>
      </c>
      <c r="J92" s="76" t="e">
        <f>VLOOKUP(Tableau1[[#This Row],[DM]],$S$1:$T$11,2,FALSE)</f>
        <v>#N/A</v>
      </c>
    </row>
    <row r="93" spans="1:10" x14ac:dyDescent="0.25">
      <c r="A93" s="56"/>
      <c r="B93" s="5"/>
      <c r="C93" s="5" t="s">
        <v>12</v>
      </c>
      <c r="D93" s="5" t="s">
        <v>29</v>
      </c>
      <c r="E93" s="4">
        <v>45110</v>
      </c>
      <c r="F93" s="6">
        <v>9</v>
      </c>
      <c r="G93" s="36">
        <f>IF(Tableau1[[#This Row],[Type contrat]]="CDI",DATE(YEAR(E93),MONTH(E93)+F93,DAY(E93)-1),Tableau1[[#This Row],[Date début contrat]]+Tableau1[[#This Row],[Durée PE en mois ou jours]]-1)</f>
        <v>45118</v>
      </c>
      <c r="H93" s="29">
        <f t="shared" si="4"/>
        <v>45115</v>
      </c>
      <c r="I93" s="32" t="e">
        <f t="shared" si="7"/>
        <v>#N/A</v>
      </c>
      <c r="J93" s="76" t="e">
        <f>VLOOKUP(Tableau1[[#This Row],[DM]],$S$1:$T$11,2,FALSE)</f>
        <v>#N/A</v>
      </c>
    </row>
    <row r="94" spans="1:10" x14ac:dyDescent="0.25">
      <c r="A94" s="56"/>
      <c r="B94" s="5"/>
      <c r="C94" s="5" t="s">
        <v>12</v>
      </c>
      <c r="D94" s="5" t="s">
        <v>29</v>
      </c>
      <c r="E94" s="4">
        <v>45108</v>
      </c>
      <c r="F94" s="6">
        <v>7</v>
      </c>
      <c r="G94" s="36">
        <f>IF(Tableau1[[#This Row],[Type contrat]]="CDI",DATE(YEAR(E94),MONTH(E94)+F94,DAY(E94)-1),Tableau1[[#This Row],[Date début contrat]]+Tableau1[[#This Row],[Durée PE en mois ou jours]]-1)</f>
        <v>45114</v>
      </c>
      <c r="H94" s="29">
        <f t="shared" si="4"/>
        <v>45111</v>
      </c>
      <c r="I94" s="32" t="e">
        <f t="shared" si="7"/>
        <v>#N/A</v>
      </c>
      <c r="J94" s="76" t="e">
        <f>VLOOKUP(Tableau1[[#This Row],[DM]],$S$1:$T$11,2,FALSE)</f>
        <v>#N/A</v>
      </c>
    </row>
    <row r="95" spans="1:10" x14ac:dyDescent="0.25">
      <c r="A95" s="56"/>
      <c r="B95" s="5"/>
      <c r="C95" s="5" t="s">
        <v>12</v>
      </c>
      <c r="D95" s="5" t="s">
        <v>29</v>
      </c>
      <c r="E95" s="4">
        <v>45110</v>
      </c>
      <c r="F95" s="6">
        <v>8</v>
      </c>
      <c r="G95" s="36">
        <f>IF(Tableau1[[#This Row],[Type contrat]]="CDI",DATE(YEAR(E95),MONTH(E95)+F95,DAY(E95)-1),Tableau1[[#This Row],[Date début contrat]]+Tableau1[[#This Row],[Durée PE en mois ou jours]]-1)</f>
        <v>45117</v>
      </c>
      <c r="H95" s="29">
        <f t="shared" si="4"/>
        <v>45114</v>
      </c>
      <c r="I95" s="32" t="e">
        <f t="shared" si="7"/>
        <v>#N/A</v>
      </c>
      <c r="J95" s="76" t="e">
        <f>VLOOKUP(Tableau1[[#This Row],[DM]],$S$1:$T$11,2,FALSE)</f>
        <v>#N/A</v>
      </c>
    </row>
    <row r="96" spans="1:10" x14ac:dyDescent="0.25">
      <c r="A96" s="56"/>
      <c r="B96" s="5"/>
      <c r="C96" s="5" t="s">
        <v>12</v>
      </c>
      <c r="D96" s="5" t="s">
        <v>29</v>
      </c>
      <c r="E96" s="4">
        <v>45124</v>
      </c>
      <c r="F96" s="6">
        <v>9</v>
      </c>
      <c r="G96" s="36">
        <f>IF(Tableau1[[#This Row],[Type contrat]]="CDI",DATE(YEAR(E96),MONTH(E96)+F96,DAY(E96)-1),Tableau1[[#This Row],[Date début contrat]]+Tableau1[[#This Row],[Durée PE en mois ou jours]]-1)</f>
        <v>45132</v>
      </c>
      <c r="H96" s="29">
        <f t="shared" si="4"/>
        <v>45129</v>
      </c>
      <c r="I96" s="32" t="e">
        <f t="shared" si="7"/>
        <v>#N/A</v>
      </c>
      <c r="J96" s="76" t="e">
        <f>VLOOKUP(Tableau1[[#This Row],[DM]],$S$1:$T$11,2,FALSE)</f>
        <v>#N/A</v>
      </c>
    </row>
    <row r="97" spans="1:13" x14ac:dyDescent="0.25">
      <c r="A97" s="59"/>
      <c r="B97" s="5"/>
      <c r="C97" s="5" t="s">
        <v>12</v>
      </c>
      <c r="D97" s="5" t="s">
        <v>29</v>
      </c>
      <c r="E97" s="4">
        <v>45117</v>
      </c>
      <c r="F97" s="6">
        <v>8</v>
      </c>
      <c r="G97" s="36">
        <f>IF(Tableau1[[#This Row],[Type contrat]]="CDI",DATE(YEAR(E97),MONTH(E97)+F97,DAY(E97)-1),Tableau1[[#This Row],[Date début contrat]]+Tableau1[[#This Row],[Durée PE en mois ou jours]]-1)</f>
        <v>45124</v>
      </c>
      <c r="H97" s="29">
        <f t="shared" si="4"/>
        <v>45121</v>
      </c>
      <c r="I97" s="32" t="e">
        <f t="shared" si="7"/>
        <v>#N/A</v>
      </c>
      <c r="J97" s="76" t="e">
        <f>VLOOKUP(Tableau1[[#This Row],[DM]],$S$1:$T$11,2,FALSE)</f>
        <v>#N/A</v>
      </c>
    </row>
    <row r="98" spans="1:13" x14ac:dyDescent="0.25">
      <c r="A98" s="59"/>
      <c r="B98" s="5"/>
      <c r="C98" s="5" t="s">
        <v>12</v>
      </c>
      <c r="D98" s="5" t="s">
        <v>29</v>
      </c>
      <c r="E98" s="4">
        <v>45124</v>
      </c>
      <c r="F98" s="6">
        <v>5</v>
      </c>
      <c r="G98" s="36">
        <f>IF(Tableau1[[#This Row],[Type contrat]]="CDI",DATE(YEAR(E98),MONTH(E98)+F98,DAY(E98)-1),Tableau1[[#This Row],[Date début contrat]]+Tableau1[[#This Row],[Durée PE en mois ou jours]]-1)</f>
        <v>45128</v>
      </c>
      <c r="H98" s="29">
        <f t="shared" ref="H98:H129" si="8">IFERROR(IF(C98="CDI",G98-15,G98-3),"")</f>
        <v>45125</v>
      </c>
      <c r="I98" s="32" t="e">
        <f t="shared" si="7"/>
        <v>#N/A</v>
      </c>
      <c r="J98" s="76" t="e">
        <f>VLOOKUP(Tableau1[[#This Row],[DM]],$S$1:$T$11,2,FALSE)</f>
        <v>#N/A</v>
      </c>
    </row>
    <row r="99" spans="1:13" x14ac:dyDescent="0.25">
      <c r="A99" s="59"/>
      <c r="B99" s="5"/>
      <c r="C99" s="5" t="s">
        <v>12</v>
      </c>
      <c r="D99" s="5" t="s">
        <v>29</v>
      </c>
      <c r="E99" s="4">
        <v>45131</v>
      </c>
      <c r="F99" s="6">
        <v>6</v>
      </c>
      <c r="G99" s="36">
        <f>IF(Tableau1[[#This Row],[Type contrat]]="CDI",DATE(YEAR(E99),MONTH(E99)+F99,DAY(E99)-1),Tableau1[[#This Row],[Date début contrat]]+Tableau1[[#This Row],[Durée PE en mois ou jours]]-1)</f>
        <v>45136</v>
      </c>
      <c r="H99" s="29">
        <f t="shared" si="8"/>
        <v>45133</v>
      </c>
      <c r="I99" s="32" t="e">
        <f t="shared" si="7"/>
        <v>#N/A</v>
      </c>
      <c r="J99" s="76" t="e">
        <f>VLOOKUP(Tableau1[[#This Row],[DM]],$S$1:$T$11,2,FALSE)</f>
        <v>#N/A</v>
      </c>
    </row>
    <row r="100" spans="1:13" x14ac:dyDescent="0.25">
      <c r="A100" s="59"/>
      <c r="B100" s="5"/>
      <c r="C100" s="5" t="s">
        <v>11</v>
      </c>
      <c r="D100" s="5" t="s">
        <v>29</v>
      </c>
      <c r="E100" s="4">
        <v>45117</v>
      </c>
      <c r="F100" s="6">
        <v>2</v>
      </c>
      <c r="G100" s="36">
        <f>IF(Tableau1[[#This Row],[Type contrat]]="CDI",DATE(YEAR(E100),MONTH(E100)+F100,DAY(E100)-1),Tableau1[[#This Row],[Date début contrat]]+Tableau1[[#This Row],[Durée PE en mois ou jours]]-1)</f>
        <v>45178</v>
      </c>
      <c r="H100" s="29">
        <f t="shared" si="8"/>
        <v>45163</v>
      </c>
      <c r="I100" s="32" t="e">
        <f t="shared" si="7"/>
        <v>#N/A</v>
      </c>
      <c r="J100" s="76" t="e">
        <f>VLOOKUP(Tableau1[[#This Row],[DM]],$S$1:$T$11,2,FALSE)</f>
        <v>#N/A</v>
      </c>
    </row>
    <row r="101" spans="1:13" x14ac:dyDescent="0.25">
      <c r="A101" s="56"/>
      <c r="B101" s="5"/>
      <c r="C101" s="5" t="s">
        <v>12</v>
      </c>
      <c r="D101" s="5" t="s">
        <v>29</v>
      </c>
      <c r="E101" s="4">
        <v>45124</v>
      </c>
      <c r="F101" s="6">
        <v>11</v>
      </c>
      <c r="G101" s="36">
        <f>IF(Tableau1[[#This Row],[Type contrat]]="CDI",DATE(YEAR(E101),MONTH(E101)+F101,DAY(E101)-1),Tableau1[[#This Row],[Date début contrat]]+Tableau1[[#This Row],[Durée PE en mois ou jours]]-1)</f>
        <v>45134</v>
      </c>
      <c r="H101" s="29">
        <f t="shared" si="8"/>
        <v>45131</v>
      </c>
      <c r="I101" s="32" t="e">
        <f t="shared" si="7"/>
        <v>#N/A</v>
      </c>
      <c r="J101" s="76" t="e">
        <f>VLOOKUP(Tableau1[[#This Row],[DM]],$S$1:$T$11,2,FALSE)</f>
        <v>#N/A</v>
      </c>
    </row>
    <row r="102" spans="1:13" x14ac:dyDescent="0.25">
      <c r="A102" s="56"/>
      <c r="B102" s="5"/>
      <c r="C102" s="5" t="s">
        <v>12</v>
      </c>
      <c r="D102" s="5" t="s">
        <v>29</v>
      </c>
      <c r="E102" s="4">
        <v>45131</v>
      </c>
      <c r="F102" s="6">
        <v>6</v>
      </c>
      <c r="G102" s="36">
        <f>IF(Tableau1[[#This Row],[Type contrat]]="CDI",DATE(YEAR(E102),MONTH(E102)+F102,DAY(E102)-1),Tableau1[[#This Row],[Date début contrat]]+Tableau1[[#This Row],[Durée PE en mois ou jours]]-1)</f>
        <v>45136</v>
      </c>
      <c r="H102" s="29">
        <f t="shared" si="8"/>
        <v>45133</v>
      </c>
      <c r="I102" s="32" t="e">
        <f t="shared" si="7"/>
        <v>#N/A</v>
      </c>
      <c r="J102" s="76" t="e">
        <f>VLOOKUP(Tableau1[[#This Row],[DM]],$S$1:$T$11,2,FALSE)</f>
        <v>#N/A</v>
      </c>
    </row>
    <row r="103" spans="1:13" x14ac:dyDescent="0.25">
      <c r="A103" s="56"/>
      <c r="B103" s="5"/>
      <c r="C103" s="5" t="s">
        <v>11</v>
      </c>
      <c r="D103" s="5" t="s">
        <v>29</v>
      </c>
      <c r="E103" s="4">
        <v>45131</v>
      </c>
      <c r="F103" s="6">
        <v>2</v>
      </c>
      <c r="G103" s="36">
        <f>IF(Tableau1[[#This Row],[Type contrat]]="CDI",DATE(YEAR(E103),MONTH(E103)+F103,DAY(E103)-1),Tableau1[[#This Row],[Date début contrat]]+Tableau1[[#This Row],[Durée PE en mois ou jours]]-1)</f>
        <v>45192</v>
      </c>
      <c r="H103" s="29">
        <f t="shared" si="8"/>
        <v>45177</v>
      </c>
      <c r="I103" s="32" t="e">
        <f t="shared" si="7"/>
        <v>#N/A</v>
      </c>
      <c r="J103" s="76" t="e">
        <f>VLOOKUP(Tableau1[[#This Row],[DM]],$S$1:$T$11,2,FALSE)</f>
        <v>#N/A</v>
      </c>
    </row>
    <row r="104" spans="1:13" x14ac:dyDescent="0.25">
      <c r="A104" s="56"/>
      <c r="B104" s="5"/>
      <c r="C104" s="5" t="s">
        <v>12</v>
      </c>
      <c r="D104" s="5" t="s">
        <v>29</v>
      </c>
      <c r="E104" s="4">
        <v>45131</v>
      </c>
      <c r="F104" s="6">
        <v>14</v>
      </c>
      <c r="G104" s="36">
        <f>IF(Tableau1[[#This Row],[Type contrat]]="CDI",DATE(YEAR(E104),MONTH(E104)+F104,DAY(E104)-1),Tableau1[[#This Row],[Date début contrat]]+Tableau1[[#This Row],[Durée PE en mois ou jours]]-1)</f>
        <v>45144</v>
      </c>
      <c r="H104" s="29">
        <f t="shared" si="8"/>
        <v>45141</v>
      </c>
      <c r="I104" s="32" t="e">
        <f t="shared" si="7"/>
        <v>#N/A</v>
      </c>
      <c r="J104" s="76" t="e">
        <f>VLOOKUP(Tableau1[[#This Row],[DM]],$S$1:$T$11,2,FALSE)</f>
        <v>#N/A</v>
      </c>
    </row>
    <row r="105" spans="1:13" x14ac:dyDescent="0.25">
      <c r="A105" s="56"/>
      <c r="B105" s="5"/>
      <c r="C105" s="5" t="s">
        <v>12</v>
      </c>
      <c r="D105" s="5" t="s">
        <v>29</v>
      </c>
      <c r="E105" s="4">
        <v>45135</v>
      </c>
      <c r="F105" s="6">
        <v>5</v>
      </c>
      <c r="G105" s="36">
        <f>IF(Tableau1[[#This Row],[Type contrat]]="CDI",DATE(YEAR(E105),MONTH(E105)+F105,DAY(E105)-1),Tableau1[[#This Row],[Date début contrat]]+Tableau1[[#This Row],[Durée PE en mois ou jours]]-1)</f>
        <v>45139</v>
      </c>
      <c r="H105" s="29">
        <f t="shared" si="8"/>
        <v>45136</v>
      </c>
      <c r="I105" s="32" t="e">
        <f t="shared" si="7"/>
        <v>#N/A</v>
      </c>
      <c r="J105" s="76" t="e">
        <f>VLOOKUP(Tableau1[[#This Row],[DM]],$S$1:$T$11,2,FALSE)</f>
        <v>#N/A</v>
      </c>
    </row>
    <row r="106" spans="1:13" x14ac:dyDescent="0.25">
      <c r="A106" s="56"/>
      <c r="B106" s="5"/>
      <c r="C106" s="5" t="s">
        <v>11</v>
      </c>
      <c r="D106" s="5" t="s">
        <v>29</v>
      </c>
      <c r="E106" s="4">
        <v>45139</v>
      </c>
      <c r="F106" s="6">
        <v>2</v>
      </c>
      <c r="G106" s="36">
        <f>IF(Tableau1[[#This Row],[Type contrat]]="CDI",DATE(YEAR(E106),MONTH(E106)+F106,DAY(E106)-1),Tableau1[[#This Row],[Date début contrat]]+Tableau1[[#This Row],[Durée PE en mois ou jours]]-1)</f>
        <v>45199</v>
      </c>
      <c r="H106" s="29">
        <f t="shared" si="8"/>
        <v>45184</v>
      </c>
      <c r="I106" s="32" t="e">
        <f t="shared" si="7"/>
        <v>#N/A</v>
      </c>
      <c r="J106" s="76" t="e">
        <f>VLOOKUP(Tableau1[[#This Row],[DM]],$S$1:$T$11,2,FALSE)</f>
        <v>#N/A</v>
      </c>
    </row>
    <row r="107" spans="1:13" x14ac:dyDescent="0.25">
      <c r="A107" s="56"/>
      <c r="B107" s="5"/>
      <c r="C107" s="5" t="s">
        <v>11</v>
      </c>
      <c r="D107" s="5" t="s">
        <v>29</v>
      </c>
      <c r="E107" s="4">
        <v>45139</v>
      </c>
      <c r="F107" s="6">
        <v>2</v>
      </c>
      <c r="G107" s="36">
        <f>IF(Tableau1[[#This Row],[Type contrat]]="CDI",DATE(YEAR(E107),MONTH(E107)+F107,DAY(E107)-1),Tableau1[[#This Row],[Date début contrat]]+Tableau1[[#This Row],[Durée PE en mois ou jours]]-1)</f>
        <v>45199</v>
      </c>
      <c r="H107" s="29">
        <f t="shared" si="8"/>
        <v>45184</v>
      </c>
      <c r="I107" s="32" t="e">
        <f t="shared" si="7"/>
        <v>#N/A</v>
      </c>
      <c r="J107" s="76" t="e">
        <f>VLOOKUP(Tableau1[[#This Row],[DM]],$S$1:$T$11,2,FALSE)</f>
        <v>#N/A</v>
      </c>
      <c r="L107" s="61"/>
      <c r="M107" s="61"/>
    </row>
    <row r="108" spans="1:13" x14ac:dyDescent="0.25">
      <c r="A108" s="56"/>
      <c r="B108" s="5"/>
      <c r="C108" s="5" t="s">
        <v>12</v>
      </c>
      <c r="D108" s="5" t="s">
        <v>29</v>
      </c>
      <c r="E108" s="4">
        <v>45139</v>
      </c>
      <c r="F108" s="6">
        <v>45</v>
      </c>
      <c r="G108" s="36">
        <f>IF(Tableau1[[#This Row],[Type contrat]]="CDI",DATE(YEAR(E108),MONTH(E108)+F108,DAY(E108)-1),Tableau1[[#This Row],[Date début contrat]]+Tableau1[[#This Row],[Durée PE en mois ou jours]]-1)</f>
        <v>45183</v>
      </c>
      <c r="H108" s="29">
        <f t="shared" si="8"/>
        <v>45180</v>
      </c>
      <c r="I108" s="32" t="e">
        <f t="shared" si="7"/>
        <v>#N/A</v>
      </c>
      <c r="J108" s="76" t="e">
        <f>VLOOKUP(Tableau1[[#This Row],[DM]],$S$1:$T$11,2,FALSE)</f>
        <v>#N/A</v>
      </c>
    </row>
    <row r="109" spans="1:13" x14ac:dyDescent="0.25">
      <c r="A109" s="56"/>
      <c r="B109" s="5"/>
      <c r="C109" s="5" t="s">
        <v>12</v>
      </c>
      <c r="D109" s="5" t="s">
        <v>29</v>
      </c>
      <c r="E109" s="4">
        <v>45138</v>
      </c>
      <c r="F109" s="6">
        <v>5</v>
      </c>
      <c r="G109" s="36">
        <f>IF(Tableau1[[#This Row],[Type contrat]]="CDI",DATE(YEAR(E109),MONTH(E109)+F109,DAY(E109)-1),Tableau1[[#This Row],[Date début contrat]]+Tableau1[[#This Row],[Durée PE en mois ou jours]]-1)</f>
        <v>45142</v>
      </c>
      <c r="H109" s="29">
        <f t="shared" si="8"/>
        <v>45139</v>
      </c>
      <c r="I109" s="32" t="e">
        <f t="shared" si="7"/>
        <v>#N/A</v>
      </c>
      <c r="J109" s="76" t="e">
        <f>VLOOKUP(Tableau1[[#This Row],[DM]],$S$1:$T$11,2,FALSE)</f>
        <v>#N/A</v>
      </c>
    </row>
    <row r="110" spans="1:13" x14ac:dyDescent="0.25">
      <c r="A110" s="56"/>
      <c r="B110" s="5"/>
      <c r="C110" s="5" t="s">
        <v>11</v>
      </c>
      <c r="D110" s="5" t="s">
        <v>29</v>
      </c>
      <c r="E110" s="4">
        <v>45139</v>
      </c>
      <c r="F110" s="6">
        <v>2</v>
      </c>
      <c r="G110" s="36">
        <f>IF(Tableau1[[#This Row],[Type contrat]]="CDI",DATE(YEAR(E110),MONTH(E110)+F110,DAY(E110)-1),Tableau1[[#This Row],[Date début contrat]]+Tableau1[[#This Row],[Durée PE en mois ou jours]]-1)</f>
        <v>45199</v>
      </c>
      <c r="H110" s="29">
        <f t="shared" si="8"/>
        <v>45184</v>
      </c>
      <c r="I110" s="32" t="e">
        <f t="shared" si="5"/>
        <v>#N/A</v>
      </c>
      <c r="J110" s="76" t="e">
        <f>VLOOKUP(Tableau1[[#This Row],[DM]],$S$1:$T$11,2,FALSE)</f>
        <v>#N/A</v>
      </c>
    </row>
    <row r="111" spans="1:13" x14ac:dyDescent="0.25">
      <c r="A111" s="56"/>
      <c r="B111" s="5"/>
      <c r="C111" s="5" t="s">
        <v>12</v>
      </c>
      <c r="D111" s="5" t="s">
        <v>29</v>
      </c>
      <c r="E111" s="4">
        <v>45152</v>
      </c>
      <c r="F111" s="6">
        <v>8</v>
      </c>
      <c r="G111" s="36">
        <f>IF(Tableau1[[#This Row],[Type contrat]]="CDI",DATE(YEAR(E111),MONTH(E111)+F111,DAY(E111)-1),Tableau1[[#This Row],[Date début contrat]]+Tableau1[[#This Row],[Durée PE en mois ou jours]]-1)</f>
        <v>45159</v>
      </c>
      <c r="H111" s="29">
        <f t="shared" si="8"/>
        <v>45156</v>
      </c>
      <c r="I111" s="32" t="e">
        <f t="shared" ref="I111:I148" si="9">VLOOKUP(B111,$R$1:$S$11,2,FALSE)</f>
        <v>#N/A</v>
      </c>
      <c r="J111" s="76" t="e">
        <f>VLOOKUP(Tableau1[[#This Row],[DM]],$S$1:$T$11,2,FALSE)</f>
        <v>#N/A</v>
      </c>
    </row>
    <row r="112" spans="1:13" x14ac:dyDescent="0.25">
      <c r="A112" s="56"/>
      <c r="B112" s="5"/>
      <c r="C112" s="5" t="s">
        <v>12</v>
      </c>
      <c r="D112" s="5" t="s">
        <v>29</v>
      </c>
      <c r="E112" s="4">
        <v>45141</v>
      </c>
      <c r="F112" s="6">
        <v>45</v>
      </c>
      <c r="G112" s="36">
        <f>IF(Tableau1[[#This Row],[Type contrat]]="CDI",DATE(YEAR(E112),MONTH(E112)+F112,DAY(E112)-1),Tableau1[[#This Row],[Date début contrat]]+Tableau1[[#This Row],[Durée PE en mois ou jours]]-1)</f>
        <v>45185</v>
      </c>
      <c r="H112" s="29">
        <f t="shared" si="8"/>
        <v>45182</v>
      </c>
      <c r="I112" s="32" t="e">
        <f t="shared" si="9"/>
        <v>#N/A</v>
      </c>
      <c r="J112" s="76" t="e">
        <f>VLOOKUP(Tableau1[[#This Row],[DM]],$S$1:$T$11,2,FALSE)</f>
        <v>#N/A</v>
      </c>
    </row>
    <row r="113" spans="1:10" x14ac:dyDescent="0.25">
      <c r="A113" s="56"/>
      <c r="B113" s="5"/>
      <c r="C113" s="5" t="s">
        <v>11</v>
      </c>
      <c r="D113" s="5" t="s">
        <v>29</v>
      </c>
      <c r="E113" s="4">
        <v>45159</v>
      </c>
      <c r="F113" s="6">
        <v>2</v>
      </c>
      <c r="G113" s="36">
        <f>IF(Tableau1[[#This Row],[Type contrat]]="CDI",DATE(YEAR(E113),MONTH(E113)+F113,DAY(E113)-1),Tableau1[[#This Row],[Date début contrat]]+Tableau1[[#This Row],[Durée PE en mois ou jours]]-1)</f>
        <v>45219</v>
      </c>
      <c r="H113" s="29">
        <f t="shared" si="8"/>
        <v>45204</v>
      </c>
      <c r="I113" s="32" t="e">
        <f t="shared" si="9"/>
        <v>#N/A</v>
      </c>
      <c r="J113" s="76" t="e">
        <f>VLOOKUP(Tableau1[[#This Row],[DM]],$S$1:$T$11,2,FALSE)</f>
        <v>#N/A</v>
      </c>
    </row>
    <row r="114" spans="1:10" x14ac:dyDescent="0.25">
      <c r="A114" s="56"/>
      <c r="B114" s="5"/>
      <c r="C114" s="5" t="s">
        <v>12</v>
      </c>
      <c r="D114" s="5" t="s">
        <v>29</v>
      </c>
      <c r="E114" s="4">
        <v>45141</v>
      </c>
      <c r="F114" s="6">
        <v>13</v>
      </c>
      <c r="G114" s="36">
        <f>IF(Tableau1[[#This Row],[Type contrat]]="CDI",DATE(YEAR(E114),MONTH(E114)+F114,DAY(E114)-1),Tableau1[[#This Row],[Date début contrat]]+Tableau1[[#This Row],[Durée PE en mois ou jours]]-1)</f>
        <v>45153</v>
      </c>
      <c r="H114" s="29">
        <f t="shared" si="8"/>
        <v>45150</v>
      </c>
      <c r="I114" s="62" t="e">
        <f t="shared" ref="I114:I122" si="10">VLOOKUP(B114,$R$1:$S$11,2,FALSE)</f>
        <v>#N/A</v>
      </c>
      <c r="J114" s="76" t="e">
        <f>VLOOKUP(Tableau1[[#This Row],[DM]],$S$1:$T$11,2,FALSE)</f>
        <v>#N/A</v>
      </c>
    </row>
    <row r="115" spans="1:10" x14ac:dyDescent="0.25">
      <c r="A115" s="56"/>
      <c r="B115" s="5"/>
      <c r="C115" s="5" t="s">
        <v>11</v>
      </c>
      <c r="D115" s="5" t="s">
        <v>29</v>
      </c>
      <c r="E115" s="4">
        <v>45159</v>
      </c>
      <c r="F115" s="6">
        <v>2</v>
      </c>
      <c r="G115" s="36">
        <f>IF(Tableau1[[#This Row],[Type contrat]]="CDI",DATE(YEAR(E115),MONTH(E115)+F115,DAY(E115)-1),Tableau1[[#This Row],[Date début contrat]]+Tableau1[[#This Row],[Durée PE en mois ou jours]]-1)</f>
        <v>45219</v>
      </c>
      <c r="H115" s="29">
        <f t="shared" si="8"/>
        <v>45204</v>
      </c>
      <c r="I115" s="62" t="e">
        <f t="shared" si="10"/>
        <v>#N/A</v>
      </c>
      <c r="J115" s="76" t="e">
        <f>VLOOKUP(Tableau1[[#This Row],[DM]],$S$1:$T$11,2,FALSE)</f>
        <v>#N/A</v>
      </c>
    </row>
    <row r="116" spans="1:10" x14ac:dyDescent="0.25">
      <c r="A116" s="56"/>
      <c r="B116" s="5"/>
      <c r="C116" s="5" t="s">
        <v>11</v>
      </c>
      <c r="D116" s="5" t="s">
        <v>13</v>
      </c>
      <c r="E116" s="4">
        <v>45160</v>
      </c>
      <c r="F116" s="6">
        <v>3</v>
      </c>
      <c r="G116" s="36">
        <f>IF(Tableau1[[#This Row],[Type contrat]]="CDI",DATE(YEAR(E116),MONTH(E116)+F116,DAY(E116)-1),Tableau1[[#This Row],[Date début contrat]]+Tableau1[[#This Row],[Durée PE en mois ou jours]]-1)</f>
        <v>45251</v>
      </c>
      <c r="H116" s="29">
        <f t="shared" si="8"/>
        <v>45236</v>
      </c>
      <c r="I116" s="62" t="e">
        <f t="shared" si="10"/>
        <v>#N/A</v>
      </c>
      <c r="J116" s="76" t="e">
        <f>VLOOKUP(Tableau1[[#This Row],[DM]],$S$1:$T$11,2,FALSE)</f>
        <v>#N/A</v>
      </c>
    </row>
    <row r="117" spans="1:10" x14ac:dyDescent="0.25">
      <c r="A117" s="56"/>
      <c r="B117" s="5"/>
      <c r="C117" s="5" t="s">
        <v>11</v>
      </c>
      <c r="D117" s="5" t="s">
        <v>29</v>
      </c>
      <c r="E117" s="4">
        <v>45161</v>
      </c>
      <c r="F117" s="6">
        <v>2</v>
      </c>
      <c r="G117" s="36">
        <f>IF(Tableau1[[#This Row],[Type contrat]]="CDI",DATE(YEAR(E117),MONTH(E117)+F117,DAY(E117)-1),Tableau1[[#This Row],[Date début contrat]]+Tableau1[[#This Row],[Durée PE en mois ou jours]]-1)</f>
        <v>45221</v>
      </c>
      <c r="H117" s="29">
        <f t="shared" si="8"/>
        <v>45206</v>
      </c>
      <c r="I117" s="62" t="e">
        <f t="shared" si="10"/>
        <v>#N/A</v>
      </c>
      <c r="J117" s="76" t="e">
        <f>VLOOKUP(Tableau1[[#This Row],[DM]],$S$1:$T$11,2,FALSE)</f>
        <v>#N/A</v>
      </c>
    </row>
    <row r="118" spans="1:10" x14ac:dyDescent="0.25">
      <c r="A118" s="56"/>
      <c r="B118" s="5"/>
      <c r="C118" s="5" t="s">
        <v>12</v>
      </c>
      <c r="D118" s="5" t="s">
        <v>29</v>
      </c>
      <c r="E118" s="4">
        <v>45159</v>
      </c>
      <c r="F118" s="6">
        <v>45</v>
      </c>
      <c r="G118" s="36">
        <f>IF(Tableau1[[#This Row],[Type contrat]]="CDI",DATE(YEAR(E118),MONTH(E118)+F118,DAY(E118)-1),Tableau1[[#This Row],[Date début contrat]]+Tableau1[[#This Row],[Durée PE en mois ou jours]]-1)</f>
        <v>45203</v>
      </c>
      <c r="H118" s="29">
        <f t="shared" si="8"/>
        <v>45200</v>
      </c>
      <c r="I118" s="62" t="e">
        <f t="shared" si="10"/>
        <v>#N/A</v>
      </c>
      <c r="J118" s="76" t="e">
        <f>VLOOKUP(Tableau1[[#This Row],[DM]],$S$1:$T$11,2,FALSE)</f>
        <v>#N/A</v>
      </c>
    </row>
    <row r="119" spans="1:10" x14ac:dyDescent="0.25">
      <c r="A119" s="56"/>
      <c r="B119" s="5"/>
      <c r="C119" s="5" t="s">
        <v>12</v>
      </c>
      <c r="D119" s="5" t="s">
        <v>29</v>
      </c>
      <c r="E119" s="4">
        <v>45166</v>
      </c>
      <c r="F119" s="6">
        <v>45</v>
      </c>
      <c r="G119" s="36">
        <f>IF(Tableau1[[#This Row],[Type contrat]]="CDI",DATE(YEAR(E119),MONTH(E119)+F119,DAY(E119)-1),Tableau1[[#This Row],[Date début contrat]]+Tableau1[[#This Row],[Durée PE en mois ou jours]]-1)</f>
        <v>45210</v>
      </c>
      <c r="H119" s="29">
        <f t="shared" si="8"/>
        <v>45207</v>
      </c>
      <c r="I119" s="62" t="e">
        <f t="shared" si="10"/>
        <v>#N/A</v>
      </c>
      <c r="J119" s="76" t="e">
        <f>VLOOKUP(Tableau1[[#This Row],[DM]],$S$1:$T$11,2,FALSE)</f>
        <v>#N/A</v>
      </c>
    </row>
    <row r="120" spans="1:10" x14ac:dyDescent="0.25">
      <c r="A120" s="56"/>
      <c r="B120" s="5"/>
      <c r="C120" s="5" t="s">
        <v>12</v>
      </c>
      <c r="D120" s="5" t="s">
        <v>29</v>
      </c>
      <c r="E120" s="4">
        <v>45141</v>
      </c>
      <c r="F120" s="6">
        <v>13</v>
      </c>
      <c r="G120" s="36">
        <f>IF(Tableau1[[#This Row],[Type contrat]]="CDI",DATE(YEAR(E120),MONTH(E120)+F120,DAY(E120)-1),Tableau1[[#This Row],[Date début contrat]]+Tableau1[[#This Row],[Durée PE en mois ou jours]]-1)</f>
        <v>45153</v>
      </c>
      <c r="H120" s="29">
        <f t="shared" si="8"/>
        <v>45150</v>
      </c>
      <c r="I120" s="62" t="e">
        <f t="shared" si="10"/>
        <v>#N/A</v>
      </c>
      <c r="J120" s="76" t="e">
        <f>VLOOKUP(Tableau1[[#This Row],[DM]],$S$1:$T$11,2,FALSE)</f>
        <v>#N/A</v>
      </c>
    </row>
    <row r="121" spans="1:10" x14ac:dyDescent="0.25">
      <c r="A121" s="56"/>
      <c r="B121" s="5"/>
      <c r="C121" s="5" t="s">
        <v>11</v>
      </c>
      <c r="D121" s="5" t="s">
        <v>29</v>
      </c>
      <c r="E121" s="4">
        <v>45152</v>
      </c>
      <c r="F121" s="6">
        <v>2</v>
      </c>
      <c r="G121" s="36">
        <f>IF(Tableau1[[#This Row],[Type contrat]]="CDI",DATE(YEAR(E121),MONTH(E121)+F121,DAY(E121)-1),Tableau1[[#This Row],[Date début contrat]]+Tableau1[[#This Row],[Durée PE en mois ou jours]]-1)</f>
        <v>45212</v>
      </c>
      <c r="H121" s="29">
        <f t="shared" si="8"/>
        <v>45197</v>
      </c>
      <c r="I121" s="62" t="e">
        <f t="shared" si="10"/>
        <v>#N/A</v>
      </c>
      <c r="J121" s="76" t="e">
        <f>VLOOKUP(Tableau1[[#This Row],[DM]],$S$1:$T$11,2,FALSE)</f>
        <v>#N/A</v>
      </c>
    </row>
    <row r="122" spans="1:10" x14ac:dyDescent="0.25">
      <c r="A122" s="56"/>
      <c r="B122" s="5"/>
      <c r="C122" s="5" t="s">
        <v>11</v>
      </c>
      <c r="D122" s="5" t="s">
        <v>13</v>
      </c>
      <c r="E122" s="4">
        <v>45166</v>
      </c>
      <c r="F122" s="6">
        <v>3</v>
      </c>
      <c r="G122" s="36">
        <f>IF(Tableau1[[#This Row],[Type contrat]]="CDI",DATE(YEAR(E122),MONTH(E122)+F122,DAY(E122)-1),Tableau1[[#This Row],[Date début contrat]]+Tableau1[[#This Row],[Durée PE en mois ou jours]]-1)</f>
        <v>45257</v>
      </c>
      <c r="H122" s="29">
        <f t="shared" si="8"/>
        <v>45242</v>
      </c>
      <c r="I122" s="62" t="e">
        <f t="shared" si="10"/>
        <v>#N/A</v>
      </c>
      <c r="J122" s="76" t="e">
        <f>VLOOKUP(Tableau1[[#This Row],[DM]],$S$1:$T$11,2,FALSE)</f>
        <v>#N/A</v>
      </c>
    </row>
    <row r="123" spans="1:10" x14ac:dyDescent="0.25">
      <c r="A123" s="56"/>
      <c r="B123" s="5"/>
      <c r="C123" s="5" t="s">
        <v>12</v>
      </c>
      <c r="D123" s="5" t="s">
        <v>29</v>
      </c>
      <c r="E123" s="4">
        <v>45170</v>
      </c>
      <c r="F123" s="6">
        <v>45</v>
      </c>
      <c r="G123" s="36">
        <f>IF(Tableau1[[#This Row],[Type contrat]]="CDI",DATE(YEAR(E123),MONTH(E123)+F123,DAY(E123)-1),Tableau1[[#This Row],[Date début contrat]]+Tableau1[[#This Row],[Durée PE en mois ou jours]]-1)</f>
        <v>45214</v>
      </c>
      <c r="H123" s="29">
        <f t="shared" si="8"/>
        <v>45211</v>
      </c>
      <c r="I123" s="32" t="e">
        <f t="shared" si="9"/>
        <v>#N/A</v>
      </c>
      <c r="J123" s="76" t="e">
        <f>VLOOKUP(Tableau1[[#This Row],[DM]],$S$1:$T$11,2,FALSE)</f>
        <v>#N/A</v>
      </c>
    </row>
    <row r="124" spans="1:10" x14ac:dyDescent="0.25">
      <c r="A124" s="56"/>
      <c r="B124" s="5"/>
      <c r="C124" s="5" t="s">
        <v>12</v>
      </c>
      <c r="D124" s="5" t="s">
        <v>29</v>
      </c>
      <c r="E124" s="4">
        <v>45172</v>
      </c>
      <c r="F124" s="6">
        <v>45</v>
      </c>
      <c r="G124" s="36">
        <f>IF(Tableau1[[#This Row],[Type contrat]]="CDI",DATE(YEAR(E124),MONTH(E124)+F124,DAY(E124)-1),Tableau1[[#This Row],[Date début contrat]]+Tableau1[[#This Row],[Durée PE en mois ou jours]]-1)</f>
        <v>45216</v>
      </c>
      <c r="H124" s="29">
        <f t="shared" si="8"/>
        <v>45213</v>
      </c>
      <c r="I124" s="62" t="e">
        <f t="shared" ref="I124:I137" si="11">VLOOKUP(B124,$R$1:$S$11,2,FALSE)</f>
        <v>#N/A</v>
      </c>
      <c r="J124" s="76" t="e">
        <f>VLOOKUP(Tableau1[[#This Row],[DM]],$S$1:$T$11,2,FALSE)</f>
        <v>#N/A</v>
      </c>
    </row>
    <row r="125" spans="1:10" x14ac:dyDescent="0.25">
      <c r="A125" s="56"/>
      <c r="B125" s="5"/>
      <c r="C125" s="5" t="s">
        <v>11</v>
      </c>
      <c r="D125" s="5" t="s">
        <v>29</v>
      </c>
      <c r="E125" s="4">
        <v>45173</v>
      </c>
      <c r="F125" s="6">
        <v>2</v>
      </c>
      <c r="G125" s="36">
        <f>IF(Tableau1[[#This Row],[Type contrat]]="CDI",DATE(YEAR(E125),MONTH(E125)+F125,DAY(E125)-1),Tableau1[[#This Row],[Date début contrat]]+Tableau1[[#This Row],[Durée PE en mois ou jours]]-1)</f>
        <v>45233</v>
      </c>
      <c r="H125" s="29">
        <f t="shared" si="8"/>
        <v>45218</v>
      </c>
      <c r="I125" s="62" t="e">
        <f t="shared" si="11"/>
        <v>#N/A</v>
      </c>
      <c r="J125" s="76" t="e">
        <f>VLOOKUP(Tableau1[[#This Row],[DM]],$S$1:$T$11,2,FALSE)</f>
        <v>#N/A</v>
      </c>
    </row>
    <row r="126" spans="1:10" x14ac:dyDescent="0.25">
      <c r="A126" s="56"/>
      <c r="B126" s="5"/>
      <c r="C126" s="5" t="s">
        <v>11</v>
      </c>
      <c r="D126" s="5" t="s">
        <v>29</v>
      </c>
      <c r="E126" s="4">
        <v>45162</v>
      </c>
      <c r="F126" s="6">
        <v>2</v>
      </c>
      <c r="G126" s="36">
        <f>IF(Tableau1[[#This Row],[Type contrat]]="CDI",DATE(YEAR(E126),MONTH(E126)+F126,DAY(E126)-1),Tableau1[[#This Row],[Date début contrat]]+Tableau1[[#This Row],[Durée PE en mois ou jours]]-1)</f>
        <v>45222</v>
      </c>
      <c r="H126" s="29">
        <f t="shared" si="8"/>
        <v>45207</v>
      </c>
      <c r="I126" s="62" t="e">
        <f t="shared" si="11"/>
        <v>#N/A</v>
      </c>
      <c r="J126" s="76" t="e">
        <f>VLOOKUP(Tableau1[[#This Row],[DM]],$S$1:$T$11,2,FALSE)</f>
        <v>#N/A</v>
      </c>
    </row>
    <row r="127" spans="1:10" x14ac:dyDescent="0.25">
      <c r="A127" s="56"/>
      <c r="B127" s="5"/>
      <c r="C127" s="5" t="s">
        <v>11</v>
      </c>
      <c r="D127" s="5" t="s">
        <v>29</v>
      </c>
      <c r="E127" s="4">
        <v>45173</v>
      </c>
      <c r="F127" s="6">
        <v>2</v>
      </c>
      <c r="G127" s="36">
        <f>IF(Tableau1[[#This Row],[Type contrat]]="CDI",DATE(YEAR(E127),MONTH(E127)+F127,DAY(E127)-1),Tableau1[[#This Row],[Date début contrat]]+Tableau1[[#This Row],[Durée PE en mois ou jours]]-1)</f>
        <v>45233</v>
      </c>
      <c r="H127" s="29">
        <f t="shared" si="8"/>
        <v>45218</v>
      </c>
      <c r="I127" s="62" t="e">
        <f t="shared" si="11"/>
        <v>#N/A</v>
      </c>
      <c r="J127" s="76" t="e">
        <f>VLOOKUP(Tableau1[[#This Row],[DM]],$S$1:$T$11,2,FALSE)</f>
        <v>#N/A</v>
      </c>
    </row>
    <row r="128" spans="1:10" x14ac:dyDescent="0.25">
      <c r="A128" s="56"/>
      <c r="B128" s="5"/>
      <c r="C128" s="5" t="s">
        <v>11</v>
      </c>
      <c r="D128" s="5" t="s">
        <v>29</v>
      </c>
      <c r="E128" s="4">
        <v>45171</v>
      </c>
      <c r="F128" s="6">
        <v>2</v>
      </c>
      <c r="G128" s="36">
        <f>IF(Tableau1[[#This Row],[Type contrat]]="CDI",DATE(YEAR(E128),MONTH(E128)+F128,DAY(E128)-1),Tableau1[[#This Row],[Date début contrat]]+Tableau1[[#This Row],[Durée PE en mois ou jours]]-1)</f>
        <v>45231</v>
      </c>
      <c r="H128" s="29">
        <f t="shared" si="8"/>
        <v>45216</v>
      </c>
      <c r="I128" s="62" t="e">
        <f t="shared" si="11"/>
        <v>#N/A</v>
      </c>
      <c r="J128" s="76" t="e">
        <f>VLOOKUP(Tableau1[[#This Row],[DM]],$S$1:$T$11,2,FALSE)</f>
        <v>#N/A</v>
      </c>
    </row>
    <row r="129" spans="1:10" x14ac:dyDescent="0.25">
      <c r="A129" s="56"/>
      <c r="B129" s="5"/>
      <c r="C129" s="5" t="s">
        <v>12</v>
      </c>
      <c r="D129" s="5" t="s">
        <v>29</v>
      </c>
      <c r="E129" s="4">
        <v>45173</v>
      </c>
      <c r="F129" s="6">
        <v>45</v>
      </c>
      <c r="G129" s="36">
        <f>IF(Tableau1[[#This Row],[Type contrat]]="CDI",DATE(YEAR(E129),MONTH(E129)+F129,DAY(E129)-1),Tableau1[[#This Row],[Date début contrat]]+Tableau1[[#This Row],[Durée PE en mois ou jours]]-1)</f>
        <v>45217</v>
      </c>
      <c r="H129" s="29">
        <f t="shared" si="8"/>
        <v>45214</v>
      </c>
      <c r="I129" s="62" t="e">
        <f t="shared" si="11"/>
        <v>#N/A</v>
      </c>
      <c r="J129" s="76" t="e">
        <f>VLOOKUP(Tableau1[[#This Row],[DM]],$S$1:$T$11,2,FALSE)</f>
        <v>#N/A</v>
      </c>
    </row>
    <row r="130" spans="1:10" x14ac:dyDescent="0.25">
      <c r="A130" s="56"/>
      <c r="B130" s="5"/>
      <c r="C130" s="5" t="s">
        <v>12</v>
      </c>
      <c r="D130" s="5" t="s">
        <v>29</v>
      </c>
      <c r="E130" s="4">
        <v>45173</v>
      </c>
      <c r="F130" s="6">
        <v>45</v>
      </c>
      <c r="G130" s="36">
        <f>IF(Tableau1[[#This Row],[Type contrat]]="CDI",DATE(YEAR(E130),MONTH(E130)+F130,DAY(E130)-1),Tableau1[[#This Row],[Date début contrat]]+Tableau1[[#This Row],[Durée PE en mois ou jours]]-1)</f>
        <v>45217</v>
      </c>
      <c r="H130" s="29">
        <f t="shared" ref="H130:H161" si="12">IFERROR(IF(C130="CDI",G130-15,G130-3),"")</f>
        <v>45214</v>
      </c>
      <c r="I130" s="62" t="e">
        <f t="shared" si="11"/>
        <v>#N/A</v>
      </c>
      <c r="J130" s="76" t="e">
        <f>VLOOKUP(Tableau1[[#This Row],[DM]],$S$1:$T$11,2,FALSE)</f>
        <v>#N/A</v>
      </c>
    </row>
    <row r="131" spans="1:10" x14ac:dyDescent="0.25">
      <c r="A131" s="56"/>
      <c r="B131" s="5"/>
      <c r="C131" s="5" t="s">
        <v>11</v>
      </c>
      <c r="D131" s="5" t="s">
        <v>29</v>
      </c>
      <c r="E131" s="4">
        <v>45171</v>
      </c>
      <c r="F131" s="6">
        <v>2</v>
      </c>
      <c r="G131" s="36">
        <f>IF(Tableau1[[#This Row],[Type contrat]]="CDI",DATE(YEAR(E131),MONTH(E131)+F131,DAY(E131)-1),Tableau1[[#This Row],[Date début contrat]]+Tableau1[[#This Row],[Durée PE en mois ou jours]]-1)</f>
        <v>45231</v>
      </c>
      <c r="H131" s="29">
        <f t="shared" si="12"/>
        <v>45216</v>
      </c>
      <c r="I131" s="62" t="e">
        <f t="shared" si="11"/>
        <v>#N/A</v>
      </c>
      <c r="J131" s="76" t="e">
        <f>VLOOKUP(Tableau1[[#This Row],[DM]],$S$1:$T$11,2,FALSE)</f>
        <v>#N/A</v>
      </c>
    </row>
    <row r="132" spans="1:10" x14ac:dyDescent="0.25">
      <c r="A132" s="56"/>
      <c r="B132" s="5"/>
      <c r="C132" s="5" t="s">
        <v>11</v>
      </c>
      <c r="D132" s="5" t="s">
        <v>29</v>
      </c>
      <c r="E132" s="4">
        <v>45173</v>
      </c>
      <c r="F132" s="6">
        <v>2</v>
      </c>
      <c r="G132" s="36">
        <f>IF(Tableau1[[#This Row],[Type contrat]]="CDI",DATE(YEAR(E132),MONTH(E132)+F132,DAY(E132)-1),Tableau1[[#This Row],[Date début contrat]]+Tableau1[[#This Row],[Durée PE en mois ou jours]]-1)</f>
        <v>45233</v>
      </c>
      <c r="H132" s="29">
        <f t="shared" si="12"/>
        <v>45218</v>
      </c>
      <c r="I132" s="62" t="e">
        <f t="shared" si="11"/>
        <v>#N/A</v>
      </c>
      <c r="J132" s="76" t="e">
        <f>VLOOKUP(Tableau1[[#This Row],[DM]],$S$1:$T$11,2,FALSE)</f>
        <v>#N/A</v>
      </c>
    </row>
    <row r="133" spans="1:10" x14ac:dyDescent="0.25">
      <c r="A133" s="56"/>
      <c r="B133" s="5"/>
      <c r="C133" s="5" t="s">
        <v>11</v>
      </c>
      <c r="D133" s="5" t="s">
        <v>29</v>
      </c>
      <c r="E133" s="4">
        <v>45180</v>
      </c>
      <c r="F133" s="6">
        <v>2</v>
      </c>
      <c r="G133" s="36">
        <f>IF(Tableau1[[#This Row],[Type contrat]]="CDI",DATE(YEAR(E133),MONTH(E133)+F133,DAY(E133)-1),Tableau1[[#This Row],[Date début contrat]]+Tableau1[[#This Row],[Durée PE en mois ou jours]]-1)</f>
        <v>45240</v>
      </c>
      <c r="H133" s="29">
        <f t="shared" si="12"/>
        <v>45225</v>
      </c>
      <c r="I133" s="62" t="e">
        <f t="shared" si="11"/>
        <v>#N/A</v>
      </c>
      <c r="J133" s="76" t="e">
        <f>VLOOKUP(Tableau1[[#This Row],[DM]],$S$1:$T$11,2,FALSE)</f>
        <v>#N/A</v>
      </c>
    </row>
    <row r="134" spans="1:10" x14ac:dyDescent="0.25">
      <c r="A134" s="56"/>
      <c r="B134" s="5"/>
      <c r="C134" s="5" t="s">
        <v>11</v>
      </c>
      <c r="D134" s="5" t="s">
        <v>29</v>
      </c>
      <c r="E134" s="4">
        <v>45175</v>
      </c>
      <c r="F134" s="6">
        <v>2</v>
      </c>
      <c r="G134" s="36">
        <f>IF(Tableau1[[#This Row],[Type contrat]]="CDI",DATE(YEAR(E134),MONTH(E134)+F134,DAY(E134)-1),Tableau1[[#This Row],[Date début contrat]]+Tableau1[[#This Row],[Durée PE en mois ou jours]]-1)</f>
        <v>45235</v>
      </c>
      <c r="H134" s="29">
        <f t="shared" si="12"/>
        <v>45220</v>
      </c>
      <c r="I134" s="62" t="e">
        <f t="shared" si="11"/>
        <v>#N/A</v>
      </c>
      <c r="J134" s="76" t="e">
        <f>VLOOKUP(Tableau1[[#This Row],[DM]],$S$1:$T$11,2,FALSE)</f>
        <v>#N/A</v>
      </c>
    </row>
    <row r="135" spans="1:10" x14ac:dyDescent="0.25">
      <c r="A135" s="56"/>
      <c r="B135" s="5"/>
      <c r="C135" s="5" t="s">
        <v>12</v>
      </c>
      <c r="D135" s="5" t="s">
        <v>29</v>
      </c>
      <c r="E135" s="4">
        <v>45177</v>
      </c>
      <c r="F135" s="6">
        <v>10</v>
      </c>
      <c r="G135" s="36">
        <f>IF(Tableau1[[#This Row],[Type contrat]]="CDI",DATE(YEAR(E135),MONTH(E135)+F135,DAY(E135)-1),Tableau1[[#This Row],[Date début contrat]]+Tableau1[[#This Row],[Durée PE en mois ou jours]]-1)</f>
        <v>45186</v>
      </c>
      <c r="H135" s="29">
        <f t="shared" si="12"/>
        <v>45183</v>
      </c>
      <c r="I135" s="62" t="e">
        <f t="shared" si="11"/>
        <v>#N/A</v>
      </c>
      <c r="J135" s="76" t="e">
        <f>VLOOKUP(Tableau1[[#This Row],[DM]],$S$1:$T$11,2,FALSE)</f>
        <v>#N/A</v>
      </c>
    </row>
    <row r="136" spans="1:10" x14ac:dyDescent="0.25">
      <c r="A136" s="56"/>
      <c r="B136" s="5"/>
      <c r="C136" s="5"/>
      <c r="D136" s="5"/>
      <c r="E136" s="4"/>
      <c r="F136" s="6"/>
      <c r="G136" s="36">
        <f>IF(Tableau1[[#This Row],[Type contrat]]="CDI",DATE(YEAR(E136),MONTH(E136)+F136,DAY(E136)-1),Tableau1[[#This Row],[Date début contrat]]+Tableau1[[#This Row],[Durée PE en mois ou jours]]-1)</f>
        <v>-1</v>
      </c>
      <c r="H136" s="29"/>
      <c r="I136" s="62" t="e">
        <f t="shared" si="11"/>
        <v>#N/A</v>
      </c>
      <c r="J136" s="76" t="e">
        <f>VLOOKUP(Tableau1[[#This Row],[DM]],$S$1:$T$11,2,FALSE)</f>
        <v>#N/A</v>
      </c>
    </row>
    <row r="137" spans="1:10" x14ac:dyDescent="0.25">
      <c r="A137" s="56"/>
      <c r="B137" s="5"/>
      <c r="C137" s="5"/>
      <c r="D137" s="5"/>
      <c r="E137" s="4"/>
      <c r="F137" s="6"/>
      <c r="G137" s="36">
        <f>IF(Tableau1[[#This Row],[Type contrat]]="CDI",DATE(YEAR(E137),MONTH(E137)+F137,DAY(E137)-1),Tableau1[[#This Row],[Date début contrat]]+Tableau1[[#This Row],[Durée PE en mois ou jours]]-1)</f>
        <v>-1</v>
      </c>
      <c r="H137" s="29"/>
      <c r="I137" s="62" t="e">
        <f t="shared" si="11"/>
        <v>#N/A</v>
      </c>
      <c r="J137" s="76" t="e">
        <f>VLOOKUP(Tableau1[[#This Row],[DM]],$S$1:$T$11,2,FALSE)</f>
        <v>#N/A</v>
      </c>
    </row>
    <row r="138" spans="1:10" x14ac:dyDescent="0.25">
      <c r="A138" s="56"/>
      <c r="B138" s="5"/>
      <c r="C138" s="5"/>
      <c r="D138" s="5"/>
      <c r="E138" s="4"/>
      <c r="F138" s="6"/>
      <c r="G138" s="36">
        <f>IF(Tableau1[[#This Row],[Type contrat]]="CDI",DATE(YEAR(E138),MONTH(E138)+F138,DAY(E138)-1),Tableau1[[#This Row],[Date début contrat]]+Tableau1[[#This Row],[Durée PE en mois ou jours]]-1)</f>
        <v>-1</v>
      </c>
      <c r="H138" s="29"/>
      <c r="I138" s="62" t="e">
        <f t="shared" ref="I138:I144" si="13">VLOOKUP(B138,$R$1:$S$11,2,FALSE)</f>
        <v>#N/A</v>
      </c>
      <c r="J138" s="76" t="e">
        <f>VLOOKUP(Tableau1[[#This Row],[DM]],$S$1:$T$11,2,FALSE)</f>
        <v>#N/A</v>
      </c>
    </row>
    <row r="139" spans="1:10" x14ac:dyDescent="0.25">
      <c r="A139" s="56"/>
      <c r="B139" s="5"/>
      <c r="C139" s="5"/>
      <c r="D139" s="5"/>
      <c r="E139" s="4"/>
      <c r="F139" s="6"/>
      <c r="G139" s="36">
        <f>IF(Tableau1[[#This Row],[Type contrat]]="CDI",DATE(YEAR(E139),MONTH(E139)+F139,DAY(E139)-1),Tableau1[[#This Row],[Date début contrat]]+Tableau1[[#This Row],[Durée PE en mois ou jours]]-1)</f>
        <v>-1</v>
      </c>
      <c r="H139" s="29"/>
      <c r="I139" s="62" t="e">
        <f t="shared" si="13"/>
        <v>#N/A</v>
      </c>
      <c r="J139" s="76" t="e">
        <f>VLOOKUP(Tableau1[[#This Row],[DM]],$S$1:$T$11,2,FALSE)</f>
        <v>#N/A</v>
      </c>
    </row>
    <row r="140" spans="1:10" x14ac:dyDescent="0.25">
      <c r="A140" s="56"/>
      <c r="B140" s="5"/>
      <c r="C140" s="5"/>
      <c r="D140" s="5"/>
      <c r="E140" s="4"/>
      <c r="F140" s="6"/>
      <c r="G140" s="36">
        <f>IF(Tableau1[[#This Row],[Type contrat]]="CDI",DATE(YEAR(E140),MONTH(E140)+F140,DAY(E140)-1),Tableau1[[#This Row],[Date début contrat]]+Tableau1[[#This Row],[Durée PE en mois ou jours]]-1)</f>
        <v>-1</v>
      </c>
      <c r="H140" s="29"/>
      <c r="I140" s="62" t="e">
        <f t="shared" si="13"/>
        <v>#N/A</v>
      </c>
      <c r="J140" s="76" t="e">
        <f>VLOOKUP(Tableau1[[#This Row],[DM]],$S$1:$T$11,2,FALSE)</f>
        <v>#N/A</v>
      </c>
    </row>
    <row r="141" spans="1:10" x14ac:dyDescent="0.25">
      <c r="A141" s="56"/>
      <c r="B141" s="5"/>
      <c r="C141" s="5"/>
      <c r="D141" s="5"/>
      <c r="E141" s="4"/>
      <c r="F141" s="6"/>
      <c r="G141" s="36">
        <f>IF(Tableau1[[#This Row],[Type contrat]]="CDI",DATE(YEAR(E141),MONTH(E141)+F141,DAY(E141)-1),Tableau1[[#This Row],[Date début contrat]]+Tableau1[[#This Row],[Durée PE en mois ou jours]]-1)</f>
        <v>-1</v>
      </c>
      <c r="H141" s="29"/>
      <c r="I141" s="62" t="e">
        <f t="shared" si="13"/>
        <v>#N/A</v>
      </c>
      <c r="J141" s="76" t="e">
        <f>VLOOKUP(Tableau1[[#This Row],[DM]],$S$1:$T$11,2,FALSE)</f>
        <v>#N/A</v>
      </c>
    </row>
    <row r="142" spans="1:10" x14ac:dyDescent="0.25">
      <c r="A142" s="56"/>
      <c r="B142" s="5"/>
      <c r="C142" s="5"/>
      <c r="D142" s="5"/>
      <c r="E142" s="4"/>
      <c r="F142" s="6"/>
      <c r="G142" s="36">
        <f>IF(Tableau1[[#This Row],[Type contrat]]="CDI",DATE(YEAR(E142),MONTH(E142)+F142,DAY(E142)-1),Tableau1[[#This Row],[Date début contrat]]+Tableau1[[#This Row],[Durée PE en mois ou jours]]-1)</f>
        <v>-1</v>
      </c>
      <c r="H142" s="29"/>
      <c r="I142" s="62" t="e">
        <f t="shared" si="13"/>
        <v>#N/A</v>
      </c>
      <c r="J142" s="76" t="e">
        <f>VLOOKUP(Tableau1[[#This Row],[DM]],$S$1:$T$11,2,FALSE)</f>
        <v>#N/A</v>
      </c>
    </row>
    <row r="143" spans="1:10" x14ac:dyDescent="0.25">
      <c r="A143" s="56"/>
      <c r="B143" s="5"/>
      <c r="C143" s="5"/>
      <c r="D143" s="5"/>
      <c r="E143" s="4"/>
      <c r="F143" s="6"/>
      <c r="G143" s="36">
        <f>IF(Tableau1[[#This Row],[Type contrat]]="CDI",DATE(YEAR(E143),MONTH(E143)+F143,DAY(E143)-1),Tableau1[[#This Row],[Date début contrat]]+Tableau1[[#This Row],[Durée PE en mois ou jours]]-1)</f>
        <v>-1</v>
      </c>
      <c r="H143" s="29"/>
      <c r="I143" s="62" t="e">
        <f t="shared" si="13"/>
        <v>#N/A</v>
      </c>
      <c r="J143" s="76" t="e">
        <f>VLOOKUP(Tableau1[[#This Row],[DM]],$S$1:$T$11,2,FALSE)</f>
        <v>#N/A</v>
      </c>
    </row>
    <row r="144" spans="1:10" x14ac:dyDescent="0.25">
      <c r="A144" s="56"/>
      <c r="B144" s="5"/>
      <c r="C144" s="5"/>
      <c r="D144" s="5"/>
      <c r="E144" s="4"/>
      <c r="F144" s="6"/>
      <c r="G144" s="36">
        <f>IF(Tableau1[[#This Row],[Type contrat]]="CDI",DATE(YEAR(E144),MONTH(E144)+F144,DAY(E144)-1),Tableau1[[#This Row],[Date début contrat]]+Tableau1[[#This Row],[Durée PE en mois ou jours]]-1)</f>
        <v>-1</v>
      </c>
      <c r="H144" s="29"/>
      <c r="I144" s="62" t="e">
        <f t="shared" si="13"/>
        <v>#N/A</v>
      </c>
      <c r="J144" s="76" t="e">
        <f>VLOOKUP(Tableau1[[#This Row],[DM]],$S$1:$T$11,2,FALSE)</f>
        <v>#N/A</v>
      </c>
    </row>
    <row r="145" spans="1:10" x14ac:dyDescent="0.25">
      <c r="A145" s="56"/>
      <c r="B145" s="5"/>
      <c r="C145" s="5"/>
      <c r="D145" s="5"/>
      <c r="E145" s="4"/>
      <c r="F145" s="6"/>
      <c r="G145" s="36">
        <f>IF(Tableau1[[#This Row],[Type contrat]]="CDI",DATE(YEAR(E145),MONTH(E145)+F145,DAY(E145)-1),Tableau1[[#This Row],[Date début contrat]]+Tableau1[[#This Row],[Durée PE en mois ou jours]]-1)</f>
        <v>-1</v>
      </c>
      <c r="H145" s="29"/>
      <c r="I145" s="32" t="e">
        <f t="shared" si="9"/>
        <v>#N/A</v>
      </c>
      <c r="J145" s="76" t="e">
        <f>VLOOKUP(Tableau1[[#This Row],[DM]],$S$1:$T$11,2,FALSE)</f>
        <v>#N/A</v>
      </c>
    </row>
    <row r="146" spans="1:10" x14ac:dyDescent="0.25">
      <c r="A146" s="56"/>
      <c r="B146" s="5"/>
      <c r="C146" s="5"/>
      <c r="D146" s="5"/>
      <c r="E146" s="4"/>
      <c r="F146" s="6"/>
      <c r="G146" s="36">
        <f>IF(Tableau1[[#This Row],[Type contrat]]="CDI",DATE(YEAR(E146),MONTH(E146)+F146,DAY(E146)-1),Tableau1[[#This Row],[Date début contrat]]+Tableau1[[#This Row],[Durée PE en mois ou jours]]-1)</f>
        <v>-1</v>
      </c>
      <c r="H146" s="29"/>
      <c r="I146" s="32" t="e">
        <f t="shared" si="9"/>
        <v>#N/A</v>
      </c>
      <c r="J146" s="76" t="e">
        <f>VLOOKUP(Tableau1[[#This Row],[DM]],$S$1:$T$11,2,FALSE)</f>
        <v>#N/A</v>
      </c>
    </row>
    <row r="147" spans="1:10" x14ac:dyDescent="0.25">
      <c r="A147" s="56"/>
      <c r="B147" s="5"/>
      <c r="C147" s="5"/>
      <c r="D147" s="5"/>
      <c r="E147" s="4"/>
      <c r="F147" s="6"/>
      <c r="G147" s="36">
        <f>IF(Tableau1[[#This Row],[Type contrat]]="CDI",DATE(YEAR(E147),MONTH(E147)+F147,DAY(E147)-1),Tableau1[[#This Row],[Date début contrat]]+Tableau1[[#This Row],[Durée PE en mois ou jours]]-1)</f>
        <v>-1</v>
      </c>
      <c r="H147" s="29"/>
      <c r="I147" s="32" t="e">
        <f t="shared" si="9"/>
        <v>#N/A</v>
      </c>
      <c r="J147" s="76" t="e">
        <f>VLOOKUP(Tableau1[[#This Row],[DM]],$S$1:$T$11,2,FALSE)</f>
        <v>#N/A</v>
      </c>
    </row>
    <row r="148" spans="1:10" x14ac:dyDescent="0.25">
      <c r="A148" s="56"/>
      <c r="B148" s="5"/>
      <c r="C148" s="5"/>
      <c r="D148" s="5"/>
      <c r="E148" s="4"/>
      <c r="F148" s="6"/>
      <c r="G148" s="36">
        <f>IF(Tableau1[[#This Row],[Type contrat]]="CDI",DATE(YEAR(E148),MONTH(E148)+F148,DAY(E148)-1),Tableau1[[#This Row],[Date début contrat]]+Tableau1[[#This Row],[Durée PE en mois ou jours]]-1)</f>
        <v>-1</v>
      </c>
      <c r="H148" s="29"/>
      <c r="I148" s="32" t="e">
        <f t="shared" si="9"/>
        <v>#N/A</v>
      </c>
      <c r="J148" s="76" t="e">
        <f>VLOOKUP(Tableau1[[#This Row],[DM]],$S$1:$T$11,2,FALSE)</f>
        <v>#N/A</v>
      </c>
    </row>
    <row r="149" spans="1:10" x14ac:dyDescent="0.25">
      <c r="A149" s="56"/>
      <c r="B149" s="5"/>
      <c r="C149" s="5"/>
      <c r="D149" s="5"/>
      <c r="E149" s="4"/>
      <c r="F149" s="6"/>
      <c r="G149" s="36">
        <f>IF(Tableau1[[#This Row],[Type contrat]]="CDI",DATE(YEAR(E149),MONTH(E149)+F149,DAY(E149)-1),Tableau1[[#This Row],[Date début contrat]]+Tableau1[[#This Row],[Durée PE en mois ou jours]]-1)</f>
        <v>-1</v>
      </c>
      <c r="H149" s="29"/>
      <c r="I149" s="32" t="e">
        <f t="shared" si="5"/>
        <v>#N/A</v>
      </c>
      <c r="J149" s="76" t="e">
        <f>VLOOKUP(Tableau1[[#This Row],[DM]],$S$1:$T$11,2,FALSE)</f>
        <v>#N/A</v>
      </c>
    </row>
    <row r="150" spans="1:10" x14ac:dyDescent="0.25">
      <c r="A150" s="56"/>
      <c r="B150" s="5"/>
      <c r="C150" s="5"/>
      <c r="D150" s="5"/>
      <c r="E150" s="4"/>
      <c r="F150" s="6"/>
      <c r="G150" s="36">
        <f>IF(Tableau1[[#This Row],[Type contrat]]="CDI",DATE(YEAR(E150),MONTH(E150)+F150,DAY(E150)-1),Tableau1[[#This Row],[Date début contrat]]+Tableau1[[#This Row],[Durée PE en mois ou jours]]-1)</f>
        <v>-1</v>
      </c>
      <c r="H150" s="29"/>
      <c r="I150" s="32" t="e">
        <f t="shared" si="5"/>
        <v>#N/A</v>
      </c>
      <c r="J150" s="76" t="e">
        <f>VLOOKUP(Tableau1[[#This Row],[DM]],$S$1:$T$11,2,FALSE)</f>
        <v>#N/A</v>
      </c>
    </row>
    <row r="151" spans="1:10" x14ac:dyDescent="0.25">
      <c r="A151" s="56"/>
      <c r="B151" s="5"/>
      <c r="C151" s="5"/>
      <c r="D151" s="5"/>
      <c r="E151" s="4"/>
      <c r="F151" s="6"/>
      <c r="G151" s="36">
        <f>IF(Tableau1[[#This Row],[Type contrat]]="CDI",DATE(YEAR(E151),MONTH(E151)+F151,DAY(E151)-1),Tableau1[[#This Row],[Date début contrat]]+Tableau1[[#This Row],[Durée PE en mois ou jours]]-1)</f>
        <v>-1</v>
      </c>
      <c r="H151" s="29"/>
      <c r="I151" s="32" t="e">
        <f t="shared" si="5"/>
        <v>#N/A</v>
      </c>
      <c r="J151" s="76" t="e">
        <f>VLOOKUP(Tableau1[[#This Row],[DM]],$S$1:$T$11,2,FALSE)</f>
        <v>#N/A</v>
      </c>
    </row>
    <row r="152" spans="1:10" x14ac:dyDescent="0.25">
      <c r="A152" s="57"/>
      <c r="B152" s="33"/>
      <c r="C152" s="33"/>
      <c r="D152" s="33"/>
      <c r="E152" s="34"/>
      <c r="F152" s="35"/>
      <c r="G152" s="36">
        <f>IF(Tableau1[[#This Row],[Type contrat]]="CDI",DATE(YEAR(E152),MONTH(E152)+F152,DAY(E152)-1),Tableau1[[#This Row],[Date début contrat]]+Tableau1[[#This Row],[Durée PE en mois ou jours]]-1)</f>
        <v>-1</v>
      </c>
      <c r="H152" s="29"/>
      <c r="I152" s="32" t="e">
        <f t="shared" si="5"/>
        <v>#N/A</v>
      </c>
      <c r="J152" s="76" t="e">
        <f>VLOOKUP(Tableau1[[#This Row],[DM]],$S$1:$T$11,2,FALSE)</f>
        <v>#N/A</v>
      </c>
    </row>
    <row r="154" spans="1:10" x14ac:dyDescent="0.25">
      <c r="A154" s="2"/>
      <c r="B154" s="2"/>
      <c r="C154" s="2"/>
      <c r="D154" s="2"/>
      <c r="E154" s="2"/>
      <c r="F154" s="8"/>
      <c r="G154" s="9"/>
      <c r="H154" s="10"/>
      <c r="I154" s="7"/>
    </row>
    <row r="155" spans="1:10" x14ac:dyDescent="0.25">
      <c r="A155" s="2"/>
      <c r="B155" s="2"/>
      <c r="C155" s="2"/>
      <c r="D155" s="2"/>
      <c r="E155" s="2"/>
      <c r="F155" s="2"/>
      <c r="G155" s="2"/>
      <c r="I155" s="2"/>
    </row>
    <row r="156" spans="1:10" x14ac:dyDescent="0.25">
      <c r="G156"/>
      <c r="H156"/>
      <c r="I156"/>
    </row>
    <row r="157" spans="1:10" x14ac:dyDescent="0.25">
      <c r="G157"/>
      <c r="H157"/>
      <c r="I157"/>
    </row>
    <row r="158" spans="1:10" x14ac:dyDescent="0.25">
      <c r="G158"/>
      <c r="H158"/>
      <c r="I158"/>
    </row>
    <row r="159" spans="1:10" x14ac:dyDescent="0.25">
      <c r="G159"/>
      <c r="H159"/>
      <c r="I159"/>
    </row>
    <row r="160" spans="1:10" x14ac:dyDescent="0.25">
      <c r="G160"/>
      <c r="H160"/>
      <c r="I160"/>
    </row>
    <row r="161" spans="7:9" x14ac:dyDescent="0.25">
      <c r="G161"/>
      <c r="H161"/>
      <c r="I161"/>
    </row>
    <row r="162" spans="7:9" x14ac:dyDescent="0.25">
      <c r="G162"/>
      <c r="H162"/>
      <c r="I162"/>
    </row>
    <row r="163" spans="7:9" x14ac:dyDescent="0.25">
      <c r="G163"/>
      <c r="H163"/>
      <c r="I163"/>
    </row>
  </sheetData>
  <mergeCells count="8">
    <mergeCell ref="P14:P24"/>
    <mergeCell ref="K1:N1"/>
    <mergeCell ref="K6:N6"/>
    <mergeCell ref="O15:O17"/>
    <mergeCell ref="O18:O20"/>
    <mergeCell ref="O21:O23"/>
    <mergeCell ref="K13:O13"/>
    <mergeCell ref="K10:K11"/>
  </mergeCells>
  <dataValidations count="4">
    <dataValidation type="list" allowBlank="1" showInputMessage="1" showErrorMessage="1" sqref="B153:B161">
      <formula1>$R$1:$R$10</formula1>
    </dataValidation>
    <dataValidation type="list" allowBlank="1" showInputMessage="1" showErrorMessage="1" sqref="D2:D152">
      <formula1>$K$15:$K$24</formula1>
    </dataValidation>
    <dataValidation type="list" allowBlank="1" showInputMessage="1" showErrorMessage="1" sqref="B2:B152">
      <formula1>$R$1:$R$11</formula1>
    </dataValidation>
    <dataValidation type="list" allowBlank="1" showInputMessage="1" showErrorMessage="1" sqref="C1:C1048576">
      <formula1>$R$13:$R$14</formula1>
    </dataValidation>
  </dataValidations>
  <hyperlinks>
    <hyperlink ref="S1" r:id="rId1" display="rgarciau.intersport@yahoo.fr"/>
    <hyperlink ref="S2" r:id="rId2" display="prenveille.c@gmail.com"/>
    <hyperlink ref="S3" r:id="rId3" display="regis.pasquier.intersport@gmail.com"/>
    <hyperlink ref="T2" r:id="rId4"/>
    <hyperlink ref="T3" r:id="rId5"/>
    <hyperlink ref="T1" r:id="rId6"/>
  </hyperlinks>
  <pageMargins left="0.7" right="0.7" top="0.75" bottom="0.75" header="0.3" footer="0.3"/>
  <pageSetup paperSize="9" orientation="portrait" r:id="rId7"/>
  <legacyDrawing r:id="rId8"/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Suivi_PE</vt:lpstr>
      <vt:lpstr>date_Jour</vt:lpstr>
      <vt:lpstr>DM</vt:lpstr>
      <vt:lpstr>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04250-G2/FLEUR</cp:lastModifiedBy>
  <dcterms:created xsi:type="dcterms:W3CDTF">2006-09-16T00:00:00Z</dcterms:created>
  <dcterms:modified xsi:type="dcterms:W3CDTF">2023-09-12T08:15:42Z</dcterms:modified>
</cp:coreProperties>
</file>