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bouyguesconstruction-my.sharepoint.com/personal/m_megi_bouygues-construction_com/Documents/Documents/PIR/"/>
    </mc:Choice>
  </mc:AlternateContent>
  <xr:revisionPtr revIDLastSave="958" documentId="8_{563C7B23-F7BE-4F30-A18C-402DC63DEA31}" xr6:coauthVersionLast="47" xr6:coauthVersionMax="47" xr10:uidLastSave="{A784C2AC-8D7F-4BBD-BF2F-F1236C5BA2A6}"/>
  <bookViews>
    <workbookView xWindow="-28920" yWindow="-3630" windowWidth="29040" windowHeight="15840" activeTab="1" xr2:uid="{8BA8DBC4-70F0-452C-9788-169CAC7D7D6C}"/>
  </bookViews>
  <sheets>
    <sheet name="Table 1" sheetId="2" r:id="rId1"/>
    <sheet name="Mois" sheetId="19" r:id="rId2"/>
    <sheet name="Semaine 1" sheetId="16" r:id="rId3"/>
    <sheet name="Semaine 2" sheetId="7" r:id="rId4"/>
    <sheet name="Semaine 3" sheetId="14" r:id="rId5"/>
    <sheet name="Semaine 4" sheetId="9" r:id="rId6"/>
  </sheets>
  <definedNames>
    <definedName name="DonnéesExternes_1" localSheetId="3" hidden="1">'Semaine 2'!$A$1:$K$8</definedName>
    <definedName name="DonnéesExternes_1" localSheetId="5" hidden="1">'Semaine 4'!$A$1:$K$8</definedName>
    <definedName name="DonnéesExternes_2" localSheetId="2" hidden="1">'Semaine 1'!$A$1:$K$8</definedName>
    <definedName name="DonnéesExternes_2" localSheetId="3" hidden="1">'Semaine 2'!#REF!</definedName>
    <definedName name="DonnéesExternes_2" localSheetId="4" hidden="1">'Semaine 3'!$A$1:$K$8</definedName>
    <definedName name="DonnéesExternes_3" localSheetId="1" hidden="1">Mois!$A$1:$K$29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0" i="19" l="1"/>
  <c r="O11" i="19"/>
  <c r="O12" i="19"/>
  <c r="O13" i="19"/>
  <c r="O14" i="19"/>
  <c r="O9" i="19"/>
  <c r="P9" i="19"/>
  <c r="P10" i="19"/>
  <c r="P12" i="19"/>
  <c r="P13" i="19"/>
  <c r="P14" i="19"/>
  <c r="P11" i="19"/>
  <c r="N14" i="19"/>
  <c r="M14" i="19"/>
  <c r="N13" i="19"/>
  <c r="M13" i="19"/>
  <c r="N12" i="19"/>
  <c r="M12" i="19"/>
  <c r="N11" i="19"/>
  <c r="M11" i="19"/>
  <c r="N10" i="19"/>
  <c r="M10" i="19"/>
  <c r="N9" i="19"/>
  <c r="M9" i="19"/>
  <c r="P24" i="19"/>
  <c r="M23" i="19"/>
  <c r="O25" i="19"/>
  <c r="M25" i="19"/>
  <c r="N25" i="19"/>
  <c r="M26" i="19"/>
  <c r="N26" i="19"/>
  <c r="O26" i="19"/>
  <c r="P26" i="19"/>
  <c r="M27" i="19"/>
  <c r="N27" i="19"/>
  <c r="O27" i="19"/>
  <c r="P27" i="19"/>
  <c r="M28" i="19"/>
  <c r="N28" i="19"/>
  <c r="O28" i="19"/>
  <c r="P28" i="19"/>
  <c r="O2" i="19"/>
  <c r="P2" i="19"/>
  <c r="O24" i="19" l="1"/>
  <c r="N24" i="19"/>
  <c r="M24" i="19"/>
  <c r="O23" i="19"/>
  <c r="N23" i="19"/>
  <c r="M2" i="19"/>
  <c r="N2" i="19"/>
  <c r="M3" i="19"/>
  <c r="N3" i="19"/>
  <c r="M4" i="19"/>
  <c r="N4" i="19"/>
  <c r="M5" i="19"/>
  <c r="N5" i="19"/>
  <c r="M6" i="19"/>
  <c r="N6" i="19"/>
  <c r="M7" i="19"/>
  <c r="N7" i="19"/>
  <c r="O4" i="19"/>
  <c r="O5" i="19"/>
  <c r="O6" i="19"/>
  <c r="O7" i="19"/>
  <c r="O3" i="19"/>
  <c r="P3" i="19"/>
  <c r="P4" i="19"/>
  <c r="P5" i="19"/>
  <c r="P6" i="19"/>
  <c r="P7" i="19"/>
  <c r="H33" i="19"/>
  <c r="O36" i="2"/>
  <c r="Q36" i="2" s="1"/>
  <c r="O37" i="2"/>
  <c r="Q37" i="2" s="1"/>
  <c r="O38" i="2"/>
  <c r="Q38" i="2" s="1"/>
  <c r="O39" i="2"/>
  <c r="O35" i="2"/>
  <c r="Q39" i="2"/>
  <c r="Q35" i="2"/>
  <c r="J36" i="2" a="1"/>
  <c r="J36" i="2" s="1"/>
  <c r="J38" i="2"/>
  <c r="J37" i="2" a="1"/>
  <c r="J37" i="2" s="1"/>
  <c r="J39" i="2" a="1"/>
  <c r="J39" i="2" s="1"/>
  <c r="H17" i="2"/>
  <c r="I3" i="2" l="1"/>
  <c r="S3" i="2" s="1"/>
  <c r="N9" i="2"/>
  <c r="J3" i="2"/>
  <c r="K3" i="2" s="1"/>
  <c r="L3" i="2" s="1"/>
  <c r="J4" i="2"/>
  <c r="K4" i="2" s="1"/>
  <c r="L4" i="2" s="1"/>
  <c r="J2" i="2"/>
  <c r="K2" i="2" s="1"/>
  <c r="L2" i="2" s="1"/>
  <c r="O9" i="2" s="1"/>
  <c r="P9" i="2" s="1"/>
  <c r="Q9" i="2" s="1"/>
  <c r="R9" i="2" s="1"/>
  <c r="S9" i="2" s="1"/>
  <c r="T9" i="2" s="1"/>
  <c r="N11" i="2" s="1"/>
  <c r="N8" i="2"/>
  <c r="I5" i="2"/>
  <c r="I4" i="2"/>
  <c r="O4" i="2" s="1"/>
  <c r="I2" i="2"/>
  <c r="T2" i="2" s="1"/>
  <c r="R2" i="2" l="1"/>
  <c r="Q2" i="2"/>
  <c r="S2" i="2"/>
  <c r="P2" i="2"/>
  <c r="O11" i="2"/>
  <c r="P11" i="2" s="1"/>
  <c r="Q11" i="2" s="1"/>
  <c r="R11" i="2" s="1"/>
  <c r="S11" i="2" s="1"/>
  <c r="T11" i="2" s="1"/>
  <c r="N13" i="2" s="1"/>
  <c r="O13" i="2" s="1"/>
  <c r="P13" i="2" s="1"/>
  <c r="Q13" i="2" s="1"/>
  <c r="R13" i="2" s="1"/>
  <c r="S13" i="2" s="1"/>
  <c r="T13" i="2" s="1"/>
  <c r="R3" i="2"/>
  <c r="Q3" i="2"/>
  <c r="P3" i="2"/>
  <c r="T4" i="2"/>
  <c r="O16" i="2"/>
  <c r="O3" i="2"/>
  <c r="S4" i="2"/>
  <c r="R4" i="2"/>
  <c r="P4" i="2"/>
  <c r="O2" i="2"/>
  <c r="O8" i="2" s="1"/>
  <c r="T3" i="2"/>
  <c r="Q4" i="2"/>
  <c r="P16" i="2" l="1"/>
  <c r="P8" i="2"/>
  <c r="Q16" i="2" s="1"/>
  <c r="Q8" i="2" l="1"/>
  <c r="R16" i="2" s="1"/>
  <c r="R8" i="2" l="1"/>
  <c r="S16" i="2" s="1"/>
  <c r="S8" i="2" l="1"/>
  <c r="T16" i="2" s="1"/>
  <c r="T8" i="2" l="1"/>
  <c r="N10" i="2" s="1"/>
  <c r="O10" i="2" s="1"/>
  <c r="P10" i="2"/>
  <c r="Q10" i="2" l="1"/>
  <c r="R10" i="2" l="1"/>
  <c r="S10" i="2" l="1"/>
  <c r="T10" i="2" l="1"/>
  <c r="N12" i="2" s="1"/>
  <c r="O12" i="2" s="1"/>
  <c r="P12" i="2" s="1"/>
  <c r="Q12" i="2" s="1"/>
  <c r="R12" i="2" s="1"/>
  <c r="S12" i="2" s="1"/>
  <c r="T12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02EE157-3CBE-4337-B710-6ADBCBC8FC1D}" keepAlive="1" name="Requête - Mois" description="Connexion à la requête « Mois » dans le classeur." type="5" refreshedVersion="8" background="1" saveData="1">
    <dbPr connection="Provider=Microsoft.Mashup.OleDb.1;Data Source=$Workbook$;Location=Mois;Extended Properties=&quot;&quot;" command="SELECT * FROM [Mois]"/>
  </connection>
  <connection id="2" xr16:uid="{8998B7EE-5F12-4288-A31A-D66D9B45D2B4}" keepAlive="1" name="Requête - Semaine 1" description="Connexion à la requête « Semaine 1 » dans le classeur." type="5" refreshedVersion="8" background="1" saveData="1">
    <dbPr connection="Provider=Microsoft.Mashup.OleDb.1;Data Source=$Workbook$;Location=&quot;Semaine 1&quot;;Extended Properties=&quot;&quot;" command="SELECT * FROM [Semaine 1]"/>
  </connection>
  <connection id="3" xr16:uid="{632B47B5-265C-48E4-B7AA-16225C003CD1}" keepAlive="1" name="Requête - Semaine 2" description="Connexion à la requête « Semaine 2 » dans le classeur." type="5" refreshedVersion="8" background="1" saveData="1">
    <dbPr connection="Provider=Microsoft.Mashup.OleDb.1;Data Source=$Workbook$;Location=&quot;Semaine 2&quot;;Extended Properties=&quot;&quot;" command="SELECT * FROM [Semaine 2]"/>
  </connection>
  <connection id="4" xr16:uid="{AE93691F-D76D-4A7A-9391-830E84A014BD}" keepAlive="1" name="Requête - Semaine 3" description="Connexion à la requête « Semaine 3 » dans le classeur." type="5" refreshedVersion="8" background="1" saveData="1">
    <dbPr connection="Provider=Microsoft.Mashup.OleDb.1;Data Source=$Workbook$;Location=&quot;Semaine 3&quot;;Extended Properties=&quot;&quot;" command="SELECT * FROM [Semaine 3]"/>
  </connection>
  <connection id="5" xr16:uid="{D2088C3A-6761-40BE-866C-7387EA028F4E}" keepAlive="1" name="Requête - Semaine 4" description="Connexion à la requête « Semaine 4 » dans le classeur." type="5" refreshedVersion="8" background="1" saveData="1">
    <dbPr connection="Provider=Microsoft.Mashup.OleDb.1;Data Source=$Workbook$;Location=&quot;Semaine 4&quot;;Extended Properties=&quot;&quot;" command="SELECT * FROM [Semaine 4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<sst xmlns="http://schemas.openxmlformats.org/spreadsheetml/2006/main" count="150" uniqueCount="73">
  <si>
    <t>Date</t>
  </si>
  <si>
    <t>Marnage</t>
  </si>
  <si>
    <t>Calcul des douzièmes</t>
  </si>
  <si>
    <t>heure marée en minute</t>
  </si>
  <si>
    <t>Marée</t>
  </si>
  <si>
    <t>Heure de la marée</t>
  </si>
  <si>
    <t>Heure d'une marée</t>
  </si>
  <si>
    <t>Durée marée</t>
  </si>
  <si>
    <t xml:space="preserve">Définir le matériel utilisé : </t>
  </si>
  <si>
    <t>Données d'entrée :</t>
  </si>
  <si>
    <t>Hauteur Kaleeis</t>
  </si>
  <si>
    <t xml:space="preserve">Données d'entrée : </t>
  </si>
  <si>
    <t>Hauteur Océane</t>
  </si>
  <si>
    <t xml:space="preserve">Autres </t>
  </si>
  <si>
    <t>Plage horaire de travail</t>
  </si>
  <si>
    <t xml:space="preserve">Du coup il faudrait créer une sorte de grand tableau correspondant à ce que l'on veut voir </t>
  </si>
  <si>
    <t>SANCHEZ ?</t>
  </si>
  <si>
    <t>Pas de paramètres</t>
  </si>
  <si>
    <t>Il faut dans le même affichage la hauteur d'eau, les horaires et si oui on non on peut travailler</t>
  </si>
  <si>
    <t>OBJECTIF</t>
  </si>
  <si>
    <t xml:space="preserve">Comment donner les horaires de marée ? Afficher pleins de données sur les 6 prochains mois ? Ou bien entrer soit même ses informations ? </t>
  </si>
  <si>
    <t>Peut-être voir pour créer 2 pages. Une qui donne par valeurs d'entrées. Une autre qui donne pour pleins de mois</t>
  </si>
  <si>
    <t>Réflechir à une méthode pour mettre en place la plongée ?</t>
  </si>
  <si>
    <t>Si plongeurs coché = inverser les couleurs (un truc du genre)</t>
  </si>
  <si>
    <t>Si Plongeurs = Vrai</t>
  </si>
  <si>
    <t xml:space="preserve">alors 1=rouge </t>
  </si>
  <si>
    <t>0 vert</t>
  </si>
  <si>
    <t>Dim._x000D_
26</t>
  </si>
  <si>
    <t>Lun._x000D_
27</t>
  </si>
  <si>
    <t>Mar._x000D_
28</t>
  </si>
  <si>
    <t>Mer._x000D_
01</t>
  </si>
  <si>
    <t>Jeu._x000D_
02</t>
  </si>
  <si>
    <t>Ven._x000D_
03</t>
  </si>
  <si>
    <t>Sam._x000D_
04</t>
  </si>
  <si>
    <t>Dim._x000D_
05</t>
  </si>
  <si>
    <t>Lun._x000D_
20</t>
  </si>
  <si>
    <t>Mar._x000D_
21</t>
  </si>
  <si>
    <t>Mer._x000D_
22</t>
  </si>
  <si>
    <t>Jeu._x000D_
23</t>
  </si>
  <si>
    <t>Ven._x000D_
24</t>
  </si>
  <si>
    <t>Sam._x000D_
25</t>
  </si>
  <si>
    <t>Lun._x000D_
13</t>
  </si>
  <si>
    <t>Mar._x000D_
14</t>
  </si>
  <si>
    <t>Mer._x000D_
15</t>
  </si>
  <si>
    <t>Jeu._x000D_
16</t>
  </si>
  <si>
    <t>Ven._x000D_
17</t>
  </si>
  <si>
    <t>Sam._x000D_
18</t>
  </si>
  <si>
    <t>Dim._x000D_
19</t>
  </si>
  <si>
    <t>Lun._x000D_
06</t>
  </si>
  <si>
    <t>Mar._x000D_
07</t>
  </si>
  <si>
    <t>Mer._x000D_
08</t>
  </si>
  <si>
    <t>Jeu._x000D_
09</t>
  </si>
  <si>
    <t>Ven._x000D_
10</t>
  </si>
  <si>
    <t>Sam._x000D_
11</t>
  </si>
  <si>
    <t>Dim._x000D_
12</t>
  </si>
  <si>
    <t>Heure marée 1</t>
  </si>
  <si>
    <t>Heure marée 2</t>
  </si>
  <si>
    <t>Heure marée 3</t>
  </si>
  <si>
    <t>Heure marée 4</t>
  </si>
  <si>
    <t>Hauteur marée 1</t>
  </si>
  <si>
    <t>Hauteur marée 2</t>
  </si>
  <si>
    <t>Hauteur marée 3</t>
  </si>
  <si>
    <t>Hauteur marée 4</t>
  </si>
  <si>
    <t>Coeff.1</t>
  </si>
  <si>
    <t>Coeff.2</t>
  </si>
  <si>
    <t>Je ne veux pas que la case en rouge apparaisse</t>
  </si>
  <si>
    <t xml:space="preserve">Ce que je trouve </t>
  </si>
  <si>
    <t xml:space="preserve">Ce que je voudrais que ca fasse : </t>
  </si>
  <si>
    <t>Lorsque je trouve une case égale à zéro il faut que la formule utilise la case d'après comme donnée</t>
  </si>
  <si>
    <t>De même pour la seconde case orange qui doit alrs ne rien m'afficher</t>
  </si>
  <si>
    <t>Ca serait du style si X=0 alors X=case(N+1), mais si X diff de 0 alors okay</t>
  </si>
  <si>
    <t>SI(Mois[@[Heure marée 1]]=0 OU(Mois[@[Heure marée 2]]=0);(B23-$G$33-C23);ABS(B23-$G$33-C23))'</t>
  </si>
  <si>
    <t>YESSSSSSSSSSSSSSSSSSSSSSSSSSS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</si>
</sst>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h:mm;@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Segoe UI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NumberFormat="1"/>
    <xf numFmtId="164" fontId="0" fillId="0" borderId="0" xfId="0" applyNumberFormat="1"/>
    <xf numFmtId="2" fontId="0" fillId="0" borderId="0" xfId="0" applyNumberFormat="1"/>
    <xf numFmtId="14" fontId="0" fillId="0" borderId="0" xfId="0" applyNumberFormat="1"/>
    <xf numFmtId="0" fontId="0" fillId="2" borderId="0" xfId="0" applyFill="1"/>
    <xf numFmtId="2" fontId="0" fillId="2" borderId="0" xfId="0" applyNumberFormat="1" applyFill="1"/>
    <xf numFmtId="13" fontId="0" fillId="0" borderId="0" xfId="0" quotePrefix="1" applyNumberFormat="1"/>
    <xf numFmtId="0" fontId="0" fillId="0" borderId="0" xfId="0" applyFill="1"/>
    <xf numFmtId="2" fontId="0" fillId="0" borderId="0" xfId="0" applyNumberFormat="1" applyFill="1"/>
    <xf numFmtId="0" fontId="2" fillId="0" borderId="0" xfId="0" applyFont="1"/>
    <xf numFmtId="0" fontId="0" fillId="3" borderId="0" xfId="0" applyFill="1"/>
    <xf numFmtId="164" fontId="0" fillId="3" borderId="0" xfId="0" applyNumberFormat="1" applyFill="1"/>
    <xf numFmtId="165" fontId="0" fillId="2" borderId="0" xfId="0" applyNumberFormat="1" applyFill="1"/>
    <xf numFmtId="165" fontId="0" fillId="0" borderId="0" xfId="0" applyNumberFormat="1" applyFill="1"/>
    <xf numFmtId="164" fontId="4" fillId="0" borderId="0" xfId="0" applyNumberFormat="1" applyFont="1" applyFill="1"/>
    <xf numFmtId="165" fontId="0" fillId="4" borderId="0" xfId="0" applyNumberFormat="1" applyFill="1"/>
    <xf numFmtId="165" fontId="0" fillId="5" borderId="0" xfId="0" quotePrefix="1" applyNumberFormat="1" applyFill="1"/>
    <xf numFmtId="165" fontId="0" fillId="5" borderId="0" xfId="0" applyNumberFormat="1" applyFill="1"/>
    <xf numFmtId="165" fontId="0" fillId="6" borderId="0" xfId="0" applyNumberFormat="1" applyFill="1"/>
  </cellXfs>
  <cellStyles count="1">
    <cellStyle name="Normal" xfId="0" builtinId="0"/>
  </cellStyles>
  <dxfs count="25"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0" formatCode="General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0" formatCode="General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0" formatCode="General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0" formatCode="General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fmlaLink="$G$14" lockText="1" noThreeD="1"/>
</file>

<file path=xl/ctrlProps/ctrlProp2.xml><?xml version="1.0" encoding="utf-8"?>
<formControlPr xmlns="http://schemas.microsoft.com/office/spreadsheetml/2009/9/main" objectType="CheckBox" checked="Checked" fmlaLink="$G$15" lockText="1" noThreeD="1"/>
</file>

<file path=xl/ctrlProps/ctrlProp3.xml><?xml version="1.0" encoding="utf-8"?>
<formControlPr xmlns="http://schemas.microsoft.com/office/spreadsheetml/2009/9/main" objectType="CheckBox" fmlaLink="$H$15" lockText="1" noThreeD="1"/>
</file>

<file path=xl/ctrlProps/ctrlProp4.xml><?xml version="1.0" encoding="utf-8"?>
<formControlPr xmlns="http://schemas.microsoft.com/office/spreadsheetml/2009/9/main" objectType="CheckBox" fmlaLink="$H$1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13</xdr:row>
          <xdr:rowOff>25400</xdr:rowOff>
        </xdr:from>
        <xdr:to>
          <xdr:col>6</xdr:col>
          <xdr:colOff>679450</xdr:colOff>
          <xdr:row>13</xdr:row>
          <xdr:rowOff>171450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Kaleeis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14</xdr:row>
          <xdr:rowOff>25400</xdr:rowOff>
        </xdr:from>
        <xdr:to>
          <xdr:col>6</xdr:col>
          <xdr:colOff>679450</xdr:colOff>
          <xdr:row>14</xdr:row>
          <xdr:rowOff>171450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Océane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14</xdr:row>
          <xdr:rowOff>25400</xdr:rowOff>
        </xdr:from>
        <xdr:to>
          <xdr:col>7</xdr:col>
          <xdr:colOff>679450</xdr:colOff>
          <xdr:row>14</xdr:row>
          <xdr:rowOff>171450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13</xdr:row>
          <xdr:rowOff>25400</xdr:rowOff>
        </xdr:from>
        <xdr:to>
          <xdr:col>7</xdr:col>
          <xdr:colOff>679450</xdr:colOff>
          <xdr:row>13</xdr:row>
          <xdr:rowOff>171450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Autres</a:t>
              </a:r>
            </a:p>
          </xdr:txBody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1" xr16:uid="{3977E988-A0D5-4DE2-8D92-10A857C89CEA}" autoFormatId="16" applyNumberFormats="0" applyBorderFormats="0" applyFontFormats="0" applyPatternFormats="0" applyAlignmentFormats="0" applyWidthHeightFormats="0">
  <queryTableRefresh nextId="19">
    <queryTableFields count="11">
      <queryTableField id="1" name="Date" tableColumnId="1"/>
      <queryTableField id="9" name="Heure marée 1" tableColumnId="9"/>
      <queryTableField id="10" name="Heure marée 2" tableColumnId="10"/>
      <queryTableField id="11" name="Heure marée 3" tableColumnId="11"/>
      <queryTableField id="12" name="Heure marée 4" tableColumnId="12"/>
      <queryTableField id="13" name="Hauteur marée 1" tableColumnId="13"/>
      <queryTableField id="14" name="Hauteur marée 2" tableColumnId="14"/>
      <queryTableField id="15" name="Hauteur marée 3" tableColumnId="15"/>
      <queryTableField id="16" name="Hauteur marée 4" tableColumnId="16"/>
      <queryTableField id="17" name="Coeff.1" tableColumnId="17"/>
      <queryTableField id="18" name="Coeff.2" tableColumnId="18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B01DC071-7275-4900-A3F9-49543415A6BD}" autoFormatId="16" applyNumberFormats="0" applyBorderFormats="0" applyFontFormats="0" applyPatternFormats="0" applyAlignmentFormats="0" applyWidthHeightFormats="0">
  <queryTableRefresh nextId="15">
    <queryTableFields count="11">
      <queryTableField id="1" name="Date" tableColumnId="1"/>
      <queryTableField id="5" name="Heure marée 1" tableColumnId="2"/>
      <queryTableField id="6" name="Heure marée 2" tableColumnId="3"/>
      <queryTableField id="7" name="Heure marée 3" tableColumnId="4"/>
      <queryTableField id="8" name="Heure marée 4" tableColumnId="5"/>
      <queryTableField id="9" name="Hauteur marée 1" tableColumnId="6"/>
      <queryTableField id="10" name="Hauteur marée 2" tableColumnId="7"/>
      <queryTableField id="11" name="Hauteur marée 3" tableColumnId="8"/>
      <queryTableField id="12" name="Hauteur marée 4" tableColumnId="9"/>
      <queryTableField id="13" name="Coeff.1" tableColumnId="10"/>
      <queryTableField id="14" name="Coeff.2" tableColumnId="11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A7F90402-2216-49EB-BC02-58FA35CE6688}" autoFormatId="16" applyNumberFormats="0" applyBorderFormats="0" applyFontFormats="0" applyPatternFormats="0" applyAlignmentFormats="0" applyWidthHeightFormats="0">
  <queryTableRefresh nextId="30">
    <queryTableFields count="11">
      <queryTableField id="1" name="Date" tableColumnId="1"/>
      <queryTableField id="20" name="Heure marée 1" tableColumnId="14"/>
      <queryTableField id="21" name="Heure marée 2" tableColumnId="15"/>
      <queryTableField id="22" name="Heure marée 3" tableColumnId="16"/>
      <queryTableField id="23" name="Heure marée 4" tableColumnId="17"/>
      <queryTableField id="24" name="Hauteur marée 1" tableColumnId="18"/>
      <queryTableField id="25" name="Hauteur marée 2" tableColumnId="19"/>
      <queryTableField id="26" name="Hauteur marée 3" tableColumnId="20"/>
      <queryTableField id="27" name="Hauteur marée 4" tableColumnId="21"/>
      <queryTableField id="28" name="Coeff.1" tableColumnId="22"/>
      <queryTableField id="29" name="Coeff.2" tableColumnId="23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4" xr16:uid="{C670D602-DE36-4EB2-8920-982CF4054285}" autoFormatId="16" applyNumberFormats="0" applyBorderFormats="0" applyFontFormats="0" applyPatternFormats="0" applyAlignmentFormats="0" applyWidthHeightFormats="0">
  <queryTableRefresh nextId="15">
    <queryTableFields count="11">
      <queryTableField id="1" name="Date" tableColumnId="1"/>
      <queryTableField id="5" name="Heure marée 1" tableColumnId="2"/>
      <queryTableField id="6" name="Heure marée 2" tableColumnId="3"/>
      <queryTableField id="7" name="Heure marée 3" tableColumnId="4"/>
      <queryTableField id="8" name="Heure marée 4" tableColumnId="5"/>
      <queryTableField id="9" name="Hauteur marée 1" tableColumnId="6"/>
      <queryTableField id="10" name="Hauteur marée 2" tableColumnId="7"/>
      <queryTableField id="11" name="Hauteur marée 3" tableColumnId="8"/>
      <queryTableField id="12" name="Hauteur marée 4" tableColumnId="9"/>
      <queryTableField id="13" name="Coeff.1" tableColumnId="10"/>
      <queryTableField id="14" name="Coeff.2" tableColumnId="11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386C0186-2E77-4019-A242-71280FA5C145}" autoFormatId="16" applyNumberFormats="0" applyBorderFormats="0" applyFontFormats="0" applyPatternFormats="0" applyAlignmentFormats="0" applyWidthHeightFormats="0">
  <queryTableRefresh nextId="15">
    <queryTableFields count="11">
      <queryTableField id="1" name="Date" tableColumnId="1"/>
      <queryTableField id="5" name="Heure marée 1" tableColumnId="2"/>
      <queryTableField id="6" name="Heure marée 2" tableColumnId="3"/>
      <queryTableField id="7" name="Heure marée 3" tableColumnId="4"/>
      <queryTableField id="8" name="Heure marée 4" tableColumnId="5"/>
      <queryTableField id="9" name="Hauteur marée 1" tableColumnId="6"/>
      <queryTableField id="10" name="Hauteur marée 2" tableColumnId="7"/>
      <queryTableField id="11" name="Hauteur marée 3" tableColumnId="8"/>
      <queryTableField id="12" name="Hauteur marée 4" tableColumnId="9"/>
      <queryTableField id="13" name="Coeff.1" tableColumnId="10"/>
      <queryTableField id="14" name="Coeff.2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EF6801-84AB-4424-B87E-A411ABA2DC44}" name="Mois" displayName="Mois" ref="A1:K29" tableType="queryTable" totalsRowShown="0">
  <autoFilter ref="A1:K29" xr:uid="{10EF6801-84AB-4424-B87E-A411ABA2DC44}"/>
  <tableColumns count="11">
    <tableColumn id="1" xr3:uid="{F98EAF8B-4A7C-4141-94FC-8913C968F2B1}" uniqueName="1" name="Date" queryTableFieldId="1" dataDxfId="24"/>
    <tableColumn id="9" xr3:uid="{F0F6F0FF-EDEE-418B-97A3-FD27BE00A5BC}" uniqueName="9" name="Heure marée 1" queryTableFieldId="9" dataDxfId="23"/>
    <tableColumn id="10" xr3:uid="{D8643A37-53CF-4832-AF1F-FEF636547A02}" uniqueName="10" name="Heure marée 2" queryTableFieldId="10" dataDxfId="22"/>
    <tableColumn id="11" xr3:uid="{068300DC-7EF2-4F46-9B9B-B26FE41659B5}" uniqueName="11" name="Heure marée 3" queryTableFieldId="11" dataDxfId="21"/>
    <tableColumn id="12" xr3:uid="{18D35455-FCC1-4082-BE91-AB9587F31D1F}" uniqueName="12" name="Heure marée 4" queryTableFieldId="12" dataDxfId="20"/>
    <tableColumn id="13" xr3:uid="{8C0BDE58-41D5-4261-9A27-556E3F6DB72D}" uniqueName="13" name="Hauteur marée 1" queryTableFieldId="13"/>
    <tableColumn id="14" xr3:uid="{8B086CF7-A6F6-4F20-9754-4AB1F87DB3A6}" uniqueName="14" name="Hauteur marée 2" queryTableFieldId="14"/>
    <tableColumn id="15" xr3:uid="{1BD53358-768A-4929-A905-179154F64090}" uniqueName="15" name="Hauteur marée 3" queryTableFieldId="15"/>
    <tableColumn id="16" xr3:uid="{B6564BAC-E267-4417-A56C-00E3B1D30A6C}" uniqueName="16" name="Hauteur marée 4" queryTableFieldId="16"/>
    <tableColumn id="17" xr3:uid="{63B816FB-DBD8-4CDD-8289-CA20DC0DFCF5}" uniqueName="17" name="Coeff.1" queryTableFieldId="17"/>
    <tableColumn id="18" xr3:uid="{3082AC6E-2C7F-45C7-8105-337999C54626}" uniqueName="18" name="Coeff.2" queryTableFieldId="1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F1ECA97-0AD2-403C-8C29-9DAAF882E98B}" name="Semaine_1" displayName="Semaine_1" ref="A1:K8" tableType="queryTable" totalsRowShown="0">
  <autoFilter ref="A1:K8" xr:uid="{EF1ECA97-0AD2-403C-8C29-9DAAF882E98B}"/>
  <tableColumns count="11">
    <tableColumn id="1" xr3:uid="{0B736DAE-5EEF-4DE8-9933-8B1E525103D9}" uniqueName="1" name="Date" queryTableFieldId="1" dataDxfId="19"/>
    <tableColumn id="2" xr3:uid="{EDF18A52-1BEB-4A9B-9541-4F5877FE72C8}" uniqueName="2" name="Heure marée 1" queryTableFieldId="5" dataDxfId="18"/>
    <tableColumn id="3" xr3:uid="{B4FD4A44-6573-44D5-B16D-16B85A33CD64}" uniqueName="3" name="Heure marée 2" queryTableFieldId="6" dataDxfId="17"/>
    <tableColumn id="4" xr3:uid="{5A1E4386-36C3-47C9-995B-3B86A0C41334}" uniqueName="4" name="Heure marée 3" queryTableFieldId="7" dataDxfId="16"/>
    <tableColumn id="5" xr3:uid="{E54A6EE0-2AA2-4071-BC62-B3BE87D8B968}" uniqueName="5" name="Heure marée 4" queryTableFieldId="8" dataDxfId="15"/>
    <tableColumn id="6" xr3:uid="{1DE04374-6EF7-4803-996E-B7FFBBA964CF}" uniqueName="6" name="Hauteur marée 1" queryTableFieldId="9"/>
    <tableColumn id="7" xr3:uid="{A9036308-BA1D-4CF9-A59F-0583BBAB27C7}" uniqueName="7" name="Hauteur marée 2" queryTableFieldId="10"/>
    <tableColumn id="8" xr3:uid="{4DA40BC2-4CE5-4657-BC8B-E0223DAA7A24}" uniqueName="8" name="Hauteur marée 3" queryTableFieldId="11"/>
    <tableColumn id="9" xr3:uid="{60BF26C1-769A-499D-BD0A-6FAFFCD4DD71}" uniqueName="9" name="Hauteur marée 4" queryTableFieldId="12"/>
    <tableColumn id="10" xr3:uid="{278E9AFF-163E-4381-B63C-3858C23386F7}" uniqueName="10" name="Coeff.1" queryTableFieldId="13"/>
    <tableColumn id="11" xr3:uid="{4333457D-7F0C-44EB-A40D-919DFE9138DA}" uniqueName="11" name="Coeff.2" queryTableFieldId="1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988C97-0BF8-4B57-84BB-3F2849C46A20}" name="Semaine_2" displayName="Semaine_2" ref="A1:K8" tableType="queryTable" totalsRowShown="0">
  <autoFilter ref="A1:K8" xr:uid="{D2988C97-0BF8-4B57-84BB-3F2849C46A20}"/>
  <tableColumns count="11">
    <tableColumn id="1" xr3:uid="{CCFBFEBD-BCE4-4A6C-B538-C322A62F58F1}" uniqueName="1" name="Date" queryTableFieldId="1" dataDxfId="14"/>
    <tableColumn id="14" xr3:uid="{FE4FBF9A-3A2D-48A6-B018-EB2361ED7F41}" uniqueName="14" name="Heure marée 1" queryTableFieldId="20" dataDxfId="13"/>
    <tableColumn id="15" xr3:uid="{809D3EF3-A2B7-431F-9357-CBEB852EAACE}" uniqueName="15" name="Heure marée 2" queryTableFieldId="21" dataDxfId="12"/>
    <tableColumn id="16" xr3:uid="{3B310805-2983-4EAA-B8AE-CB59997ED61F}" uniqueName="16" name="Heure marée 3" queryTableFieldId="22" dataDxfId="11"/>
    <tableColumn id="17" xr3:uid="{4C959243-148B-4373-96E3-5C4FD8EA82E9}" uniqueName="17" name="Heure marée 4" queryTableFieldId="23" dataDxfId="10"/>
    <tableColumn id="18" xr3:uid="{31F663E9-305B-40A6-A083-693A9C66D6D2}" uniqueName="18" name="Hauteur marée 1" queryTableFieldId="24"/>
    <tableColumn id="19" xr3:uid="{946673C6-6933-4C49-9530-30328526E65E}" uniqueName="19" name="Hauteur marée 2" queryTableFieldId="25"/>
    <tableColumn id="20" xr3:uid="{77C83DB8-9915-4F67-8C4F-11371479B7E8}" uniqueName="20" name="Hauteur marée 3" queryTableFieldId="26"/>
    <tableColumn id="21" xr3:uid="{BD434320-642E-42F1-8E80-03985094BD98}" uniqueName="21" name="Hauteur marée 4" queryTableFieldId="27"/>
    <tableColumn id="22" xr3:uid="{E63474B2-62EF-4A4E-BF0A-7F51D5F1C9DF}" uniqueName="22" name="Coeff.1" queryTableFieldId="28"/>
    <tableColumn id="23" xr3:uid="{16A8CF9C-B493-4B3B-8DD1-0809620EE046}" uniqueName="23" name="Coeff.2" queryTableFieldId="29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9BDFE8B-50DA-4A89-B928-B4F31E36DE95}" name="Semaine_3" displayName="Semaine_3" ref="A1:K8" tableType="queryTable" totalsRowShown="0">
  <autoFilter ref="A1:K8" xr:uid="{09BDFE8B-50DA-4A89-B928-B4F31E36DE95}"/>
  <tableColumns count="11">
    <tableColumn id="1" xr3:uid="{38A2095B-80E1-4CCA-8313-7D3321F2FBAD}" uniqueName="1" name="Date" queryTableFieldId="1" dataDxfId="9"/>
    <tableColumn id="2" xr3:uid="{6C933200-F0F6-4203-9D74-C440E62B6AC5}" uniqueName="2" name="Heure marée 1" queryTableFieldId="5" dataDxfId="8"/>
    <tableColumn id="3" xr3:uid="{35A8DA17-9ECD-4B14-90C6-12F2CB862F71}" uniqueName="3" name="Heure marée 2" queryTableFieldId="6" dataDxfId="7"/>
    <tableColumn id="4" xr3:uid="{9495D987-CE27-41BC-B47F-A6AFB0B4CBE4}" uniqueName="4" name="Heure marée 3" queryTableFieldId="7" dataDxfId="6"/>
    <tableColumn id="5" xr3:uid="{71CBD088-2E29-42B5-869E-68A3D916141B}" uniqueName="5" name="Heure marée 4" queryTableFieldId="8" dataDxfId="5"/>
    <tableColumn id="6" xr3:uid="{B78AE8A1-5942-403B-87D7-D214F57581F8}" uniqueName="6" name="Hauteur marée 1" queryTableFieldId="9"/>
    <tableColumn id="7" xr3:uid="{D7275173-70B9-4B8F-94A6-C594836E6CB9}" uniqueName="7" name="Hauteur marée 2" queryTableFieldId="10"/>
    <tableColumn id="8" xr3:uid="{E6ECCEC6-99B2-477B-9CD5-247FB19ED868}" uniqueName="8" name="Hauteur marée 3" queryTableFieldId="11"/>
    <tableColumn id="9" xr3:uid="{B2502BB0-B78E-494F-B6BF-6EF8521B1E38}" uniqueName="9" name="Hauteur marée 4" queryTableFieldId="12"/>
    <tableColumn id="10" xr3:uid="{482BF4DC-FB67-46DF-8B66-5B34C7B85E82}" uniqueName="10" name="Coeff.1" queryTableFieldId="13"/>
    <tableColumn id="11" xr3:uid="{74725304-3DE3-40FF-9749-50CC76E1A41B}" uniqueName="11" name="Coeff.2" queryTableFieldId="1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5B175AC-6F13-4B83-BF2A-07488439E140}" name="Semaine_4" displayName="Semaine_4" ref="A1:K8" tableType="queryTable" totalsRowShown="0">
  <autoFilter ref="A1:K8" xr:uid="{25B175AC-6F13-4B83-BF2A-07488439E140}"/>
  <tableColumns count="11">
    <tableColumn id="1" xr3:uid="{31F94772-140C-42C6-88BE-8B8FE5CEA09C}" uniqueName="1" name="Date" queryTableFieldId="1" dataDxfId="4"/>
    <tableColumn id="2" xr3:uid="{7324F340-600F-49A1-A205-C970EFAE54BA}" uniqueName="2" name="Heure marée 1" queryTableFieldId="5" dataDxfId="3"/>
    <tableColumn id="3" xr3:uid="{F25364F3-5326-4139-A03F-7AB8345C3110}" uniqueName="3" name="Heure marée 2" queryTableFieldId="6" dataDxfId="2"/>
    <tableColumn id="4" xr3:uid="{640DE6A3-9D5F-4A5A-B1C7-3417AC0D48F8}" uniqueName="4" name="Heure marée 3" queryTableFieldId="7" dataDxfId="1"/>
    <tableColumn id="5" xr3:uid="{25412FFD-B5CE-4D33-AA92-5EBDE4AB0D09}" uniqueName="5" name="Heure marée 4" queryTableFieldId="8" dataDxfId="0"/>
    <tableColumn id="6" xr3:uid="{6120DE57-CEAD-4DD9-9F86-8A316F790B9D}" uniqueName="6" name="Hauteur marée 1" queryTableFieldId="9"/>
    <tableColumn id="7" xr3:uid="{999C427C-D25D-463D-B396-15C8A44D122F}" uniqueName="7" name="Hauteur marée 2" queryTableFieldId="10"/>
    <tableColumn id="8" xr3:uid="{72F70C53-C78D-4123-9910-368A8C09F30B}" uniqueName="8" name="Hauteur marée 3" queryTableFieldId="11"/>
    <tableColumn id="9" xr3:uid="{C6651A0D-3DF6-4AAB-A305-E526FA9DDE9E}" uniqueName="9" name="Hauteur marée 4" queryTableFieldId="12"/>
    <tableColumn id="10" xr3:uid="{A5AAF289-C68A-42F6-AA28-254F18C5E9EC}" uniqueName="10" name="Coeff.1" queryTableFieldId="13"/>
    <tableColumn id="11" xr3:uid="{D4C95EFF-E199-4D6B-AD67-9F689B63892E}" uniqueName="11" name="Coeff.2" queryTableFieldId="1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F851A-9A8C-4492-9BCA-E1A58A906B50}">
  <sheetPr codeName="Feuil1"/>
  <dimension ref="A1:T39"/>
  <sheetViews>
    <sheetView topLeftCell="B1" zoomScale="85" zoomScaleNormal="85" workbookViewId="0">
      <selection activeCell="K3" sqref="K3"/>
    </sheetView>
  </sheetViews>
  <sheetFormatPr baseColWidth="10" defaultRowHeight="14.5" x14ac:dyDescent="0.35"/>
  <cols>
    <col min="1" max="1" width="8.1796875" bestFit="1" customWidth="1"/>
    <col min="2" max="3" width="25.7265625" bestFit="1" customWidth="1"/>
    <col min="4" max="4" width="8.6328125" bestFit="1" customWidth="1"/>
    <col min="10" max="10" width="11.7265625" bestFit="1" customWidth="1"/>
    <col min="11" max="11" width="20.54296875" bestFit="1" customWidth="1"/>
    <col min="12" max="12" width="17.26953125" customWidth="1"/>
    <col min="13" max="13" width="16.81640625" customWidth="1"/>
  </cols>
  <sheetData>
    <row r="1" spans="1:20" x14ac:dyDescent="0.35">
      <c r="E1" t="s">
        <v>0</v>
      </c>
      <c r="I1" t="s">
        <v>1</v>
      </c>
      <c r="J1" t="s">
        <v>7</v>
      </c>
      <c r="K1" t="s">
        <v>3</v>
      </c>
      <c r="L1" t="s">
        <v>6</v>
      </c>
      <c r="M1" t="s">
        <v>2</v>
      </c>
      <c r="O1" s="7">
        <v>8.3333333333333329E-2</v>
      </c>
      <c r="P1" s="7">
        <v>0.16666666666666666</v>
      </c>
      <c r="Q1" s="7">
        <v>0.25</v>
      </c>
      <c r="R1" s="7">
        <v>0.25</v>
      </c>
      <c r="S1" s="7">
        <v>0.16666666666666666</v>
      </c>
      <c r="T1" s="7">
        <v>8.3333333333333329E-2</v>
      </c>
    </row>
    <row r="2" spans="1:20" x14ac:dyDescent="0.35">
      <c r="A2" s="1"/>
      <c r="B2" s="1"/>
      <c r="C2" s="1"/>
      <c r="D2" s="1"/>
      <c r="E2" s="4">
        <v>44970</v>
      </c>
      <c r="G2" s="2">
        <v>0.17291666666666669</v>
      </c>
      <c r="H2">
        <v>7.88</v>
      </c>
      <c r="I2">
        <f>ABS($H$2-$H$3)</f>
        <v>5.62</v>
      </c>
      <c r="J2" s="2">
        <f>ABS(G2-G3)</f>
        <v>0.3027777777777777</v>
      </c>
      <c r="K2" s="3">
        <f>(J2*24*60)/6</f>
        <v>72.666666666666643</v>
      </c>
      <c r="L2" s="2">
        <f>K2/60/24</f>
        <v>5.0462962962962953E-2</v>
      </c>
      <c r="O2" s="3">
        <f>$I$2*(O$1)</f>
        <v>0.46833333333333332</v>
      </c>
      <c r="P2" s="3">
        <f t="shared" ref="P2:T2" si="0">$I$2*(P$1)</f>
        <v>0.93666666666666665</v>
      </c>
      <c r="Q2" s="3">
        <f t="shared" si="0"/>
        <v>1.405</v>
      </c>
      <c r="R2" s="3">
        <f t="shared" si="0"/>
        <v>1.405</v>
      </c>
      <c r="S2" s="3">
        <f t="shared" si="0"/>
        <v>0.93666666666666665</v>
      </c>
      <c r="T2" s="3">
        <f t="shared" si="0"/>
        <v>0.46833333333333332</v>
      </c>
    </row>
    <row r="3" spans="1:20" x14ac:dyDescent="0.35">
      <c r="A3" s="1"/>
      <c r="B3" s="1"/>
      <c r="C3" s="1"/>
      <c r="D3" s="1"/>
      <c r="G3" s="2">
        <v>0.47569444444444442</v>
      </c>
      <c r="H3">
        <v>2.2599999999999998</v>
      </c>
      <c r="I3">
        <f>ABS($H$3-$H$4)</f>
        <v>5.37</v>
      </c>
      <c r="J3" s="2">
        <f t="shared" ref="J3:J4" si="1">ABS(G3-G4)</f>
        <v>0.21388888888888891</v>
      </c>
      <c r="K3" s="3">
        <f t="shared" ref="K3:K4" si="2">(J3*24*60)/6</f>
        <v>51.333333333333336</v>
      </c>
      <c r="L3" s="2">
        <f t="shared" ref="L3:L4" si="3">K3/60/24</f>
        <v>3.5648148148148151E-2</v>
      </c>
      <c r="O3" s="3">
        <f>$I$3*O$1</f>
        <v>0.44750000000000001</v>
      </c>
      <c r="P3" s="3">
        <f t="shared" ref="P3:T3" si="4">$I$3*P$1</f>
        <v>0.89500000000000002</v>
      </c>
      <c r="Q3" s="3">
        <f t="shared" si="4"/>
        <v>1.3425</v>
      </c>
      <c r="R3" s="3">
        <f t="shared" si="4"/>
        <v>1.3425</v>
      </c>
      <c r="S3" s="3">
        <f t="shared" si="4"/>
        <v>0.89500000000000002</v>
      </c>
      <c r="T3" s="3">
        <f t="shared" si="4"/>
        <v>0.44750000000000001</v>
      </c>
    </row>
    <row r="4" spans="1:20" x14ac:dyDescent="0.35">
      <c r="A4" s="1"/>
      <c r="B4" s="1"/>
      <c r="C4" s="1"/>
      <c r="D4" s="1"/>
      <c r="G4" s="2">
        <v>0.68958333333333333</v>
      </c>
      <c r="H4">
        <v>7.63</v>
      </c>
      <c r="I4">
        <f>ABS($H$4-$H$5)</f>
        <v>5.17</v>
      </c>
      <c r="J4" s="2">
        <f t="shared" si="1"/>
        <v>0.30000000000000004</v>
      </c>
      <c r="K4" s="3">
        <f t="shared" si="2"/>
        <v>72.000000000000014</v>
      </c>
      <c r="L4" s="2">
        <f t="shared" si="3"/>
        <v>5.000000000000001E-2</v>
      </c>
      <c r="O4" s="3">
        <f>$I$4*O$1</f>
        <v>0.43083333333333329</v>
      </c>
      <c r="P4" s="3">
        <f t="shared" ref="P4:T4" si="5">$I$4*P$1</f>
        <v>0.86166666666666658</v>
      </c>
      <c r="Q4" s="3">
        <f t="shared" si="5"/>
        <v>1.2925</v>
      </c>
      <c r="R4" s="3">
        <f t="shared" si="5"/>
        <v>1.2925</v>
      </c>
      <c r="S4" s="3">
        <f t="shared" si="5"/>
        <v>0.86166666666666658</v>
      </c>
      <c r="T4" s="3">
        <f t="shared" si="5"/>
        <v>0.43083333333333329</v>
      </c>
    </row>
    <row r="5" spans="1:20" x14ac:dyDescent="0.35">
      <c r="A5" s="1"/>
      <c r="B5" s="1"/>
      <c r="C5" s="1"/>
      <c r="D5" s="1"/>
      <c r="G5" s="2">
        <v>0.98958333333333337</v>
      </c>
      <c r="H5">
        <v>2.46</v>
      </c>
      <c r="I5">
        <f>ABS($H$4-$H$5)</f>
        <v>5.17</v>
      </c>
      <c r="J5" s="2"/>
    </row>
    <row r="6" spans="1:20" x14ac:dyDescent="0.35">
      <c r="A6" s="1"/>
      <c r="B6" s="1"/>
      <c r="C6" s="1"/>
      <c r="D6" s="1"/>
      <c r="K6" s="2"/>
    </row>
    <row r="7" spans="1:20" x14ac:dyDescent="0.35">
      <c r="A7" s="1"/>
      <c r="B7" s="1"/>
      <c r="C7" s="1"/>
      <c r="D7" s="1"/>
      <c r="E7" t="s">
        <v>11</v>
      </c>
      <c r="K7" s="2"/>
    </row>
    <row r="8" spans="1:20" x14ac:dyDescent="0.35">
      <c r="A8" s="1"/>
      <c r="B8" s="1"/>
      <c r="C8" s="1"/>
      <c r="D8" s="1"/>
      <c r="K8" s="2"/>
      <c r="M8" s="5" t="s">
        <v>4</v>
      </c>
      <c r="N8" s="5">
        <f>H2</f>
        <v>7.88</v>
      </c>
      <c r="O8" s="3">
        <f>$N8-$O$2</f>
        <v>7.4116666666666662</v>
      </c>
      <c r="P8" s="3">
        <f>O$8-P$2</f>
        <v>6.4749999999999996</v>
      </c>
      <c r="Q8" s="3">
        <f>P$8-Q$2</f>
        <v>5.0699999999999994</v>
      </c>
      <c r="R8" s="3">
        <f>Q$8-R$2</f>
        <v>3.6649999999999991</v>
      </c>
      <c r="S8" s="3">
        <f>R$8-S$2</f>
        <v>2.7283333333333326</v>
      </c>
      <c r="T8" s="3">
        <f>S$8-T$2</f>
        <v>2.2599999999999993</v>
      </c>
    </row>
    <row r="9" spans="1:20" x14ac:dyDescent="0.35">
      <c r="E9" t="s">
        <v>10</v>
      </c>
      <c r="G9">
        <v>4</v>
      </c>
      <c r="M9" t="s">
        <v>5</v>
      </c>
      <c r="N9" s="2">
        <f>G2</f>
        <v>0.17291666666666669</v>
      </c>
      <c r="O9" s="2">
        <f>G2+L2</f>
        <v>0.22337962962962965</v>
      </c>
      <c r="P9" s="2">
        <f>O$9+$L$2</f>
        <v>0.27384259259259258</v>
      </c>
      <c r="Q9" s="2">
        <f t="shared" ref="Q9:T9" si="6">P$9+$L$2</f>
        <v>0.32430555555555551</v>
      </c>
      <c r="R9" s="2">
        <f t="shared" si="6"/>
        <v>0.37476851851851845</v>
      </c>
      <c r="S9" s="2">
        <f t="shared" si="6"/>
        <v>0.42523148148148138</v>
      </c>
      <c r="T9" s="2">
        <f t="shared" si="6"/>
        <v>0.47569444444444431</v>
      </c>
    </row>
    <row r="10" spans="1:20" x14ac:dyDescent="0.35">
      <c r="E10" t="s">
        <v>12</v>
      </c>
      <c r="G10">
        <v>3</v>
      </c>
      <c r="J10" s="2"/>
      <c r="M10" s="5" t="s">
        <v>4</v>
      </c>
      <c r="N10" s="6">
        <f>T8</f>
        <v>2.2599999999999993</v>
      </c>
      <c r="O10" s="3">
        <f>$N10+$O$3</f>
        <v>2.7074999999999996</v>
      </c>
      <c r="P10" s="3">
        <f>O$10+P$3</f>
        <v>3.6024999999999996</v>
      </c>
      <c r="Q10" s="3">
        <f t="shared" ref="Q10:T10" si="7">P$10+Q$3</f>
        <v>4.9449999999999994</v>
      </c>
      <c r="R10" s="3">
        <f t="shared" si="7"/>
        <v>6.2874999999999996</v>
      </c>
      <c r="S10" s="3">
        <f t="shared" si="7"/>
        <v>7.1824999999999992</v>
      </c>
      <c r="T10" s="3">
        <f t="shared" si="7"/>
        <v>7.629999999999999</v>
      </c>
    </row>
    <row r="11" spans="1:20" x14ac:dyDescent="0.35">
      <c r="E11" t="s">
        <v>13</v>
      </c>
      <c r="G11">
        <v>2</v>
      </c>
      <c r="M11" t="s">
        <v>5</v>
      </c>
      <c r="N11" s="2">
        <f>T9</f>
        <v>0.47569444444444431</v>
      </c>
      <c r="O11" s="2">
        <f>N$11+$L$3</f>
        <v>0.51134259259259252</v>
      </c>
      <c r="P11" s="2">
        <f t="shared" ref="P11:T11" si="8">O$11+$L$3</f>
        <v>0.54699074074074061</v>
      </c>
      <c r="Q11" s="2">
        <f t="shared" si="8"/>
        <v>0.58263888888888871</v>
      </c>
      <c r="R11" s="2">
        <f t="shared" si="8"/>
        <v>0.6182870370370368</v>
      </c>
      <c r="S11" s="2">
        <f t="shared" si="8"/>
        <v>0.6539351851851849</v>
      </c>
      <c r="T11" s="2">
        <f t="shared" si="8"/>
        <v>0.68958333333333299</v>
      </c>
    </row>
    <row r="12" spans="1:20" x14ac:dyDescent="0.35">
      <c r="E12" t="s">
        <v>17</v>
      </c>
      <c r="G12">
        <v>-10</v>
      </c>
      <c r="M12" s="5" t="s">
        <v>4</v>
      </c>
      <c r="N12" s="6">
        <f>T10</f>
        <v>7.629999999999999</v>
      </c>
      <c r="O12" s="3">
        <f>N$12-O$4</f>
        <v>7.1991666666666658</v>
      </c>
      <c r="P12" s="3">
        <f>O$12-P$4</f>
        <v>6.3374999999999995</v>
      </c>
      <c r="Q12" s="3">
        <f t="shared" ref="Q12:T12" si="9">P$12-Q$4</f>
        <v>5.0449999999999999</v>
      </c>
      <c r="R12" s="3">
        <f t="shared" si="9"/>
        <v>3.7524999999999999</v>
      </c>
      <c r="S12" s="3">
        <f t="shared" si="9"/>
        <v>2.8908333333333331</v>
      </c>
      <c r="T12" s="3">
        <f t="shared" si="9"/>
        <v>2.46</v>
      </c>
    </row>
    <row r="13" spans="1:20" x14ac:dyDescent="0.35">
      <c r="M13" t="s">
        <v>5</v>
      </c>
      <c r="N13" s="2">
        <f>T11</f>
        <v>0.68958333333333299</v>
      </c>
      <c r="O13" s="2">
        <f>N13+$L$4</f>
        <v>0.73958333333333304</v>
      </c>
      <c r="P13" s="2">
        <f t="shared" ref="P13:T13" si="10">O13+$L$4</f>
        <v>0.78958333333333308</v>
      </c>
      <c r="Q13" s="2">
        <f t="shared" si="10"/>
        <v>0.83958333333333313</v>
      </c>
      <c r="R13" s="2">
        <f t="shared" si="10"/>
        <v>0.88958333333333317</v>
      </c>
      <c r="S13" s="2">
        <f t="shared" si="10"/>
        <v>0.93958333333333321</v>
      </c>
      <c r="T13" s="2">
        <f t="shared" si="10"/>
        <v>0.98958333333333326</v>
      </c>
    </row>
    <row r="14" spans="1:20" x14ac:dyDescent="0.35">
      <c r="E14" t="s">
        <v>8</v>
      </c>
      <c r="G14" s="10" t="b">
        <v>0</v>
      </c>
      <c r="H14" s="10" t="b">
        <v>0</v>
      </c>
      <c r="M14" s="8"/>
      <c r="N14" s="9"/>
      <c r="O14" s="3"/>
      <c r="P14" s="3"/>
      <c r="Q14" s="3"/>
      <c r="R14" s="3"/>
      <c r="S14" s="3"/>
      <c r="T14" s="3"/>
    </row>
    <row r="15" spans="1:20" x14ac:dyDescent="0.35">
      <c r="G15" s="10" t="b">
        <v>1</v>
      </c>
      <c r="H15" s="10" t="b">
        <v>0</v>
      </c>
      <c r="N15" s="2"/>
      <c r="O15" s="2"/>
      <c r="P15" s="2"/>
      <c r="Q15" s="2"/>
      <c r="R15" s="2"/>
      <c r="S15" s="2"/>
      <c r="T15" s="2"/>
    </row>
    <row r="16" spans="1:20" x14ac:dyDescent="0.35">
      <c r="M16" t="s">
        <v>14</v>
      </c>
      <c r="O16">
        <f>IF((N8-$H$17)&gt;0,1,0)</f>
        <v>1</v>
      </c>
      <c r="P16">
        <f t="shared" ref="P16:T16" si="11">IF((O8-$H$17)&gt;0,1,0)</f>
        <v>1</v>
      </c>
      <c r="Q16">
        <f t="shared" si="11"/>
        <v>1</v>
      </c>
      <c r="R16">
        <f t="shared" si="11"/>
        <v>1</v>
      </c>
      <c r="S16">
        <f t="shared" si="11"/>
        <v>1</v>
      </c>
      <c r="T16">
        <f t="shared" si="11"/>
        <v>0</v>
      </c>
    </row>
    <row r="17" spans="5:15" x14ac:dyDescent="0.35">
      <c r="F17" s="5" t="s">
        <v>9</v>
      </c>
      <c r="G17" s="5"/>
      <c r="H17" s="5" t="str">
        <f>IF(G14=TRUE,G9,"")&amp;IF(G15=TRUE,G10,"")&amp;IF(H14=TRUE,G11,"")&amp;IF(H15=TRUE,G12,"")</f>
        <v>3</v>
      </c>
    </row>
    <row r="20" spans="5:15" x14ac:dyDescent="0.35">
      <c r="M20" t="s">
        <v>15</v>
      </c>
    </row>
    <row r="21" spans="5:15" x14ac:dyDescent="0.35">
      <c r="M21" t="s">
        <v>16</v>
      </c>
      <c r="O21" t="s">
        <v>20</v>
      </c>
    </row>
    <row r="22" spans="5:15" x14ac:dyDescent="0.35">
      <c r="O22" t="s">
        <v>21</v>
      </c>
    </row>
    <row r="24" spans="5:15" x14ac:dyDescent="0.35">
      <c r="E24" t="s">
        <v>19</v>
      </c>
      <c r="F24" s="11" t="s">
        <v>18</v>
      </c>
      <c r="G24" s="11"/>
      <c r="H24" s="11"/>
      <c r="I24" s="11"/>
      <c r="J24" s="11"/>
      <c r="K24" s="11"/>
      <c r="L24" s="11"/>
      <c r="O24" t="s">
        <v>22</v>
      </c>
    </row>
    <row r="25" spans="5:15" x14ac:dyDescent="0.35">
      <c r="O25" t="s">
        <v>23</v>
      </c>
    </row>
    <row r="27" spans="5:15" x14ac:dyDescent="0.35">
      <c r="J27" t="s">
        <v>24</v>
      </c>
    </row>
    <row r="28" spans="5:15" x14ac:dyDescent="0.35">
      <c r="J28" t="s">
        <v>25</v>
      </c>
    </row>
    <row r="29" spans="5:15" x14ac:dyDescent="0.35">
      <c r="J29" t="s">
        <v>26</v>
      </c>
    </row>
    <row r="35" spans="6:17" x14ac:dyDescent="0.35">
      <c r="L35">
        <v>0</v>
      </c>
      <c r="M35">
        <v>2</v>
      </c>
      <c r="O35">
        <f>M35-L35</f>
        <v>2</v>
      </c>
      <c r="Q35">
        <f>IF(O35=0,CHOOSE(1,O36),O35)</f>
        <v>2</v>
      </c>
    </row>
    <row r="36" spans="6:17" x14ac:dyDescent="0.35">
      <c r="F36">
        <v>5</v>
      </c>
      <c r="J36" cm="1">
        <f t="array" aca="1" ref="J36" ca="1">IF(F36=0,OFFSET(F36,0,1,0,0),F36)</f>
        <v>5</v>
      </c>
      <c r="L36">
        <v>1</v>
      </c>
      <c r="M36">
        <v>4</v>
      </c>
      <c r="O36">
        <f t="shared" ref="O36:O39" si="12">M36-L36</f>
        <v>3</v>
      </c>
      <c r="Q36">
        <f t="shared" ref="Q36:Q39" si="13">IF(O36=0,CHOOSE(1,O37),O36)</f>
        <v>3</v>
      </c>
    </row>
    <row r="37" spans="6:17" x14ac:dyDescent="0.35">
      <c r="F37">
        <v>6</v>
      </c>
      <c r="J37" cm="1">
        <f t="array" aca="1" ref="J37" ca="1">IF(F37=0,OFFSET(F37,0,1,0,0),F37)</f>
        <v>6</v>
      </c>
      <c r="L37">
        <v>5</v>
      </c>
      <c r="M37">
        <v>5</v>
      </c>
      <c r="O37">
        <f t="shared" si="12"/>
        <v>0</v>
      </c>
      <c r="Q37">
        <f>IF(O37=0,CHOOSE(1,O38),O37)</f>
        <v>5</v>
      </c>
    </row>
    <row r="38" spans="6:17" x14ac:dyDescent="0.35">
      <c r="F38">
        <v>0</v>
      </c>
      <c r="J38">
        <f ca="1">IF(F38=0,OFFSET(F38,0,1,1,1),F38)</f>
        <v>0</v>
      </c>
      <c r="L38">
        <v>3</v>
      </c>
      <c r="M38">
        <v>8</v>
      </c>
      <c r="O38">
        <f t="shared" si="12"/>
        <v>5</v>
      </c>
      <c r="Q38">
        <f t="shared" si="13"/>
        <v>5</v>
      </c>
    </row>
    <row r="39" spans="6:17" x14ac:dyDescent="0.35">
      <c r="F39">
        <v>5</v>
      </c>
      <c r="J39" cm="1">
        <f t="array" aca="1" ref="J39" ca="1">IF(F39=0,OFFSET(F39,0,1,0,0),F39)</f>
        <v>5</v>
      </c>
      <c r="L39">
        <v>4</v>
      </c>
      <c r="M39">
        <v>10</v>
      </c>
      <c r="O39">
        <f t="shared" si="12"/>
        <v>6</v>
      </c>
      <c r="Q39">
        <f t="shared" si="13"/>
        <v>6</v>
      </c>
    </row>
  </sheetData>
  <phoneticPr fontId="1" type="noConversion"/>
  <pageMargins left="0.7" right="0.7" top="0.75" bottom="0.75" header="0.3" footer="0.3"/>
  <pageSetup paperSize="9" orientation="portrait" r:id="rId1"/>
  <ignoredErrors>
    <ignoredError sqref="P9:T9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Check Box 5">
              <controlPr defaultSize="0" autoFill="0" autoLine="0" autoPict="0">
                <anchor moveWithCells="1">
                  <from>
                    <xdr:col>6</xdr:col>
                    <xdr:colOff>114300</xdr:colOff>
                    <xdr:row>13</xdr:row>
                    <xdr:rowOff>25400</xdr:rowOff>
                  </from>
                  <to>
                    <xdr:col>6</xdr:col>
                    <xdr:colOff>679450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Check Box 6">
              <controlPr defaultSize="0" autoFill="0" autoLine="0" autoPict="0">
                <anchor moveWithCells="1">
                  <from>
                    <xdr:col>6</xdr:col>
                    <xdr:colOff>114300</xdr:colOff>
                    <xdr:row>14</xdr:row>
                    <xdr:rowOff>25400</xdr:rowOff>
                  </from>
                  <to>
                    <xdr:col>6</xdr:col>
                    <xdr:colOff>679450</xdr:colOff>
                    <xdr:row>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>
                  <from>
                    <xdr:col>7</xdr:col>
                    <xdr:colOff>114300</xdr:colOff>
                    <xdr:row>14</xdr:row>
                    <xdr:rowOff>25400</xdr:rowOff>
                  </from>
                  <to>
                    <xdr:col>7</xdr:col>
                    <xdr:colOff>679450</xdr:colOff>
                    <xdr:row>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Check Box 8">
              <controlPr defaultSize="0" autoFill="0" autoLine="0" autoPict="0">
                <anchor moveWithCells="1">
                  <from>
                    <xdr:col>7</xdr:col>
                    <xdr:colOff>114300</xdr:colOff>
                    <xdr:row>13</xdr:row>
                    <xdr:rowOff>25400</xdr:rowOff>
                  </from>
                  <to>
                    <xdr:col>7</xdr:col>
                    <xdr:colOff>679450</xdr:colOff>
                    <xdr:row>13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40CAE-EBF1-4CF2-9B93-7994055CDAFA}">
  <dimension ref="A1:Q34"/>
  <sheetViews>
    <sheetView tabSelected="1" workbookViewId="0">
      <selection activeCell="G22" sqref="G22"/>
    </sheetView>
  </sheetViews>
  <sheetFormatPr baseColWidth="10" defaultRowHeight="14.5" x14ac:dyDescent="0.35"/>
  <cols>
    <col min="1" max="1" width="8" bestFit="1" customWidth="1"/>
    <col min="2" max="5" width="15.6328125" bestFit="1" customWidth="1"/>
    <col min="6" max="9" width="17.26953125" bestFit="1" customWidth="1"/>
    <col min="10" max="11" width="9.36328125" bestFit="1" customWidth="1"/>
    <col min="12" max="12" width="22.1796875" bestFit="1" customWidth="1"/>
    <col min="13" max="13" width="18" bestFit="1" customWidth="1"/>
    <col min="14" max="14" width="13.54296875" customWidth="1"/>
    <col min="15" max="15" width="9.90625" bestFit="1" customWidth="1"/>
    <col min="16" max="16" width="11.453125" bestFit="1" customWidth="1"/>
    <col min="17" max="18" width="12.90625" bestFit="1" customWidth="1"/>
  </cols>
  <sheetData>
    <row r="1" spans="1:17" x14ac:dyDescent="0.35">
      <c r="A1" t="s">
        <v>0</v>
      </c>
      <c r="B1" t="s">
        <v>55</v>
      </c>
      <c r="C1" t="s">
        <v>56</v>
      </c>
      <c r="D1" t="s">
        <v>57</v>
      </c>
      <c r="E1" t="s">
        <v>58</v>
      </c>
      <c r="F1" t="s">
        <v>59</v>
      </c>
      <c r="G1" t="s">
        <v>60</v>
      </c>
      <c r="H1" t="s">
        <v>61</v>
      </c>
      <c r="I1" t="s">
        <v>62</v>
      </c>
      <c r="J1" t="s">
        <v>63</v>
      </c>
      <c r="K1" t="s">
        <v>64</v>
      </c>
      <c r="L1" s="2">
        <v>0</v>
      </c>
      <c r="M1" t="s">
        <v>66</v>
      </c>
    </row>
    <row r="2" spans="1:17" x14ac:dyDescent="0.35">
      <c r="A2" s="1" t="s">
        <v>35</v>
      </c>
      <c r="B2" s="2">
        <v>0.2986111111111111</v>
      </c>
      <c r="C2" s="2">
        <v>0.5083333333333333</v>
      </c>
      <c r="D2" s="2">
        <v>0.82152777777777775</v>
      </c>
      <c r="E2" s="12">
        <v>0</v>
      </c>
      <c r="F2">
        <v>1.1499999999999999</v>
      </c>
      <c r="G2">
        <v>9.06</v>
      </c>
      <c r="H2">
        <v>0.81</v>
      </c>
      <c r="I2" s="11">
        <v>0</v>
      </c>
      <c r="J2">
        <v>100</v>
      </c>
      <c r="K2">
        <v>0</v>
      </c>
      <c r="M2" s="14">
        <f t="shared" ref="M2" si="0">ABS(B2-$G$33-C2)</f>
        <v>1.2097106481481481</v>
      </c>
      <c r="N2" s="14">
        <f t="shared" ref="N2" si="1">ABS(C2-$G$33-D2)</f>
        <v>1.3131828703703703</v>
      </c>
      <c r="O2" s="16">
        <f>ABS(D2-$G$33-E2)</f>
        <v>0.1784606481481481</v>
      </c>
      <c r="P2" s="16">
        <f>ABS(E2-$G$33-B3)</f>
        <v>1.0277662037037036</v>
      </c>
      <c r="Q2" t="s">
        <v>65</v>
      </c>
    </row>
    <row r="3" spans="1:17" x14ac:dyDescent="0.35">
      <c r="A3" s="1" t="s">
        <v>36</v>
      </c>
      <c r="B3" s="2">
        <v>2.7777777777777776E-2</v>
      </c>
      <c r="C3" s="2">
        <v>0.33819444444444446</v>
      </c>
      <c r="D3" s="2">
        <v>0.54236111111111107</v>
      </c>
      <c r="E3" s="2">
        <v>0.8569444444444444</v>
      </c>
      <c r="F3">
        <v>9.1</v>
      </c>
      <c r="G3">
        <v>0.85</v>
      </c>
      <c r="H3">
        <v>9.3000000000000007</v>
      </c>
      <c r="I3">
        <v>0.59</v>
      </c>
      <c r="J3">
        <v>105</v>
      </c>
      <c r="K3">
        <v>109</v>
      </c>
      <c r="M3" s="14">
        <f t="shared" ref="M3:N7" si="2">ABS(B3-$G$33-C3)</f>
        <v>1.3104050925925925</v>
      </c>
      <c r="N3" s="14">
        <f t="shared" si="2"/>
        <v>1.2041550925925923</v>
      </c>
      <c r="O3" s="14">
        <f>ABS(D3-$G$33-E3)</f>
        <v>1.3145717592592592</v>
      </c>
      <c r="P3" s="14">
        <f>ABS(E3-$G$33-B4)</f>
        <v>0.20276620370370368</v>
      </c>
    </row>
    <row r="4" spans="1:17" x14ac:dyDescent="0.35">
      <c r="A4" s="1" t="s">
        <v>37</v>
      </c>
      <c r="B4" s="2">
        <v>5.9722222222222225E-2</v>
      </c>
      <c r="C4" s="2">
        <v>0.37083333333333335</v>
      </c>
      <c r="D4" s="2">
        <v>0.57361111111111107</v>
      </c>
      <c r="E4" s="2">
        <v>0.88611111111111107</v>
      </c>
      <c r="F4">
        <v>9.26</v>
      </c>
      <c r="G4">
        <v>0.7</v>
      </c>
      <c r="H4">
        <v>9.35</v>
      </c>
      <c r="I4">
        <v>0.55000000000000004</v>
      </c>
      <c r="J4">
        <v>111</v>
      </c>
      <c r="K4">
        <v>112</v>
      </c>
      <c r="M4" s="14">
        <f t="shared" si="2"/>
        <v>1.3110995370370371</v>
      </c>
      <c r="N4" s="14">
        <f t="shared" si="2"/>
        <v>1.2027662037037037</v>
      </c>
      <c r="O4" s="14">
        <f t="shared" ref="O4:O7" si="3">ABS(D4-$G$33-E4)</f>
        <v>1.3124884259259257</v>
      </c>
      <c r="P4" s="14">
        <f t="shared" ref="P4:P7" si="4">ABS(E4-$G$33-B5)</f>
        <v>0.20276620370370368</v>
      </c>
    </row>
    <row r="5" spans="1:17" x14ac:dyDescent="0.35">
      <c r="A5" s="1" t="s">
        <v>38</v>
      </c>
      <c r="B5" s="2">
        <v>8.8888888888888892E-2</v>
      </c>
      <c r="C5" s="2">
        <v>0.39930555555555558</v>
      </c>
      <c r="D5" s="2">
        <v>0.60277777777777775</v>
      </c>
      <c r="E5" s="2">
        <v>0.91111111111111109</v>
      </c>
      <c r="F5">
        <v>9.25</v>
      </c>
      <c r="G5">
        <v>0.73</v>
      </c>
      <c r="H5">
        <v>9.23</v>
      </c>
      <c r="I5">
        <v>0.73</v>
      </c>
      <c r="J5">
        <v>110</v>
      </c>
      <c r="K5">
        <v>107</v>
      </c>
      <c r="M5" s="14">
        <f t="shared" si="2"/>
        <v>1.3104050925925925</v>
      </c>
      <c r="N5" s="14">
        <f t="shared" si="2"/>
        <v>1.203460648148148</v>
      </c>
      <c r="O5" s="14">
        <f t="shared" si="3"/>
        <v>1.3083217592592593</v>
      </c>
      <c r="P5" s="14">
        <f t="shared" si="4"/>
        <v>0.20346064814814807</v>
      </c>
    </row>
    <row r="6" spans="1:17" x14ac:dyDescent="0.35">
      <c r="A6" s="1" t="s">
        <v>39</v>
      </c>
      <c r="B6" s="2">
        <v>0.11458333333333333</v>
      </c>
      <c r="C6" s="2">
        <v>0.42291666666666666</v>
      </c>
      <c r="D6" s="2">
        <v>0.62847222222222221</v>
      </c>
      <c r="E6" s="2">
        <v>0.93263888888888891</v>
      </c>
      <c r="F6">
        <v>9.09</v>
      </c>
      <c r="G6">
        <v>0.95</v>
      </c>
      <c r="H6">
        <v>8.94</v>
      </c>
      <c r="I6">
        <v>1.08</v>
      </c>
      <c r="J6">
        <v>103</v>
      </c>
      <c r="K6">
        <v>97</v>
      </c>
      <c r="M6" s="14">
        <f t="shared" si="2"/>
        <v>1.3083217592592591</v>
      </c>
      <c r="N6" s="14">
        <f t="shared" si="2"/>
        <v>1.2055439814814815</v>
      </c>
      <c r="O6" s="14">
        <f t="shared" si="3"/>
        <v>1.3041550925925924</v>
      </c>
      <c r="P6" s="14">
        <f t="shared" si="4"/>
        <v>0.20623842592592584</v>
      </c>
    </row>
    <row r="7" spans="1:17" x14ac:dyDescent="0.35">
      <c r="A7" s="1" t="s">
        <v>40</v>
      </c>
      <c r="B7" s="2">
        <v>0.1388888888888889</v>
      </c>
      <c r="C7" s="2">
        <v>0.44513888888888886</v>
      </c>
      <c r="D7" s="2">
        <v>0.65347222222222223</v>
      </c>
      <c r="E7" s="2">
        <v>0.95277777777777772</v>
      </c>
      <c r="F7">
        <v>8.7799999999999994</v>
      </c>
      <c r="G7">
        <v>1.33</v>
      </c>
      <c r="H7">
        <v>8.51</v>
      </c>
      <c r="I7">
        <v>1.56</v>
      </c>
      <c r="J7">
        <v>90</v>
      </c>
      <c r="K7">
        <v>82</v>
      </c>
      <c r="M7" s="14">
        <f t="shared" si="2"/>
        <v>1.3062384259259257</v>
      </c>
      <c r="N7" s="14">
        <f t="shared" si="2"/>
        <v>1.2083217592592592</v>
      </c>
      <c r="O7" s="14">
        <f t="shared" si="3"/>
        <v>1.2992939814814815</v>
      </c>
      <c r="P7" s="14">
        <f t="shared" si="4"/>
        <v>0.20971064814814813</v>
      </c>
    </row>
    <row r="8" spans="1:17" x14ac:dyDescent="0.35">
      <c r="A8" s="1" t="s">
        <v>27</v>
      </c>
      <c r="B8" s="2">
        <v>0.16250000000000001</v>
      </c>
      <c r="C8" s="2">
        <v>0.46736111111111112</v>
      </c>
      <c r="D8" s="2">
        <v>0.6791666666666667</v>
      </c>
      <c r="E8" s="2">
        <v>0.97361111111111109</v>
      </c>
      <c r="F8">
        <v>8.36</v>
      </c>
      <c r="G8">
        <v>1.82</v>
      </c>
      <c r="H8">
        <v>7.96</v>
      </c>
      <c r="I8">
        <v>2.12</v>
      </c>
      <c r="J8">
        <v>73</v>
      </c>
      <c r="K8">
        <v>65</v>
      </c>
    </row>
    <row r="9" spans="1:17" x14ac:dyDescent="0.35">
      <c r="A9" s="1" t="s">
        <v>28</v>
      </c>
      <c r="B9" s="2">
        <v>0.18958333333333333</v>
      </c>
      <c r="C9" s="2">
        <v>0.49305555555555558</v>
      </c>
      <c r="D9" s="2">
        <v>0.7104166666666667</v>
      </c>
      <c r="E9" s="12">
        <v>0</v>
      </c>
      <c r="F9">
        <v>7.8</v>
      </c>
      <c r="G9">
        <v>2.38</v>
      </c>
      <c r="H9">
        <v>7.33</v>
      </c>
      <c r="I9" s="11">
        <v>0</v>
      </c>
      <c r="J9">
        <v>56</v>
      </c>
      <c r="K9">
        <v>47</v>
      </c>
      <c r="M9" s="18">
        <f>ABS(B9-$G$33-C9)</f>
        <v>1.3034606481481481</v>
      </c>
      <c r="N9" s="18">
        <f>ABS(C9-$G$33-D9)</f>
        <v>1.2173495370370371</v>
      </c>
      <c r="O9" s="19" t="str">
        <f>IF(Mois[[#This Row],[Heure marée 4]]=L1,"",ABS(D9-$G$33-E9))</f>
        <v/>
      </c>
      <c r="P9" s="19">
        <f>IF(Mois[[#This Row],[Heure marée 4]]=$L$1,ABS(D9-$G$33-B10),ABS(E9-$G$33-B10))</f>
        <v>0.29304398148148136</v>
      </c>
    </row>
    <row r="10" spans="1:17" x14ac:dyDescent="0.35">
      <c r="A10" s="1" t="s">
        <v>29</v>
      </c>
      <c r="B10" s="2">
        <v>3.472222222222222E-3</v>
      </c>
      <c r="C10" s="2">
        <v>0.22500000000000001</v>
      </c>
      <c r="D10" s="2">
        <v>0.52777777777777779</v>
      </c>
      <c r="E10" s="15">
        <v>0.75694444444444442</v>
      </c>
      <c r="F10">
        <v>2.71</v>
      </c>
      <c r="G10">
        <v>7.15</v>
      </c>
      <c r="H10">
        <v>2.92</v>
      </c>
      <c r="I10">
        <v>6.7</v>
      </c>
      <c r="J10">
        <v>40</v>
      </c>
      <c r="K10">
        <v>33</v>
      </c>
      <c r="M10" s="18">
        <f>ABS(B10-$G$33-C10)</f>
        <v>1.2215162037037037</v>
      </c>
      <c r="N10" s="18">
        <f>ABS(C10-$G$33-D10)</f>
        <v>1.3027662037037038</v>
      </c>
      <c r="O10" s="18">
        <f>IF(Mois[[#This Row],[Heure marée 4]]=L2,"",ABS(D10-$G$33-E10))</f>
        <v>1.2291550925925925</v>
      </c>
      <c r="P10" s="18">
        <f>IF(Mois[[#This Row],[Heure marée 4]]=$L$1,ABS(D10-$G$33-B11),ABS(E10-$G$33-B11))</f>
        <v>0.28540509259259256</v>
      </c>
    </row>
    <row r="11" spans="1:17" x14ac:dyDescent="0.35">
      <c r="A11" s="1" t="s">
        <v>30</v>
      </c>
      <c r="B11" s="15">
        <v>4.2361111111111113E-2</v>
      </c>
      <c r="C11" s="2">
        <v>0.28472222222222221</v>
      </c>
      <c r="D11" s="2">
        <v>0.57638888888888884</v>
      </c>
      <c r="E11" s="2">
        <v>0.83194444444444449</v>
      </c>
      <c r="F11">
        <v>3.23</v>
      </c>
      <c r="G11">
        <v>6.59</v>
      </c>
      <c r="H11">
        <v>3.31</v>
      </c>
      <c r="I11">
        <v>6.44</v>
      </c>
      <c r="J11">
        <v>29</v>
      </c>
      <c r="K11">
        <v>28</v>
      </c>
      <c r="M11" s="18">
        <f t="shared" ref="M11:M14" si="5">ABS(B11-$G$33-C11)</f>
        <v>1.242349537037037</v>
      </c>
      <c r="N11" s="18">
        <f t="shared" ref="N11:N14" si="6">ABS(C11-$G$33-D11)</f>
        <v>1.2916550925925925</v>
      </c>
      <c r="O11" s="18">
        <f>IF(Mois[[#This Row],[Heure marée 4]]=L3,"",ABS(D11-$G$33-E11))</f>
        <v>1.2555439814814815</v>
      </c>
      <c r="P11" s="18">
        <f>IF(Mois[[#This Row],[Heure marée 4]]=$L$1,ABS(D11-$G$33-B12),ABS(E11-$G$33-B12))</f>
        <v>0.27221064814814805</v>
      </c>
    </row>
    <row r="12" spans="1:17" x14ac:dyDescent="0.35">
      <c r="A12" s="1" t="s">
        <v>31</v>
      </c>
      <c r="B12" s="2">
        <v>0.10416666666666667</v>
      </c>
      <c r="C12" s="2">
        <v>0.36041666666666666</v>
      </c>
      <c r="D12" s="2">
        <v>0.64861111111111114</v>
      </c>
      <c r="E12" s="2">
        <v>0.89097222222222228</v>
      </c>
      <c r="F12">
        <v>3.46</v>
      </c>
      <c r="G12">
        <v>6.59</v>
      </c>
      <c r="H12">
        <v>3.25</v>
      </c>
      <c r="I12">
        <v>6.74</v>
      </c>
      <c r="J12">
        <v>30</v>
      </c>
      <c r="K12">
        <v>34</v>
      </c>
      <c r="M12" s="18">
        <f t="shared" si="5"/>
        <v>1.2562384259259258</v>
      </c>
      <c r="N12" s="18">
        <f t="shared" si="6"/>
        <v>1.2881828703703704</v>
      </c>
      <c r="O12" s="18">
        <f>IF(Mois[[#This Row],[Heure marée 4]]=L4,"",ABS(D12-$G$33-E12))</f>
        <v>1.242349537037037</v>
      </c>
      <c r="P12" s="18">
        <f>IF(Mois[[#This Row],[Heure marée 4]]=$L$1,ABS(D12-$G$33-B13),ABS(E12-$G$33-B13))</f>
        <v>0.284710648148148</v>
      </c>
      <c r="Q12" t="s">
        <v>72</v>
      </c>
    </row>
    <row r="13" spans="1:17" x14ac:dyDescent="0.35">
      <c r="A13" s="1" t="s">
        <v>32</v>
      </c>
      <c r="B13" s="2">
        <v>0.17569444444444443</v>
      </c>
      <c r="C13" s="2">
        <v>0.40833333333333333</v>
      </c>
      <c r="D13" s="2">
        <v>0.70347222222222228</v>
      </c>
      <c r="E13" s="2">
        <v>0.92986111111111114</v>
      </c>
      <c r="F13">
        <v>3.14</v>
      </c>
      <c r="G13">
        <v>6.99</v>
      </c>
      <c r="H13">
        <v>2.76</v>
      </c>
      <c r="I13">
        <v>7.24</v>
      </c>
      <c r="J13">
        <v>40</v>
      </c>
      <c r="K13">
        <v>46</v>
      </c>
      <c r="M13" s="18">
        <f t="shared" si="5"/>
        <v>1.2326273148148146</v>
      </c>
      <c r="N13" s="18">
        <f t="shared" si="6"/>
        <v>1.2951273148148148</v>
      </c>
      <c r="O13" s="18">
        <f>IF(Mois[[#This Row],[Heure marée 4]]=L5,"",ABS(D13-$G$33-E13))</f>
        <v>1.2263773148148147</v>
      </c>
      <c r="P13" s="18">
        <f>IF(Mois[[#This Row],[Heure marée 4]]=$L$1,ABS(D13-$G$33-B14),ABS(E13-$G$33-B14))</f>
        <v>0.2902662037037036</v>
      </c>
    </row>
    <row r="14" spans="1:17" x14ac:dyDescent="0.35">
      <c r="A14" s="1" t="s">
        <v>33</v>
      </c>
      <c r="B14" s="2">
        <v>0.22013888888888888</v>
      </c>
      <c r="C14" s="2">
        <v>0.44236111111111109</v>
      </c>
      <c r="D14" s="2">
        <v>0.74027777777777781</v>
      </c>
      <c r="E14" s="2">
        <v>0.95902777777777781</v>
      </c>
      <c r="F14">
        <v>2.58</v>
      </c>
      <c r="G14">
        <v>7.49</v>
      </c>
      <c r="H14">
        <v>2.2400000000000002</v>
      </c>
      <c r="I14">
        <v>7.74</v>
      </c>
      <c r="J14">
        <v>52</v>
      </c>
      <c r="K14">
        <v>58</v>
      </c>
      <c r="M14" s="18">
        <f t="shared" si="5"/>
        <v>1.2222106481481481</v>
      </c>
      <c r="N14" s="18">
        <f t="shared" si="6"/>
        <v>1.2979050925925926</v>
      </c>
      <c r="O14" s="18">
        <f>IF(Mois[[#This Row],[Heure marée 4]]=L6,"",ABS(D14-$G$33-E14))</f>
        <v>1.2187384259259257</v>
      </c>
      <c r="P14" s="18">
        <f>IF(Mois[[#This Row],[Heure marée 4]]=$L$1,ABS(D14-$G$33-B15),ABS(E14-$G$33-B15))</f>
        <v>0.29373842592592581</v>
      </c>
    </row>
    <row r="15" spans="1:17" x14ac:dyDescent="0.35">
      <c r="A15" s="1" t="s">
        <v>34</v>
      </c>
      <c r="B15" s="2">
        <v>0.25277777777777777</v>
      </c>
      <c r="C15" s="2">
        <v>0.46875</v>
      </c>
      <c r="D15" s="2">
        <v>0.76944444444444449</v>
      </c>
      <c r="E15" s="2">
        <v>0.98333333333333328</v>
      </c>
      <c r="F15">
        <v>2.11</v>
      </c>
      <c r="G15">
        <v>7.93</v>
      </c>
      <c r="H15">
        <v>1.84</v>
      </c>
      <c r="I15">
        <v>8.15</v>
      </c>
      <c r="J15">
        <v>64</v>
      </c>
      <c r="K15">
        <v>69</v>
      </c>
    </row>
    <row r="16" spans="1:17" x14ac:dyDescent="0.35">
      <c r="A16" s="1" t="s">
        <v>48</v>
      </c>
      <c r="B16" s="2">
        <v>2.1527777777777778E-2</v>
      </c>
      <c r="C16" s="2">
        <v>0.31805555555555554</v>
      </c>
      <c r="D16" s="2">
        <v>0.52916666666666667</v>
      </c>
      <c r="E16" s="2">
        <v>0.83333333333333337</v>
      </c>
      <c r="F16">
        <v>8.3800000000000008</v>
      </c>
      <c r="G16">
        <v>1.69</v>
      </c>
      <c r="H16">
        <v>8.4499999999999993</v>
      </c>
      <c r="I16">
        <v>1.52</v>
      </c>
      <c r="J16">
        <v>75</v>
      </c>
      <c r="K16">
        <v>78</v>
      </c>
    </row>
    <row r="17" spans="1:17" x14ac:dyDescent="0.35">
      <c r="A17" s="1" t="s">
        <v>49</v>
      </c>
      <c r="B17" s="2">
        <v>4.3749999999999997E-2</v>
      </c>
      <c r="C17" s="2">
        <v>0.34166666666666667</v>
      </c>
      <c r="D17" s="2">
        <v>0.55069444444444449</v>
      </c>
      <c r="E17" s="2">
        <v>0.85624999999999996</v>
      </c>
      <c r="F17">
        <v>8.51</v>
      </c>
      <c r="G17">
        <v>1.58</v>
      </c>
      <c r="H17">
        <v>8.5500000000000007</v>
      </c>
      <c r="I17">
        <v>1.44</v>
      </c>
      <c r="J17">
        <v>80</v>
      </c>
      <c r="K17">
        <v>81</v>
      </c>
    </row>
    <row r="18" spans="1:17" x14ac:dyDescent="0.35">
      <c r="A18" s="1" t="s">
        <v>50</v>
      </c>
      <c r="B18" s="2">
        <v>6.5277777777777782E-2</v>
      </c>
      <c r="C18" s="2">
        <v>0.36319444444444443</v>
      </c>
      <c r="D18" s="2">
        <v>0.57222222222222219</v>
      </c>
      <c r="E18" s="2">
        <v>0.87708333333333333</v>
      </c>
      <c r="F18">
        <v>8.58</v>
      </c>
      <c r="G18">
        <v>1.53</v>
      </c>
      <c r="H18">
        <v>8.58</v>
      </c>
      <c r="I18">
        <v>1.41</v>
      </c>
      <c r="J18">
        <v>82</v>
      </c>
      <c r="K18">
        <v>82</v>
      </c>
    </row>
    <row r="19" spans="1:17" x14ac:dyDescent="0.35">
      <c r="A19" s="1" t="s">
        <v>51</v>
      </c>
      <c r="B19" s="2">
        <v>8.6805555555555552E-2</v>
      </c>
      <c r="C19" s="2">
        <v>0.3840277777777778</v>
      </c>
      <c r="D19" s="2">
        <v>0.59444444444444444</v>
      </c>
      <c r="E19" s="2">
        <v>0.89722222222222225</v>
      </c>
      <c r="F19">
        <v>8.58</v>
      </c>
      <c r="G19">
        <v>1.53</v>
      </c>
      <c r="H19">
        <v>8.5299999999999994</v>
      </c>
      <c r="I19">
        <v>1.46</v>
      </c>
      <c r="J19">
        <v>82</v>
      </c>
      <c r="K19">
        <v>81</v>
      </c>
    </row>
    <row r="20" spans="1:17" x14ac:dyDescent="0.35">
      <c r="A20" s="1" t="s">
        <v>52</v>
      </c>
      <c r="B20" s="2">
        <v>0.1076388888888889</v>
      </c>
      <c r="C20" s="2">
        <v>0.40486111111111112</v>
      </c>
      <c r="D20" s="2">
        <v>0.61597222222222225</v>
      </c>
      <c r="E20" s="2">
        <v>0.91736111111111107</v>
      </c>
      <c r="F20">
        <v>8.5</v>
      </c>
      <c r="G20">
        <v>1.6</v>
      </c>
      <c r="H20">
        <v>8.39</v>
      </c>
      <c r="I20">
        <v>1.59</v>
      </c>
      <c r="J20">
        <v>80</v>
      </c>
      <c r="K20">
        <v>78</v>
      </c>
      <c r="M20" t="s">
        <v>67</v>
      </c>
    </row>
    <row r="21" spans="1:17" x14ac:dyDescent="0.35">
      <c r="A21" s="1" t="s">
        <v>53</v>
      </c>
      <c r="B21" s="2">
        <v>0.12847222222222221</v>
      </c>
      <c r="C21" s="2">
        <v>0.42569444444444443</v>
      </c>
      <c r="D21" s="2">
        <v>0.63611111111111107</v>
      </c>
      <c r="E21" s="2">
        <v>0.9375</v>
      </c>
      <c r="F21">
        <v>8.34</v>
      </c>
      <c r="G21">
        <v>1.74</v>
      </c>
      <c r="H21">
        <v>8.19</v>
      </c>
      <c r="I21">
        <v>1.81</v>
      </c>
      <c r="J21">
        <v>75</v>
      </c>
      <c r="K21">
        <v>72</v>
      </c>
    </row>
    <row r="22" spans="1:17" x14ac:dyDescent="0.35">
      <c r="A22" s="1" t="s">
        <v>54</v>
      </c>
      <c r="B22" s="2">
        <v>0.14791666666666667</v>
      </c>
      <c r="C22" s="2">
        <v>0.44861111111111113</v>
      </c>
      <c r="D22" s="2">
        <v>0.65833333333333333</v>
      </c>
      <c r="E22" s="2">
        <v>0.9604166666666667</v>
      </c>
      <c r="F22">
        <v>8.14</v>
      </c>
      <c r="G22">
        <v>1.96</v>
      </c>
      <c r="H22">
        <v>7.95</v>
      </c>
      <c r="I22">
        <v>2.11</v>
      </c>
      <c r="J22">
        <v>68</v>
      </c>
      <c r="K22">
        <v>63</v>
      </c>
    </row>
    <row r="23" spans="1:17" x14ac:dyDescent="0.35">
      <c r="A23" s="1" t="s">
        <v>41</v>
      </c>
      <c r="B23" s="2">
        <v>0.12569444444444444</v>
      </c>
      <c r="C23" s="2">
        <v>0.43125000000000002</v>
      </c>
      <c r="D23" s="2">
        <v>0.6381944444444444</v>
      </c>
      <c r="E23" s="2">
        <v>0.94027777777777777</v>
      </c>
      <c r="F23">
        <v>8.34</v>
      </c>
      <c r="G23">
        <v>1.74</v>
      </c>
      <c r="H23">
        <v>8.11</v>
      </c>
      <c r="I23">
        <v>1.98</v>
      </c>
      <c r="J23">
        <v>74</v>
      </c>
      <c r="K23">
        <v>69</v>
      </c>
      <c r="M23" s="14">
        <f>ABS(B23-$G$33-C23)</f>
        <v>1.3055439814814815</v>
      </c>
      <c r="N23" s="14">
        <f>ABS(C23-$G$33-D23)</f>
        <v>1.2069328703703701</v>
      </c>
      <c r="O23" s="14">
        <f t="shared" ref="O23" si="7">ABS(D23-$G$33-E23)</f>
        <v>1.3020717592592592</v>
      </c>
      <c r="P23" s="17" t="s">
        <v>71</v>
      </c>
    </row>
    <row r="24" spans="1:17" x14ac:dyDescent="0.35">
      <c r="A24" s="1" t="s">
        <v>42</v>
      </c>
      <c r="B24" s="2">
        <v>0.15</v>
      </c>
      <c r="C24" s="2">
        <v>0.45694444444444443</v>
      </c>
      <c r="D24" s="2">
        <v>0.66874999999999996</v>
      </c>
      <c r="E24" s="2">
        <v>0.96875</v>
      </c>
      <c r="F24">
        <v>8.02</v>
      </c>
      <c r="G24">
        <v>2.1</v>
      </c>
      <c r="H24">
        <v>7.69</v>
      </c>
      <c r="I24">
        <v>2.42</v>
      </c>
      <c r="J24">
        <v>63</v>
      </c>
      <c r="K24">
        <v>57</v>
      </c>
      <c r="M24" s="14">
        <f>ABS(B24-$G$33-C24)</f>
        <v>1.3069328703703702</v>
      </c>
      <c r="N24" s="14">
        <f>ABS(C24-$G$33-D24)</f>
        <v>1.2117939814814813</v>
      </c>
      <c r="O24" s="14">
        <f>ABS(D24-$G$33-E24)</f>
        <v>1.299988425925926</v>
      </c>
      <c r="P24" s="14">
        <f>IF(Mois[[#This Row],[Heure marée 4]]=0,ABS(E24-$G$33-B25),ABS(D24-$G$33-B25))</f>
        <v>0.51804398148148145</v>
      </c>
    </row>
    <row r="25" spans="1:17" x14ac:dyDescent="0.35">
      <c r="A25" s="1" t="s">
        <v>43</v>
      </c>
      <c r="B25" s="2">
        <v>0.18680555555555556</v>
      </c>
      <c r="C25" s="2">
        <v>0.49236111111111114</v>
      </c>
      <c r="D25" s="2">
        <v>0.71458333333333335</v>
      </c>
      <c r="E25" s="12">
        <v>0</v>
      </c>
      <c r="F25">
        <v>7.55</v>
      </c>
      <c r="G25">
        <v>2.5299999999999998</v>
      </c>
      <c r="H25">
        <v>7.17</v>
      </c>
      <c r="I25" s="11">
        <v>0</v>
      </c>
      <c r="J25">
        <v>50</v>
      </c>
      <c r="K25">
        <v>44</v>
      </c>
      <c r="M25" s="14">
        <f t="shared" ref="M25:M28" si="8">ABS(B25-$G$33-C25)</f>
        <v>1.3055439814814815</v>
      </c>
      <c r="N25" s="14">
        <f t="shared" ref="N25:N28" si="9">ABS(C25-$G$33-D25)</f>
        <v>1.2222106481481481</v>
      </c>
      <c r="O25" s="16">
        <f>ABS(D25-$G$33-B26)</f>
        <v>0.29721064814814807</v>
      </c>
      <c r="P25" s="16"/>
      <c r="Q25" t="s">
        <v>68</v>
      </c>
    </row>
    <row r="26" spans="1:17" x14ac:dyDescent="0.35">
      <c r="A26" s="1" t="s">
        <v>44</v>
      </c>
      <c r="B26" s="2">
        <v>1.1805555555555555E-2</v>
      </c>
      <c r="C26" s="2">
        <v>0.24236111111111111</v>
      </c>
      <c r="D26" s="2">
        <v>0.54583333333333328</v>
      </c>
      <c r="E26" s="2">
        <v>0.78263888888888888</v>
      </c>
      <c r="F26">
        <v>2.87</v>
      </c>
      <c r="G26">
        <v>7.04</v>
      </c>
      <c r="H26">
        <v>2.87</v>
      </c>
      <c r="I26">
        <v>6.81</v>
      </c>
      <c r="J26">
        <v>39</v>
      </c>
      <c r="K26">
        <v>37</v>
      </c>
      <c r="M26" s="14">
        <f t="shared" si="8"/>
        <v>1.2305439814814814</v>
      </c>
      <c r="N26" s="14">
        <f t="shared" si="9"/>
        <v>1.3034606481481479</v>
      </c>
      <c r="O26" s="14">
        <f t="shared" ref="O26:O28" si="10">ABS(D26-$G$33-E26)</f>
        <v>1.2367939814814815</v>
      </c>
      <c r="P26" s="14">
        <f t="shared" ref="P26:P28" si="11">ABS(E26-$G$33-B27)</f>
        <v>0.29512731481481475</v>
      </c>
      <c r="Q26" t="s">
        <v>69</v>
      </c>
    </row>
    <row r="27" spans="1:17" x14ac:dyDescent="0.35">
      <c r="A27" s="1" t="s">
        <v>45</v>
      </c>
      <c r="B27" s="2">
        <v>7.7777777777777779E-2</v>
      </c>
      <c r="C27" s="2">
        <v>0.31736111111111109</v>
      </c>
      <c r="D27" s="2">
        <v>0.61875000000000002</v>
      </c>
      <c r="E27" s="2">
        <v>0.85486111111111107</v>
      </c>
      <c r="F27">
        <v>3.08</v>
      </c>
      <c r="G27">
        <v>6.92</v>
      </c>
      <c r="H27">
        <v>2.77</v>
      </c>
      <c r="I27">
        <v>7.04</v>
      </c>
      <c r="J27">
        <v>38</v>
      </c>
      <c r="K27">
        <v>43</v>
      </c>
      <c r="M27" s="14">
        <f t="shared" si="8"/>
        <v>1.2395717592592592</v>
      </c>
      <c r="N27" s="14">
        <f t="shared" si="9"/>
        <v>1.3013773148148147</v>
      </c>
      <c r="O27" s="14">
        <f t="shared" si="10"/>
        <v>1.2360995370370369</v>
      </c>
      <c r="P27" s="14">
        <f t="shared" si="11"/>
        <v>0.29582175925925924</v>
      </c>
    </row>
    <row r="28" spans="1:17" x14ac:dyDescent="0.35">
      <c r="A28" s="1" t="s">
        <v>46</v>
      </c>
      <c r="B28" s="2">
        <v>0.15069444444444444</v>
      </c>
      <c r="C28" s="2">
        <v>0.38055555555555554</v>
      </c>
      <c r="D28" s="2">
        <v>0.67986111111111114</v>
      </c>
      <c r="E28" s="2">
        <v>0.90763888888888888</v>
      </c>
      <c r="F28">
        <v>2.71</v>
      </c>
      <c r="G28">
        <v>7.38</v>
      </c>
      <c r="H28">
        <v>2.2000000000000002</v>
      </c>
      <c r="I28">
        <v>7.65</v>
      </c>
      <c r="J28">
        <v>51</v>
      </c>
      <c r="K28">
        <v>60</v>
      </c>
      <c r="M28" s="14">
        <f t="shared" si="8"/>
        <v>1.2298495370370368</v>
      </c>
      <c r="N28" s="14">
        <f t="shared" si="9"/>
        <v>1.2992939814814815</v>
      </c>
      <c r="O28" s="14">
        <f t="shared" si="10"/>
        <v>1.2277662037037036</v>
      </c>
      <c r="P28" s="14">
        <f t="shared" si="11"/>
        <v>0.29721064814814807</v>
      </c>
    </row>
    <row r="29" spans="1:17" x14ac:dyDescent="0.35">
      <c r="A29" s="1" t="s">
        <v>47</v>
      </c>
      <c r="B29" s="2">
        <v>0.2048611111111111</v>
      </c>
      <c r="C29" s="2">
        <v>0.42777777777777776</v>
      </c>
      <c r="D29" s="2">
        <v>0.72916666666666663</v>
      </c>
      <c r="E29" s="2">
        <v>0.94930555555555551</v>
      </c>
      <c r="F29">
        <v>2.0299999999999998</v>
      </c>
      <c r="G29">
        <v>8.0299999999999994</v>
      </c>
      <c r="H29">
        <v>1.57</v>
      </c>
      <c r="I29">
        <v>8.2899999999999991</v>
      </c>
      <c r="J29">
        <v>70</v>
      </c>
      <c r="K29">
        <v>79</v>
      </c>
    </row>
    <row r="30" spans="1:17" x14ac:dyDescent="0.35">
      <c r="M30" t="s">
        <v>70</v>
      </c>
    </row>
    <row r="33" spans="7:12" x14ac:dyDescent="0.35">
      <c r="G33" s="13">
        <v>0.99998842592592585</v>
      </c>
      <c r="H33" s="13">
        <f>ABS(E10-G33-B11)</f>
        <v>0.28540509259259256</v>
      </c>
    </row>
    <row r="34" spans="7:12" x14ac:dyDescent="0.35">
      <c r="L34" s="14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39510-AAF4-4C2D-9936-E917AD19DAB0}">
  <dimension ref="A1:K8"/>
  <sheetViews>
    <sheetView workbookViewId="0">
      <selection activeCell="D19" sqref="D19"/>
    </sheetView>
  </sheetViews>
  <sheetFormatPr baseColWidth="10" defaultRowHeight="14.5" x14ac:dyDescent="0.35"/>
  <cols>
    <col min="1" max="1" width="8" bestFit="1" customWidth="1"/>
    <col min="2" max="5" width="15.6328125" bestFit="1" customWidth="1"/>
    <col min="6" max="9" width="17.26953125" bestFit="1" customWidth="1"/>
    <col min="10" max="11" width="9.36328125" bestFit="1" customWidth="1"/>
    <col min="12" max="12" width="22.1796875" bestFit="1" customWidth="1"/>
    <col min="13" max="13" width="18" bestFit="1" customWidth="1"/>
    <col min="14" max="14" width="8.453125" bestFit="1" customWidth="1"/>
  </cols>
  <sheetData>
    <row r="1" spans="1:11" x14ac:dyDescent="0.35">
      <c r="A1" t="s">
        <v>0</v>
      </c>
      <c r="B1" t="s">
        <v>55</v>
      </c>
      <c r="C1" t="s">
        <v>56</v>
      </c>
      <c r="D1" t="s">
        <v>57</v>
      </c>
      <c r="E1" t="s">
        <v>58</v>
      </c>
      <c r="F1" t="s">
        <v>59</v>
      </c>
      <c r="G1" t="s">
        <v>60</v>
      </c>
      <c r="H1" t="s">
        <v>61</v>
      </c>
      <c r="I1" t="s">
        <v>62</v>
      </c>
      <c r="J1" t="s">
        <v>63</v>
      </c>
      <c r="K1" t="s">
        <v>64</v>
      </c>
    </row>
    <row r="2" spans="1:11" x14ac:dyDescent="0.35">
      <c r="A2" s="1" t="s">
        <v>35</v>
      </c>
      <c r="B2" s="2">
        <v>0.2986111111111111</v>
      </c>
      <c r="C2" s="2">
        <v>0.5083333333333333</v>
      </c>
      <c r="D2" s="2">
        <v>0.82152777777777775</v>
      </c>
      <c r="E2" s="2"/>
      <c r="F2">
        <v>1.1499999999999999</v>
      </c>
      <c r="G2">
        <v>9.06</v>
      </c>
      <c r="H2">
        <v>0.81</v>
      </c>
      <c r="J2">
        <v>100</v>
      </c>
    </row>
    <row r="3" spans="1:11" x14ac:dyDescent="0.35">
      <c r="A3" s="1" t="s">
        <v>36</v>
      </c>
      <c r="B3" s="2">
        <v>2.7777777777777776E-2</v>
      </c>
      <c r="C3" s="2">
        <v>0.33819444444444446</v>
      </c>
      <c r="D3" s="2">
        <v>0.54236111111111107</v>
      </c>
      <c r="E3" s="2">
        <v>0.8569444444444444</v>
      </c>
      <c r="F3">
        <v>9.1</v>
      </c>
      <c r="G3">
        <v>0.85</v>
      </c>
      <c r="H3">
        <v>9.3000000000000007</v>
      </c>
      <c r="I3">
        <v>0.59</v>
      </c>
      <c r="J3">
        <v>105</v>
      </c>
      <c r="K3">
        <v>109</v>
      </c>
    </row>
    <row r="4" spans="1:11" x14ac:dyDescent="0.35">
      <c r="A4" s="1" t="s">
        <v>37</v>
      </c>
      <c r="B4" s="2">
        <v>5.9722222222222225E-2</v>
      </c>
      <c r="C4" s="2">
        <v>0.37083333333333335</v>
      </c>
      <c r="D4" s="2">
        <v>0.57361111111111107</v>
      </c>
      <c r="E4" s="2">
        <v>0.88611111111111107</v>
      </c>
      <c r="F4">
        <v>9.26</v>
      </c>
      <c r="G4">
        <v>0.7</v>
      </c>
      <c r="H4">
        <v>9.35</v>
      </c>
      <c r="I4">
        <v>0.55000000000000004</v>
      </c>
      <c r="J4">
        <v>111</v>
      </c>
      <c r="K4">
        <v>112</v>
      </c>
    </row>
    <row r="5" spans="1:11" x14ac:dyDescent="0.35">
      <c r="A5" s="1" t="s">
        <v>38</v>
      </c>
      <c r="B5" s="2">
        <v>8.8888888888888892E-2</v>
      </c>
      <c r="C5" s="2">
        <v>0.39930555555555558</v>
      </c>
      <c r="D5" s="2">
        <v>0.60277777777777775</v>
      </c>
      <c r="E5" s="2">
        <v>0.91111111111111109</v>
      </c>
      <c r="F5">
        <v>9.25</v>
      </c>
      <c r="G5">
        <v>0.73</v>
      </c>
      <c r="H5">
        <v>9.23</v>
      </c>
      <c r="I5">
        <v>0.73</v>
      </c>
      <c r="J5">
        <v>110</v>
      </c>
      <c r="K5">
        <v>107</v>
      </c>
    </row>
    <row r="6" spans="1:11" x14ac:dyDescent="0.35">
      <c r="A6" s="1" t="s">
        <v>39</v>
      </c>
      <c r="B6" s="2">
        <v>0.11458333333333333</v>
      </c>
      <c r="C6" s="2">
        <v>0.42291666666666666</v>
      </c>
      <c r="D6" s="2">
        <v>0.62847222222222221</v>
      </c>
      <c r="E6" s="2">
        <v>0.93263888888888891</v>
      </c>
      <c r="F6">
        <v>9.09</v>
      </c>
      <c r="G6">
        <v>0.95</v>
      </c>
      <c r="H6">
        <v>8.94</v>
      </c>
      <c r="I6">
        <v>1.08</v>
      </c>
      <c r="J6">
        <v>103</v>
      </c>
      <c r="K6">
        <v>97</v>
      </c>
    </row>
    <row r="7" spans="1:11" x14ac:dyDescent="0.35">
      <c r="A7" s="1" t="s">
        <v>40</v>
      </c>
      <c r="B7" s="2">
        <v>0.1388888888888889</v>
      </c>
      <c r="C7" s="2">
        <v>0.44513888888888886</v>
      </c>
      <c r="D7" s="2">
        <v>0.65347222222222223</v>
      </c>
      <c r="E7" s="2">
        <v>0.95277777777777772</v>
      </c>
      <c r="F7">
        <v>8.7799999999999994</v>
      </c>
      <c r="G7">
        <v>1.33</v>
      </c>
      <c r="H7">
        <v>8.51</v>
      </c>
      <c r="I7">
        <v>1.56</v>
      </c>
      <c r="J7">
        <v>90</v>
      </c>
      <c r="K7">
        <v>82</v>
      </c>
    </row>
    <row r="8" spans="1:11" x14ac:dyDescent="0.35">
      <c r="A8" s="1" t="s">
        <v>27</v>
      </c>
      <c r="B8" s="2">
        <v>0.16250000000000001</v>
      </c>
      <c r="C8" s="2">
        <v>0.46736111111111112</v>
      </c>
      <c r="D8" s="2">
        <v>0.6791666666666667</v>
      </c>
      <c r="E8" s="2">
        <v>0.97361111111111109</v>
      </c>
      <c r="F8">
        <v>8.36</v>
      </c>
      <c r="G8">
        <v>1.82</v>
      </c>
      <c r="H8">
        <v>7.96</v>
      </c>
      <c r="I8">
        <v>2.12</v>
      </c>
      <c r="J8">
        <v>73</v>
      </c>
      <c r="K8">
        <v>65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4CE44-96DA-4DBF-83A9-714BCEBE7B44}">
  <dimension ref="A1:L8"/>
  <sheetViews>
    <sheetView workbookViewId="0">
      <selection activeCell="H4" sqref="H4"/>
    </sheetView>
  </sheetViews>
  <sheetFormatPr baseColWidth="10" defaultRowHeight="14.5" x14ac:dyDescent="0.35"/>
  <cols>
    <col min="1" max="1" width="8" bestFit="1" customWidth="1"/>
    <col min="2" max="5" width="15.6328125" bestFit="1" customWidth="1"/>
    <col min="6" max="9" width="17.26953125" bestFit="1" customWidth="1"/>
    <col min="10" max="11" width="9.36328125" bestFit="1" customWidth="1"/>
    <col min="12" max="12" width="9.90625" bestFit="1" customWidth="1"/>
    <col min="13" max="13" width="11.453125" bestFit="1" customWidth="1"/>
    <col min="14" max="15" width="12.90625" bestFit="1" customWidth="1"/>
    <col min="16" max="16" width="11.54296875" bestFit="1" customWidth="1"/>
    <col min="17" max="17" width="13.08984375" bestFit="1" customWidth="1"/>
    <col min="18" max="19" width="14.6328125" bestFit="1" customWidth="1"/>
    <col min="20" max="21" width="9.90625" bestFit="1" customWidth="1"/>
    <col min="22" max="22" width="18" customWidth="1"/>
    <col min="23" max="24" width="8.453125" bestFit="1" customWidth="1"/>
  </cols>
  <sheetData>
    <row r="1" spans="1:12" x14ac:dyDescent="0.35">
      <c r="A1" t="s">
        <v>0</v>
      </c>
      <c r="B1" t="s">
        <v>55</v>
      </c>
      <c r="C1" t="s">
        <v>56</v>
      </c>
      <c r="D1" t="s">
        <v>57</v>
      </c>
      <c r="E1" t="s">
        <v>58</v>
      </c>
      <c r="F1" t="s">
        <v>59</v>
      </c>
      <c r="G1" t="s">
        <v>60</v>
      </c>
      <c r="H1" t="s">
        <v>61</v>
      </c>
      <c r="I1" t="s">
        <v>62</v>
      </c>
      <c r="J1" t="s">
        <v>63</v>
      </c>
      <c r="K1" t="s">
        <v>64</v>
      </c>
    </row>
    <row r="2" spans="1:12" x14ac:dyDescent="0.35">
      <c r="A2" s="1" t="s">
        <v>28</v>
      </c>
      <c r="B2" s="2">
        <v>0.18958333333333333</v>
      </c>
      <c r="C2" s="2">
        <v>0.49305555555555558</v>
      </c>
      <c r="D2" s="2">
        <v>0.7104166666666667</v>
      </c>
      <c r="E2" s="2"/>
      <c r="F2">
        <v>7.8</v>
      </c>
      <c r="G2">
        <v>2.38</v>
      </c>
      <c r="H2">
        <v>7.33</v>
      </c>
      <c r="J2">
        <v>56</v>
      </c>
      <c r="K2">
        <v>47</v>
      </c>
      <c r="L2" s="1"/>
    </row>
    <row r="3" spans="1:12" x14ac:dyDescent="0.35">
      <c r="A3" s="1" t="s">
        <v>29</v>
      </c>
      <c r="B3" s="2">
        <v>3.472222222222222E-3</v>
      </c>
      <c r="C3" s="2">
        <v>0.22500000000000001</v>
      </c>
      <c r="D3" s="2">
        <v>0.52777777777777779</v>
      </c>
      <c r="E3" s="2">
        <v>0.75694444444444442</v>
      </c>
      <c r="F3">
        <v>2.71</v>
      </c>
      <c r="G3">
        <v>7.15</v>
      </c>
      <c r="H3">
        <v>2.92</v>
      </c>
      <c r="I3">
        <v>6.7</v>
      </c>
      <c r="J3">
        <v>40</v>
      </c>
      <c r="K3">
        <v>33</v>
      </c>
      <c r="L3" s="1"/>
    </row>
    <row r="4" spans="1:12" x14ac:dyDescent="0.35">
      <c r="A4" s="1" t="s">
        <v>30</v>
      </c>
      <c r="B4" s="2">
        <v>4.2361111111111113E-2</v>
      </c>
      <c r="C4" s="2">
        <v>0.28472222222222221</v>
      </c>
      <c r="D4" s="2">
        <v>0.57638888888888884</v>
      </c>
      <c r="E4" s="2">
        <v>0.83194444444444449</v>
      </c>
      <c r="F4">
        <v>3.23</v>
      </c>
      <c r="G4">
        <v>6.59</v>
      </c>
      <c r="H4">
        <v>3.31</v>
      </c>
      <c r="I4">
        <v>6.44</v>
      </c>
      <c r="J4">
        <v>29</v>
      </c>
      <c r="K4">
        <v>28</v>
      </c>
      <c r="L4" s="1"/>
    </row>
    <row r="5" spans="1:12" x14ac:dyDescent="0.35">
      <c r="A5" s="1" t="s">
        <v>31</v>
      </c>
      <c r="B5" s="2">
        <v>0.10416666666666667</v>
      </c>
      <c r="C5" s="2">
        <v>0.36041666666666666</v>
      </c>
      <c r="D5" s="2">
        <v>0.64861111111111114</v>
      </c>
      <c r="E5" s="2">
        <v>0.89097222222222228</v>
      </c>
      <c r="F5">
        <v>3.46</v>
      </c>
      <c r="G5">
        <v>6.59</v>
      </c>
      <c r="H5">
        <v>3.25</v>
      </c>
      <c r="I5">
        <v>6.74</v>
      </c>
      <c r="J5">
        <v>30</v>
      </c>
      <c r="K5">
        <v>34</v>
      </c>
      <c r="L5" s="1"/>
    </row>
    <row r="6" spans="1:12" x14ac:dyDescent="0.35">
      <c r="A6" s="1" t="s">
        <v>32</v>
      </c>
      <c r="B6" s="2">
        <v>0.17569444444444443</v>
      </c>
      <c r="C6" s="2">
        <v>0.40833333333333333</v>
      </c>
      <c r="D6" s="2">
        <v>0.70347222222222228</v>
      </c>
      <c r="E6" s="2">
        <v>0.92986111111111114</v>
      </c>
      <c r="F6">
        <v>3.14</v>
      </c>
      <c r="G6">
        <v>6.99</v>
      </c>
      <c r="H6">
        <v>2.76</v>
      </c>
      <c r="I6">
        <v>7.24</v>
      </c>
      <c r="J6">
        <v>40</v>
      </c>
      <c r="K6">
        <v>46</v>
      </c>
      <c r="L6" s="1"/>
    </row>
    <row r="7" spans="1:12" x14ac:dyDescent="0.35">
      <c r="A7" s="1" t="s">
        <v>33</v>
      </c>
      <c r="B7" s="2">
        <v>0.22013888888888888</v>
      </c>
      <c r="C7" s="2">
        <v>0.44236111111111109</v>
      </c>
      <c r="D7" s="2">
        <v>0.74027777777777781</v>
      </c>
      <c r="E7" s="2">
        <v>0.95902777777777781</v>
      </c>
      <c r="F7">
        <v>2.58</v>
      </c>
      <c r="G7">
        <v>7.49</v>
      </c>
      <c r="H7">
        <v>2.2400000000000002</v>
      </c>
      <c r="I7">
        <v>7.74</v>
      </c>
      <c r="J7">
        <v>52</v>
      </c>
      <c r="K7">
        <v>58</v>
      </c>
      <c r="L7" s="1"/>
    </row>
    <row r="8" spans="1:12" x14ac:dyDescent="0.35">
      <c r="A8" s="1" t="s">
        <v>34</v>
      </c>
      <c r="B8" s="2">
        <v>0.25277777777777777</v>
      </c>
      <c r="C8" s="2">
        <v>0.46875</v>
      </c>
      <c r="D8" s="2">
        <v>0.76944444444444449</v>
      </c>
      <c r="E8" s="2">
        <v>0.98333333333333328</v>
      </c>
      <c r="F8">
        <v>2.11</v>
      </c>
      <c r="G8">
        <v>7.93</v>
      </c>
      <c r="H8">
        <v>1.84</v>
      </c>
      <c r="I8">
        <v>8.15</v>
      </c>
      <c r="J8">
        <v>64</v>
      </c>
      <c r="K8">
        <v>69</v>
      </c>
      <c r="L8" s="1"/>
    </row>
  </sheetData>
  <dataConsolidate topLabels="1">
    <dataRefs count="3">
      <dataRef ref="A2:D8" sheet="27-05 mars"/>
      <dataRef ref="A1:D8" sheet="Semaine 2"/>
      <dataRef ref="A2:D8" sheet="Semaine 4"/>
    </dataRefs>
  </dataConsolidate>
  <phoneticPr fontId="1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AC366-455C-4298-8021-4FC8B240089E}">
  <dimension ref="A1:K8"/>
  <sheetViews>
    <sheetView workbookViewId="0">
      <selection activeCell="D5" sqref="D5"/>
    </sheetView>
  </sheetViews>
  <sheetFormatPr baseColWidth="10" defaultRowHeight="14.5" x14ac:dyDescent="0.35"/>
  <cols>
    <col min="1" max="1" width="8" bestFit="1" customWidth="1"/>
    <col min="2" max="5" width="15.6328125" bestFit="1" customWidth="1"/>
    <col min="6" max="9" width="17.26953125" bestFit="1" customWidth="1"/>
    <col min="10" max="11" width="9.36328125" bestFit="1" customWidth="1"/>
    <col min="12" max="12" width="22.1796875" bestFit="1" customWidth="1"/>
    <col min="13" max="13" width="18" bestFit="1" customWidth="1"/>
    <col min="14" max="14" width="8.453125" bestFit="1" customWidth="1"/>
  </cols>
  <sheetData>
    <row r="1" spans="1:11" x14ac:dyDescent="0.35">
      <c r="A1" t="s">
        <v>0</v>
      </c>
      <c r="B1" t="s">
        <v>55</v>
      </c>
      <c r="C1" t="s">
        <v>56</v>
      </c>
      <c r="D1" t="s">
        <v>57</v>
      </c>
      <c r="E1" t="s">
        <v>58</v>
      </c>
      <c r="F1" t="s">
        <v>59</v>
      </c>
      <c r="G1" t="s">
        <v>60</v>
      </c>
      <c r="H1" t="s">
        <v>61</v>
      </c>
      <c r="I1" t="s">
        <v>62</v>
      </c>
      <c r="J1" t="s">
        <v>63</v>
      </c>
      <c r="K1" t="s">
        <v>64</v>
      </c>
    </row>
    <row r="2" spans="1:11" x14ac:dyDescent="0.35">
      <c r="A2" s="1" t="s">
        <v>48</v>
      </c>
      <c r="B2" s="2">
        <v>2.1527777777777778E-2</v>
      </c>
      <c r="C2" s="2">
        <v>0.31805555555555554</v>
      </c>
      <c r="D2" s="2">
        <v>0.52916666666666667</v>
      </c>
      <c r="E2" s="2">
        <v>0.83333333333333337</v>
      </c>
      <c r="F2">
        <v>8.3800000000000008</v>
      </c>
      <c r="G2">
        <v>1.69</v>
      </c>
      <c r="H2">
        <v>8.4499999999999993</v>
      </c>
      <c r="I2">
        <v>1.52</v>
      </c>
      <c r="J2">
        <v>75</v>
      </c>
      <c r="K2">
        <v>78</v>
      </c>
    </row>
    <row r="3" spans="1:11" x14ac:dyDescent="0.35">
      <c r="A3" s="1" t="s">
        <v>49</v>
      </c>
      <c r="B3" s="2">
        <v>4.3749999999999997E-2</v>
      </c>
      <c r="C3" s="2">
        <v>0.34166666666666667</v>
      </c>
      <c r="D3" s="2">
        <v>0.55069444444444449</v>
      </c>
      <c r="E3" s="2">
        <v>0.85624999999999996</v>
      </c>
      <c r="F3">
        <v>8.51</v>
      </c>
      <c r="G3">
        <v>1.58</v>
      </c>
      <c r="H3">
        <v>8.5500000000000007</v>
      </c>
      <c r="I3">
        <v>1.44</v>
      </c>
      <c r="J3">
        <v>80</v>
      </c>
      <c r="K3">
        <v>81</v>
      </c>
    </row>
    <row r="4" spans="1:11" x14ac:dyDescent="0.35">
      <c r="A4" s="1" t="s">
        <v>50</v>
      </c>
      <c r="B4" s="2">
        <v>6.5277777777777782E-2</v>
      </c>
      <c r="C4" s="2">
        <v>0.36319444444444443</v>
      </c>
      <c r="D4" s="2">
        <v>0.57222222222222219</v>
      </c>
      <c r="E4" s="2">
        <v>0.87708333333333333</v>
      </c>
      <c r="F4">
        <v>8.58</v>
      </c>
      <c r="G4">
        <v>1.53</v>
      </c>
      <c r="H4">
        <v>8.58</v>
      </c>
      <c r="I4">
        <v>1.41</v>
      </c>
      <c r="J4">
        <v>82</v>
      </c>
      <c r="K4">
        <v>82</v>
      </c>
    </row>
    <row r="5" spans="1:11" x14ac:dyDescent="0.35">
      <c r="A5" s="1" t="s">
        <v>51</v>
      </c>
      <c r="B5" s="2">
        <v>8.6805555555555552E-2</v>
      </c>
      <c r="C5" s="2">
        <v>0.3840277777777778</v>
      </c>
      <c r="D5" s="2">
        <v>0.59444444444444444</v>
      </c>
      <c r="E5" s="2">
        <v>0.89722222222222225</v>
      </c>
      <c r="F5">
        <v>8.58</v>
      </c>
      <c r="G5">
        <v>1.53</v>
      </c>
      <c r="H5">
        <v>8.5299999999999994</v>
      </c>
      <c r="I5">
        <v>1.46</v>
      </c>
      <c r="J5">
        <v>82</v>
      </c>
      <c r="K5">
        <v>81</v>
      </c>
    </row>
    <row r="6" spans="1:11" x14ac:dyDescent="0.35">
      <c r="A6" s="1" t="s">
        <v>52</v>
      </c>
      <c r="B6" s="2">
        <v>0.1076388888888889</v>
      </c>
      <c r="C6" s="2">
        <v>0.40486111111111112</v>
      </c>
      <c r="D6" s="2">
        <v>0.61597222222222225</v>
      </c>
      <c r="E6" s="2">
        <v>0.91736111111111107</v>
      </c>
      <c r="F6">
        <v>8.5</v>
      </c>
      <c r="G6">
        <v>1.6</v>
      </c>
      <c r="H6">
        <v>8.39</v>
      </c>
      <c r="I6">
        <v>1.59</v>
      </c>
      <c r="J6">
        <v>80</v>
      </c>
      <c r="K6">
        <v>78</v>
      </c>
    </row>
    <row r="7" spans="1:11" x14ac:dyDescent="0.35">
      <c r="A7" s="1" t="s">
        <v>53</v>
      </c>
      <c r="B7" s="2">
        <v>0.12847222222222221</v>
      </c>
      <c r="C7" s="2">
        <v>0.42569444444444443</v>
      </c>
      <c r="D7" s="2">
        <v>0.63611111111111107</v>
      </c>
      <c r="E7" s="2">
        <v>0.9375</v>
      </c>
      <c r="F7">
        <v>8.34</v>
      </c>
      <c r="G7">
        <v>1.74</v>
      </c>
      <c r="H7">
        <v>8.19</v>
      </c>
      <c r="I7">
        <v>1.81</v>
      </c>
      <c r="J7">
        <v>75</v>
      </c>
      <c r="K7">
        <v>72</v>
      </c>
    </row>
    <row r="8" spans="1:11" x14ac:dyDescent="0.35">
      <c r="A8" s="1" t="s">
        <v>54</v>
      </c>
      <c r="B8" s="2">
        <v>0.14791666666666667</v>
      </c>
      <c r="C8" s="2">
        <v>0.44861111111111113</v>
      </c>
      <c r="D8" s="2">
        <v>0.65833333333333333</v>
      </c>
      <c r="E8" s="2">
        <v>0.9604166666666667</v>
      </c>
      <c r="F8">
        <v>8.14</v>
      </c>
      <c r="G8">
        <v>1.96</v>
      </c>
      <c r="H8">
        <v>7.95</v>
      </c>
      <c r="I8">
        <v>2.11</v>
      </c>
      <c r="J8">
        <v>68</v>
      </c>
      <c r="K8">
        <v>63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0A549-1052-44D7-BEA1-8901F95ACC74}">
  <dimension ref="A1:K8"/>
  <sheetViews>
    <sheetView workbookViewId="0">
      <selection activeCell="D32" sqref="D32"/>
    </sheetView>
  </sheetViews>
  <sheetFormatPr baseColWidth="10" defaultRowHeight="14.5" x14ac:dyDescent="0.35"/>
  <cols>
    <col min="1" max="1" width="8" bestFit="1" customWidth="1"/>
    <col min="2" max="5" width="15.6328125" bestFit="1" customWidth="1"/>
    <col min="6" max="9" width="17.26953125" bestFit="1" customWidth="1"/>
    <col min="10" max="11" width="9.36328125" bestFit="1" customWidth="1"/>
    <col min="12" max="12" width="22.1796875" bestFit="1" customWidth="1"/>
    <col min="13" max="13" width="18" bestFit="1" customWidth="1"/>
    <col min="14" max="14" width="8.453125" bestFit="1" customWidth="1"/>
  </cols>
  <sheetData>
    <row r="1" spans="1:11" x14ac:dyDescent="0.35">
      <c r="A1" t="s">
        <v>0</v>
      </c>
      <c r="B1" t="s">
        <v>55</v>
      </c>
      <c r="C1" t="s">
        <v>56</v>
      </c>
      <c r="D1" t="s">
        <v>57</v>
      </c>
      <c r="E1" t="s">
        <v>58</v>
      </c>
      <c r="F1" t="s">
        <v>59</v>
      </c>
      <c r="G1" t="s">
        <v>60</v>
      </c>
      <c r="H1" t="s">
        <v>61</v>
      </c>
      <c r="I1" t="s">
        <v>62</v>
      </c>
      <c r="J1" t="s">
        <v>63</v>
      </c>
      <c r="K1" t="s">
        <v>64</v>
      </c>
    </row>
    <row r="2" spans="1:11" x14ac:dyDescent="0.35">
      <c r="A2" s="1" t="s">
        <v>41</v>
      </c>
      <c r="B2" s="2">
        <v>0.12569444444444444</v>
      </c>
      <c r="C2" s="2">
        <v>0.43125000000000002</v>
      </c>
      <c r="D2" s="2">
        <v>0.6381944444444444</v>
      </c>
      <c r="E2" s="2">
        <v>0.94027777777777777</v>
      </c>
      <c r="F2">
        <v>8.34</v>
      </c>
      <c r="G2">
        <v>1.74</v>
      </c>
      <c r="H2">
        <v>8.11</v>
      </c>
      <c r="I2">
        <v>1.98</v>
      </c>
      <c r="J2">
        <v>74</v>
      </c>
      <c r="K2">
        <v>69</v>
      </c>
    </row>
    <row r="3" spans="1:11" x14ac:dyDescent="0.35">
      <c r="A3" s="1" t="s">
        <v>42</v>
      </c>
      <c r="B3" s="2">
        <v>0.15</v>
      </c>
      <c r="C3" s="2">
        <v>0.45694444444444443</v>
      </c>
      <c r="D3" s="2">
        <v>0.66874999999999996</v>
      </c>
      <c r="E3" s="2">
        <v>0.96875</v>
      </c>
      <c r="F3">
        <v>8.02</v>
      </c>
      <c r="G3">
        <v>2.1</v>
      </c>
      <c r="H3">
        <v>7.69</v>
      </c>
      <c r="I3">
        <v>2.42</v>
      </c>
      <c r="J3">
        <v>63</v>
      </c>
      <c r="K3">
        <v>57</v>
      </c>
    </row>
    <row r="4" spans="1:11" x14ac:dyDescent="0.35">
      <c r="A4" s="1" t="s">
        <v>43</v>
      </c>
      <c r="B4" s="2">
        <v>0.18680555555555556</v>
      </c>
      <c r="C4" s="2">
        <v>0.49236111111111114</v>
      </c>
      <c r="D4" s="2">
        <v>0.71458333333333335</v>
      </c>
      <c r="E4" s="2"/>
      <c r="F4">
        <v>7.55</v>
      </c>
      <c r="G4">
        <v>2.5299999999999998</v>
      </c>
      <c r="H4">
        <v>7.17</v>
      </c>
      <c r="J4">
        <v>50</v>
      </c>
      <c r="K4">
        <v>44</v>
      </c>
    </row>
    <row r="5" spans="1:11" x14ac:dyDescent="0.35">
      <c r="A5" s="1" t="s">
        <v>44</v>
      </c>
      <c r="B5" s="2">
        <v>1.1805555555555555E-2</v>
      </c>
      <c r="C5" s="2">
        <v>0.24236111111111111</v>
      </c>
      <c r="D5" s="2">
        <v>0.54583333333333328</v>
      </c>
      <c r="E5" s="2">
        <v>0.78263888888888888</v>
      </c>
      <c r="F5">
        <v>2.87</v>
      </c>
      <c r="G5">
        <v>7.04</v>
      </c>
      <c r="H5">
        <v>2.87</v>
      </c>
      <c r="I5">
        <v>6.81</v>
      </c>
      <c r="J5">
        <v>39</v>
      </c>
      <c r="K5">
        <v>37</v>
      </c>
    </row>
    <row r="6" spans="1:11" x14ac:dyDescent="0.35">
      <c r="A6" s="1" t="s">
        <v>45</v>
      </c>
      <c r="B6" s="2">
        <v>7.7777777777777779E-2</v>
      </c>
      <c r="C6" s="2">
        <v>0.31736111111111109</v>
      </c>
      <c r="D6" s="2">
        <v>0.61875000000000002</v>
      </c>
      <c r="E6" s="2">
        <v>0.85486111111111107</v>
      </c>
      <c r="F6">
        <v>3.08</v>
      </c>
      <c r="G6">
        <v>6.92</v>
      </c>
      <c r="H6">
        <v>2.77</v>
      </c>
      <c r="I6">
        <v>7.04</v>
      </c>
      <c r="J6">
        <v>38</v>
      </c>
      <c r="K6">
        <v>43</v>
      </c>
    </row>
    <row r="7" spans="1:11" x14ac:dyDescent="0.35">
      <c r="A7" s="1" t="s">
        <v>46</v>
      </c>
      <c r="B7" s="2">
        <v>0.15069444444444444</v>
      </c>
      <c r="C7" s="2">
        <v>0.38055555555555554</v>
      </c>
      <c r="D7" s="2">
        <v>0.67986111111111114</v>
      </c>
      <c r="E7" s="2">
        <v>0.90763888888888888</v>
      </c>
      <c r="F7">
        <v>2.71</v>
      </c>
      <c r="G7">
        <v>7.38</v>
      </c>
      <c r="H7">
        <v>2.2000000000000002</v>
      </c>
      <c r="I7">
        <v>7.65</v>
      </c>
      <c r="J7">
        <v>51</v>
      </c>
      <c r="K7">
        <v>60</v>
      </c>
    </row>
    <row r="8" spans="1:11" x14ac:dyDescent="0.35">
      <c r="A8" s="1" t="s">
        <v>47</v>
      </c>
      <c r="B8" s="2">
        <v>0.2048611111111111</v>
      </c>
      <c r="C8" s="2">
        <v>0.42777777777777776</v>
      </c>
      <c r="D8" s="2">
        <v>0.72916666666666663</v>
      </c>
      <c r="E8" s="2">
        <v>0.94930555555555551</v>
      </c>
      <c r="F8">
        <v>2.0299999999999998</v>
      </c>
      <c r="G8">
        <v>8.0299999999999994</v>
      </c>
      <c r="H8">
        <v>1.57</v>
      </c>
      <c r="I8">
        <v>8.2899999999999991</v>
      </c>
      <c r="J8">
        <v>70</v>
      </c>
      <c r="K8">
        <v>79</v>
      </c>
    </row>
  </sheetData>
  <dataConsolidate/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4BDAC6-B34F-4D90-8F24-9462011E0CE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Table 1</vt:lpstr>
      <vt:lpstr>Mois</vt:lpstr>
      <vt:lpstr>Semaine 1</vt:lpstr>
      <vt:lpstr>Semaine 2</vt:lpstr>
      <vt:lpstr>Semaine 3</vt:lpstr>
      <vt:lpstr>Semaine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MEGI, Maxim</dc:creator>
  <cp:lastModifiedBy>MEGI, Maxim</cp:lastModifiedBy>
  <dcterms:created xsi:type="dcterms:W3CDTF">2023-01-13T14:42:30Z</dcterms:created>
  <dcterms:modified xsi:type="dcterms:W3CDTF">2023-03-02T16:59:56Z</dcterms:modified>
</cp:coreProperties>
</file>