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4CA93B6F-605F-4906-9F54-93BEF0848DA3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Feuil2" sheetId="2" r:id="rId1"/>
    <sheet name="Feuil1" sheetId="1" r:id="rId2"/>
  </sheets>
  <definedNames>
    <definedName name="_xlnm._FilterDatabase" localSheetId="1" hidden="1">Feuil1!$B$6:$F$59</definedName>
  </definedNames>
  <calcPr calcId="191029"/>
  <pivotCaches>
    <pivotCache cacheId="4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5" i="1" l="1"/>
  <c r="F74" i="1"/>
  <c r="F73" i="1"/>
  <c r="E75" i="1"/>
  <c r="E73" i="1"/>
  <c r="E74" i="1"/>
  <c r="F66" i="1"/>
  <c r="J54" i="1"/>
  <c r="J21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40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7" i="1"/>
  <c r="F70" i="1" l="1"/>
  <c r="F71" i="1"/>
  <c r="E71" i="1"/>
  <c r="E70" i="1"/>
  <c r="E69" i="1"/>
  <c r="F69" i="1"/>
  <c r="F68" i="1"/>
  <c r="E68" i="1"/>
  <c r="F67" i="1"/>
  <c r="E67" i="1"/>
  <c r="E66" i="1"/>
  <c r="K9" i="1"/>
  <c r="K11" i="1"/>
  <c r="K16" i="1"/>
  <c r="K12" i="1"/>
  <c r="K8" i="1"/>
  <c r="K17" i="1"/>
  <c r="K13" i="1"/>
  <c r="K18" i="1"/>
  <c r="K14" i="1"/>
  <c r="K10" i="1"/>
  <c r="K7" i="1"/>
  <c r="K15" i="1"/>
  <c r="M10" i="1"/>
  <c r="M8" i="1"/>
  <c r="K41" i="1"/>
  <c r="L46" i="1"/>
  <c r="L41" i="1"/>
  <c r="M17" i="1"/>
  <c r="L12" i="1"/>
  <c r="L8" i="1"/>
  <c r="M40" i="1"/>
  <c r="L49" i="1"/>
  <c r="M46" i="1"/>
  <c r="M42" i="1"/>
  <c r="M16" i="1"/>
  <c r="L15" i="1"/>
  <c r="M12" i="1"/>
  <c r="L40" i="1"/>
  <c r="K51" i="1"/>
  <c r="M49" i="1"/>
  <c r="L48" i="1"/>
  <c r="K47" i="1"/>
  <c r="M45" i="1"/>
  <c r="L44" i="1"/>
  <c r="K43" i="1"/>
  <c r="M41" i="1"/>
  <c r="M18" i="1"/>
  <c r="M15" i="1"/>
  <c r="L14" i="1"/>
  <c r="M11" i="1"/>
  <c r="L10" i="1"/>
  <c r="K40" i="1"/>
  <c r="L51" i="1"/>
  <c r="K50" i="1"/>
  <c r="M48" i="1"/>
  <c r="L47" i="1"/>
  <c r="K46" i="1"/>
  <c r="M44" i="1"/>
  <c r="L43" i="1"/>
  <c r="K42" i="1"/>
  <c r="L7" i="1"/>
  <c r="L16" i="1"/>
  <c r="M13" i="1"/>
  <c r="M9" i="1"/>
  <c r="M50" i="1"/>
  <c r="K48" i="1"/>
  <c r="L45" i="1"/>
  <c r="K44" i="1"/>
  <c r="L18" i="1"/>
  <c r="L11" i="1"/>
  <c r="M7" i="1"/>
  <c r="L17" i="1"/>
  <c r="M14" i="1"/>
  <c r="L13" i="1"/>
  <c r="L9" i="1"/>
  <c r="M51" i="1"/>
  <c r="L50" i="1"/>
  <c r="K49" i="1"/>
  <c r="M47" i="1"/>
  <c r="K45" i="1"/>
  <c r="M43" i="1"/>
  <c r="L42" i="1"/>
  <c r="M21" i="1" l="1"/>
  <c r="K21" i="1"/>
  <c r="L21" i="1"/>
  <c r="L54" i="1"/>
  <c r="M54" i="1"/>
  <c r="K54" i="1"/>
  <c r="M58" i="1" l="1"/>
  <c r="K58" i="1"/>
  <c r="L58" i="1"/>
</calcChain>
</file>

<file path=xl/sharedStrings.xml><?xml version="1.0" encoding="utf-8"?>
<sst xmlns="http://schemas.openxmlformats.org/spreadsheetml/2006/main" count="191" uniqueCount="46">
  <si>
    <t>Sexe</t>
  </si>
  <si>
    <t>Poids</t>
  </si>
  <si>
    <t>Montant</t>
  </si>
  <si>
    <t>Code</t>
  </si>
  <si>
    <t>Col D &amp; E</t>
  </si>
  <si>
    <t>SAI</t>
  </si>
  <si>
    <t>F</t>
  </si>
  <si>
    <t>CEMC1</t>
  </si>
  <si>
    <t>M</t>
  </si>
  <si>
    <t>CHI</t>
  </si>
  <si>
    <t>CEMC2</t>
  </si>
  <si>
    <t>FA</t>
  </si>
  <si>
    <t>CEF</t>
  </si>
  <si>
    <t>Recapitalatif</t>
  </si>
  <si>
    <t>CEFF</t>
  </si>
  <si>
    <t>CEIJCM</t>
  </si>
  <si>
    <t>CEMC1M</t>
  </si>
  <si>
    <t>CEMC2M</t>
  </si>
  <si>
    <t>CHIF</t>
  </si>
  <si>
    <t>CHIM</t>
  </si>
  <si>
    <t>FAF</t>
  </si>
  <si>
    <t>SAIF</t>
  </si>
  <si>
    <t>SAIM</t>
  </si>
  <si>
    <t>Nbr</t>
  </si>
  <si>
    <t>Total</t>
  </si>
  <si>
    <t>de 40 à 50</t>
  </si>
  <si>
    <t>de 50 à 80</t>
  </si>
  <si>
    <t>de 80 à 100</t>
  </si>
  <si>
    <t>de 100 à 150</t>
  </si>
  <si>
    <t>de 150 à 180</t>
  </si>
  <si>
    <t>de 180 à 200</t>
  </si>
  <si>
    <t>Exemple</t>
  </si>
  <si>
    <t>de 0 à 40</t>
  </si>
  <si>
    <t>Avec la somme des poids différents :de 0 à 40,de 40 à 50,de 50 à 80,de 80 à 100,de 100 à 150,de 150 à 180,de 180 à 200</t>
  </si>
  <si>
    <t>code</t>
  </si>
  <si>
    <t>nbr</t>
  </si>
  <si>
    <t>poids</t>
  </si>
  <si>
    <t>pour 169</t>
  </si>
  <si>
    <t>pour 533</t>
  </si>
  <si>
    <t>pour 193</t>
  </si>
  <si>
    <t>pour 160</t>
  </si>
  <si>
    <t>pour ces codes c'est cpmpliqué</t>
  </si>
  <si>
    <t>Je recherche le nbr de F  et M pour les différents codes</t>
  </si>
  <si>
    <t>Total général</t>
  </si>
  <si>
    <t>(vide)</t>
  </si>
  <si>
    <t>Nombre de 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</si>
</sst>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ddd\ dd\ mmm\ yy"/>
  </numFmts>
  <fonts count="10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rgb="FFFF0000"/>
      <name val="Calibri"/>
      <family val="2"/>
      <scheme val="minor"/>
    </font>
    <font>
      <i/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Calibri"/>
      <family val="2"/>
    </font>
    <font>
      <i/>
      <sz val="10"/>
      <name val="Calibri"/>
      <family val="2"/>
      <scheme val="minor"/>
    </font>
    <font>
      <i/>
      <sz val="1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ECF1F8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AEE694"/>
        <bgColor indexed="64"/>
      </patternFill>
    </fill>
    <fill>
      <patternFill patternType="solid">
        <fgColor rgb="FFDBEEF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wrapText="1"/>
    </xf>
    <xf numFmtId="49" fontId="0" fillId="0" borderId="2" xfId="0" applyNumberFormat="1" applyBorder="1" applyAlignment="1">
      <alignment horizontal="center" wrapText="1"/>
    </xf>
    <xf numFmtId="49" fontId="0" fillId="0" borderId="3" xfId="0" applyNumberForma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0" xfId="0" applyFont="1"/>
    <xf numFmtId="0" fontId="0" fillId="0" borderId="4" xfId="0" applyBorder="1" applyAlignment="1">
      <alignment horizontal="center"/>
    </xf>
    <xf numFmtId="49" fontId="0" fillId="0" borderId="4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5" fillId="0" borderId="5" xfId="0" applyFont="1" applyBorder="1"/>
    <xf numFmtId="0" fontId="2" fillId="0" borderId="0" xfId="0" applyFont="1" applyAlignment="1">
      <alignment horizontal="center"/>
    </xf>
    <xf numFmtId="42" fontId="5" fillId="0" borderId="0" xfId="1" quotePrefix="1" applyNumberFormat="1" applyFont="1" applyAlignment="1"/>
    <xf numFmtId="15" fontId="6" fillId="0" borderId="0" xfId="0" applyNumberFormat="1" applyFont="1" applyAlignment="1">
      <alignment horizontal="left"/>
    </xf>
    <xf numFmtId="15" fontId="6" fillId="0" borderId="6" xfId="0" applyNumberFormat="1" applyFont="1" applyBorder="1" applyAlignment="1">
      <alignment horizontal="left"/>
    </xf>
    <xf numFmtId="49" fontId="0" fillId="0" borderId="2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49" fontId="0" fillId="0" borderId="7" xfId="0" applyNumberFormat="1" applyBorder="1" applyAlignment="1">
      <alignment horizontal="center"/>
    </xf>
    <xf numFmtId="0" fontId="4" fillId="0" borderId="9" xfId="0" applyFont="1" applyBorder="1"/>
    <xf numFmtId="15" fontId="6" fillId="0" borderId="11" xfId="0" applyNumberFormat="1" applyFont="1" applyBorder="1" applyAlignment="1">
      <alignment horizontal="left"/>
    </xf>
    <xf numFmtId="164" fontId="8" fillId="0" borderId="12" xfId="0" applyNumberFormat="1" applyFont="1" applyBorder="1"/>
    <xf numFmtId="0" fontId="9" fillId="0" borderId="13" xfId="0" applyFont="1" applyBorder="1" applyAlignment="1">
      <alignment horizontal="center"/>
    </xf>
    <xf numFmtId="42" fontId="7" fillId="0" borderId="14" xfId="0" applyNumberFormat="1" applyFont="1" applyBorder="1"/>
    <xf numFmtId="0" fontId="7" fillId="0" borderId="13" xfId="0" applyFont="1" applyBorder="1" applyAlignment="1">
      <alignment horizontal="center"/>
    </xf>
    <xf numFmtId="0" fontId="0" fillId="0" borderId="15" xfId="0" applyBorder="1"/>
    <xf numFmtId="0" fontId="0" fillId="0" borderId="16" xfId="0" applyBorder="1"/>
    <xf numFmtId="42" fontId="0" fillId="0" borderId="17" xfId="1" applyNumberFormat="1" applyFont="1" applyBorder="1"/>
    <xf numFmtId="0" fontId="2" fillId="2" borderId="1" xfId="0" applyFont="1" applyFill="1" applyBorder="1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3" borderId="3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4" borderId="2" xfId="0" applyFill="1" applyBorder="1" applyAlignment="1">
      <alignment horizontal="center" wrapText="1"/>
    </xf>
    <xf numFmtId="0" fontId="0" fillId="4" borderId="3" xfId="0" applyFill="1" applyBorder="1" applyAlignment="1">
      <alignment horizontal="center"/>
    </xf>
    <xf numFmtId="0" fontId="0" fillId="4" borderId="0" xfId="0" applyFill="1"/>
    <xf numFmtId="0" fontId="0" fillId="5" borderId="7" xfId="0" applyFill="1" applyBorder="1" applyAlignment="1">
      <alignment horizontal="center"/>
    </xf>
    <xf numFmtId="0" fontId="4" fillId="5" borderId="10" xfId="0" applyFont="1" applyFill="1" applyBorder="1"/>
    <xf numFmtId="0" fontId="4" fillId="5" borderId="0" xfId="0" applyFont="1" applyFill="1"/>
    <xf numFmtId="0" fontId="4" fillId="5" borderId="9" xfId="0" applyFont="1" applyFill="1" applyBorder="1"/>
    <xf numFmtId="0" fontId="0" fillId="6" borderId="2" xfId="0" applyFill="1" applyBorder="1" applyAlignment="1">
      <alignment horizontal="center"/>
    </xf>
    <xf numFmtId="0" fontId="4" fillId="6" borderId="9" xfId="0" applyFont="1" applyFill="1" applyBorder="1"/>
    <xf numFmtId="0" fontId="4" fillId="6" borderId="8" xfId="0" applyFont="1" applyFill="1" applyBorder="1"/>
    <xf numFmtId="0" fontId="4" fillId="6" borderId="0" xfId="0" applyFont="1" applyFill="1"/>
    <xf numFmtId="0" fontId="4" fillId="2" borderId="0" xfId="0" applyFont="1" applyFill="1"/>
    <xf numFmtId="0" fontId="4" fillId="2" borderId="9" xfId="0" applyFont="1" applyFill="1" applyBorder="1"/>
    <xf numFmtId="0" fontId="0" fillId="5" borderId="0" xfId="0" applyFill="1" applyAlignment="1">
      <alignment horizontal="center"/>
    </xf>
    <xf numFmtId="0" fontId="0" fillId="5" borderId="0" xfId="0" applyFill="1"/>
    <xf numFmtId="0" fontId="4" fillId="8" borderId="0" xfId="0" applyFont="1" applyFill="1"/>
    <xf numFmtId="0" fontId="4" fillId="8" borderId="6" xfId="0" applyFont="1" applyFill="1" applyBorder="1"/>
    <xf numFmtId="0" fontId="4" fillId="8" borderId="9" xfId="0" applyFont="1" applyFill="1" applyBorder="1"/>
    <xf numFmtId="0" fontId="0" fillId="8" borderId="3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0" xfId="0" applyFill="1"/>
    <xf numFmtId="0" fontId="0" fillId="8" borderId="0" xfId="0" applyFill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0" xfId="0" applyFill="1"/>
    <xf numFmtId="0" fontId="0" fillId="7" borderId="0" xfId="0" applyFill="1" applyAlignment="1">
      <alignment horizontal="center"/>
    </xf>
    <xf numFmtId="0" fontId="0" fillId="9" borderId="3" xfId="0" applyFill="1" applyBorder="1" applyAlignment="1">
      <alignment horizontal="center"/>
    </xf>
    <xf numFmtId="0" fontId="0" fillId="9" borderId="0" xfId="0" applyFill="1"/>
    <xf numFmtId="0" fontId="0" fillId="9" borderId="0" xfId="0" applyFill="1" applyAlignment="1">
      <alignment horizontal="center"/>
    </xf>
    <xf numFmtId="0" fontId="0" fillId="10" borderId="0" xfId="0" applyFill="1"/>
    <xf numFmtId="0" fontId="0" fillId="10" borderId="0" xfId="0" applyFill="1" applyAlignment="1">
      <alignment horizontal="center"/>
    </xf>
    <xf numFmtId="0" fontId="4" fillId="10" borderId="0" xfId="0" applyFont="1" applyFill="1"/>
    <xf numFmtId="0" fontId="0" fillId="10" borderId="3" xfId="0" applyFill="1" applyBorder="1" applyAlignment="1">
      <alignment horizontal="center"/>
    </xf>
    <xf numFmtId="0" fontId="4" fillId="11" borderId="0" xfId="0" applyFont="1" applyFill="1"/>
    <xf numFmtId="0" fontId="4" fillId="11" borderId="9" xfId="0" applyFont="1" applyFill="1" applyBorder="1"/>
    <xf numFmtId="0" fontId="4" fillId="9" borderId="0" xfId="0" applyFont="1" applyFill="1"/>
    <xf numFmtId="0" fontId="4" fillId="9" borderId="9" xfId="0" applyFont="1" applyFill="1" applyBorder="1"/>
    <xf numFmtId="0" fontId="0" fillId="0" borderId="0" xfId="0" applyAlignment="1">
      <alignment horizontal="center" vertical="center" wrapText="1"/>
    </xf>
    <xf numFmtId="0" fontId="0" fillId="0" borderId="0" xfId="0" pivotButton="1"/>
    <xf numFmtId="0" fontId="0" fillId="0" borderId="0" xfId="0" pivotButton="1" applyAlignment="1">
      <alignment horizontal="center"/>
    </xf>
    <xf numFmtId="0" fontId="0" fillId="0" borderId="0" xfId="0" applyNumberFormat="1" applyAlignment="1">
      <alignment horizontal="center"/>
    </xf>
  </cellXfs>
  <cellStyles count="2">
    <cellStyle name="Monétaire" xfId="1" builtinId="4"/>
    <cellStyle name="Normal" xfId="0" builtinId="0"/>
  </cellStyles>
  <dxfs count="25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9" defaultPivotStyle="PivotStyleLight16"/>
  <colors>
    <mruColors>
      <color rgb="FFFFE799"/>
      <color rgb="FFDBEEF3"/>
      <color rgb="FFAEE694"/>
      <color rgb="FFA9D18D"/>
      <color rgb="FFF2DDDC"/>
      <color rgb="FFECF1F8"/>
      <color rgb="FFEAF1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5773.868394097219" createdVersion="8" refreshedVersion="8" minRefreshableVersion="3" recordCount="53" xr:uid="{2C9BFE45-9AAF-4185-9D07-D71807D46639}">
  <cacheSource type="worksheet">
    <worksheetSource ref="C6:F59" sheet="Feuil1"/>
  </cacheSource>
  <cacheFields count="4">
    <cacheField name="Col D &amp; E" numFmtId="0">
      <sharedItems count="10">
        <s v="SAIF"/>
        <s v="CEMC1M"/>
        <s v="SAI"/>
        <s v="SAIM"/>
        <s v="CHIF"/>
        <s v="CEMC2M"/>
        <s v="CHIM"/>
        <s v="CHI"/>
        <s v="FAF"/>
        <s v="CEFF"/>
      </sharedItems>
    </cacheField>
    <cacheField name="Code" numFmtId="0">
      <sharedItems/>
    </cacheField>
    <cacheField name="Sexe" numFmtId="0">
      <sharedItems containsBlank="1" count="3">
        <s v="F"/>
        <s v="M"/>
        <m/>
      </sharedItems>
    </cacheField>
    <cacheField name="Poids" numFmtId="0">
      <sharedItems containsString="0" containsBlank="1" containsNumber="1" containsInteger="1" minValue="18" maxValue="18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3">
  <r>
    <x v="0"/>
    <s v="SAI"/>
    <x v="0"/>
    <n v="32"/>
  </r>
  <r>
    <x v="1"/>
    <s v="CEMC1"/>
    <x v="1"/>
    <n v="165"/>
  </r>
  <r>
    <x v="2"/>
    <s v="SAI"/>
    <x v="2"/>
    <m/>
  </r>
  <r>
    <x v="3"/>
    <s v="SAI"/>
    <x v="1"/>
    <n v="160"/>
  </r>
  <r>
    <x v="3"/>
    <s v="SAI"/>
    <x v="1"/>
    <n v="51"/>
  </r>
  <r>
    <x v="0"/>
    <s v="SAI"/>
    <x v="0"/>
    <n v="52"/>
  </r>
  <r>
    <x v="4"/>
    <s v="CHI"/>
    <x v="0"/>
    <m/>
  </r>
  <r>
    <x v="0"/>
    <s v="SAI"/>
    <x v="0"/>
    <n v="42"/>
  </r>
  <r>
    <x v="5"/>
    <s v="CEMC2"/>
    <x v="1"/>
    <n v="187"/>
  </r>
  <r>
    <x v="6"/>
    <s v="CHI"/>
    <x v="1"/>
    <m/>
  </r>
  <r>
    <x v="3"/>
    <s v="SAI"/>
    <x v="1"/>
    <n v="98"/>
  </r>
  <r>
    <x v="0"/>
    <s v="SAI"/>
    <x v="0"/>
    <n v="25"/>
  </r>
  <r>
    <x v="7"/>
    <s v="CHI"/>
    <x v="2"/>
    <m/>
  </r>
  <r>
    <x v="3"/>
    <s v="SAI"/>
    <x v="1"/>
    <n v="28"/>
  </r>
  <r>
    <x v="8"/>
    <s v="FA"/>
    <x v="0"/>
    <n v="62"/>
  </r>
  <r>
    <x v="0"/>
    <s v="SAI"/>
    <x v="0"/>
    <n v="28"/>
  </r>
  <r>
    <x v="3"/>
    <s v="SAI"/>
    <x v="1"/>
    <n v="80"/>
  </r>
  <r>
    <x v="0"/>
    <s v="SAI"/>
    <x v="0"/>
    <n v="30"/>
  </r>
  <r>
    <x v="3"/>
    <s v="SAI"/>
    <x v="1"/>
    <n v="70"/>
  </r>
  <r>
    <x v="4"/>
    <s v="CHI"/>
    <x v="0"/>
    <m/>
  </r>
  <r>
    <x v="0"/>
    <s v="SAI"/>
    <x v="0"/>
    <n v="20"/>
  </r>
  <r>
    <x v="7"/>
    <s v="CHI"/>
    <x v="2"/>
    <m/>
  </r>
  <r>
    <x v="9"/>
    <s v="CEF"/>
    <x v="0"/>
    <n v="105"/>
  </r>
  <r>
    <x v="7"/>
    <s v="CHI"/>
    <x v="2"/>
    <m/>
  </r>
  <r>
    <x v="9"/>
    <s v="CEF"/>
    <x v="0"/>
    <n v="112"/>
  </r>
  <r>
    <x v="4"/>
    <s v="CHI"/>
    <x v="0"/>
    <m/>
  </r>
  <r>
    <x v="0"/>
    <s v="SAI"/>
    <x v="0"/>
    <n v="52"/>
  </r>
  <r>
    <x v="0"/>
    <s v="SAI"/>
    <x v="0"/>
    <n v="32"/>
  </r>
  <r>
    <x v="0"/>
    <s v="SAI"/>
    <x v="0"/>
    <n v="28"/>
  </r>
  <r>
    <x v="3"/>
    <s v="SAI"/>
    <x v="1"/>
    <n v="35"/>
  </r>
  <r>
    <x v="0"/>
    <s v="SAI"/>
    <x v="0"/>
    <n v="40"/>
  </r>
  <r>
    <x v="4"/>
    <s v="CHI"/>
    <x v="0"/>
    <n v="18"/>
  </r>
  <r>
    <x v="3"/>
    <s v="SAI"/>
    <x v="1"/>
    <n v="26"/>
  </r>
  <r>
    <x v="0"/>
    <s v="SAI"/>
    <x v="0"/>
    <n v="65"/>
  </r>
  <r>
    <x v="3"/>
    <s v="SAI"/>
    <x v="1"/>
    <n v="55"/>
  </r>
  <r>
    <x v="3"/>
    <s v="SAI"/>
    <x v="1"/>
    <n v="80"/>
  </r>
  <r>
    <x v="4"/>
    <s v="CHI"/>
    <x v="0"/>
    <m/>
  </r>
  <r>
    <x v="4"/>
    <s v="CHI"/>
    <x v="0"/>
    <n v="19"/>
  </r>
  <r>
    <x v="0"/>
    <s v="SAI"/>
    <x v="0"/>
    <n v="45"/>
  </r>
  <r>
    <x v="3"/>
    <s v="SAI"/>
    <x v="1"/>
    <n v="62"/>
  </r>
  <r>
    <x v="3"/>
    <s v="SAI"/>
    <x v="1"/>
    <n v="25"/>
  </r>
  <r>
    <x v="3"/>
    <s v="SAI"/>
    <x v="1"/>
    <n v="65"/>
  </r>
  <r>
    <x v="3"/>
    <s v="SAI"/>
    <x v="1"/>
    <n v="30"/>
  </r>
  <r>
    <x v="6"/>
    <s v="CHI"/>
    <x v="1"/>
    <m/>
  </r>
  <r>
    <x v="3"/>
    <s v="SAI"/>
    <x v="1"/>
    <n v="95"/>
  </r>
  <r>
    <x v="3"/>
    <s v="SAI"/>
    <x v="1"/>
    <n v="70"/>
  </r>
  <r>
    <x v="0"/>
    <s v="SAI"/>
    <x v="0"/>
    <n v="75"/>
  </r>
  <r>
    <x v="6"/>
    <s v="CHI"/>
    <x v="1"/>
    <n v="26"/>
  </r>
  <r>
    <x v="4"/>
    <s v="CHI"/>
    <x v="0"/>
    <n v="20"/>
  </r>
  <r>
    <x v="4"/>
    <s v="CHI"/>
    <x v="0"/>
    <n v="18"/>
  </r>
  <r>
    <x v="0"/>
    <s v="SAI"/>
    <x v="0"/>
    <n v="40"/>
  </r>
  <r>
    <x v="3"/>
    <s v="SAI"/>
    <x v="1"/>
    <n v="25"/>
  </r>
  <r>
    <x v="0"/>
    <s v="SAI"/>
    <x v="0"/>
    <n v="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F37DE9-0D8E-4B0C-B7F6-1D2473600DC5}" name="Tableau croisé dynamique1" cacheId="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A3:E15" firstHeaderRow="1" firstDataRow="2" firstDataCol="1"/>
  <pivotFields count="4">
    <pivotField axis="axisRow" compact="0" outline="0" showAll="0">
      <items count="11">
        <item x="9"/>
        <item x="1"/>
        <item x="5"/>
        <item x="7"/>
        <item x="4"/>
        <item x="6"/>
        <item x="8"/>
        <item x="2"/>
        <item x="0"/>
        <item x="3"/>
        <item t="default"/>
      </items>
    </pivotField>
    <pivotField compact="0" outline="0" showAll="0"/>
    <pivotField axis="axisCol" compact="0" outline="0" showAll="0">
      <items count="4">
        <item x="0"/>
        <item x="1"/>
        <item x="2"/>
        <item t="default"/>
      </items>
    </pivotField>
    <pivotField dataField="1" compact="0" outline="0" showAl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dataFields count="1">
    <dataField name="Nombre de Poids" fld="3" subtotal="count" baseField="0" baseItem="0"/>
  </dataFields>
  <formats count="5">
    <format dxfId="24">
      <pivotArea outline="0" collapsedLevelsAreSubtotals="1" fieldPosition="0"/>
    </format>
    <format dxfId="23">
      <pivotArea field="2" type="button" dataOnly="0" labelOnly="1" outline="0" axis="axisCol" fieldPosition="0"/>
    </format>
    <format dxfId="22">
      <pivotArea type="topRight" dataOnly="0" labelOnly="1" outline="0" fieldPosition="0"/>
    </format>
    <format dxfId="21">
      <pivotArea dataOnly="0" labelOnly="1" outline="0" fieldPosition="0">
        <references count="1">
          <reference field="2" count="0"/>
        </references>
      </pivotArea>
    </format>
    <format dxfId="2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19715-89B8-4229-9339-03F6488C102E}">
  <dimension ref="A3:E16"/>
  <sheetViews>
    <sheetView workbookViewId="0">
      <selection activeCell="B5" sqref="B5"/>
    </sheetView>
  </sheetViews>
  <sheetFormatPr baseColWidth="10" defaultRowHeight="15" x14ac:dyDescent="0.25"/>
  <cols>
    <col min="1" max="1" width="16.42578125" bestFit="1" customWidth="1"/>
    <col min="2" max="4" width="9.85546875" style="31" bestFit="1" customWidth="1"/>
    <col min="5" max="5" width="12.5703125" style="31" bestFit="1" customWidth="1"/>
    <col min="6" max="7" width="17.42578125" bestFit="1" customWidth="1"/>
    <col min="8" max="8" width="22.42578125" bestFit="1" customWidth="1"/>
    <col min="9" max="9" width="20.7109375" bestFit="1" customWidth="1"/>
  </cols>
  <sheetData>
    <row r="3" spans="1:5" x14ac:dyDescent="0.25">
      <c r="A3" s="75" t="s">
        <v>45</v>
      </c>
      <c r="B3" s="76" t="s">
        <v>0</v>
      </c>
    </row>
    <row r="4" spans="1:5" x14ac:dyDescent="0.25">
      <c r="A4" s="75" t="s">
        <v>4</v>
      </c>
      <c r="B4" s="31" t="s">
        <v>6</v>
      </c>
      <c r="C4" s="31" t="s">
        <v>8</v>
      </c>
      <c r="D4" s="31" t="s">
        <v>44</v>
      </c>
      <c r="E4" s="31" t="s">
        <v>43</v>
      </c>
    </row>
    <row r="5" spans="1:5" x14ac:dyDescent="0.25">
      <c r="A5" t="s">
        <v>14</v>
      </c>
      <c r="B5" s="77">
        <v>2</v>
      </c>
      <c r="C5" s="77"/>
      <c r="D5" s="77"/>
      <c r="E5" s="77">
        <v>2</v>
      </c>
    </row>
    <row r="6" spans="1:5" x14ac:dyDescent="0.25">
      <c r="A6" t="s">
        <v>16</v>
      </c>
      <c r="B6" s="77"/>
      <c r="C6" s="77">
        <v>1</v>
      </c>
      <c r="D6" s="77"/>
      <c r="E6" s="77">
        <v>1</v>
      </c>
    </row>
    <row r="7" spans="1:5" x14ac:dyDescent="0.25">
      <c r="A7" t="s">
        <v>17</v>
      </c>
      <c r="B7" s="77"/>
      <c r="C7" s="77">
        <v>1</v>
      </c>
      <c r="D7" s="77"/>
      <c r="E7" s="77">
        <v>1</v>
      </c>
    </row>
    <row r="8" spans="1:5" x14ac:dyDescent="0.25">
      <c r="A8" t="s">
        <v>9</v>
      </c>
      <c r="B8" s="77"/>
      <c r="C8" s="77"/>
      <c r="D8" s="77"/>
      <c r="E8" s="77"/>
    </row>
    <row r="9" spans="1:5" x14ac:dyDescent="0.25">
      <c r="A9" t="s">
        <v>18</v>
      </c>
      <c r="B9" s="77">
        <v>4</v>
      </c>
      <c r="C9" s="77"/>
      <c r="D9" s="77"/>
      <c r="E9" s="77">
        <v>4</v>
      </c>
    </row>
    <row r="10" spans="1:5" x14ac:dyDescent="0.25">
      <c r="A10" t="s">
        <v>19</v>
      </c>
      <c r="B10" s="77"/>
      <c r="C10" s="77">
        <v>1</v>
      </c>
      <c r="D10" s="77"/>
      <c r="E10" s="77">
        <v>1</v>
      </c>
    </row>
    <row r="11" spans="1:5" x14ac:dyDescent="0.25">
      <c r="A11" t="s">
        <v>20</v>
      </c>
      <c r="B11" s="77">
        <v>1</v>
      </c>
      <c r="C11" s="77"/>
      <c r="D11" s="77"/>
      <c r="E11" s="77">
        <v>1</v>
      </c>
    </row>
    <row r="12" spans="1:5" x14ac:dyDescent="0.25">
      <c r="A12" t="s">
        <v>5</v>
      </c>
      <c r="B12" s="77"/>
      <c r="C12" s="77"/>
      <c r="D12" s="77"/>
      <c r="E12" s="77"/>
    </row>
    <row r="13" spans="1:5" x14ac:dyDescent="0.25">
      <c r="A13" t="s">
        <v>21</v>
      </c>
      <c r="B13" s="77">
        <v>16</v>
      </c>
      <c r="C13" s="77"/>
      <c r="D13" s="77"/>
      <c r="E13" s="77">
        <v>16</v>
      </c>
    </row>
    <row r="14" spans="1:5" x14ac:dyDescent="0.25">
      <c r="A14" t="s">
        <v>22</v>
      </c>
      <c r="B14" s="77"/>
      <c r="C14" s="77">
        <v>17</v>
      </c>
      <c r="D14" s="77"/>
      <c r="E14" s="77">
        <v>17</v>
      </c>
    </row>
    <row r="15" spans="1:5" x14ac:dyDescent="0.25">
      <c r="A15" t="s">
        <v>43</v>
      </c>
      <c r="B15" s="77">
        <v>23</v>
      </c>
      <c r="C15" s="77">
        <v>20</v>
      </c>
      <c r="D15" s="77"/>
      <c r="E15" s="77">
        <v>43</v>
      </c>
    </row>
    <row r="16" spans="1:5" x14ac:dyDescent="0.25">
      <c r="B16"/>
      <c r="C16"/>
      <c r="D16"/>
      <c r="E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M80"/>
  <sheetViews>
    <sheetView showGridLines="0" tabSelected="1" topLeftCell="A55" workbookViewId="0">
      <selection activeCell="F73" sqref="F73"/>
    </sheetView>
  </sheetViews>
  <sheetFormatPr baseColWidth="10" defaultRowHeight="15" x14ac:dyDescent="0.25"/>
  <cols>
    <col min="1" max="1" width="4.5703125" customWidth="1"/>
    <col min="2" max="2" width="9" customWidth="1"/>
    <col min="3" max="3" width="8.5703125" customWidth="1"/>
    <col min="5" max="5" width="12.85546875" customWidth="1"/>
    <col min="6" max="6" width="11.140625" customWidth="1"/>
    <col min="9" max="9" width="3.7109375" customWidth="1"/>
    <col min="10" max="10" width="12.85546875" customWidth="1"/>
    <col min="11" max="11" width="6.42578125" customWidth="1"/>
    <col min="12" max="12" width="8.42578125" customWidth="1"/>
  </cols>
  <sheetData>
    <row r="5" spans="2:13" x14ac:dyDescent="0.25">
      <c r="J5" s="11" t="s">
        <v>13</v>
      </c>
    </row>
    <row r="6" spans="2:13" x14ac:dyDescent="0.25">
      <c r="C6" s="29" t="s">
        <v>4</v>
      </c>
      <c r="D6" s="30" t="s">
        <v>3</v>
      </c>
      <c r="E6" s="30" t="s">
        <v>0</v>
      </c>
      <c r="F6" s="30" t="s">
        <v>1</v>
      </c>
      <c r="G6" s="30"/>
      <c r="H6" s="30" t="s">
        <v>2</v>
      </c>
      <c r="K6" s="13" t="s">
        <v>23</v>
      </c>
      <c r="L6" s="13" t="s">
        <v>1</v>
      </c>
      <c r="M6" s="13" t="s">
        <v>2</v>
      </c>
    </row>
    <row r="7" spans="2:13" x14ac:dyDescent="0.25">
      <c r="B7" s="15">
        <v>45583</v>
      </c>
      <c r="C7" s="43" t="str">
        <f>D7&amp;E7</f>
        <v>SAIF</v>
      </c>
      <c r="D7" s="3" t="s">
        <v>5</v>
      </c>
      <c r="E7" s="4" t="s">
        <v>6</v>
      </c>
      <c r="F7" s="38">
        <v>32</v>
      </c>
      <c r="G7" s="5"/>
      <c r="H7" s="4">
        <v>25</v>
      </c>
      <c r="J7" s="12" t="s">
        <v>14</v>
      </c>
      <c r="K7" s="13">
        <f>COUNTIF($C$7:$C$39,J7)</f>
        <v>2</v>
      </c>
      <c r="L7" s="13">
        <f>SUMIFS($F$7:$F$39,$C$7:$C$39,$J7)</f>
        <v>217</v>
      </c>
      <c r="M7" s="14">
        <f>SUMIFS($H$7:$H$39,$C$7:$C$39,$J7)</f>
        <v>100</v>
      </c>
    </row>
    <row r="8" spans="2:13" x14ac:dyDescent="0.25">
      <c r="B8" s="15">
        <v>45583</v>
      </c>
      <c r="C8" s="8" t="str">
        <f t="shared" ref="C8:C59" si="0">D8&amp;E8</f>
        <v>CEMC1M</v>
      </c>
      <c r="D8" s="2" t="s">
        <v>7</v>
      </c>
      <c r="E8" s="2" t="s">
        <v>8</v>
      </c>
      <c r="F8" s="2">
        <v>165</v>
      </c>
      <c r="G8" s="6"/>
      <c r="H8" s="2">
        <v>180</v>
      </c>
      <c r="J8" s="12" t="s">
        <v>15</v>
      </c>
      <c r="K8" s="13">
        <f t="shared" ref="K8:K18" si="1">COUNTIF($C$7:$C$39,J8)</f>
        <v>0</v>
      </c>
      <c r="L8" s="13">
        <f t="shared" ref="L8:L18" si="2">SUMIFS($F$7:$F$39,$C$7:$C$39,$J8)</f>
        <v>0</v>
      </c>
      <c r="M8" s="14">
        <f t="shared" ref="M8:M18" si="3">SUMIFS($H$7:$H$39,$C$7:$C$39,$J8)</f>
        <v>0</v>
      </c>
    </row>
    <row r="9" spans="2:13" x14ac:dyDescent="0.25">
      <c r="B9" s="15">
        <v>45583</v>
      </c>
      <c r="C9" s="8" t="str">
        <f t="shared" si="0"/>
        <v>SAI</v>
      </c>
      <c r="D9" s="2" t="s">
        <v>5</v>
      </c>
      <c r="E9" s="2"/>
      <c r="F9" s="2"/>
      <c r="G9" s="6"/>
      <c r="H9" s="2"/>
      <c r="J9" s="12" t="s">
        <v>16</v>
      </c>
      <c r="K9" s="13">
        <f t="shared" si="1"/>
        <v>1</v>
      </c>
      <c r="L9" s="13">
        <f t="shared" si="2"/>
        <v>165</v>
      </c>
      <c r="M9" s="14">
        <f t="shared" si="3"/>
        <v>180</v>
      </c>
    </row>
    <row r="10" spans="2:13" x14ac:dyDescent="0.25">
      <c r="B10" s="15">
        <v>45583</v>
      </c>
      <c r="C10" s="68" t="str">
        <f t="shared" si="0"/>
        <v>SAIM</v>
      </c>
      <c r="D10" s="2" t="s">
        <v>5</v>
      </c>
      <c r="E10" s="2" t="s">
        <v>8</v>
      </c>
      <c r="F10" s="69">
        <v>160</v>
      </c>
      <c r="G10" s="6"/>
      <c r="H10" s="2">
        <v>50</v>
      </c>
      <c r="J10" s="12" t="s">
        <v>17</v>
      </c>
      <c r="K10" s="13">
        <f t="shared" si="1"/>
        <v>1</v>
      </c>
      <c r="L10" s="13">
        <f t="shared" si="2"/>
        <v>187</v>
      </c>
      <c r="M10" s="14">
        <f t="shared" si="3"/>
        <v>180</v>
      </c>
    </row>
    <row r="11" spans="2:13" x14ac:dyDescent="0.25">
      <c r="B11" s="15">
        <v>45583</v>
      </c>
      <c r="C11" s="70" t="str">
        <f t="shared" si="0"/>
        <v>SAIM</v>
      </c>
      <c r="D11" s="2" t="s">
        <v>5</v>
      </c>
      <c r="E11" s="2" t="s">
        <v>8</v>
      </c>
      <c r="F11" s="60">
        <v>51</v>
      </c>
      <c r="G11" s="6"/>
      <c r="H11" s="2">
        <v>50</v>
      </c>
      <c r="J11" s="12" t="s">
        <v>9</v>
      </c>
      <c r="K11" s="13">
        <f t="shared" si="1"/>
        <v>3</v>
      </c>
      <c r="L11" s="13">
        <f t="shared" si="2"/>
        <v>0</v>
      </c>
      <c r="M11" s="14">
        <f t="shared" si="3"/>
        <v>60</v>
      </c>
    </row>
    <row r="12" spans="2:13" x14ac:dyDescent="0.25">
      <c r="B12" s="15">
        <v>45583</v>
      </c>
      <c r="C12" s="48" t="str">
        <f t="shared" si="0"/>
        <v>SAIF</v>
      </c>
      <c r="D12" s="2" t="s">
        <v>5</v>
      </c>
      <c r="E12" s="2" t="s">
        <v>6</v>
      </c>
      <c r="F12" s="35">
        <v>52</v>
      </c>
      <c r="G12" s="6"/>
      <c r="H12" s="2"/>
      <c r="J12" s="12" t="s">
        <v>18</v>
      </c>
      <c r="K12" s="13">
        <f t="shared" si="1"/>
        <v>4</v>
      </c>
      <c r="L12" s="13">
        <f t="shared" si="2"/>
        <v>18</v>
      </c>
      <c r="M12" s="14">
        <f t="shared" si="3"/>
        <v>40</v>
      </c>
    </row>
    <row r="13" spans="2:13" x14ac:dyDescent="0.25">
      <c r="B13" s="15">
        <v>45583</v>
      </c>
      <c r="C13" s="8" t="str">
        <f t="shared" si="0"/>
        <v>CHIF</v>
      </c>
      <c r="D13" s="2" t="s">
        <v>9</v>
      </c>
      <c r="E13" s="2" t="s">
        <v>6</v>
      </c>
      <c r="F13" s="7"/>
      <c r="G13" s="6"/>
      <c r="H13" s="2">
        <v>20</v>
      </c>
      <c r="J13" s="12" t="s">
        <v>19</v>
      </c>
      <c r="K13" s="13">
        <f t="shared" si="1"/>
        <v>1</v>
      </c>
      <c r="L13" s="13">
        <f t="shared" si="2"/>
        <v>0</v>
      </c>
      <c r="M13" s="14">
        <f t="shared" si="3"/>
        <v>20</v>
      </c>
    </row>
    <row r="14" spans="2:13" x14ac:dyDescent="0.25">
      <c r="B14" s="15">
        <v>45583</v>
      </c>
      <c r="C14" s="49" t="str">
        <f t="shared" si="0"/>
        <v>SAIF</v>
      </c>
      <c r="D14" s="2" t="s">
        <v>5</v>
      </c>
      <c r="E14" s="2" t="s">
        <v>6</v>
      </c>
      <c r="F14" s="32">
        <v>42</v>
      </c>
      <c r="G14" s="6"/>
      <c r="H14" s="2">
        <v>25</v>
      </c>
      <c r="J14" s="12" t="s">
        <v>11</v>
      </c>
      <c r="K14" s="13">
        <f t="shared" si="1"/>
        <v>0</v>
      </c>
      <c r="L14" s="13">
        <f t="shared" si="2"/>
        <v>0</v>
      </c>
      <c r="M14" s="14">
        <f t="shared" si="3"/>
        <v>0</v>
      </c>
    </row>
    <row r="15" spans="2:13" x14ac:dyDescent="0.25">
      <c r="B15" s="15">
        <v>45583</v>
      </c>
      <c r="C15" s="8" t="str">
        <f t="shared" si="0"/>
        <v>CEMC2M</v>
      </c>
      <c r="D15" s="2" t="s">
        <v>10</v>
      </c>
      <c r="E15" s="2" t="s">
        <v>8</v>
      </c>
      <c r="F15" s="2">
        <v>187</v>
      </c>
      <c r="G15" s="6"/>
      <c r="H15" s="2">
        <v>180</v>
      </c>
      <c r="J15" s="12" t="s">
        <v>20</v>
      </c>
      <c r="K15" s="13">
        <f t="shared" si="1"/>
        <v>1</v>
      </c>
      <c r="L15" s="13">
        <f t="shared" si="2"/>
        <v>62</v>
      </c>
      <c r="M15" s="14">
        <f t="shared" si="3"/>
        <v>0</v>
      </c>
    </row>
    <row r="16" spans="2:13" x14ac:dyDescent="0.25">
      <c r="B16" s="15">
        <v>45583</v>
      </c>
      <c r="C16" s="8" t="str">
        <f t="shared" si="0"/>
        <v>CHIM</v>
      </c>
      <c r="D16" s="2" t="s">
        <v>9</v>
      </c>
      <c r="E16" s="2" t="s">
        <v>8</v>
      </c>
      <c r="F16" s="2"/>
      <c r="G16" s="6"/>
      <c r="H16" s="2">
        <v>20</v>
      </c>
      <c r="J16" s="12" t="s">
        <v>5</v>
      </c>
      <c r="K16" s="13">
        <f t="shared" si="1"/>
        <v>1</v>
      </c>
      <c r="L16" s="13">
        <f t="shared" si="2"/>
        <v>0</v>
      </c>
      <c r="M16" s="14">
        <f t="shared" si="3"/>
        <v>0</v>
      </c>
    </row>
    <row r="17" spans="2:13" x14ac:dyDescent="0.25">
      <c r="B17" s="15">
        <v>45583</v>
      </c>
      <c r="C17" s="72" t="str">
        <f t="shared" si="0"/>
        <v>SAIM</v>
      </c>
      <c r="D17" s="2" t="s">
        <v>5</v>
      </c>
      <c r="E17" s="2" t="s">
        <v>8</v>
      </c>
      <c r="F17" s="63">
        <v>98</v>
      </c>
      <c r="G17" s="6"/>
      <c r="H17" s="2">
        <v>25</v>
      </c>
      <c r="J17" s="12" t="s">
        <v>21</v>
      </c>
      <c r="K17" s="13">
        <f t="shared" si="1"/>
        <v>11</v>
      </c>
      <c r="L17" s="13">
        <f t="shared" si="2"/>
        <v>381</v>
      </c>
      <c r="M17" s="14">
        <f t="shared" si="3"/>
        <v>125</v>
      </c>
    </row>
    <row r="18" spans="2:13" x14ac:dyDescent="0.25">
      <c r="B18" s="15">
        <v>45583</v>
      </c>
      <c r="C18" s="43" t="str">
        <f t="shared" si="0"/>
        <v>SAIF</v>
      </c>
      <c r="D18" s="2" t="s">
        <v>5</v>
      </c>
      <c r="E18" s="2" t="s">
        <v>6</v>
      </c>
      <c r="F18" s="39">
        <v>25</v>
      </c>
      <c r="G18" s="6"/>
      <c r="H18" s="2">
        <v>25</v>
      </c>
      <c r="J18" s="12" t="s">
        <v>22</v>
      </c>
      <c r="K18" s="13">
        <f t="shared" si="1"/>
        <v>8</v>
      </c>
      <c r="L18" s="13">
        <f t="shared" si="2"/>
        <v>548</v>
      </c>
      <c r="M18" s="14">
        <f t="shared" si="3"/>
        <v>125</v>
      </c>
    </row>
    <row r="19" spans="2:13" x14ac:dyDescent="0.25">
      <c r="B19" s="15">
        <v>45583</v>
      </c>
      <c r="C19" s="8" t="str">
        <f t="shared" si="0"/>
        <v>CHI</v>
      </c>
      <c r="D19" s="2" t="s">
        <v>9</v>
      </c>
      <c r="E19" s="2"/>
      <c r="F19" s="2"/>
      <c r="G19" s="6"/>
      <c r="H19" s="2">
        <v>20</v>
      </c>
      <c r="K19" s="1"/>
      <c r="L19" s="1"/>
      <c r="M19" s="1"/>
    </row>
    <row r="20" spans="2:13" x14ac:dyDescent="0.25">
      <c r="B20" s="15">
        <v>45583</v>
      </c>
      <c r="C20" s="53" t="str">
        <f t="shared" si="0"/>
        <v>SAIM</v>
      </c>
      <c r="D20" s="2" t="s">
        <v>5</v>
      </c>
      <c r="E20" s="2" t="s">
        <v>8</v>
      </c>
      <c r="F20" s="56">
        <v>28</v>
      </c>
      <c r="G20" s="6"/>
      <c r="H20" s="2"/>
    </row>
    <row r="21" spans="2:13" x14ac:dyDescent="0.25">
      <c r="B21" s="15">
        <v>45583</v>
      </c>
      <c r="C21" s="8" t="str">
        <f t="shared" si="0"/>
        <v>FAF</v>
      </c>
      <c r="D21" s="2" t="s">
        <v>11</v>
      </c>
      <c r="E21" s="2" t="s">
        <v>6</v>
      </c>
      <c r="F21" s="2">
        <v>62</v>
      </c>
      <c r="G21" s="6"/>
      <c r="H21" s="2"/>
      <c r="J21" s="22">
        <f>B39</f>
        <v>45583</v>
      </c>
      <c r="K21" s="23">
        <f>SUM(K7:K20)</f>
        <v>33</v>
      </c>
      <c r="L21" s="25">
        <f>SUM(L7:L20)</f>
        <v>1578</v>
      </c>
      <c r="M21" s="24">
        <f>SUM(M7:M20)</f>
        <v>830</v>
      </c>
    </row>
    <row r="22" spans="2:13" x14ac:dyDescent="0.25">
      <c r="B22" s="15">
        <v>45583</v>
      </c>
      <c r="C22" s="43" t="str">
        <f t="shared" si="0"/>
        <v>SAIF</v>
      </c>
      <c r="D22" s="2" t="s">
        <v>5</v>
      </c>
      <c r="E22" s="2" t="s">
        <v>6</v>
      </c>
      <c r="F22" s="39">
        <v>28</v>
      </c>
      <c r="G22" s="6"/>
      <c r="H22" s="2">
        <v>25</v>
      </c>
    </row>
    <row r="23" spans="2:13" x14ac:dyDescent="0.25">
      <c r="B23" s="15">
        <v>45583</v>
      </c>
      <c r="C23" s="70" t="str">
        <f t="shared" si="0"/>
        <v>SAIM</v>
      </c>
      <c r="D23" s="2" t="s">
        <v>5</v>
      </c>
      <c r="E23" s="2" t="s">
        <v>8</v>
      </c>
      <c r="F23" s="60">
        <v>80</v>
      </c>
      <c r="G23" s="6"/>
      <c r="H23" s="2"/>
    </row>
    <row r="24" spans="2:13" x14ac:dyDescent="0.25">
      <c r="B24" s="15">
        <v>45583</v>
      </c>
      <c r="C24" s="43" t="str">
        <f t="shared" si="0"/>
        <v>SAIF</v>
      </c>
      <c r="D24" s="2" t="s">
        <v>5</v>
      </c>
      <c r="E24" s="2" t="s">
        <v>6</v>
      </c>
      <c r="F24" s="39">
        <v>30</v>
      </c>
      <c r="G24" s="6"/>
      <c r="H24" s="2">
        <v>25</v>
      </c>
    </row>
    <row r="25" spans="2:13" x14ac:dyDescent="0.25">
      <c r="B25" s="15">
        <v>45583</v>
      </c>
      <c r="C25" s="70" t="str">
        <f t="shared" si="0"/>
        <v>SAIM</v>
      </c>
      <c r="D25" s="2" t="s">
        <v>5</v>
      </c>
      <c r="E25" s="2" t="s">
        <v>8</v>
      </c>
      <c r="F25" s="60">
        <v>70</v>
      </c>
      <c r="G25" s="6"/>
      <c r="H25" s="2"/>
    </row>
    <row r="26" spans="2:13" x14ac:dyDescent="0.25">
      <c r="B26" s="15">
        <v>45583</v>
      </c>
      <c r="C26" s="8" t="str">
        <f t="shared" si="0"/>
        <v>CHIF</v>
      </c>
      <c r="D26" s="2" t="s">
        <v>9</v>
      </c>
      <c r="E26" s="2" t="s">
        <v>6</v>
      </c>
      <c r="F26" s="2"/>
      <c r="G26" s="6"/>
      <c r="H26" s="2">
        <v>20</v>
      </c>
    </row>
    <row r="27" spans="2:13" x14ac:dyDescent="0.25">
      <c r="B27" s="15">
        <v>45583</v>
      </c>
      <c r="C27" s="43" t="str">
        <f t="shared" si="0"/>
        <v>SAIF</v>
      </c>
      <c r="D27" s="2" t="s">
        <v>5</v>
      </c>
      <c r="E27" s="2" t="s">
        <v>6</v>
      </c>
      <c r="F27" s="39">
        <v>20</v>
      </c>
      <c r="G27" s="6"/>
      <c r="H27" s="2"/>
    </row>
    <row r="28" spans="2:13" x14ac:dyDescent="0.25">
      <c r="B28" s="15">
        <v>45583</v>
      </c>
      <c r="C28" s="8" t="str">
        <f t="shared" si="0"/>
        <v>CHI</v>
      </c>
      <c r="D28" s="2" t="s">
        <v>9</v>
      </c>
      <c r="E28" s="2"/>
      <c r="F28" s="2"/>
      <c r="G28" s="6"/>
      <c r="H28" s="2">
        <v>20</v>
      </c>
    </row>
    <row r="29" spans="2:13" x14ac:dyDescent="0.25">
      <c r="B29" s="15">
        <v>45583</v>
      </c>
      <c r="C29" s="8" t="str">
        <f t="shared" si="0"/>
        <v>CEFF</v>
      </c>
      <c r="D29" s="2" t="s">
        <v>12</v>
      </c>
      <c r="E29" s="2" t="s">
        <v>6</v>
      </c>
      <c r="F29" s="2">
        <v>105</v>
      </c>
      <c r="G29" s="6"/>
      <c r="H29" s="2">
        <v>50</v>
      </c>
    </row>
    <row r="30" spans="2:13" x14ac:dyDescent="0.25">
      <c r="B30" s="15">
        <v>45583</v>
      </c>
      <c r="C30" s="8" t="str">
        <f t="shared" si="0"/>
        <v>CHI</v>
      </c>
      <c r="D30" s="2" t="s">
        <v>9</v>
      </c>
      <c r="E30" s="2"/>
      <c r="F30" s="2"/>
      <c r="G30" s="2"/>
      <c r="H30" s="2">
        <v>20</v>
      </c>
    </row>
    <row r="31" spans="2:13" x14ac:dyDescent="0.25">
      <c r="B31" s="15">
        <v>45583</v>
      </c>
      <c r="C31" s="8" t="str">
        <f t="shared" si="0"/>
        <v>CEFF</v>
      </c>
      <c r="D31" s="2" t="s">
        <v>12</v>
      </c>
      <c r="E31" s="2" t="s">
        <v>6</v>
      </c>
      <c r="F31" s="2">
        <v>112</v>
      </c>
      <c r="G31" s="6"/>
      <c r="H31" s="2">
        <v>50</v>
      </c>
    </row>
    <row r="32" spans="2:13" x14ac:dyDescent="0.25">
      <c r="B32" s="15">
        <v>45583</v>
      </c>
      <c r="C32" s="8" t="str">
        <f t="shared" si="0"/>
        <v>CHIF</v>
      </c>
      <c r="D32" s="2" t="s">
        <v>9</v>
      </c>
      <c r="E32" s="2" t="s">
        <v>6</v>
      </c>
      <c r="F32" s="2"/>
      <c r="G32" s="6"/>
      <c r="H32" s="2"/>
    </row>
    <row r="33" spans="2:13" x14ac:dyDescent="0.25">
      <c r="B33" s="15">
        <v>45583</v>
      </c>
      <c r="C33" s="48" t="str">
        <f t="shared" si="0"/>
        <v>SAIF</v>
      </c>
      <c r="D33" s="2" t="s">
        <v>5</v>
      </c>
      <c r="E33" s="2" t="s">
        <v>6</v>
      </c>
      <c r="F33" s="35">
        <v>52</v>
      </c>
      <c r="G33" s="6"/>
      <c r="H33" s="2"/>
    </row>
    <row r="34" spans="2:13" x14ac:dyDescent="0.25">
      <c r="B34" s="15">
        <v>45583</v>
      </c>
      <c r="C34" s="43" t="str">
        <f t="shared" si="0"/>
        <v>SAIF</v>
      </c>
      <c r="D34" s="2" t="s">
        <v>5</v>
      </c>
      <c r="E34" s="2" t="s">
        <v>6</v>
      </c>
      <c r="F34" s="39">
        <v>32</v>
      </c>
      <c r="G34" s="6"/>
      <c r="H34" s="2"/>
    </row>
    <row r="35" spans="2:13" x14ac:dyDescent="0.25">
      <c r="B35" s="15">
        <v>45583</v>
      </c>
      <c r="C35" s="43" t="str">
        <f t="shared" si="0"/>
        <v>SAIF</v>
      </c>
      <c r="D35" s="2" t="s">
        <v>5</v>
      </c>
      <c r="E35" s="2" t="s">
        <v>6</v>
      </c>
      <c r="F35" s="39">
        <v>28</v>
      </c>
      <c r="G35" s="6"/>
      <c r="H35" s="2"/>
    </row>
    <row r="36" spans="2:13" x14ac:dyDescent="0.25">
      <c r="B36" s="15">
        <v>45583</v>
      </c>
      <c r="C36" s="53" t="str">
        <f t="shared" si="0"/>
        <v>SAIM</v>
      </c>
      <c r="D36" s="2" t="s">
        <v>5</v>
      </c>
      <c r="E36" s="2" t="s">
        <v>8</v>
      </c>
      <c r="F36" s="56">
        <v>35</v>
      </c>
      <c r="G36" s="6"/>
      <c r="H36" s="2"/>
    </row>
    <row r="37" spans="2:13" x14ac:dyDescent="0.25">
      <c r="B37" s="15">
        <v>45583</v>
      </c>
      <c r="C37" s="43" t="str">
        <f t="shared" si="0"/>
        <v>SAIF</v>
      </c>
      <c r="D37" s="2" t="s">
        <v>5</v>
      </c>
      <c r="E37" s="2" t="s">
        <v>6</v>
      </c>
      <c r="F37" s="39">
        <v>40</v>
      </c>
      <c r="G37" s="6"/>
      <c r="H37" s="2"/>
    </row>
    <row r="38" spans="2:13" x14ac:dyDescent="0.25">
      <c r="B38" s="15">
        <v>45583</v>
      </c>
      <c r="C38" s="8" t="str">
        <f t="shared" si="0"/>
        <v>CHIF</v>
      </c>
      <c r="D38" s="2" t="s">
        <v>9</v>
      </c>
      <c r="E38" s="2" t="s">
        <v>6</v>
      </c>
      <c r="F38" s="2">
        <v>18</v>
      </c>
      <c r="G38" s="6"/>
      <c r="H38" s="2"/>
    </row>
    <row r="39" spans="2:13" x14ac:dyDescent="0.25">
      <c r="B39" s="16">
        <v>45583</v>
      </c>
      <c r="C39" s="54" t="str">
        <f t="shared" si="0"/>
        <v>SAIM</v>
      </c>
      <c r="D39" s="9" t="s">
        <v>5</v>
      </c>
      <c r="E39" s="9" t="s">
        <v>8</v>
      </c>
      <c r="F39" s="57">
        <v>26</v>
      </c>
      <c r="G39" s="10"/>
      <c r="H39" s="9"/>
    </row>
    <row r="40" spans="2:13" x14ac:dyDescent="0.25">
      <c r="B40" s="15">
        <v>45584</v>
      </c>
      <c r="C40" s="47" t="str">
        <f t="shared" si="0"/>
        <v>SAIF</v>
      </c>
      <c r="D40" s="3" t="s">
        <v>5</v>
      </c>
      <c r="E40" s="3" t="s">
        <v>6</v>
      </c>
      <c r="F40" s="45">
        <v>65</v>
      </c>
      <c r="G40" s="17"/>
      <c r="H40" s="3">
        <v>50</v>
      </c>
      <c r="J40" s="12" t="s">
        <v>14</v>
      </c>
      <c r="K40" s="13">
        <f>COUNTIF($C$40:$C$59,$J40)</f>
        <v>0</v>
      </c>
      <c r="L40" s="13">
        <f>SUMIFS($F$40:$F$59,$C$40:$C$59,$J40)</f>
        <v>0</v>
      </c>
      <c r="M40" s="14">
        <f>SUMIFS($H$40:$H$59,$C$40:$C$59,$J40)</f>
        <v>0</v>
      </c>
    </row>
    <row r="41" spans="2:13" x14ac:dyDescent="0.25">
      <c r="B41" s="15">
        <v>45584</v>
      </c>
      <c r="C41" s="71" t="str">
        <f t="shared" si="0"/>
        <v>SAIM</v>
      </c>
      <c r="D41" s="2" t="s">
        <v>5</v>
      </c>
      <c r="E41" s="2" t="s">
        <v>8</v>
      </c>
      <c r="F41" s="60">
        <v>55</v>
      </c>
      <c r="G41" s="6"/>
      <c r="H41" s="2">
        <v>50</v>
      </c>
      <c r="J41" s="12" t="s">
        <v>15</v>
      </c>
      <c r="K41" s="13">
        <f t="shared" ref="K41:K51" si="4">COUNTIF($C$40:$C$59,$J41)</f>
        <v>0</v>
      </c>
      <c r="L41" s="13">
        <f t="shared" ref="L41:L51" si="5">SUMIFS($F$40:$F$59,$C$40:$C$59,$J41)</f>
        <v>0</v>
      </c>
      <c r="M41" s="14">
        <f t="shared" ref="M41:M51" si="6">SUMIFS($H$40:$H$59,$C$40:$C$59,$J41)</f>
        <v>0</v>
      </c>
    </row>
    <row r="42" spans="2:13" x14ac:dyDescent="0.25">
      <c r="B42" s="15">
        <v>45584</v>
      </c>
      <c r="C42" s="71" t="str">
        <f t="shared" si="0"/>
        <v>SAIM</v>
      </c>
      <c r="D42" s="2" t="s">
        <v>5</v>
      </c>
      <c r="E42" s="2" t="s">
        <v>8</v>
      </c>
      <c r="F42" s="60">
        <v>80</v>
      </c>
      <c r="G42" s="6"/>
      <c r="H42" s="2">
        <v>50</v>
      </c>
      <c r="J42" s="12" t="s">
        <v>16</v>
      </c>
      <c r="K42" s="13">
        <f t="shared" si="4"/>
        <v>0</v>
      </c>
      <c r="L42" s="13">
        <f t="shared" si="5"/>
        <v>0</v>
      </c>
      <c r="M42" s="14">
        <f t="shared" si="6"/>
        <v>0</v>
      </c>
    </row>
    <row r="43" spans="2:13" x14ac:dyDescent="0.25">
      <c r="B43" s="15">
        <v>45584</v>
      </c>
      <c r="C43" s="20" t="str">
        <f t="shared" si="0"/>
        <v>CHIF</v>
      </c>
      <c r="D43" s="2" t="s">
        <v>9</v>
      </c>
      <c r="E43" s="2" t="s">
        <v>6</v>
      </c>
      <c r="F43" s="2"/>
      <c r="G43" s="6"/>
      <c r="H43" s="2">
        <v>20</v>
      </c>
      <c r="J43" s="12" t="s">
        <v>17</v>
      </c>
      <c r="K43" s="13">
        <f t="shared" si="4"/>
        <v>0</v>
      </c>
      <c r="L43" s="13">
        <f t="shared" si="5"/>
        <v>0</v>
      </c>
      <c r="M43" s="14">
        <f t="shared" si="6"/>
        <v>0</v>
      </c>
    </row>
    <row r="44" spans="2:13" x14ac:dyDescent="0.25">
      <c r="B44" s="15">
        <v>45584</v>
      </c>
      <c r="C44" s="20" t="str">
        <f t="shared" si="0"/>
        <v>CHIF</v>
      </c>
      <c r="D44" s="2" t="s">
        <v>9</v>
      </c>
      <c r="E44" s="2" t="s">
        <v>6</v>
      </c>
      <c r="F44" s="2">
        <v>19</v>
      </c>
      <c r="G44" s="6"/>
      <c r="H44" s="2">
        <v>40</v>
      </c>
      <c r="J44" s="12" t="s">
        <v>9</v>
      </c>
      <c r="K44" s="13">
        <f t="shared" si="4"/>
        <v>0</v>
      </c>
      <c r="L44" s="13">
        <f t="shared" si="5"/>
        <v>0</v>
      </c>
      <c r="M44" s="14">
        <f t="shared" si="6"/>
        <v>0</v>
      </c>
    </row>
    <row r="45" spans="2:13" x14ac:dyDescent="0.25">
      <c r="B45" s="15">
        <v>45584</v>
      </c>
      <c r="C45" s="50" t="str">
        <f t="shared" si="0"/>
        <v>SAIF</v>
      </c>
      <c r="D45" s="2" t="s">
        <v>5</v>
      </c>
      <c r="E45" s="2" t="s">
        <v>6</v>
      </c>
      <c r="F45" s="32">
        <v>45</v>
      </c>
      <c r="G45" s="6"/>
      <c r="H45" s="2">
        <v>25</v>
      </c>
      <c r="J45" s="12" t="s">
        <v>18</v>
      </c>
      <c r="K45" s="13">
        <f t="shared" si="4"/>
        <v>4</v>
      </c>
      <c r="L45" s="13">
        <f t="shared" si="5"/>
        <v>57</v>
      </c>
      <c r="M45" s="14">
        <f t="shared" si="6"/>
        <v>60</v>
      </c>
    </row>
    <row r="46" spans="2:13" x14ac:dyDescent="0.25">
      <c r="B46" s="15">
        <v>45584</v>
      </c>
      <c r="C46" s="71" t="str">
        <f t="shared" si="0"/>
        <v>SAIM</v>
      </c>
      <c r="D46" s="2" t="s">
        <v>5</v>
      </c>
      <c r="E46" s="2" t="s">
        <v>8</v>
      </c>
      <c r="F46" s="60">
        <v>62</v>
      </c>
      <c r="G46" s="6"/>
      <c r="H46" s="2">
        <v>50</v>
      </c>
      <c r="J46" s="12" t="s">
        <v>19</v>
      </c>
      <c r="K46" s="13">
        <f t="shared" si="4"/>
        <v>2</v>
      </c>
      <c r="L46" s="13">
        <f t="shared" si="5"/>
        <v>26</v>
      </c>
      <c r="M46" s="14">
        <f t="shared" si="6"/>
        <v>40</v>
      </c>
    </row>
    <row r="47" spans="2:13" x14ac:dyDescent="0.25">
      <c r="B47" s="15">
        <v>45584</v>
      </c>
      <c r="C47" s="55" t="str">
        <f t="shared" si="0"/>
        <v>SAIM</v>
      </c>
      <c r="D47" s="2" t="s">
        <v>5</v>
      </c>
      <c r="E47" s="2" t="s">
        <v>8</v>
      </c>
      <c r="F47" s="56">
        <v>25</v>
      </c>
      <c r="G47" s="6"/>
      <c r="H47" s="2">
        <v>25</v>
      </c>
      <c r="J47" s="12" t="s">
        <v>11</v>
      </c>
      <c r="K47" s="13">
        <f t="shared" si="4"/>
        <v>0</v>
      </c>
      <c r="L47" s="13">
        <f t="shared" si="5"/>
        <v>0</v>
      </c>
      <c r="M47" s="14">
        <f t="shared" si="6"/>
        <v>0</v>
      </c>
    </row>
    <row r="48" spans="2:13" x14ac:dyDescent="0.25">
      <c r="B48" s="15">
        <v>45584</v>
      </c>
      <c r="C48" s="71" t="str">
        <f t="shared" si="0"/>
        <v>SAIM</v>
      </c>
      <c r="D48" s="2" t="s">
        <v>5</v>
      </c>
      <c r="E48" s="2" t="s">
        <v>8</v>
      </c>
      <c r="F48" s="60">
        <v>65</v>
      </c>
      <c r="G48" s="6"/>
      <c r="H48" s="2"/>
      <c r="J48" s="12" t="s">
        <v>20</v>
      </c>
      <c r="K48" s="13">
        <f t="shared" si="4"/>
        <v>0</v>
      </c>
      <c r="L48" s="13">
        <f t="shared" si="5"/>
        <v>0</v>
      </c>
      <c r="M48" s="14">
        <f t="shared" si="6"/>
        <v>0</v>
      </c>
    </row>
    <row r="49" spans="2:13" x14ac:dyDescent="0.25">
      <c r="B49" s="15">
        <v>45584</v>
      </c>
      <c r="C49" s="55" t="str">
        <f t="shared" si="0"/>
        <v>SAIM</v>
      </c>
      <c r="D49" s="2" t="s">
        <v>5</v>
      </c>
      <c r="E49" s="2" t="s">
        <v>8</v>
      </c>
      <c r="F49" s="56">
        <v>30</v>
      </c>
      <c r="G49" s="6"/>
      <c r="H49" s="2">
        <v>25</v>
      </c>
      <c r="J49" s="12" t="s">
        <v>5</v>
      </c>
      <c r="K49" s="13">
        <f t="shared" si="4"/>
        <v>0</v>
      </c>
      <c r="L49" s="13">
        <f t="shared" si="5"/>
        <v>0</v>
      </c>
      <c r="M49" s="14">
        <f t="shared" si="6"/>
        <v>0</v>
      </c>
    </row>
    <row r="50" spans="2:13" x14ac:dyDescent="0.25">
      <c r="B50" s="15">
        <v>45584</v>
      </c>
      <c r="C50" s="20" t="str">
        <f t="shared" si="0"/>
        <v>CHIM</v>
      </c>
      <c r="D50" s="2" t="s">
        <v>9</v>
      </c>
      <c r="E50" s="2" t="s">
        <v>8</v>
      </c>
      <c r="F50" s="2"/>
      <c r="G50" s="6"/>
      <c r="H50" s="2">
        <v>20</v>
      </c>
      <c r="J50" s="12" t="s">
        <v>21</v>
      </c>
      <c r="K50" s="13">
        <f t="shared" si="4"/>
        <v>5</v>
      </c>
      <c r="L50" s="13">
        <f t="shared" si="5"/>
        <v>260</v>
      </c>
      <c r="M50" s="14">
        <f t="shared" si="6"/>
        <v>75</v>
      </c>
    </row>
    <row r="51" spans="2:13" x14ac:dyDescent="0.25">
      <c r="B51" s="15">
        <v>45584</v>
      </c>
      <c r="C51" s="73" t="str">
        <f t="shared" si="0"/>
        <v>SAIM</v>
      </c>
      <c r="D51" s="2" t="s">
        <v>5</v>
      </c>
      <c r="E51" s="2" t="s">
        <v>8</v>
      </c>
      <c r="F51" s="63">
        <v>95</v>
      </c>
      <c r="G51" s="6"/>
      <c r="H51" s="2">
        <v>50</v>
      </c>
      <c r="J51" s="12" t="s">
        <v>22</v>
      </c>
      <c r="K51" s="13">
        <f t="shared" si="4"/>
        <v>9</v>
      </c>
      <c r="L51" s="13">
        <f t="shared" si="5"/>
        <v>507</v>
      </c>
      <c r="M51" s="14">
        <f t="shared" si="6"/>
        <v>300</v>
      </c>
    </row>
    <row r="52" spans="2:13" x14ac:dyDescent="0.25">
      <c r="B52" s="15">
        <v>45584</v>
      </c>
      <c r="C52" s="71" t="str">
        <f t="shared" si="0"/>
        <v>SAIM</v>
      </c>
      <c r="D52" s="2" t="s">
        <v>5</v>
      </c>
      <c r="E52" s="2" t="s">
        <v>8</v>
      </c>
      <c r="F52" s="60">
        <v>70</v>
      </c>
      <c r="G52" s="6"/>
      <c r="H52" s="2">
        <v>50</v>
      </c>
    </row>
    <row r="53" spans="2:13" x14ac:dyDescent="0.25">
      <c r="B53" s="15">
        <v>45584</v>
      </c>
      <c r="C53" s="46" t="str">
        <f t="shared" si="0"/>
        <v>SAIF</v>
      </c>
      <c r="D53" s="2" t="s">
        <v>5</v>
      </c>
      <c r="E53" s="2" t="s">
        <v>6</v>
      </c>
      <c r="F53" s="35">
        <v>75</v>
      </c>
      <c r="G53" s="6"/>
      <c r="H53" s="2"/>
    </row>
    <row r="54" spans="2:13" x14ac:dyDescent="0.25">
      <c r="B54" s="15">
        <v>45584</v>
      </c>
      <c r="C54" s="20" t="str">
        <f t="shared" si="0"/>
        <v>CHIM</v>
      </c>
      <c r="D54" s="2" t="s">
        <v>9</v>
      </c>
      <c r="E54" s="2" t="s">
        <v>8</v>
      </c>
      <c r="F54" s="2">
        <v>26</v>
      </c>
      <c r="G54" s="6"/>
      <c r="H54" s="2">
        <v>20</v>
      </c>
      <c r="J54" s="22">
        <f>B59</f>
        <v>45584</v>
      </c>
      <c r="K54" s="23">
        <f>SUM(K40:K53)</f>
        <v>20</v>
      </c>
      <c r="L54" s="25">
        <f>SUM(L40:L53)</f>
        <v>850</v>
      </c>
      <c r="M54" s="24">
        <f>SUM(M40:M53)</f>
        <v>475</v>
      </c>
    </row>
    <row r="55" spans="2:13" x14ac:dyDescent="0.25">
      <c r="B55" s="15">
        <v>45584</v>
      </c>
      <c r="C55" s="20" t="str">
        <f t="shared" si="0"/>
        <v>CHIF</v>
      </c>
      <c r="D55" s="2" t="s">
        <v>9</v>
      </c>
      <c r="E55" s="2" t="s">
        <v>6</v>
      </c>
      <c r="F55" s="2">
        <v>20</v>
      </c>
      <c r="G55" s="6"/>
      <c r="H55" s="2"/>
    </row>
    <row r="56" spans="2:13" x14ac:dyDescent="0.25">
      <c r="B56" s="15">
        <v>45584</v>
      </c>
      <c r="C56" s="20" t="str">
        <f t="shared" si="0"/>
        <v>CHIF</v>
      </c>
      <c r="D56" s="2" t="s">
        <v>9</v>
      </c>
      <c r="E56" s="2" t="s">
        <v>6</v>
      </c>
      <c r="F56" s="2">
        <v>18</v>
      </c>
      <c r="G56" s="6"/>
      <c r="H56" s="2"/>
    </row>
    <row r="57" spans="2:13" x14ac:dyDescent="0.25">
      <c r="B57" s="15">
        <v>45584</v>
      </c>
      <c r="C57" s="44" t="str">
        <f t="shared" si="0"/>
        <v>SAIF</v>
      </c>
      <c r="D57" s="2" t="s">
        <v>5</v>
      </c>
      <c r="E57" s="2" t="s">
        <v>6</v>
      </c>
      <c r="F57" s="39">
        <v>40</v>
      </c>
      <c r="G57" s="6"/>
      <c r="H57" s="2"/>
    </row>
    <row r="58" spans="2:13" x14ac:dyDescent="0.25">
      <c r="B58" s="15">
        <v>45584</v>
      </c>
      <c r="C58" s="55" t="str">
        <f t="shared" si="0"/>
        <v>SAIM</v>
      </c>
      <c r="D58" s="2" t="s">
        <v>5</v>
      </c>
      <c r="E58" s="2" t="s">
        <v>8</v>
      </c>
      <c r="F58" s="56">
        <v>25</v>
      </c>
      <c r="G58" s="6"/>
      <c r="H58" s="2"/>
      <c r="J58" s="26" t="s">
        <v>24</v>
      </c>
      <c r="K58" s="27">
        <f>K21+K54</f>
        <v>53</v>
      </c>
      <c r="L58" s="27">
        <f>L21+L54</f>
        <v>2428</v>
      </c>
      <c r="M58" s="28">
        <f>M21+M54</f>
        <v>1305</v>
      </c>
    </row>
    <row r="59" spans="2:13" ht="15.75" thickBot="1" x14ac:dyDescent="0.3">
      <c r="B59" s="21">
        <v>45584</v>
      </c>
      <c r="C59" s="42" t="str">
        <f t="shared" si="0"/>
        <v>SAIF</v>
      </c>
      <c r="D59" s="18" t="s">
        <v>5</v>
      </c>
      <c r="E59" s="18" t="s">
        <v>6</v>
      </c>
      <c r="F59" s="41">
        <v>35</v>
      </c>
      <c r="G59" s="19"/>
      <c r="H59" s="18"/>
    </row>
    <row r="62" spans="2:13" x14ac:dyDescent="0.25">
      <c r="C62" t="s">
        <v>42</v>
      </c>
    </row>
    <row r="63" spans="2:13" x14ac:dyDescent="0.25">
      <c r="C63" t="s">
        <v>33</v>
      </c>
    </row>
    <row r="65" spans="2:7" x14ac:dyDescent="0.25">
      <c r="B65" t="s">
        <v>31</v>
      </c>
      <c r="D65" t="s">
        <v>34</v>
      </c>
      <c r="E65" s="31" t="s">
        <v>35</v>
      </c>
      <c r="F65" s="31" t="s">
        <v>36</v>
      </c>
    </row>
    <row r="66" spans="2:7" x14ac:dyDescent="0.25">
      <c r="D66" t="s">
        <v>18</v>
      </c>
      <c r="E66" s="31">
        <f t="shared" ref="E66:E71" si="7">COUNTIF($C$7:$C$59,$D66)</f>
        <v>8</v>
      </c>
      <c r="F66" s="31">
        <f>SUMIFS($F$7:$F$59,$C$7:$C$59,$D66)</f>
        <v>75</v>
      </c>
      <c r="G66" t="s">
        <v>32</v>
      </c>
    </row>
    <row r="67" spans="2:7" x14ac:dyDescent="0.25">
      <c r="D67" t="s">
        <v>19</v>
      </c>
      <c r="E67" s="31">
        <f t="shared" si="7"/>
        <v>3</v>
      </c>
      <c r="F67" s="31">
        <f t="shared" ref="F66:F71" si="8">SUMIFS($F$7:$F$59,$C$7:$C$59,$D67)</f>
        <v>26</v>
      </c>
      <c r="G67" t="s">
        <v>32</v>
      </c>
    </row>
    <row r="68" spans="2:7" x14ac:dyDescent="0.25">
      <c r="D68" t="s">
        <v>14</v>
      </c>
      <c r="E68" s="31">
        <f t="shared" si="7"/>
        <v>2</v>
      </c>
      <c r="F68" s="31">
        <f t="shared" si="8"/>
        <v>217</v>
      </c>
      <c r="G68" t="s">
        <v>28</v>
      </c>
    </row>
    <row r="69" spans="2:7" x14ac:dyDescent="0.25">
      <c r="D69" t="s">
        <v>16</v>
      </c>
      <c r="E69" s="31">
        <f t="shared" si="7"/>
        <v>1</v>
      </c>
      <c r="F69" s="31">
        <f t="shared" si="8"/>
        <v>165</v>
      </c>
      <c r="G69" t="s">
        <v>29</v>
      </c>
    </row>
    <row r="70" spans="2:7" x14ac:dyDescent="0.25">
      <c r="D70" t="s">
        <v>17</v>
      </c>
      <c r="E70" s="31">
        <f t="shared" si="7"/>
        <v>1</v>
      </c>
      <c r="F70" s="31">
        <f t="shared" si="8"/>
        <v>187</v>
      </c>
      <c r="G70" t="s">
        <v>30</v>
      </c>
    </row>
    <row r="71" spans="2:7" x14ac:dyDescent="0.25">
      <c r="D71" t="s">
        <v>20</v>
      </c>
      <c r="E71" s="31">
        <f t="shared" si="7"/>
        <v>1</v>
      </c>
      <c r="F71" s="31">
        <f t="shared" si="8"/>
        <v>62</v>
      </c>
      <c r="G71" t="s">
        <v>26</v>
      </c>
    </row>
    <row r="73" spans="2:7" x14ac:dyDescent="0.25">
      <c r="B73" s="74" t="s">
        <v>41</v>
      </c>
      <c r="C73" s="74"/>
      <c r="D73" s="52" t="s">
        <v>21</v>
      </c>
      <c r="E73" s="51">
        <f>COUNTIFS($C$7:$C$59,$D73,$F$7:$F$59,"&gt;0",$F$7:$F$59,"&lt;=40")</f>
        <v>10</v>
      </c>
      <c r="F73" s="51">
        <f>SUMIFS($F$7:$F$59,$C$7:$C$59,$D73,$F$7:$F$59,"&gt;0",$F$7:$F$59,"&lt;=40")</f>
        <v>310</v>
      </c>
      <c r="G73" s="40" t="s">
        <v>32</v>
      </c>
    </row>
    <row r="74" spans="2:7" x14ac:dyDescent="0.25">
      <c r="B74" s="74"/>
      <c r="C74" s="74"/>
      <c r="D74" s="34" t="s">
        <v>21</v>
      </c>
      <c r="E74" s="33">
        <f>COUNTIFS($C$7:$C$59,$D74,$F$7:$F$59,"&gt;40",$F$7:$F$59,"&lt;=50")</f>
        <v>2</v>
      </c>
      <c r="F74" s="33">
        <f>SUMIFS($F$7:$F$59,$C$7:$C$59,$D74,$F$7:$F$59,"&gt;40",$F$7:$F$59,"&lt;=50")</f>
        <v>87</v>
      </c>
      <c r="G74" s="34" t="s">
        <v>25</v>
      </c>
    </row>
    <row r="75" spans="2:7" x14ac:dyDescent="0.25">
      <c r="B75" s="74"/>
      <c r="C75" s="74"/>
      <c r="D75" s="37" t="s">
        <v>21</v>
      </c>
      <c r="E75" s="36">
        <f>COUNTIFS($C$7:$C$59,$D75,$F$7:$F$59,"&gt;50",$F$7:$F$59,"&lt;=80")</f>
        <v>4</v>
      </c>
      <c r="F75" s="36">
        <f>SUMIFS($F$7:$F$59,$C$7:$C$59,$D75,$F$7:$F$59,"&gt;50",$F$7:$F$59,"&lt;=80")</f>
        <v>244</v>
      </c>
      <c r="G75" s="37" t="s">
        <v>26</v>
      </c>
    </row>
    <row r="76" spans="2:7" x14ac:dyDescent="0.25">
      <c r="B76" s="74"/>
      <c r="C76" s="74"/>
    </row>
    <row r="77" spans="2:7" x14ac:dyDescent="0.25">
      <c r="B77" s="74"/>
      <c r="C77" s="74"/>
      <c r="D77" s="58" t="s">
        <v>22</v>
      </c>
      <c r="E77" s="59">
        <v>6</v>
      </c>
      <c r="F77" t="s">
        <v>37</v>
      </c>
      <c r="G77" s="58" t="s">
        <v>32</v>
      </c>
    </row>
    <row r="78" spans="2:7" x14ac:dyDescent="0.25">
      <c r="B78" s="74"/>
      <c r="C78" s="74"/>
      <c r="D78" s="61" t="s">
        <v>22</v>
      </c>
      <c r="E78" s="62">
        <v>8</v>
      </c>
      <c r="F78" t="s">
        <v>38</v>
      </c>
      <c r="G78" s="61" t="s">
        <v>26</v>
      </c>
    </row>
    <row r="79" spans="2:7" x14ac:dyDescent="0.25">
      <c r="B79" s="74"/>
      <c r="C79" s="74"/>
      <c r="D79" s="64" t="s">
        <v>22</v>
      </c>
      <c r="E79" s="65">
        <v>2</v>
      </c>
      <c r="F79" t="s">
        <v>39</v>
      </c>
      <c r="G79" s="64" t="s">
        <v>27</v>
      </c>
    </row>
    <row r="80" spans="2:7" x14ac:dyDescent="0.25">
      <c r="B80" s="74"/>
      <c r="C80" s="74"/>
      <c r="D80" s="66" t="s">
        <v>22</v>
      </c>
      <c r="E80" s="67">
        <v>1</v>
      </c>
      <c r="F80" t="s">
        <v>40</v>
      </c>
      <c r="G80" s="66" t="s">
        <v>29</v>
      </c>
    </row>
  </sheetData>
  <autoFilter ref="B6:F59" xr:uid="{00000000-0001-0000-0000-000000000000}"/>
  <mergeCells count="1">
    <mergeCell ref="B73:C8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dcterms:created xsi:type="dcterms:W3CDTF">2025-04-26T16:24:41Z</dcterms:created>
  <dcterms:modified xsi:type="dcterms:W3CDTF">2025-04-26T19:03:57Z</dcterms:modified>
</cp:coreProperties>
</file>