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 codeName="{8C4F1C90-05EB-6A55-5F09-09C24B55AC0B}"/>
  <workbookPr showObjects="none" codeName="ThisWorkbook"/>
  <bookViews>
    <workbookView xWindow="-120" yWindow="-120" windowWidth="29040" windowHeight="15720" tabRatio="459"/>
  </bookViews>
  <sheets>
    <sheet name="Planning" sheetId="252" r:id="rId1"/>
    <sheet name="base" sheetId="253" r:id="rId2"/>
  </sheets>
  <definedNames>
    <definedName name="_xlnm._FilterDatabase" localSheetId="1" hidden="1">base!$H$3:$Z$3</definedName>
    <definedName name="_xlnm.Print_Area" localSheetId="1">base!$H$3:$Z$11</definedName>
  </definedNames>
  <calcPr calcId="144525"/>
  <customWorkbookViews>
    <customWorkbookView name="AT1*" guid="{833A0A9F-EBD8-411A-8680-073A86B9D389}" maximized="1" windowWidth="1676" windowHeight="821" activeSheetId="194"/>
    <customWorkbookView name="AT1" guid="{09D649BA-98B6-4990-B8A8-6A5685ABC757}" maximized="1" windowWidth="1676" windowHeight="821" activeSheetId="194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0" i="252" l="1" a="1"/>
  <c r="I10" i="252" s="1"/>
  <c r="I9" i="252" a="1"/>
  <c r="I9" i="252" s="1"/>
  <c r="I17" i="252" l="1" a="1"/>
  <c r="I17" i="252" s="1"/>
  <c r="I18" i="252" a="1"/>
  <c r="I18" i="252" s="1"/>
  <c r="I19" i="252" a="1"/>
  <c r="I19" i="252" s="1"/>
  <c r="I20" i="252" a="1"/>
  <c r="I20" i="252" s="1"/>
  <c r="I21" i="252" a="1"/>
  <c r="I21" i="252" s="1"/>
  <c r="I22" i="252" a="1"/>
  <c r="I22" i="252" s="1"/>
  <c r="I23" i="252" a="1"/>
  <c r="I23" i="252" s="1"/>
  <c r="I24" i="252" a="1"/>
  <c r="I24" i="252" s="1"/>
  <c r="I25" i="252" a="1"/>
  <c r="I25" i="252" s="1"/>
  <c r="I26" i="252" a="1"/>
  <c r="I26" i="252" s="1"/>
  <c r="I27" i="252" a="1"/>
  <c r="I27" i="252" s="1"/>
  <c r="I28" i="252" a="1"/>
  <c r="I28" i="252" s="1"/>
  <c r="I11" i="252" a="1"/>
  <c r="I11" i="252" s="1"/>
  <c r="I12" i="252" a="1"/>
  <c r="I12" i="252" s="1"/>
  <c r="I13" i="252" a="1"/>
  <c r="I13" i="252" s="1"/>
  <c r="I14" i="252" a="1"/>
  <c r="I14" i="252" s="1"/>
  <c r="I15" i="252" a="1"/>
  <c r="I15" i="252" s="1"/>
  <c r="I16" i="252" a="1"/>
  <c r="I16" i="252" s="1"/>
  <c r="S11" i="253"/>
  <c r="N11" i="253" s="1"/>
  <c r="Y11" i="253" s="1"/>
  <c r="AA11" i="253" s="1"/>
  <c r="R11" i="253"/>
  <c r="L11" i="253"/>
  <c r="S10" i="253"/>
  <c r="N10" i="253" s="1"/>
  <c r="Y10" i="253" s="1"/>
  <c r="AA10" i="253" s="1"/>
  <c r="R10" i="253"/>
  <c r="M10" i="253"/>
  <c r="X10" i="253" s="1"/>
  <c r="Z10" i="253" s="1"/>
  <c r="AB10" i="253" s="1"/>
  <c r="L10" i="253"/>
  <c r="S9" i="253"/>
  <c r="N9" i="253" s="1"/>
  <c r="Y9" i="253" s="1"/>
  <c r="AA9" i="253" s="1"/>
  <c r="R9" i="253"/>
  <c r="S8" i="253"/>
  <c r="N8" i="253" s="1"/>
  <c r="Y8" i="253" s="1"/>
  <c r="AA8" i="253" s="1"/>
  <c r="R8" i="253"/>
  <c r="L8" i="253"/>
  <c r="S7" i="253"/>
  <c r="R7" i="253"/>
  <c r="N7" i="253"/>
  <c r="Y7" i="253" s="1"/>
  <c r="AA7" i="253" s="1"/>
  <c r="M7" i="253"/>
  <c r="X7" i="253" s="1"/>
  <c r="Z7" i="253" s="1"/>
  <c r="AB7" i="253" s="1"/>
  <c r="L7" i="253"/>
  <c r="S6" i="253"/>
  <c r="N6" i="253" s="1"/>
  <c r="Y6" i="253" s="1"/>
  <c r="AA6" i="253" s="1"/>
  <c r="R6" i="253"/>
  <c r="L6" i="253"/>
  <c r="S5" i="253"/>
  <c r="R5" i="253"/>
  <c r="N5" i="253"/>
  <c r="Y5" i="253" s="1"/>
  <c r="AA5" i="253" s="1"/>
  <c r="M5" i="253"/>
  <c r="X5" i="253" s="1"/>
  <c r="Z5" i="253" s="1"/>
  <c r="AB5" i="253" s="1"/>
  <c r="S4" i="253"/>
  <c r="R4" i="253"/>
  <c r="N4" i="253"/>
  <c r="Y4" i="253" s="1"/>
  <c r="AA4" i="253" s="1"/>
  <c r="M4" i="253"/>
  <c r="X4" i="253" s="1"/>
  <c r="Z4" i="253" s="1"/>
  <c r="AB4" i="253" s="1"/>
  <c r="L4" i="253"/>
  <c r="M9" i="253" l="1"/>
  <c r="X9" i="253" s="1"/>
  <c r="Z9" i="253" s="1"/>
  <c r="AB9" i="253" s="1"/>
  <c r="M6" i="253"/>
  <c r="X6" i="253" s="1"/>
  <c r="Z6" i="253" s="1"/>
  <c r="AB6" i="253" s="1"/>
  <c r="M11" i="253"/>
  <c r="X11" i="253" s="1"/>
  <c r="Z11" i="253" s="1"/>
  <c r="AB11" i="253" s="1"/>
  <c r="M8" i="253"/>
  <c r="X8" i="253" s="1"/>
  <c r="Z8" i="253" s="1"/>
  <c r="AB8" i="253" s="1"/>
  <c r="AU3" i="252" l="1"/>
  <c r="AN7" i="252" l="1"/>
  <c r="J7" i="252"/>
  <c r="K7" i="252" s="1"/>
  <c r="L7" i="252" s="1"/>
  <c r="M7" i="252" s="1"/>
  <c r="N7" i="252" s="1"/>
  <c r="O7" i="252" s="1"/>
  <c r="P7" i="252" s="1"/>
  <c r="Q7" i="252" s="1"/>
  <c r="R7" i="252" s="1"/>
  <c r="S7" i="252" s="1"/>
  <c r="T7" i="252" s="1"/>
  <c r="U7" i="252" s="1"/>
  <c r="V7" i="252" s="1"/>
  <c r="W7" i="252" s="1"/>
  <c r="X7" i="252" s="1"/>
  <c r="Y7" i="252" s="1"/>
  <c r="Z7" i="252" s="1"/>
  <c r="AA7" i="252" s="1"/>
  <c r="AB7" i="252" s="1"/>
  <c r="AC7" i="252" s="1"/>
  <c r="AD7" i="252" s="1"/>
  <c r="AE7" i="252" s="1"/>
  <c r="AF7" i="252" s="1"/>
  <c r="AG7" i="252" s="1"/>
  <c r="AH7" i="252" s="1"/>
  <c r="AI7" i="252" s="1"/>
  <c r="AJ7" i="252" s="1"/>
  <c r="AK7" i="252" s="1"/>
  <c r="AL7" i="252" s="1"/>
  <c r="AM7" i="252" s="1"/>
  <c r="AN5" i="252"/>
  <c r="AM5" i="252"/>
  <c r="AL5" i="252"/>
  <c r="AK5" i="252"/>
  <c r="AJ5" i="252"/>
  <c r="AI5" i="252"/>
  <c r="AH5" i="252"/>
  <c r="AG5" i="252"/>
  <c r="AF5" i="252"/>
  <c r="AE5" i="252"/>
  <c r="AD5" i="252"/>
  <c r="AC5" i="252"/>
  <c r="AB5" i="252"/>
  <c r="AA5" i="252"/>
  <c r="Z5" i="252"/>
  <c r="Y5" i="252"/>
  <c r="X5" i="252"/>
  <c r="W5" i="252"/>
  <c r="V5" i="252"/>
  <c r="U5" i="252"/>
  <c r="T5" i="252"/>
  <c r="S5" i="252"/>
  <c r="R5" i="252"/>
  <c r="Q5" i="252"/>
  <c r="P5" i="252"/>
  <c r="O5" i="252"/>
  <c r="N5" i="252"/>
  <c r="M5" i="252"/>
  <c r="L5" i="252"/>
  <c r="K5" i="252"/>
  <c r="J5" i="252"/>
  <c r="AU5" i="252" s="1"/>
  <c r="AO4" i="252"/>
  <c r="AN4" i="252"/>
  <c r="AL4" i="252"/>
  <c r="AK4" i="252"/>
  <c r="AJ4" i="252"/>
  <c r="AI4" i="252"/>
  <c r="AH4" i="252"/>
  <c r="AG4" i="252"/>
  <c r="AF4" i="252"/>
  <c r="AE4" i="252"/>
  <c r="AD4" i="252"/>
  <c r="AC4" i="252"/>
  <c r="AB4" i="252"/>
  <c r="AA4" i="252"/>
  <c r="Z4" i="252"/>
  <c r="Y4" i="252"/>
  <c r="X4" i="252"/>
  <c r="W4" i="252"/>
  <c r="V4" i="252"/>
  <c r="U4" i="252"/>
  <c r="T4" i="252"/>
  <c r="S4" i="252"/>
  <c r="R4" i="252"/>
  <c r="Q4" i="252"/>
  <c r="P4" i="252"/>
  <c r="O4" i="252"/>
  <c r="N4" i="252"/>
  <c r="M4" i="252"/>
  <c r="L4" i="252"/>
  <c r="K4" i="252"/>
  <c r="J4" i="252"/>
  <c r="AP4" i="252" s="1"/>
  <c r="AV3" i="252"/>
  <c r="AN3" i="252"/>
  <c r="AM3" i="252"/>
  <c r="AL3" i="252"/>
  <c r="AK3" i="252"/>
  <c r="AJ3" i="252"/>
  <c r="AI3" i="252"/>
  <c r="AH3" i="252"/>
  <c r="AG3" i="252"/>
  <c r="AF3" i="252"/>
  <c r="AE3" i="252"/>
  <c r="AD3" i="252"/>
  <c r="AC3" i="252"/>
  <c r="AB3" i="252"/>
  <c r="AA3" i="252"/>
  <c r="Z3" i="252"/>
  <c r="Y3" i="252"/>
  <c r="X3" i="252"/>
  <c r="W3" i="252"/>
  <c r="V3" i="252"/>
  <c r="U3" i="252"/>
  <c r="T3" i="252"/>
  <c r="S3" i="252"/>
  <c r="R3" i="252"/>
  <c r="Q3" i="252"/>
  <c r="P3" i="252"/>
  <c r="O3" i="252"/>
  <c r="N3" i="252"/>
  <c r="M3" i="252"/>
  <c r="L3" i="252"/>
  <c r="K3" i="252"/>
  <c r="J3" i="252"/>
  <c r="AP3" i="252" s="1"/>
  <c r="AN2" i="252"/>
  <c r="AL2" i="252"/>
  <c r="AK2" i="252"/>
  <c r="AJ2" i="252"/>
  <c r="AI2" i="252"/>
  <c r="AH2" i="252"/>
  <c r="AG2" i="252"/>
  <c r="AF2" i="252"/>
  <c r="AE2" i="252"/>
  <c r="AD2" i="252"/>
  <c r="AC2" i="252"/>
  <c r="AB2" i="252"/>
  <c r="AA2" i="252"/>
  <c r="Z2" i="252"/>
  <c r="Y2" i="252"/>
  <c r="X2" i="252"/>
  <c r="W2" i="252"/>
  <c r="V2" i="252"/>
  <c r="U2" i="252"/>
  <c r="T2" i="252"/>
  <c r="S2" i="252"/>
  <c r="R2" i="252"/>
  <c r="Q2" i="252"/>
  <c r="P2" i="252"/>
  <c r="O2" i="252"/>
  <c r="N2" i="252"/>
  <c r="M2" i="252"/>
  <c r="L2" i="252"/>
  <c r="K2" i="252"/>
  <c r="J2" i="252"/>
  <c r="AP2" i="252" s="1"/>
</calcChain>
</file>

<file path=xl/comments1.xml><?xml version="1.0" encoding="utf-8"?>
<comments xmlns="http://schemas.openxmlformats.org/spreadsheetml/2006/main">
  <authors>
    <author>dbosio</author>
    <author>Serveur Windows 2003 CEGID</author>
    <author>ordo</author>
    <author>VIEIRA, Jonathan</author>
  </authors>
  <commentList>
    <comment ref="AI1" authorId="0">
      <text>
        <r>
          <rPr>
            <b/>
            <sz val="8"/>
            <color indexed="81"/>
            <rFont val="Tahoma"/>
            <family val="2"/>
          </rPr>
          <t>MAJ :</t>
        </r>
        <r>
          <rPr>
            <sz val="8"/>
            <color indexed="81"/>
            <rFont val="Tahoma"/>
            <family val="2"/>
          </rPr>
          <t xml:space="preserve">
Entrer le 1er jour du mois</t>
        </r>
      </text>
    </comment>
    <comment ref="B5" authorId="1">
      <text>
        <r>
          <rPr>
            <b/>
            <sz val="8"/>
            <color indexed="81"/>
            <rFont val="Tahoma"/>
            <family val="2"/>
          </rPr>
          <t>MAJ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U5" authorId="1">
      <text>
        <r>
          <rPr>
            <b/>
            <sz val="8"/>
            <color indexed="81"/>
            <rFont val="Tahoma"/>
            <family val="2"/>
          </rPr>
          <t>MAJ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9" authorId="2">
      <text>
        <r>
          <rPr>
            <b/>
            <sz val="8"/>
            <color indexed="81"/>
            <rFont val="Tahoma"/>
            <family val="2"/>
          </rPr>
          <t>Vis Ø 60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H16" authorId="3">
      <text>
        <r>
          <rPr>
            <b/>
            <sz val="9"/>
            <color indexed="81"/>
            <rFont val="Tahoma"/>
            <family val="2"/>
          </rPr>
          <t>VIEIRA, Jonathan:</t>
        </r>
        <r>
          <rPr>
            <sz val="9"/>
            <color indexed="81"/>
            <rFont val="Tahoma"/>
            <family val="2"/>
          </rPr>
          <t xml:space="preserve">
ETALONNAGE MACHINE</t>
        </r>
      </text>
    </comment>
    <comment ref="B20" authorId="2">
      <text>
        <r>
          <rPr>
            <b/>
            <sz val="8"/>
            <color indexed="81"/>
            <rFont val="Tahoma"/>
            <family val="2"/>
          </rPr>
          <t xml:space="preserve">Vis Ø 40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27" authorId="2">
      <text>
        <r>
          <rPr>
            <b/>
            <sz val="8"/>
            <color indexed="81"/>
            <rFont val="Tahoma"/>
            <family val="2"/>
          </rPr>
          <t>Vis Ø 30
Vis Ø 18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<sst xmlns="http://schemas.openxmlformats.org/spreadsheetml/2006/main" count="125" uniqueCount="77">
  <si>
    <t>.</t>
  </si>
  <si>
    <t>PLANNING MENSUEL - Mois de:</t>
  </si>
  <si>
    <t>Montages:</t>
  </si>
  <si>
    <t>At.</t>
  </si>
  <si>
    <t>Moule</t>
  </si>
  <si>
    <t>Nb j.</t>
  </si>
  <si>
    <t>Produits</t>
  </si>
  <si>
    <t>OP</t>
  </si>
  <si>
    <t>Tps tot. (H)</t>
  </si>
  <si>
    <t>Tps ouv. (H)</t>
  </si>
  <si>
    <t>TSE (%)</t>
  </si>
  <si>
    <t>Min=85%</t>
  </si>
  <si>
    <t>Max=95%</t>
  </si>
  <si>
    <t>N° OF</t>
  </si>
  <si>
    <t>X</t>
  </si>
  <si>
    <t>ATELIER 1</t>
  </si>
  <si>
    <t>Départ</t>
  </si>
  <si>
    <t>Semaines</t>
  </si>
  <si>
    <t>560.510.1</t>
  </si>
  <si>
    <t>Presses:</t>
  </si>
  <si>
    <t>Besoin opé:</t>
  </si>
  <si>
    <t>Nb pr.</t>
  </si>
  <si>
    <t>Départ 2</t>
  </si>
  <si>
    <t>OF soldé</t>
  </si>
  <si>
    <t>Ø vis</t>
  </si>
  <si>
    <t>BOUCHON PROTECTION ROUGE</t>
  </si>
  <si>
    <t>Départ 3</t>
  </si>
  <si>
    <t>F2141800623</t>
  </si>
  <si>
    <t>Code article</t>
  </si>
  <si>
    <t>Tx service client</t>
  </si>
  <si>
    <t>F2142400455</t>
  </si>
  <si>
    <t>F2142400478</t>
  </si>
  <si>
    <t>F2142400575</t>
  </si>
  <si>
    <t>F2142400654</t>
  </si>
  <si>
    <t>F2142400655</t>
  </si>
  <si>
    <t>F2142400682</t>
  </si>
  <si>
    <t>F2142400689</t>
  </si>
  <si>
    <t>F2142400718</t>
  </si>
  <si>
    <t>F2142400727</t>
  </si>
  <si>
    <t>F2142400728</t>
  </si>
  <si>
    <t>F2142400729</t>
  </si>
  <si>
    <t>F2142400730</t>
  </si>
  <si>
    <t>PRODUIT A</t>
  </si>
  <si>
    <t>PRODUIT B VERSION A</t>
  </si>
  <si>
    <t>PRODUIT B VERSION B</t>
  </si>
  <si>
    <t>PRODUIT C</t>
  </si>
  <si>
    <t>Charge OP</t>
  </si>
  <si>
    <t>CONTRÔLE</t>
  </si>
  <si>
    <t>CONDITIONNEMENT</t>
  </si>
  <si>
    <t>FREQUENCES</t>
  </si>
  <si>
    <t>Ref. Produit</t>
  </si>
  <si>
    <t>Produit</t>
  </si>
  <si>
    <t>Nb de CONT</t>
  </si>
  <si>
    <t>Tps / CONT
(en min)</t>
  </si>
  <si>
    <t>Tps / PREL
(en min)</t>
  </si>
  <si>
    <t>Tps Total / équipe (CONT + PREL)</t>
  </si>
  <si>
    <t>Tps Total / équipe
ZAC</t>
  </si>
  <si>
    <t>Tps Total / équipe
EVAC</t>
  </si>
  <si>
    <t>Tps / chariot ou housse (ZAC)</t>
  </si>
  <si>
    <t>Tps  / housse ou carton (EVAC)</t>
  </si>
  <si>
    <t>Tps Evac / Palette (EVAC)</t>
  </si>
  <si>
    <t>Palette par minutes</t>
  </si>
  <si>
    <t>Chariot/housse par minutes</t>
  </si>
  <si>
    <t>Tps de cycle</t>
  </si>
  <si>
    <r>
      <t xml:space="preserve">Nb d'empreintes </t>
    </r>
    <r>
      <rPr>
        <b/>
        <u/>
        <sz val="11"/>
        <color theme="1"/>
        <rFont val="Calibri"/>
        <family val="2"/>
        <scheme val="minor"/>
      </rPr>
      <t>moulées</t>
    </r>
  </si>
  <si>
    <t>Qté / Palette</t>
  </si>
  <si>
    <t>Qté / housses ou chariot</t>
  </si>
  <si>
    <t>Total Tps / Eq (ZAC)
(en min)</t>
  </si>
  <si>
    <t>Total Tps / Eq (EVAC) (en min)</t>
  </si>
  <si>
    <t>Part OP ZAC</t>
  </si>
  <si>
    <t>Besoin total OP</t>
  </si>
  <si>
    <t>PRODUIT B</t>
  </si>
  <si>
    <t>PRODUIT D</t>
  </si>
  <si>
    <t>PRODUIT E</t>
  </si>
  <si>
    <t>PRODUIT F</t>
  </si>
  <si>
    <t>PRODUIT G</t>
  </si>
  <si>
    <t>PRODUIT 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</si>
</sst>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d/m;@"/>
    <numFmt numFmtId="165" formatCode="0.0"/>
    <numFmt numFmtId="166" formatCode="_-* #,##0.00\ [$€]_-;\-* #,##0.00\ [$€]_-;_-* &quot;-&quot;??\ [$€]_-;_-@_-"/>
    <numFmt numFmtId="167" formatCode="[$-40C]mmmm\-yyyy;@"/>
    <numFmt numFmtId="168" formatCode="d;@"/>
    <numFmt numFmtId="169" formatCode="0.0%"/>
    <numFmt numFmtId="170" formatCode="0.000"/>
    <numFmt numFmtId="171" formatCode="0.0000"/>
  </numFmts>
  <fonts count="31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7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"/>
      <color indexed="10"/>
      <name val="Arial"/>
      <family val="2"/>
    </font>
    <font>
      <sz val="10"/>
      <color indexed="14"/>
      <name val="Arial"/>
      <family val="2"/>
    </font>
    <font>
      <i/>
      <sz val="8"/>
      <name val="Arial"/>
      <family val="2"/>
    </font>
    <font>
      <b/>
      <i/>
      <sz val="8"/>
      <name val="Arial"/>
      <family val="2"/>
    </font>
    <font>
      <sz val="8"/>
      <color indexed="12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20"/>
      <name val="Arial"/>
      <family val="2"/>
    </font>
    <font>
      <b/>
      <sz val="18"/>
      <name val="Arial"/>
      <family val="2"/>
    </font>
    <font>
      <u/>
      <sz val="10"/>
      <name val="Arial"/>
      <family val="2"/>
    </font>
    <font>
      <b/>
      <sz val="4"/>
      <color indexed="14"/>
      <name val="Arial"/>
      <family val="2"/>
    </font>
    <font>
      <b/>
      <sz val="10"/>
      <color rgb="FFFF0000"/>
      <name val="Arial"/>
      <family val="2"/>
    </font>
    <font>
      <b/>
      <sz val="8"/>
      <color rgb="FFFF0000"/>
      <name val="Arial"/>
      <family val="2"/>
    </font>
    <font>
      <sz val="7"/>
      <color rgb="FFFF0000"/>
      <name val="Arial"/>
      <family val="2"/>
    </font>
    <font>
      <b/>
      <sz val="8"/>
      <color rgb="FF00B050"/>
      <name val="Arial"/>
      <family val="2"/>
    </font>
    <font>
      <sz val="7"/>
      <color rgb="FF00B050"/>
      <name val="Arial"/>
      <family val="2"/>
    </font>
    <font>
      <b/>
      <sz val="10"/>
      <color rgb="FF00B05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7"/>
      <color rgb="FF00B0F0"/>
      <name val="Arial"/>
      <family val="2"/>
    </font>
    <font>
      <b/>
      <sz val="8"/>
      <color rgb="FF00B0F0"/>
      <name val="Arial"/>
      <family val="2"/>
    </font>
    <font>
      <sz val="8"/>
      <name val="Arial"/>
      <family val="2"/>
    </font>
    <font>
      <b/>
      <sz val="14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65"/>
        <bgColor indexed="10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10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10"/>
      </patternFill>
    </fill>
    <fill>
      <patternFill patternType="solid">
        <fgColor rgb="FFCC9CCC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23"/>
      </top>
      <bottom style="hair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23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23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6" fontId="3" fillId="0" borderId="0" applyFont="0" applyFill="0" applyBorder="0" applyAlignment="0" applyProtection="0"/>
    <xf numFmtId="0" fontId="1" fillId="0" borderId="0"/>
  </cellStyleXfs>
  <cellXfs count="187">
    <xf numFmtId="0" fontId="0" fillId="0" borderId="0" xfId="0"/>
    <xf numFmtId="0" fontId="3" fillId="0" borderId="0" xfId="0" applyFont="1"/>
    <xf numFmtId="0" fontId="5" fillId="0" borderId="8" xfId="0" applyFont="1" applyBorder="1"/>
    <xf numFmtId="0" fontId="2" fillId="0" borderId="12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5" fillId="0" borderId="17" xfId="0" applyFont="1" applyBorder="1"/>
    <xf numFmtId="0" fontId="5" fillId="0" borderId="19" xfId="0" applyFont="1" applyBorder="1"/>
    <xf numFmtId="0" fontId="5" fillId="0" borderId="9" xfId="0" applyFont="1" applyBorder="1"/>
    <xf numFmtId="0" fontId="5" fillId="0" borderId="20" xfId="0" applyFont="1" applyBorder="1"/>
    <xf numFmtId="164" fontId="6" fillId="0" borderId="7" xfId="0" applyNumberFormat="1" applyFont="1" applyBorder="1" applyAlignment="1">
      <alignment horizontal="right" vertical="center"/>
    </xf>
    <xf numFmtId="0" fontId="5" fillId="0" borderId="1" xfId="0" applyFont="1" applyBorder="1"/>
    <xf numFmtId="0" fontId="5" fillId="0" borderId="0" xfId="0" applyFont="1"/>
    <xf numFmtId="165" fontId="5" fillId="0" borderId="8" xfId="0" applyNumberFormat="1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5" fillId="0" borderId="29" xfId="0" applyFont="1" applyBorder="1"/>
    <xf numFmtId="0" fontId="4" fillId="0" borderId="4" xfId="0" applyFont="1" applyBorder="1" applyAlignment="1">
      <alignment vertical="center"/>
    </xf>
    <xf numFmtId="0" fontId="8" fillId="0" borderId="0" xfId="0" applyFont="1"/>
    <xf numFmtId="165" fontId="5" fillId="0" borderId="24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5" fillId="0" borderId="8" xfId="0" applyFont="1" applyBorder="1" applyAlignment="1">
      <alignment horizontal="center"/>
    </xf>
    <xf numFmtId="0" fontId="16" fillId="0" borderId="0" xfId="0" applyFont="1" applyAlignment="1">
      <alignment horizontal="center"/>
    </xf>
    <xf numFmtId="164" fontId="4" fillId="0" borderId="8" xfId="0" applyNumberFormat="1" applyFont="1" applyBorder="1" applyAlignment="1">
      <alignment horizontal="right" vertical="center"/>
    </xf>
    <xf numFmtId="164" fontId="4" fillId="0" borderId="21" xfId="0" applyNumberFormat="1" applyFont="1" applyBorder="1" applyAlignment="1">
      <alignment horizontal="right" vertical="center"/>
    </xf>
    <xf numFmtId="168" fontId="6" fillId="0" borderId="1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 textRotation="255"/>
    </xf>
    <xf numFmtId="0" fontId="9" fillId="0" borderId="8" xfId="0" applyFont="1" applyBorder="1" applyAlignment="1">
      <alignment horizontal="right" vertical="center"/>
    </xf>
    <xf numFmtId="168" fontId="6" fillId="3" borderId="1" xfId="0" applyNumberFormat="1" applyFont="1" applyFill="1" applyBorder="1" applyAlignment="1">
      <alignment horizontal="center" vertical="center"/>
    </xf>
    <xf numFmtId="168" fontId="6" fillId="4" borderId="1" xfId="0" applyNumberFormat="1" applyFont="1" applyFill="1" applyBorder="1" applyAlignment="1">
      <alignment horizontal="center" vertical="center"/>
    </xf>
    <xf numFmtId="164" fontId="6" fillId="5" borderId="14" xfId="0" applyNumberFormat="1" applyFont="1" applyFill="1" applyBorder="1" applyAlignment="1">
      <alignment horizontal="right" vertical="center"/>
    </xf>
    <xf numFmtId="168" fontId="6" fillId="8" borderId="1" xfId="0" applyNumberFormat="1" applyFont="1" applyFill="1" applyBorder="1" applyAlignment="1">
      <alignment horizontal="center" vertical="center"/>
    </xf>
    <xf numFmtId="165" fontId="4" fillId="0" borderId="0" xfId="0" applyNumberFormat="1" applyFont="1"/>
    <xf numFmtId="165" fontId="4" fillId="6" borderId="31" xfId="0" applyNumberFormat="1" applyFont="1" applyFill="1" applyBorder="1" applyAlignment="1">
      <alignment horizontal="right"/>
    </xf>
    <xf numFmtId="165" fontId="4" fillId="6" borderId="31" xfId="0" applyNumberFormat="1" applyFont="1" applyFill="1" applyBorder="1"/>
    <xf numFmtId="165" fontId="4" fillId="6" borderId="31" xfId="0" applyNumberFormat="1" applyFont="1" applyFill="1" applyBorder="1" applyAlignment="1">
      <alignment horizontal="center"/>
    </xf>
    <xf numFmtId="165" fontId="4" fillId="6" borderId="3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6" fillId="0" borderId="8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164" fontId="19" fillId="0" borderId="21" xfId="0" applyNumberFormat="1" applyFont="1" applyBorder="1" applyAlignment="1">
      <alignment horizontal="right" vertical="center"/>
    </xf>
    <xf numFmtId="164" fontId="19" fillId="0" borderId="3" xfId="0" applyNumberFormat="1" applyFont="1" applyBorder="1" applyAlignment="1">
      <alignment horizontal="right" vertical="center"/>
    </xf>
    <xf numFmtId="168" fontId="6" fillId="11" borderId="1" xfId="0" applyNumberFormat="1" applyFont="1" applyFill="1" applyBorder="1" applyAlignment="1">
      <alignment horizontal="center" vertical="center"/>
    </xf>
    <xf numFmtId="168" fontId="6" fillId="10" borderId="1" xfId="0" applyNumberFormat="1" applyFont="1" applyFill="1" applyBorder="1" applyAlignment="1">
      <alignment horizontal="center" vertical="center"/>
    </xf>
    <xf numFmtId="165" fontId="4" fillId="6" borderId="0" xfId="0" applyNumberFormat="1" applyFont="1" applyFill="1" applyAlignment="1">
      <alignment horizontal="center" vertical="center"/>
    </xf>
    <xf numFmtId="164" fontId="6" fillId="5" borderId="0" xfId="0" applyNumberFormat="1" applyFont="1" applyFill="1" applyAlignment="1">
      <alignment horizontal="right" vertical="center"/>
    </xf>
    <xf numFmtId="164" fontId="4" fillId="0" borderId="0" xfId="0" applyNumberFormat="1" applyFont="1" applyAlignment="1">
      <alignment horizontal="right" vertical="center"/>
    </xf>
    <xf numFmtId="0" fontId="5" fillId="0" borderId="19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2" fillId="11" borderId="2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11" fillId="0" borderId="0" xfId="0" applyFont="1" applyAlignment="1">
      <alignment horizontal="left"/>
    </xf>
    <xf numFmtId="165" fontId="5" fillId="0" borderId="0" xfId="0" applyNumberFormat="1" applyFont="1" applyAlignment="1">
      <alignment horizontal="right" vertical="center"/>
    </xf>
    <xf numFmtId="0" fontId="11" fillId="0" borderId="0" xfId="0" applyFont="1" applyAlignment="1">
      <alignment horizontal="right"/>
    </xf>
    <xf numFmtId="0" fontId="11" fillId="0" borderId="0" xfId="0" applyFont="1"/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2" fillId="0" borderId="23" xfId="0" applyFont="1" applyBorder="1"/>
    <xf numFmtId="0" fontId="2" fillId="2" borderId="23" xfId="0" applyFont="1" applyFill="1" applyBorder="1"/>
    <xf numFmtId="0" fontId="5" fillId="7" borderId="33" xfId="0" applyFont="1" applyFill="1" applyBorder="1" applyAlignment="1">
      <alignment horizontal="right"/>
    </xf>
    <xf numFmtId="0" fontId="5" fillId="7" borderId="31" xfId="0" applyFont="1" applyFill="1" applyBorder="1" applyAlignment="1">
      <alignment horizontal="right"/>
    </xf>
    <xf numFmtId="0" fontId="5" fillId="7" borderId="31" xfId="0" applyFont="1" applyFill="1" applyBorder="1"/>
    <xf numFmtId="0" fontId="5" fillId="7" borderId="31" xfId="0" applyFont="1" applyFill="1" applyBorder="1" applyAlignment="1">
      <alignment horizontal="center"/>
    </xf>
    <xf numFmtId="165" fontId="5" fillId="7" borderId="31" xfId="0" applyNumberFormat="1" applyFont="1" applyFill="1" applyBorder="1" applyAlignment="1">
      <alignment horizontal="right" vertical="center"/>
    </xf>
    <xf numFmtId="0" fontId="5" fillId="7" borderId="31" xfId="0" applyFont="1" applyFill="1" applyBorder="1" applyAlignment="1">
      <alignment horizontal="center" vertical="center"/>
    </xf>
    <xf numFmtId="0" fontId="5" fillId="7" borderId="0" xfId="0" applyFont="1" applyFill="1" applyAlignment="1">
      <alignment horizontal="center" vertical="center"/>
    </xf>
    <xf numFmtId="0" fontId="2" fillId="2" borderId="24" xfId="0" applyFont="1" applyFill="1" applyBorder="1"/>
    <xf numFmtId="0" fontId="5" fillId="5" borderId="14" xfId="0" applyFont="1" applyFill="1" applyBorder="1" applyAlignment="1">
      <alignment horizontal="right" vertical="center"/>
    </xf>
    <xf numFmtId="0" fontId="5" fillId="5" borderId="14" xfId="0" applyFont="1" applyFill="1" applyBorder="1" applyAlignment="1">
      <alignment horizontal="center" vertical="center"/>
    </xf>
    <xf numFmtId="0" fontId="5" fillId="5" borderId="14" xfId="0" applyFont="1" applyFill="1" applyBorder="1"/>
    <xf numFmtId="0" fontId="5" fillId="5" borderId="14" xfId="0" applyFont="1" applyFill="1" applyBorder="1" applyAlignment="1">
      <alignment horizontal="center"/>
    </xf>
    <xf numFmtId="165" fontId="5" fillId="5" borderId="14" xfId="0" applyNumberFormat="1" applyFont="1" applyFill="1" applyBorder="1" applyAlignment="1">
      <alignment horizontal="right" vertical="center"/>
    </xf>
    <xf numFmtId="0" fontId="5" fillId="0" borderId="8" xfId="0" applyFont="1" applyBorder="1" applyAlignment="1">
      <alignment horizontal="center" vertical="center"/>
    </xf>
    <xf numFmtId="0" fontId="2" fillId="0" borderId="0" xfId="0" applyFont="1"/>
    <xf numFmtId="165" fontId="5" fillId="0" borderId="3" xfId="0" applyNumberFormat="1" applyFont="1" applyBorder="1" applyAlignment="1">
      <alignment horizontal="center" vertical="center"/>
    </xf>
    <xf numFmtId="0" fontId="7" fillId="0" borderId="0" xfId="0" applyFont="1"/>
    <xf numFmtId="0" fontId="2" fillId="0" borderId="0" xfId="0" applyFont="1" applyAlignment="1">
      <alignment horizontal="center" vertical="center"/>
    </xf>
    <xf numFmtId="0" fontId="2" fillId="10" borderId="2" xfId="0" applyFont="1" applyFill="1" applyBorder="1" applyAlignment="1">
      <alignment horizontal="center" vertical="center"/>
    </xf>
    <xf numFmtId="165" fontId="5" fillId="0" borderId="30" xfId="0" applyNumberFormat="1" applyFont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8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165" fontId="5" fillId="0" borderId="0" xfId="0" applyNumberFormat="1" applyFont="1"/>
    <xf numFmtId="164" fontId="3" fillId="0" borderId="0" xfId="0" applyNumberFormat="1" applyFont="1" applyAlignment="1">
      <alignment horizontal="right"/>
    </xf>
    <xf numFmtId="0" fontId="5" fillId="0" borderId="17" xfId="0" applyFont="1" applyBorder="1" applyAlignment="1">
      <alignment horizontal="center"/>
    </xf>
    <xf numFmtId="0" fontId="9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/>
    </xf>
    <xf numFmtId="168" fontId="6" fillId="0" borderId="2" xfId="0" applyNumberFormat="1" applyFont="1" applyBorder="1" applyAlignment="1">
      <alignment horizontal="center" vertical="center"/>
    </xf>
    <xf numFmtId="0" fontId="18" fillId="0" borderId="0" xfId="0" applyFont="1"/>
    <xf numFmtId="164" fontId="21" fillId="0" borderId="3" xfId="0" applyNumberFormat="1" applyFont="1" applyBorder="1" applyAlignment="1">
      <alignment horizontal="right" vertical="center"/>
    </xf>
    <xf numFmtId="164" fontId="21" fillId="0" borderId="6" xfId="0" applyNumberFormat="1" applyFont="1" applyBorder="1" applyAlignment="1">
      <alignment horizontal="right" vertical="center"/>
    </xf>
    <xf numFmtId="164" fontId="21" fillId="0" borderId="21" xfId="0" applyNumberFormat="1" applyFont="1" applyBorder="1" applyAlignment="1">
      <alignment horizontal="right" vertical="center"/>
    </xf>
    <xf numFmtId="164" fontId="6" fillId="0" borderId="8" xfId="0" applyNumberFormat="1" applyFont="1" applyBorder="1" applyAlignment="1">
      <alignment horizontal="right" vertical="center"/>
    </xf>
    <xf numFmtId="164" fontId="19" fillId="0" borderId="8" xfId="0" applyNumberFormat="1" applyFont="1" applyBorder="1" applyAlignment="1">
      <alignment horizontal="right" vertical="center"/>
    </xf>
    <xf numFmtId="168" fontId="6" fillId="0" borderId="8" xfId="0" applyNumberFormat="1" applyFont="1" applyBorder="1" applyAlignment="1">
      <alignment horizontal="center" vertical="center"/>
    </xf>
    <xf numFmtId="164" fontId="22" fillId="0" borderId="3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164" fontId="20" fillId="0" borderId="3" xfId="0" applyNumberFormat="1" applyFont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10" borderId="4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11" borderId="0" xfId="0" applyFont="1" applyFill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4" fillId="3" borderId="4" xfId="0" quotePrefix="1" applyFont="1" applyFill="1" applyBorder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4" fillId="0" borderId="4" xfId="0" quotePrefix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8" borderId="4" xfId="0" applyFont="1" applyFill="1" applyBorder="1" applyAlignment="1">
      <alignment horizontal="center" vertical="center"/>
    </xf>
    <xf numFmtId="0" fontId="5" fillId="9" borderId="1" xfId="0" applyFont="1" applyFill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17" fillId="0" borderId="7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169" fontId="23" fillId="2" borderId="24" xfId="0" applyNumberFormat="1" applyFont="1" applyFill="1" applyBorder="1"/>
    <xf numFmtId="0" fontId="2" fillId="0" borderId="32" xfId="0" applyFont="1" applyBorder="1" applyAlignment="1">
      <alignment horizontal="center" vertical="center"/>
    </xf>
    <xf numFmtId="164" fontId="21" fillId="0" borderId="22" xfId="0" applyNumberFormat="1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5" fillId="0" borderId="17" xfId="0" applyFont="1" applyBorder="1" applyAlignment="1">
      <alignment horizontal="left" vertical="center"/>
    </xf>
    <xf numFmtId="0" fontId="2" fillId="0" borderId="25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/>
    </xf>
    <xf numFmtId="0" fontId="5" fillId="0" borderId="20" xfId="0" applyFont="1" applyBorder="1" applyAlignment="1">
      <alignment horizontal="left" vertical="center"/>
    </xf>
    <xf numFmtId="0" fontId="5" fillId="12" borderId="1" xfId="0" applyFont="1" applyFill="1" applyBorder="1" applyAlignment="1">
      <alignment horizontal="center"/>
    </xf>
    <xf numFmtId="0" fontId="2" fillId="13" borderId="28" xfId="0" applyFont="1" applyFill="1" applyBorder="1" applyAlignment="1">
      <alignment horizontal="center" vertical="center"/>
    </xf>
    <xf numFmtId="0" fontId="5" fillId="0" borderId="19" xfId="0" applyFont="1" applyBorder="1" applyAlignment="1">
      <alignment horizontal="left" vertical="center"/>
    </xf>
    <xf numFmtId="164" fontId="26" fillId="0" borderId="8" xfId="0" applyNumberFormat="1" applyFont="1" applyBorder="1" applyAlignment="1">
      <alignment horizontal="center" vertical="center"/>
    </xf>
    <xf numFmtId="1" fontId="27" fillId="0" borderId="8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170" fontId="6" fillId="0" borderId="1" xfId="0" applyNumberFormat="1" applyFont="1" applyBorder="1" applyAlignment="1">
      <alignment horizontal="center"/>
    </xf>
    <xf numFmtId="0" fontId="1" fillId="0" borderId="0" xfId="2"/>
    <xf numFmtId="0" fontId="1" fillId="0" borderId="0" xfId="2" applyAlignment="1">
      <alignment vertical="center"/>
    </xf>
    <xf numFmtId="0" fontId="1" fillId="14" borderId="44" xfId="2" applyFill="1" applyBorder="1" applyAlignment="1">
      <alignment horizontal="center" vertical="center" wrapText="1"/>
    </xf>
    <xf numFmtId="0" fontId="1" fillId="14" borderId="45" xfId="2" applyFill="1" applyBorder="1" applyAlignment="1">
      <alignment horizontal="center" vertical="center" wrapText="1"/>
    </xf>
    <xf numFmtId="0" fontId="1" fillId="14" borderId="8" xfId="2" applyFill="1" applyBorder="1" applyAlignment="1">
      <alignment horizontal="center" vertical="center" wrapText="1"/>
    </xf>
    <xf numFmtId="0" fontId="1" fillId="14" borderId="1" xfId="2" applyFill="1" applyBorder="1" applyAlignment="1">
      <alignment horizontal="center" vertical="center" wrapText="1"/>
    </xf>
    <xf numFmtId="0" fontId="1" fillId="14" borderId="46" xfId="2" applyFill="1" applyBorder="1" applyAlignment="1">
      <alignment horizontal="center" vertical="center" wrapText="1"/>
    </xf>
    <xf numFmtId="0" fontId="1" fillId="14" borderId="3" xfId="2" applyFill="1" applyBorder="1" applyAlignment="1">
      <alignment horizontal="center" vertical="center" wrapText="1"/>
    </xf>
    <xf numFmtId="0" fontId="1" fillId="14" borderId="47" xfId="2" applyFill="1" applyBorder="1" applyAlignment="1">
      <alignment horizontal="center" vertical="center" wrapText="1"/>
    </xf>
    <xf numFmtId="0" fontId="1" fillId="0" borderId="48" xfId="2" applyBorder="1" applyAlignment="1">
      <alignment horizontal="center" vertical="center"/>
    </xf>
    <xf numFmtId="0" fontId="1" fillId="0" borderId="24" xfId="2" applyBorder="1" applyAlignment="1">
      <alignment horizontal="center" vertical="center"/>
    </xf>
    <xf numFmtId="0" fontId="1" fillId="0" borderId="21" xfId="2" applyBorder="1" applyAlignment="1">
      <alignment horizontal="center" vertical="center"/>
    </xf>
    <xf numFmtId="0" fontId="1" fillId="15" borderId="9" xfId="2" applyFill="1" applyBorder="1" applyAlignment="1">
      <alignment horizontal="center" vertical="center"/>
    </xf>
    <xf numFmtId="165" fontId="1" fillId="15" borderId="48" xfId="2" applyNumberFormat="1" applyFill="1" applyBorder="1" applyAlignment="1">
      <alignment horizontal="center" vertical="center"/>
    </xf>
    <xf numFmtId="165" fontId="1" fillId="15" borderId="24" xfId="2" applyNumberFormat="1" applyFill="1" applyBorder="1" applyAlignment="1">
      <alignment horizontal="center" vertical="center"/>
    </xf>
    <xf numFmtId="0" fontId="1" fillId="0" borderId="49" xfId="2" applyBorder="1" applyAlignment="1">
      <alignment horizontal="center" vertical="center"/>
    </xf>
    <xf numFmtId="165" fontId="1" fillId="15" borderId="21" xfId="2" applyNumberFormat="1" applyFill="1" applyBorder="1" applyAlignment="1">
      <alignment horizontal="center" vertical="center"/>
    </xf>
    <xf numFmtId="3" fontId="1" fillId="0" borderId="24" xfId="2" applyNumberFormat="1" applyBorder="1" applyAlignment="1">
      <alignment horizontal="center" vertical="center"/>
    </xf>
    <xf numFmtId="3" fontId="1" fillId="0" borderId="49" xfId="2" applyNumberFormat="1" applyBorder="1" applyAlignment="1">
      <alignment horizontal="center" vertical="center"/>
    </xf>
    <xf numFmtId="2" fontId="1" fillId="15" borderId="24" xfId="2" applyNumberFormat="1" applyFill="1" applyBorder="1" applyAlignment="1">
      <alignment horizontal="center" vertical="center"/>
    </xf>
    <xf numFmtId="171" fontId="1" fillId="16" borderId="24" xfId="2" applyNumberFormat="1" applyFill="1" applyBorder="1"/>
    <xf numFmtId="0" fontId="1" fillId="0" borderId="45" xfId="2" applyBorder="1" applyAlignment="1">
      <alignment horizontal="center" vertical="center"/>
    </xf>
    <xf numFmtId="0" fontId="1" fillId="0" borderId="8" xfId="2" applyBorder="1" applyAlignment="1">
      <alignment horizontal="center" vertical="center"/>
    </xf>
    <xf numFmtId="0" fontId="1" fillId="0" borderId="3" xfId="2" applyBorder="1" applyAlignment="1">
      <alignment horizontal="center" vertical="center"/>
    </xf>
    <xf numFmtId="0" fontId="1" fillId="15" borderId="1" xfId="2" applyFill="1" applyBorder="1" applyAlignment="1">
      <alignment horizontal="center" vertical="center"/>
    </xf>
    <xf numFmtId="171" fontId="1" fillId="16" borderId="8" xfId="2" applyNumberFormat="1" applyFill="1" applyBorder="1"/>
    <xf numFmtId="0" fontId="1" fillId="10" borderId="3" xfId="2" applyFill="1" applyBorder="1" applyAlignment="1">
      <alignment horizontal="center" vertical="center" wrapText="1"/>
    </xf>
    <xf numFmtId="0" fontId="1" fillId="10" borderId="8" xfId="2" applyFill="1" applyBorder="1" applyAlignment="1">
      <alignment horizontal="center" vertical="center"/>
    </xf>
    <xf numFmtId="0" fontId="1" fillId="10" borderId="49" xfId="2" applyFill="1" applyBorder="1" applyAlignment="1">
      <alignment horizontal="center" vertical="center"/>
    </xf>
    <xf numFmtId="0" fontId="1" fillId="10" borderId="24" xfId="2" applyFill="1" applyBorder="1" applyAlignment="1">
      <alignment horizontal="center" vertical="center"/>
    </xf>
    <xf numFmtId="3" fontId="1" fillId="10" borderId="24" xfId="2" applyNumberFormat="1" applyFill="1" applyBorder="1" applyAlignment="1">
      <alignment horizontal="center" vertical="center"/>
    </xf>
    <xf numFmtId="3" fontId="1" fillId="10" borderId="49" xfId="2" applyNumberFormat="1" applyFill="1" applyBorder="1" applyAlignment="1">
      <alignment horizontal="center" vertical="center"/>
    </xf>
    <xf numFmtId="0" fontId="1" fillId="10" borderId="3" xfId="2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4" fillId="0" borderId="0" xfId="0" applyFont="1" applyAlignment="1">
      <alignment horizontal="right" vertical="center"/>
    </xf>
    <xf numFmtId="167" fontId="15" fillId="0" borderId="0" xfId="0" applyNumberFormat="1" applyFont="1" applyAlignment="1">
      <alignment horizontal="left" vertical="center"/>
    </xf>
    <xf numFmtId="0" fontId="0" fillId="0" borderId="0" xfId="0"/>
    <xf numFmtId="0" fontId="2" fillId="7" borderId="5" xfId="0" applyFont="1" applyFill="1" applyBorder="1" applyAlignment="1">
      <alignment horizontal="center" vertical="center" textRotation="255"/>
    </xf>
    <xf numFmtId="0" fontId="2" fillId="7" borderId="0" xfId="0" applyFont="1" applyFill="1" applyAlignment="1">
      <alignment horizontal="center" vertical="center" textRotation="255"/>
    </xf>
    <xf numFmtId="0" fontId="29" fillId="14" borderId="35" xfId="2" applyFont="1" applyFill="1" applyBorder="1" applyAlignment="1">
      <alignment horizontal="center" vertical="center"/>
    </xf>
    <xf numFmtId="0" fontId="29" fillId="14" borderId="36" xfId="2" applyFont="1" applyFill="1" applyBorder="1" applyAlignment="1">
      <alignment horizontal="center" vertical="center"/>
    </xf>
    <xf numFmtId="0" fontId="29" fillId="14" borderId="37" xfId="2" applyFont="1" applyFill="1" applyBorder="1" applyAlignment="1">
      <alignment horizontal="center" vertical="center"/>
    </xf>
    <xf numFmtId="0" fontId="29" fillId="14" borderId="38" xfId="2" applyFont="1" applyFill="1" applyBorder="1" applyAlignment="1">
      <alignment horizontal="center" vertical="center"/>
    </xf>
    <xf numFmtId="0" fontId="29" fillId="14" borderId="39" xfId="2" applyFont="1" applyFill="1" applyBorder="1" applyAlignment="1">
      <alignment horizontal="center" vertical="center"/>
    </xf>
    <xf numFmtId="0" fontId="29" fillId="14" borderId="40" xfId="2" applyFont="1" applyFill="1" applyBorder="1" applyAlignment="1">
      <alignment horizontal="center" vertical="center"/>
    </xf>
    <xf numFmtId="0" fontId="1" fillId="14" borderId="41" xfId="2" applyFill="1" applyBorder="1" applyAlignment="1">
      <alignment horizontal="center" vertical="center"/>
    </xf>
    <xf numFmtId="0" fontId="1" fillId="14" borderId="42" xfId="2" applyFill="1" applyBorder="1" applyAlignment="1">
      <alignment horizontal="center" vertical="center"/>
    </xf>
    <xf numFmtId="0" fontId="1" fillId="14" borderId="43" xfId="2" applyFill="1" applyBorder="1" applyAlignment="1">
      <alignment horizontal="center" vertical="center"/>
    </xf>
  </cellXfs>
  <cellStyles count="3">
    <cellStyle name="Euro" xfId="1"/>
    <cellStyle name="Normal" xfId="0" builtinId="0"/>
    <cellStyle name="Normal 2" xfId="2"/>
  </cellStyles>
  <dxfs count="21">
    <dxf>
      <fill>
        <patternFill>
          <bgColor indexed="45"/>
        </patternFill>
      </fill>
    </dxf>
    <dxf>
      <fill>
        <patternFill>
          <bgColor indexed="47"/>
        </patternFill>
      </fill>
    </dxf>
    <dxf>
      <fill>
        <patternFill>
          <bgColor theme="3" tint="-0.24994659260841701"/>
        </patternFill>
      </fill>
    </dxf>
    <dxf>
      <fill>
        <patternFill>
          <bgColor indexed="45"/>
        </patternFill>
      </fill>
    </dxf>
    <dxf>
      <fill>
        <patternFill>
          <bgColor indexed="47"/>
        </patternFill>
      </fill>
    </dxf>
    <dxf>
      <fill>
        <patternFill>
          <bgColor theme="3" tint="-0.24994659260841701"/>
        </patternFill>
      </fill>
    </dxf>
    <dxf>
      <fill>
        <patternFill>
          <bgColor indexed="45"/>
        </patternFill>
      </fill>
    </dxf>
    <dxf>
      <fill>
        <patternFill>
          <bgColor indexed="47"/>
        </patternFill>
      </fill>
    </dxf>
    <dxf>
      <fill>
        <patternFill>
          <bgColor theme="3" tint="-0.24994659260841701"/>
        </patternFill>
      </fill>
    </dxf>
    <dxf>
      <fill>
        <patternFill>
          <bgColor indexed="45"/>
        </patternFill>
      </fill>
    </dxf>
    <dxf>
      <fill>
        <patternFill>
          <bgColor indexed="47"/>
        </patternFill>
      </fill>
    </dxf>
    <dxf>
      <fill>
        <patternFill>
          <bgColor theme="3" tint="-0.24994659260841701"/>
        </patternFill>
      </fill>
    </dxf>
    <dxf>
      <fill>
        <patternFill>
          <bgColor indexed="45"/>
        </patternFill>
      </fill>
    </dxf>
    <dxf>
      <fill>
        <patternFill>
          <bgColor indexed="47"/>
        </patternFill>
      </fill>
    </dxf>
    <dxf>
      <fill>
        <patternFill>
          <bgColor indexed="45"/>
        </patternFill>
      </fill>
    </dxf>
    <dxf>
      <fill>
        <patternFill>
          <bgColor indexed="47"/>
        </patternFill>
      </fill>
    </dxf>
    <dxf>
      <fill>
        <patternFill>
          <bgColor indexed="45"/>
        </patternFill>
      </fill>
    </dxf>
    <dxf>
      <fill>
        <patternFill>
          <bgColor indexed="47"/>
        </patternFill>
      </fill>
    </dxf>
    <dxf>
      <fill>
        <patternFill>
          <bgColor theme="3" tint="-0.24994659260841701"/>
        </patternFill>
      </fill>
    </dxf>
    <dxf>
      <font>
        <condense val="0"/>
        <extend val="0"/>
        <color indexed="10"/>
      </font>
    </dxf>
    <dxf>
      <font>
        <color rgb="FF00B05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CC9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showGridLines="0" tabSelected="1" zoomScaleNormal="100" workbookViewId="0">
      <pane xSplit="8" ySplit="8" topLeftCell="I9" activePane="bottomRight" state="frozen"/>
      <selection pane="topRight" activeCell="I1" sqref="I1"/>
      <selection pane="bottomLeft" activeCell="A10" sqref="A10"/>
      <selection pane="bottomRight" activeCell="I9" sqref="I9"/>
    </sheetView>
  </sheetViews>
  <sheetFormatPr baseColWidth="10" defaultColWidth="11.42578125" defaultRowHeight="12.75" x14ac:dyDescent="0.2"/>
  <cols>
    <col min="1" max="1" width="4.28515625" style="1" customWidth="1"/>
    <col min="2" max="2" width="4" style="13" customWidth="1"/>
    <col min="3" max="3" width="47" style="13" bestFit="1" customWidth="1"/>
    <col min="4" max="4" width="11.85546875" style="13" bestFit="1" customWidth="1"/>
    <col min="5" max="5" width="11.7109375" style="13" bestFit="1" customWidth="1"/>
    <col min="6" max="6" width="5.85546875" style="41" customWidth="1"/>
    <col min="7" max="7" width="11.28515625" style="41" bestFit="1" customWidth="1"/>
    <col min="8" max="8" width="6.85546875" style="41" customWidth="1"/>
    <col min="9" max="9" width="10.85546875" style="41" customWidth="1"/>
    <col min="10" max="27" width="2.5703125" style="1" customWidth="1"/>
    <col min="28" max="28" width="2.7109375" style="1" bestFit="1" customWidth="1"/>
    <col min="29" max="39" width="2.5703125" style="1" customWidth="1"/>
    <col min="40" max="40" width="2.85546875" style="1" hidden="1" customWidth="1"/>
    <col min="41" max="41" width="3.140625" style="85" bestFit="1" customWidth="1"/>
    <col min="42" max="42" width="7.5703125" style="86" customWidth="1"/>
    <col min="43" max="44" width="6" style="86" bestFit="1" customWidth="1"/>
    <col min="45" max="45" width="10.42578125" style="86" bestFit="1" customWidth="1"/>
    <col min="46" max="46" width="11.42578125" style="1"/>
    <col min="47" max="47" width="12.42578125" style="1" customWidth="1"/>
    <col min="48" max="16384" width="11.42578125" style="1"/>
  </cols>
  <sheetData>
    <row r="1" spans="1:49" ht="26.25" x14ac:dyDescent="0.2">
      <c r="B1" s="171"/>
      <c r="C1" s="172"/>
      <c r="D1" s="120"/>
      <c r="E1" s="120"/>
      <c r="F1" s="120"/>
      <c r="J1" s="173" t="s">
        <v>1</v>
      </c>
      <c r="K1" s="173"/>
      <c r="L1" s="173"/>
      <c r="M1" s="173"/>
      <c r="N1" s="173"/>
      <c r="O1" s="173"/>
      <c r="P1" s="173"/>
      <c r="Q1" s="173"/>
      <c r="R1" s="173"/>
      <c r="S1" s="173"/>
      <c r="T1" s="173"/>
      <c r="U1" s="173"/>
      <c r="V1" s="173"/>
      <c r="W1" s="173"/>
      <c r="X1" s="173"/>
      <c r="Y1" s="173"/>
      <c r="Z1" s="173"/>
      <c r="AA1" s="173"/>
      <c r="AB1" s="173"/>
      <c r="AC1" s="173"/>
      <c r="AD1" s="173"/>
      <c r="AE1" s="173"/>
      <c r="AF1" s="173"/>
      <c r="AG1" s="173"/>
      <c r="AH1" s="173"/>
      <c r="AI1" s="174">
        <v>45536</v>
      </c>
      <c r="AJ1" s="174"/>
      <c r="AK1" s="174"/>
      <c r="AL1" s="174"/>
      <c r="AM1" s="174"/>
      <c r="AN1" s="174"/>
      <c r="AO1" s="174"/>
      <c r="AP1" s="174"/>
      <c r="AQ1" s="174"/>
      <c r="AR1" s="174"/>
      <c r="AS1" s="174"/>
      <c r="AT1" s="175"/>
    </row>
    <row r="2" spans="1:49" x14ac:dyDescent="0.2">
      <c r="B2" s="39" t="s">
        <v>21</v>
      </c>
      <c r="C2" s="55"/>
      <c r="D2" s="55"/>
      <c r="E2" s="55"/>
      <c r="F2" s="57"/>
      <c r="G2" s="56"/>
      <c r="H2" s="56"/>
      <c r="I2" s="56"/>
      <c r="J2" s="57" t="str">
        <f t="shared" ref="J2:AL2" si="0">IF(COUNTIF(J8:J28,"=V")=0,"",COUNTIF(J8:J28,"=V"))</f>
        <v/>
      </c>
      <c r="K2" s="57" t="str">
        <f t="shared" si="0"/>
        <v/>
      </c>
      <c r="L2" s="57" t="str">
        <f t="shared" si="0"/>
        <v/>
      </c>
      <c r="M2" s="57" t="str">
        <f t="shared" si="0"/>
        <v/>
      </c>
      <c r="N2" s="57" t="str">
        <f t="shared" si="0"/>
        <v/>
      </c>
      <c r="O2" s="57" t="str">
        <f t="shared" si="0"/>
        <v/>
      </c>
      <c r="P2" s="57" t="str">
        <f t="shared" si="0"/>
        <v/>
      </c>
      <c r="Q2" s="57" t="str">
        <f t="shared" si="0"/>
        <v/>
      </c>
      <c r="R2" s="57" t="str">
        <f t="shared" si="0"/>
        <v/>
      </c>
      <c r="S2" s="57" t="str">
        <f t="shared" si="0"/>
        <v/>
      </c>
      <c r="T2" s="57" t="str">
        <f t="shared" si="0"/>
        <v/>
      </c>
      <c r="U2" s="57" t="str">
        <f t="shared" si="0"/>
        <v/>
      </c>
      <c r="V2" s="57" t="str">
        <f t="shared" si="0"/>
        <v/>
      </c>
      <c r="W2" s="57" t="str">
        <f t="shared" si="0"/>
        <v/>
      </c>
      <c r="X2" s="57" t="str">
        <f t="shared" si="0"/>
        <v/>
      </c>
      <c r="Y2" s="57" t="str">
        <f t="shared" si="0"/>
        <v/>
      </c>
      <c r="Z2" s="57" t="str">
        <f t="shared" si="0"/>
        <v/>
      </c>
      <c r="AA2" s="57" t="str">
        <f t="shared" si="0"/>
        <v/>
      </c>
      <c r="AB2" s="57" t="str">
        <f t="shared" si="0"/>
        <v/>
      </c>
      <c r="AC2" s="57" t="str">
        <f t="shared" si="0"/>
        <v/>
      </c>
      <c r="AD2" s="57" t="str">
        <f t="shared" si="0"/>
        <v/>
      </c>
      <c r="AE2" s="57" t="str">
        <f t="shared" si="0"/>
        <v/>
      </c>
      <c r="AF2" s="57" t="str">
        <f t="shared" si="0"/>
        <v/>
      </c>
      <c r="AG2" s="57" t="str">
        <f t="shared" si="0"/>
        <v/>
      </c>
      <c r="AH2" s="57" t="str">
        <f t="shared" si="0"/>
        <v/>
      </c>
      <c r="AI2" s="57" t="str">
        <f t="shared" si="0"/>
        <v/>
      </c>
      <c r="AJ2" s="57" t="str">
        <f t="shared" si="0"/>
        <v/>
      </c>
      <c r="AK2" s="57" t="str">
        <f t="shared" si="0"/>
        <v/>
      </c>
      <c r="AL2" s="57" t="str">
        <f t="shared" si="0"/>
        <v/>
      </c>
      <c r="AM2" s="57"/>
      <c r="AN2" s="57" t="str">
        <f>IF(COUNTIF(AN8:AN28,"=V")=0,"",COUNTIF(AN8:AN28,"=V"))</f>
        <v/>
      </c>
      <c r="AO2" s="54"/>
      <c r="AP2" s="58">
        <f>SUM(J2:AN2)</f>
        <v>0</v>
      </c>
      <c r="AQ2" s="58"/>
      <c r="AR2" s="58"/>
      <c r="AS2" s="58"/>
      <c r="AU2" s="59" t="s">
        <v>8</v>
      </c>
      <c r="AV2" s="59" t="s">
        <v>10</v>
      </c>
      <c r="AW2" s="60" t="s">
        <v>11</v>
      </c>
    </row>
    <row r="3" spans="1:49" x14ac:dyDescent="0.2">
      <c r="B3" s="40">
        <v>31</v>
      </c>
      <c r="C3" s="61" t="s">
        <v>2</v>
      </c>
      <c r="D3" s="62"/>
      <c r="E3" s="62"/>
      <c r="F3" s="64"/>
      <c r="G3" s="63"/>
      <c r="H3" s="63"/>
      <c r="I3" s="63"/>
      <c r="J3" s="64" t="str">
        <f t="shared" ref="J3:AN3" si="1">IF(COUNTIF(J8:J28,"=M")=0,"",COUNTIF(J8:J28,"=M"))</f>
        <v/>
      </c>
      <c r="K3" s="64" t="str">
        <f t="shared" si="1"/>
        <v/>
      </c>
      <c r="L3" s="64" t="str">
        <f t="shared" si="1"/>
        <v/>
      </c>
      <c r="M3" s="64" t="str">
        <f t="shared" si="1"/>
        <v/>
      </c>
      <c r="N3" s="64" t="str">
        <f t="shared" si="1"/>
        <v/>
      </c>
      <c r="O3" s="64" t="str">
        <f t="shared" si="1"/>
        <v/>
      </c>
      <c r="P3" s="64" t="str">
        <f t="shared" si="1"/>
        <v/>
      </c>
      <c r="Q3" s="64" t="str">
        <f t="shared" si="1"/>
        <v/>
      </c>
      <c r="R3" s="64" t="str">
        <f t="shared" si="1"/>
        <v/>
      </c>
      <c r="S3" s="64" t="str">
        <f t="shared" si="1"/>
        <v/>
      </c>
      <c r="T3" s="64" t="str">
        <f t="shared" si="1"/>
        <v/>
      </c>
      <c r="U3" s="64" t="str">
        <f t="shared" si="1"/>
        <v/>
      </c>
      <c r="V3" s="64" t="str">
        <f t="shared" si="1"/>
        <v/>
      </c>
      <c r="W3" s="64" t="str">
        <f t="shared" si="1"/>
        <v/>
      </c>
      <c r="X3" s="64" t="str">
        <f t="shared" si="1"/>
        <v/>
      </c>
      <c r="Y3" s="64" t="str">
        <f t="shared" si="1"/>
        <v/>
      </c>
      <c r="Z3" s="64" t="str">
        <f t="shared" si="1"/>
        <v/>
      </c>
      <c r="AA3" s="64" t="str">
        <f t="shared" si="1"/>
        <v/>
      </c>
      <c r="AB3" s="64" t="str">
        <f t="shared" si="1"/>
        <v/>
      </c>
      <c r="AC3" s="64" t="str">
        <f t="shared" si="1"/>
        <v/>
      </c>
      <c r="AD3" s="64" t="str">
        <f t="shared" si="1"/>
        <v/>
      </c>
      <c r="AE3" s="64" t="str">
        <f t="shared" si="1"/>
        <v/>
      </c>
      <c r="AF3" s="64" t="str">
        <f t="shared" si="1"/>
        <v/>
      </c>
      <c r="AG3" s="64" t="str">
        <f t="shared" si="1"/>
        <v/>
      </c>
      <c r="AH3" s="64" t="str">
        <f t="shared" si="1"/>
        <v/>
      </c>
      <c r="AI3" s="64" t="str">
        <f t="shared" si="1"/>
        <v/>
      </c>
      <c r="AJ3" s="64" t="str">
        <f t="shared" si="1"/>
        <v/>
      </c>
      <c r="AK3" s="64" t="str">
        <f t="shared" si="1"/>
        <v/>
      </c>
      <c r="AL3" s="64" t="str">
        <f t="shared" si="1"/>
        <v/>
      </c>
      <c r="AM3" s="64" t="str">
        <f t="shared" si="1"/>
        <v/>
      </c>
      <c r="AN3" s="64" t="str">
        <f t="shared" si="1"/>
        <v/>
      </c>
      <c r="AO3" s="65"/>
      <c r="AP3" s="66">
        <f>SUM(J3:AN3)</f>
        <v>0</v>
      </c>
      <c r="AQ3" s="67"/>
      <c r="AR3" s="67"/>
      <c r="AS3" s="67"/>
      <c r="AU3" s="68">
        <f>B3*B5*24+9*24*10</f>
        <v>17784</v>
      </c>
      <c r="AV3" s="117">
        <f>AU5/AU3</f>
        <v>4.1835357624831308E-2</v>
      </c>
      <c r="AW3" s="68" t="s">
        <v>12</v>
      </c>
    </row>
    <row r="4" spans="1:49" s="34" customFormat="1" x14ac:dyDescent="0.2">
      <c r="B4" s="39" t="s">
        <v>5</v>
      </c>
      <c r="C4" s="35" t="s">
        <v>20</v>
      </c>
      <c r="D4" s="35"/>
      <c r="E4" s="35"/>
      <c r="F4" s="37"/>
      <c r="G4" s="36"/>
      <c r="H4" s="36"/>
      <c r="I4" s="36"/>
      <c r="J4" s="37" t="str">
        <f t="shared" ref="J4:AL4" si="2">IF(SUM(J9:J28)=0,"",SUM(J9:J28))</f>
        <v/>
      </c>
      <c r="K4" s="37" t="str">
        <f t="shared" si="2"/>
        <v/>
      </c>
      <c r="L4" s="37" t="str">
        <f t="shared" si="2"/>
        <v/>
      </c>
      <c r="M4" s="37" t="str">
        <f t="shared" si="2"/>
        <v/>
      </c>
      <c r="N4" s="37" t="str">
        <f t="shared" si="2"/>
        <v/>
      </c>
      <c r="O4" s="37" t="str">
        <f t="shared" si="2"/>
        <v/>
      </c>
      <c r="P4" s="37" t="str">
        <f t="shared" si="2"/>
        <v/>
      </c>
      <c r="Q4" s="37" t="str">
        <f t="shared" si="2"/>
        <v/>
      </c>
      <c r="R4" s="37" t="str">
        <f t="shared" si="2"/>
        <v/>
      </c>
      <c r="S4" s="37" t="str">
        <f t="shared" si="2"/>
        <v/>
      </c>
      <c r="T4" s="37" t="str">
        <f t="shared" si="2"/>
        <v/>
      </c>
      <c r="U4" s="37" t="str">
        <f t="shared" si="2"/>
        <v/>
      </c>
      <c r="V4" s="37" t="str">
        <f t="shared" si="2"/>
        <v/>
      </c>
      <c r="W4" s="37" t="str">
        <f t="shared" si="2"/>
        <v/>
      </c>
      <c r="X4" s="37" t="str">
        <f t="shared" si="2"/>
        <v/>
      </c>
      <c r="Y4" s="37" t="str">
        <f t="shared" si="2"/>
        <v/>
      </c>
      <c r="Z4" s="37" t="str">
        <f t="shared" si="2"/>
        <v/>
      </c>
      <c r="AA4" s="37" t="str">
        <f t="shared" si="2"/>
        <v/>
      </c>
      <c r="AB4" s="37" t="str">
        <f t="shared" si="2"/>
        <v/>
      </c>
      <c r="AC4" s="37" t="str">
        <f t="shared" si="2"/>
        <v/>
      </c>
      <c r="AD4" s="37" t="str">
        <f t="shared" si="2"/>
        <v/>
      </c>
      <c r="AE4" s="37" t="str">
        <f t="shared" si="2"/>
        <v/>
      </c>
      <c r="AF4" s="37" t="str">
        <f t="shared" si="2"/>
        <v/>
      </c>
      <c r="AG4" s="37" t="str">
        <f t="shared" si="2"/>
        <v/>
      </c>
      <c r="AH4" s="37" t="str">
        <f t="shared" si="2"/>
        <v/>
      </c>
      <c r="AI4" s="37" t="str">
        <f t="shared" si="2"/>
        <v/>
      </c>
      <c r="AJ4" s="37" t="str">
        <f t="shared" si="2"/>
        <v/>
      </c>
      <c r="AK4" s="37" t="str">
        <f t="shared" si="2"/>
        <v/>
      </c>
      <c r="AL4" s="37" t="str">
        <f t="shared" si="2"/>
        <v/>
      </c>
      <c r="AM4" s="37"/>
      <c r="AN4" s="37" t="str">
        <f>IF(SUM(AN9:AN28)=0,"",SUM(AN9:AN28))</f>
        <v/>
      </c>
      <c r="AO4" s="37" t="str">
        <f>IF(SUM(AO9:AO28)=0,"",SUM(AO9:AO28))</f>
        <v/>
      </c>
      <c r="AP4" s="38" t="e">
        <f>AVERAGE(J4:AN4)</f>
        <v>#DIV/0!</v>
      </c>
      <c r="AQ4" s="46"/>
      <c r="AR4" s="46"/>
      <c r="AS4" s="46"/>
      <c r="AU4" s="59" t="s">
        <v>9</v>
      </c>
    </row>
    <row r="5" spans="1:49" x14ac:dyDescent="0.2">
      <c r="B5" s="40">
        <v>21</v>
      </c>
      <c r="C5" s="69" t="s">
        <v>19</v>
      </c>
      <c r="D5" s="70"/>
      <c r="E5" s="70"/>
      <c r="F5" s="70"/>
      <c r="G5" s="71"/>
      <c r="H5" s="71"/>
      <c r="I5" s="71"/>
      <c r="J5" s="72">
        <f t="shared" ref="J5:AN5" si="3">COUNTIF(J7:J28,"=X")</f>
        <v>1</v>
      </c>
      <c r="K5" s="72">
        <f t="shared" si="3"/>
        <v>2</v>
      </c>
      <c r="L5" s="72">
        <f t="shared" si="3"/>
        <v>2</v>
      </c>
      <c r="M5" s="72">
        <f t="shared" si="3"/>
        <v>1</v>
      </c>
      <c r="N5" s="72">
        <f t="shared" si="3"/>
        <v>1</v>
      </c>
      <c r="O5" s="72">
        <f t="shared" si="3"/>
        <v>1</v>
      </c>
      <c r="P5" s="72">
        <f t="shared" si="3"/>
        <v>1</v>
      </c>
      <c r="Q5" s="72">
        <f t="shared" si="3"/>
        <v>1</v>
      </c>
      <c r="R5" s="72">
        <f t="shared" si="3"/>
        <v>1</v>
      </c>
      <c r="S5" s="72">
        <f t="shared" si="3"/>
        <v>1</v>
      </c>
      <c r="T5" s="72">
        <f t="shared" si="3"/>
        <v>1</v>
      </c>
      <c r="U5" s="72">
        <f t="shared" si="3"/>
        <v>1</v>
      </c>
      <c r="V5" s="72">
        <f t="shared" si="3"/>
        <v>1</v>
      </c>
      <c r="W5" s="72">
        <f t="shared" si="3"/>
        <v>1</v>
      </c>
      <c r="X5" s="72">
        <f t="shared" si="3"/>
        <v>1</v>
      </c>
      <c r="Y5" s="72">
        <f t="shared" si="3"/>
        <v>1</v>
      </c>
      <c r="Z5" s="72">
        <f t="shared" si="3"/>
        <v>1</v>
      </c>
      <c r="AA5" s="72">
        <f t="shared" si="3"/>
        <v>1</v>
      </c>
      <c r="AB5" s="72">
        <f t="shared" si="3"/>
        <v>1</v>
      </c>
      <c r="AC5" s="72">
        <f t="shared" si="3"/>
        <v>1</v>
      </c>
      <c r="AD5" s="72">
        <f t="shared" si="3"/>
        <v>1</v>
      </c>
      <c r="AE5" s="72">
        <f t="shared" si="3"/>
        <v>1</v>
      </c>
      <c r="AF5" s="72">
        <f t="shared" si="3"/>
        <v>1</v>
      </c>
      <c r="AG5" s="72">
        <f t="shared" si="3"/>
        <v>1</v>
      </c>
      <c r="AH5" s="72">
        <f t="shared" si="3"/>
        <v>0</v>
      </c>
      <c r="AI5" s="72">
        <f t="shared" si="3"/>
        <v>1</v>
      </c>
      <c r="AJ5" s="72">
        <f t="shared" si="3"/>
        <v>1</v>
      </c>
      <c r="AK5" s="72">
        <f t="shared" si="3"/>
        <v>1</v>
      </c>
      <c r="AL5" s="72">
        <f t="shared" si="3"/>
        <v>1</v>
      </c>
      <c r="AM5" s="72">
        <f t="shared" si="3"/>
        <v>1</v>
      </c>
      <c r="AN5" s="72">
        <f t="shared" si="3"/>
        <v>0</v>
      </c>
      <c r="AO5" s="73"/>
      <c r="AP5" s="32"/>
      <c r="AQ5" s="47"/>
      <c r="AR5" s="47"/>
      <c r="AS5" s="47"/>
      <c r="AT5" s="24"/>
      <c r="AU5" s="68">
        <f>SUM(J5:AM5)*24</f>
        <v>744</v>
      </c>
    </row>
    <row r="6" spans="1:49" x14ac:dyDescent="0.2">
      <c r="B6" s="28"/>
      <c r="C6" s="29" t="s">
        <v>17</v>
      </c>
      <c r="D6" s="29"/>
      <c r="E6" s="29"/>
      <c r="F6" s="88"/>
      <c r="G6" s="74"/>
      <c r="H6" s="74"/>
      <c r="I6" s="135"/>
      <c r="J6" s="110"/>
      <c r="K6" s="106"/>
      <c r="L6" s="102"/>
      <c r="M6" s="102">
        <v>36</v>
      </c>
      <c r="N6" s="108"/>
      <c r="O6" s="103"/>
      <c r="P6" s="103"/>
      <c r="Q6" s="103"/>
      <c r="R6" s="109"/>
      <c r="S6" s="103"/>
      <c r="T6" s="103">
        <v>37</v>
      </c>
      <c r="U6" s="110"/>
      <c r="V6" s="103"/>
      <c r="W6" s="103"/>
      <c r="X6" s="105"/>
      <c r="Y6" s="111"/>
      <c r="Z6" s="111"/>
      <c r="AA6" s="103">
        <v>38</v>
      </c>
      <c r="AB6" s="103"/>
      <c r="AC6" s="112"/>
      <c r="AD6" s="103"/>
      <c r="AE6" s="103"/>
      <c r="AF6" s="111"/>
      <c r="AG6" s="103"/>
      <c r="AH6" s="104">
        <v>39</v>
      </c>
      <c r="AI6" s="110"/>
      <c r="AJ6" s="103"/>
      <c r="AK6" s="104"/>
      <c r="AL6" s="103"/>
      <c r="AM6" s="103">
        <v>40</v>
      </c>
      <c r="AN6" s="18"/>
      <c r="AO6" s="25"/>
      <c r="AP6" s="26"/>
      <c r="AQ6" s="48"/>
      <c r="AR6" s="48"/>
      <c r="AS6" s="48"/>
      <c r="AU6" s="53"/>
    </row>
    <row r="7" spans="1:49" x14ac:dyDescent="0.2">
      <c r="A7" s="75" t="s">
        <v>3</v>
      </c>
      <c r="B7" s="22"/>
      <c r="C7" s="52" t="s">
        <v>6</v>
      </c>
      <c r="D7" s="52" t="s">
        <v>4</v>
      </c>
      <c r="E7" s="52" t="s">
        <v>28</v>
      </c>
      <c r="F7" s="74" t="s">
        <v>24</v>
      </c>
      <c r="G7" s="50" t="s">
        <v>13</v>
      </c>
      <c r="H7" s="23" t="s">
        <v>23</v>
      </c>
      <c r="I7" s="136" t="s">
        <v>46</v>
      </c>
      <c r="J7" s="90">
        <f>AI1</f>
        <v>45536</v>
      </c>
      <c r="K7" s="44">
        <f t="shared" ref="K7:AM7" si="4">J7+1</f>
        <v>45537</v>
      </c>
      <c r="L7" s="30">
        <f t="shared" si="4"/>
        <v>45538</v>
      </c>
      <c r="M7" s="30">
        <f t="shared" si="4"/>
        <v>45539</v>
      </c>
      <c r="N7" s="30">
        <f t="shared" si="4"/>
        <v>45540</v>
      </c>
      <c r="O7" s="27">
        <f t="shared" si="4"/>
        <v>45541</v>
      </c>
      <c r="P7" s="27">
        <f t="shared" si="4"/>
        <v>45542</v>
      </c>
      <c r="Q7" s="27">
        <f t="shared" si="4"/>
        <v>45543</v>
      </c>
      <c r="R7" s="31">
        <f t="shared" si="4"/>
        <v>45544</v>
      </c>
      <c r="S7" s="27">
        <f t="shared" si="4"/>
        <v>45545</v>
      </c>
      <c r="T7" s="27">
        <f t="shared" si="4"/>
        <v>45546</v>
      </c>
      <c r="U7" s="27">
        <f t="shared" si="4"/>
        <v>45547</v>
      </c>
      <c r="V7" s="27">
        <f t="shared" si="4"/>
        <v>45548</v>
      </c>
      <c r="W7" s="27">
        <f t="shared" si="4"/>
        <v>45549</v>
      </c>
      <c r="X7" s="31">
        <f t="shared" si="4"/>
        <v>45550</v>
      </c>
      <c r="Y7" s="27">
        <f t="shared" si="4"/>
        <v>45551</v>
      </c>
      <c r="Z7" s="27">
        <f t="shared" si="4"/>
        <v>45552</v>
      </c>
      <c r="AA7" s="27">
        <f t="shared" si="4"/>
        <v>45553</v>
      </c>
      <c r="AB7" s="27">
        <f t="shared" si="4"/>
        <v>45554</v>
      </c>
      <c r="AC7" s="33">
        <f t="shared" si="4"/>
        <v>45555</v>
      </c>
      <c r="AD7" s="27">
        <f t="shared" si="4"/>
        <v>45556</v>
      </c>
      <c r="AE7" s="27">
        <f t="shared" si="4"/>
        <v>45557</v>
      </c>
      <c r="AF7" s="27">
        <f t="shared" si="4"/>
        <v>45558</v>
      </c>
      <c r="AG7" s="27">
        <f t="shared" si="4"/>
        <v>45559</v>
      </c>
      <c r="AH7" s="45">
        <f t="shared" si="4"/>
        <v>45560</v>
      </c>
      <c r="AI7" s="27">
        <f t="shared" si="4"/>
        <v>45561</v>
      </c>
      <c r="AJ7" s="27">
        <f t="shared" si="4"/>
        <v>45562</v>
      </c>
      <c r="AK7" s="45">
        <f t="shared" si="4"/>
        <v>45563</v>
      </c>
      <c r="AL7" s="27">
        <f t="shared" si="4"/>
        <v>45564</v>
      </c>
      <c r="AM7" s="97">
        <f t="shared" si="4"/>
        <v>45565</v>
      </c>
      <c r="AN7" s="27" t="e">
        <f>#REF!+1</f>
        <v>#REF!</v>
      </c>
      <c r="AO7" s="76" t="s">
        <v>7</v>
      </c>
      <c r="AP7" s="98" t="s">
        <v>16</v>
      </c>
      <c r="AQ7" s="101" t="s">
        <v>22</v>
      </c>
      <c r="AR7" s="101" t="s">
        <v>26</v>
      </c>
      <c r="AS7" s="132" t="s">
        <v>29</v>
      </c>
      <c r="AU7" s="77"/>
    </row>
    <row r="8" spans="1:49" ht="2.25" customHeight="1" x14ac:dyDescent="0.2">
      <c r="A8" s="176" t="s">
        <v>15</v>
      </c>
      <c r="B8" s="134"/>
      <c r="C8" s="17" t="s">
        <v>25</v>
      </c>
      <c r="D8" s="17" t="s">
        <v>18</v>
      </c>
      <c r="E8" s="17"/>
      <c r="F8" s="127">
        <v>30</v>
      </c>
      <c r="G8" s="50" t="s">
        <v>27</v>
      </c>
      <c r="H8" s="23"/>
      <c r="I8" s="136"/>
      <c r="J8" s="83"/>
      <c r="K8" s="51"/>
      <c r="L8" s="81"/>
      <c r="M8" s="81"/>
      <c r="N8" s="81"/>
      <c r="O8" s="83"/>
      <c r="P8" s="83"/>
      <c r="Q8" s="83"/>
      <c r="R8" s="84"/>
      <c r="S8" s="83"/>
      <c r="T8" s="83"/>
      <c r="U8" s="83"/>
      <c r="V8" s="83"/>
      <c r="W8" s="83"/>
      <c r="X8" s="84"/>
      <c r="Y8" s="83"/>
      <c r="Z8" s="83"/>
      <c r="AA8" s="83"/>
      <c r="AB8" s="83"/>
      <c r="AC8" s="82"/>
      <c r="AD8" s="83"/>
      <c r="AE8" s="83"/>
      <c r="AF8" s="83"/>
      <c r="AG8" s="83"/>
      <c r="AH8" s="79"/>
      <c r="AI8" s="83"/>
      <c r="AJ8" s="83"/>
      <c r="AK8" s="79"/>
      <c r="AL8" s="83"/>
      <c r="AM8" s="83"/>
      <c r="AN8" s="78"/>
      <c r="AO8" s="80"/>
      <c r="AP8" s="11"/>
      <c r="AQ8" s="11"/>
      <c r="AR8" s="95"/>
      <c r="AS8" s="95"/>
    </row>
    <row r="9" spans="1:49" ht="10.7" customHeight="1" x14ac:dyDescent="0.2">
      <c r="A9" s="177"/>
      <c r="B9" s="114">
        <v>137</v>
      </c>
      <c r="C9" s="10" t="s">
        <v>42</v>
      </c>
      <c r="D9" s="128">
        <v>903766</v>
      </c>
      <c r="E9" s="128">
        <v>103502</v>
      </c>
      <c r="F9" s="87">
        <v>32</v>
      </c>
      <c r="G9" s="113" t="s">
        <v>33</v>
      </c>
      <c r="H9" s="107"/>
      <c r="I9" s="137">
        <f t="array" ref="I9">IF(E9="","",INDEX(base!$AB:$AB,MAX(IF(ISNUMBER(FIND(E9,base!$B$4:$G$11)),ROW(base!$B$4:$G$11),""))))</f>
        <v>0.47373813395276804</v>
      </c>
      <c r="J9" s="125" t="s">
        <v>14</v>
      </c>
      <c r="K9" s="16" t="s">
        <v>14</v>
      </c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6"/>
      <c r="AO9" s="14"/>
      <c r="AP9" s="92">
        <v>45548</v>
      </c>
      <c r="AQ9" s="43"/>
      <c r="AR9" s="96"/>
      <c r="AS9" s="133">
        <v>0</v>
      </c>
      <c r="AT9" s="91"/>
    </row>
    <row r="10" spans="1:49" ht="10.7" customHeight="1" x14ac:dyDescent="0.2">
      <c r="A10" s="177"/>
      <c r="B10" s="114"/>
      <c r="C10" s="10" t="s">
        <v>42</v>
      </c>
      <c r="D10" s="128">
        <v>903766</v>
      </c>
      <c r="E10" s="128">
        <v>103502</v>
      </c>
      <c r="F10" s="87">
        <v>32</v>
      </c>
      <c r="G10" s="113" t="s">
        <v>34</v>
      </c>
      <c r="H10" s="107"/>
      <c r="I10" s="137">
        <f t="array" ref="I10">IF(E10="","",INDEX(base!$AB:$AB,MAX(IF(ISNUMBER(FIND(E10,base!$B$4:$G$11)),ROW(base!$B$4:$G$11),""))))</f>
        <v>0.47373813395276804</v>
      </c>
      <c r="J10" s="125"/>
      <c r="K10" s="16" t="s">
        <v>0</v>
      </c>
      <c r="L10" s="16" t="s">
        <v>14</v>
      </c>
      <c r="M10" s="16" t="s">
        <v>14</v>
      </c>
      <c r="N10" s="16" t="s">
        <v>14</v>
      </c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6"/>
      <c r="AO10" s="14"/>
      <c r="AP10" s="92">
        <v>45552</v>
      </c>
      <c r="AQ10" s="43"/>
      <c r="AR10" s="96"/>
      <c r="AS10" s="133"/>
      <c r="AT10" s="91"/>
    </row>
    <row r="11" spans="1:49" ht="10.7" customHeight="1" x14ac:dyDescent="0.2">
      <c r="A11" s="177"/>
      <c r="B11" s="114"/>
      <c r="C11" s="10" t="s">
        <v>42</v>
      </c>
      <c r="D11" s="128">
        <v>903766</v>
      </c>
      <c r="E11" s="128">
        <v>103502</v>
      </c>
      <c r="F11" s="87">
        <v>32</v>
      </c>
      <c r="G11" s="113" t="s">
        <v>35</v>
      </c>
      <c r="H11" s="107"/>
      <c r="I11" s="137" cm="1">
        <f t="array" ref="I11">IF(E11="","",INDEX(base!$AB:$AB,MAX(IF(ISNUMBER(FIND(E11,base!$B$4:$G$11)),ROW(base!$B$4:$G$11),""))))</f>
        <v>0.47373813395276804</v>
      </c>
      <c r="J11" s="125"/>
      <c r="K11" s="16"/>
      <c r="L11" s="16"/>
      <c r="M11" s="16"/>
      <c r="N11" s="16" t="s">
        <v>0</v>
      </c>
      <c r="O11" s="16" t="s">
        <v>14</v>
      </c>
      <c r="P11" s="16" t="s">
        <v>14</v>
      </c>
      <c r="Q11" s="16" t="s">
        <v>14</v>
      </c>
      <c r="R11" s="16" t="s">
        <v>14</v>
      </c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6"/>
      <c r="AO11" s="14"/>
      <c r="AP11" s="92">
        <v>45559</v>
      </c>
      <c r="AQ11" s="43"/>
      <c r="AR11" s="96"/>
      <c r="AS11" s="133"/>
      <c r="AT11" s="91"/>
    </row>
    <row r="12" spans="1:49" ht="10.7" customHeight="1" x14ac:dyDescent="0.2">
      <c r="A12" s="177"/>
      <c r="B12" s="114"/>
      <c r="C12" s="10" t="s">
        <v>42</v>
      </c>
      <c r="D12" s="128">
        <v>903766</v>
      </c>
      <c r="E12" s="128">
        <v>103502</v>
      </c>
      <c r="F12" s="87">
        <v>32</v>
      </c>
      <c r="G12" s="129" t="s">
        <v>36</v>
      </c>
      <c r="H12" s="107"/>
      <c r="I12" s="137" cm="1">
        <f t="array" ref="I12">IF(E12="","",INDEX(base!$AB:$AB,MAX(IF(ISNUMBER(FIND(E12,base!$B$4:$G$11)),ROW(base!$B$4:$G$11),""))))</f>
        <v>0.47373813395276804</v>
      </c>
      <c r="J12" s="125"/>
      <c r="K12" s="16"/>
      <c r="L12" s="16"/>
      <c r="M12" s="16"/>
      <c r="N12" s="16"/>
      <c r="O12" s="16"/>
      <c r="P12" s="16"/>
      <c r="Q12" s="16"/>
      <c r="R12" s="16" t="s">
        <v>0</v>
      </c>
      <c r="S12" s="16" t="s">
        <v>14</v>
      </c>
      <c r="T12" s="16" t="s">
        <v>14</v>
      </c>
      <c r="U12" s="16" t="s">
        <v>14</v>
      </c>
      <c r="V12" s="16" t="s">
        <v>14</v>
      </c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6"/>
      <c r="AO12" s="14"/>
      <c r="AP12" s="92">
        <v>45562</v>
      </c>
      <c r="AQ12" s="43"/>
      <c r="AR12" s="96"/>
      <c r="AS12" s="133"/>
      <c r="AT12" s="91"/>
    </row>
    <row r="13" spans="1:49" ht="10.7" customHeight="1" x14ac:dyDescent="0.2">
      <c r="A13" s="177"/>
      <c r="B13" s="114"/>
      <c r="C13" s="10" t="s">
        <v>42</v>
      </c>
      <c r="D13" s="128">
        <v>903766</v>
      </c>
      <c r="E13" s="128">
        <v>103502</v>
      </c>
      <c r="F13" s="87">
        <v>32</v>
      </c>
      <c r="G13" s="50" t="s">
        <v>37</v>
      </c>
      <c r="H13" s="107"/>
      <c r="I13" s="137" cm="1">
        <f t="array" ref="I13">IF(E13="","",INDEX(base!$AB:$AB,MAX(IF(ISNUMBER(FIND(E13,base!$B$4:$G$11)),ROW(base!$B$4:$G$11),""))))</f>
        <v>0.47373813395276804</v>
      </c>
      <c r="J13" s="125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 t="s">
        <v>0</v>
      </c>
      <c r="W13" s="16" t="s">
        <v>14</v>
      </c>
      <c r="X13" s="16" t="s">
        <v>14</v>
      </c>
      <c r="Y13" s="16" t="s">
        <v>14</v>
      </c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6"/>
      <c r="AO13" s="14"/>
      <c r="AP13" s="92">
        <v>45566</v>
      </c>
      <c r="AQ13" s="43"/>
      <c r="AR13" s="96"/>
      <c r="AS13" s="133"/>
      <c r="AT13" s="91"/>
    </row>
    <row r="14" spans="1:49" ht="10.7" customHeight="1" x14ac:dyDescent="0.2">
      <c r="A14" s="177"/>
      <c r="B14" s="114"/>
      <c r="C14" s="10" t="s">
        <v>42</v>
      </c>
      <c r="D14" s="128">
        <v>903766</v>
      </c>
      <c r="E14" s="128">
        <v>103502</v>
      </c>
      <c r="F14" s="87">
        <v>32</v>
      </c>
      <c r="G14" s="50" t="s">
        <v>38</v>
      </c>
      <c r="H14" s="107"/>
      <c r="I14" s="137" cm="1">
        <f t="array" ref="I14">IF(E14="","",INDEX(base!$AB:$AB,MAX(IF(ISNUMBER(FIND(E14,base!$B$4:$G$11)),ROW(base!$B$4:$G$11),""))))</f>
        <v>0.47373813395276804</v>
      </c>
      <c r="J14" s="125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 t="s">
        <v>0</v>
      </c>
      <c r="Z14" s="16" t="s">
        <v>14</v>
      </c>
      <c r="AA14" s="16" t="s">
        <v>14</v>
      </c>
      <c r="AB14" s="16" t="s">
        <v>14</v>
      </c>
      <c r="AC14" s="16" t="s">
        <v>14</v>
      </c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6"/>
      <c r="AO14" s="14"/>
      <c r="AP14" s="92">
        <v>45574</v>
      </c>
      <c r="AQ14" s="43"/>
      <c r="AR14" s="96"/>
      <c r="AS14" s="133"/>
      <c r="AT14" s="91"/>
    </row>
    <row r="15" spans="1:49" ht="10.7" customHeight="1" x14ac:dyDescent="0.2">
      <c r="A15" s="177"/>
      <c r="B15" s="114"/>
      <c r="C15" s="10" t="s">
        <v>42</v>
      </c>
      <c r="D15" s="128">
        <v>903766</v>
      </c>
      <c r="E15" s="128">
        <v>103502</v>
      </c>
      <c r="F15" s="87">
        <v>32</v>
      </c>
      <c r="G15" s="50" t="s">
        <v>39</v>
      </c>
      <c r="H15" s="107"/>
      <c r="I15" s="137" cm="1">
        <f t="array" ref="I15">IF(E15="","",INDEX(base!$AB:$AB,MAX(IF(ISNUMBER(FIND(E15,base!$B$4:$G$11)),ROW(base!$B$4:$G$11),""))))</f>
        <v>0.47373813395276804</v>
      </c>
      <c r="J15" s="125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 t="s">
        <v>0</v>
      </c>
      <c r="AD15" s="16" t="s">
        <v>14</v>
      </c>
      <c r="AE15" s="16" t="s">
        <v>14</v>
      </c>
      <c r="AF15" s="16" t="s">
        <v>14</v>
      </c>
      <c r="AG15" s="16" t="s">
        <v>14</v>
      </c>
      <c r="AH15" s="16"/>
      <c r="AI15" s="16"/>
      <c r="AJ15" s="16"/>
      <c r="AK15" s="16"/>
      <c r="AL15" s="16"/>
      <c r="AM15" s="16"/>
      <c r="AN15" s="6"/>
      <c r="AO15" s="14"/>
      <c r="AP15" s="92">
        <v>45574</v>
      </c>
      <c r="AQ15" s="43"/>
      <c r="AR15" s="96"/>
      <c r="AS15" s="133"/>
      <c r="AT15" s="91"/>
    </row>
    <row r="16" spans="1:49" ht="10.7" customHeight="1" x14ac:dyDescent="0.2">
      <c r="A16" s="177"/>
      <c r="B16" s="114"/>
      <c r="C16" s="10" t="s">
        <v>42</v>
      </c>
      <c r="D16" s="128">
        <v>903766</v>
      </c>
      <c r="E16" s="128">
        <v>103502</v>
      </c>
      <c r="F16" s="87">
        <v>32</v>
      </c>
      <c r="G16" s="50" t="s">
        <v>40</v>
      </c>
      <c r="H16" s="107"/>
      <c r="I16" s="137" cm="1">
        <f t="array" ref="I16">IF(E16="","",INDEX(base!$AB:$AB,MAX(IF(ISNUMBER(FIND(E16,base!$B$4:$G$11)),ROW(base!$B$4:$G$11),""))))</f>
        <v>0.47373813395276804</v>
      </c>
      <c r="J16" s="125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 t="s">
        <v>0</v>
      </c>
      <c r="AH16" s="130"/>
      <c r="AI16" s="16" t="s">
        <v>14</v>
      </c>
      <c r="AJ16" s="16" t="s">
        <v>14</v>
      </c>
      <c r="AK16" s="16" t="s">
        <v>14</v>
      </c>
      <c r="AL16" s="16" t="s">
        <v>14</v>
      </c>
      <c r="AM16" s="16"/>
      <c r="AN16" s="6"/>
      <c r="AO16" s="14"/>
      <c r="AP16" s="92">
        <v>45590</v>
      </c>
      <c r="AQ16" s="43"/>
      <c r="AR16" s="96"/>
      <c r="AS16" s="133"/>
      <c r="AT16" s="91"/>
    </row>
    <row r="17" spans="1:46" ht="10.7" customHeight="1" x14ac:dyDescent="0.2">
      <c r="A17" s="177"/>
      <c r="B17" s="114"/>
      <c r="C17" s="10" t="s">
        <v>42</v>
      </c>
      <c r="D17" s="128">
        <v>903766</v>
      </c>
      <c r="E17" s="128">
        <v>103502</v>
      </c>
      <c r="F17" s="87">
        <v>32</v>
      </c>
      <c r="G17" s="50" t="s">
        <v>41</v>
      </c>
      <c r="H17" s="107"/>
      <c r="I17" s="137" cm="1">
        <f t="array" ref="I17">IF(E17="","",INDEX(base!$AB:$AB,MAX(IF(ISNUMBER(FIND(E17,base!$B$4:$G$11)),ROW(base!$B$4:$G$11),""))))</f>
        <v>0.47373813395276804</v>
      </c>
      <c r="J17" s="125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 t="s">
        <v>0</v>
      </c>
      <c r="AM17" s="16" t="s">
        <v>14</v>
      </c>
      <c r="AN17" s="6"/>
      <c r="AO17" s="14"/>
      <c r="AP17" s="92">
        <v>45590</v>
      </c>
      <c r="AQ17" s="43"/>
      <c r="AR17" s="96"/>
      <c r="AS17" s="133"/>
      <c r="AT17" s="91"/>
    </row>
    <row r="18" spans="1:46" ht="10.7" customHeight="1" x14ac:dyDescent="0.2">
      <c r="A18" s="177"/>
      <c r="B18" s="114"/>
      <c r="C18" s="121"/>
      <c r="D18" s="121"/>
      <c r="E18" s="121"/>
      <c r="F18" s="87"/>
      <c r="G18" s="50"/>
      <c r="H18" s="107"/>
      <c r="I18" s="137" t="str" cm="1">
        <f t="array" ref="I18">IF(E18="","",INDEX(base!$AB:$AB,MAX(IF(ISNUMBER(FIND(E18,base!$B$4:$G$11)),ROW(base!$B$4:$G$11),""))))</f>
        <v/>
      </c>
      <c r="J18" s="124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6"/>
      <c r="AO18" s="14"/>
      <c r="AP18" s="92"/>
      <c r="AQ18" s="43"/>
      <c r="AR18" s="96"/>
      <c r="AS18" s="133"/>
      <c r="AT18" s="91"/>
    </row>
    <row r="19" spans="1:46" s="19" customFormat="1" ht="2.25" customHeight="1" x14ac:dyDescent="0.2">
      <c r="A19" s="177"/>
      <c r="B19" s="115"/>
      <c r="C19" s="12"/>
      <c r="D19" s="2"/>
      <c r="E19" s="2"/>
      <c r="F19" s="23"/>
      <c r="G19" s="50"/>
      <c r="H19" s="50"/>
      <c r="I19" s="137" t="str" cm="1">
        <f t="array" ref="I19">IF(E19="","",INDEX(base!$AB:$AB,MAX(IF(ISNUMBER(FIND(E19,base!$B$4:$G$11)),ROW(base!$B$4:$G$11),""))))</f>
        <v/>
      </c>
      <c r="J19" s="50"/>
      <c r="K19" s="100"/>
      <c r="L19" s="100"/>
      <c r="M19" s="100"/>
      <c r="N19" s="100"/>
      <c r="O19" s="100"/>
      <c r="P19" s="100"/>
      <c r="Q19" s="100"/>
      <c r="R19" s="100"/>
      <c r="S19" s="100"/>
      <c r="T19" s="100"/>
      <c r="U19" s="100"/>
      <c r="V19" s="100"/>
      <c r="W19" s="100"/>
      <c r="X19" s="100"/>
      <c r="Y19" s="100"/>
      <c r="Z19" s="100"/>
      <c r="AA19" s="100"/>
      <c r="AB19" s="100"/>
      <c r="AC19" s="100"/>
      <c r="AD19" s="100"/>
      <c r="AE19" s="100"/>
      <c r="AF19" s="100"/>
      <c r="AG19" s="100"/>
      <c r="AH19" s="100"/>
      <c r="AI19" s="100"/>
      <c r="AJ19" s="100"/>
      <c r="AK19" s="100"/>
      <c r="AL19" s="100"/>
      <c r="AM19" s="100"/>
      <c r="AN19" s="118"/>
      <c r="AO19" s="20"/>
      <c r="AP19" s="94"/>
      <c r="AQ19" s="43"/>
      <c r="AR19" s="96"/>
      <c r="AS19" s="133"/>
      <c r="AT19" s="1"/>
    </row>
    <row r="20" spans="1:46" s="19" customFormat="1" ht="10.7" customHeight="1" x14ac:dyDescent="0.2">
      <c r="A20" s="177"/>
      <c r="B20" s="114">
        <v>132</v>
      </c>
      <c r="C20" s="7"/>
      <c r="D20" s="121"/>
      <c r="E20" s="121"/>
      <c r="F20" s="87"/>
      <c r="G20" s="50"/>
      <c r="H20" s="107"/>
      <c r="I20" s="137" t="str" cm="1">
        <f t="array" ref="I20">IF(E20="","",INDEX(base!$AB:$AB,MAX(IF(ISNUMBER(FIND(E20,base!$B$4:$G$11)),ROW(base!$B$4:$G$11),""))))</f>
        <v/>
      </c>
      <c r="J20" s="123"/>
      <c r="K20" s="3"/>
      <c r="L20" s="3"/>
      <c r="M20" s="3"/>
      <c r="N20" s="3"/>
      <c r="O20" s="3"/>
      <c r="P20" s="3"/>
      <c r="Q20" s="3"/>
      <c r="R20" s="3"/>
      <c r="S20" s="122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122"/>
      <c r="AN20" s="6"/>
      <c r="AO20" s="14"/>
      <c r="AP20" s="92"/>
      <c r="AQ20" s="42"/>
      <c r="AR20" s="96"/>
      <c r="AS20" s="133"/>
      <c r="AT20" s="91"/>
    </row>
    <row r="21" spans="1:46" s="19" customFormat="1" ht="10.7" customHeight="1" x14ac:dyDescent="0.2">
      <c r="A21" s="177"/>
      <c r="B21" s="114"/>
      <c r="C21" s="7"/>
      <c r="D21" s="121"/>
      <c r="E21" s="121"/>
      <c r="F21" s="87"/>
      <c r="G21" s="50"/>
      <c r="H21" s="107"/>
      <c r="I21" s="137" t="str" cm="1">
        <f t="array" ref="I21">IF(E21="","",INDEX(base!$AB:$AB,MAX(IF(ISNUMBER(FIND(E21,base!$B$4:$G$11)),ROW(base!$B$4:$G$11),""))))</f>
        <v/>
      </c>
      <c r="J21" s="126"/>
      <c r="K21" s="6"/>
      <c r="L21" s="6"/>
      <c r="M21" s="6"/>
      <c r="N21" s="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6"/>
      <c r="AO21" s="14"/>
      <c r="AP21" s="92"/>
      <c r="AQ21" s="42"/>
      <c r="AR21" s="96"/>
      <c r="AS21" s="133"/>
      <c r="AT21" s="91"/>
    </row>
    <row r="22" spans="1:46" s="19" customFormat="1" ht="10.7" customHeight="1" x14ac:dyDescent="0.2">
      <c r="A22" s="177"/>
      <c r="B22" s="114"/>
      <c r="C22" s="7" t="s">
        <v>43</v>
      </c>
      <c r="D22" s="121">
        <v>902330</v>
      </c>
      <c r="E22" s="121">
        <v>102956</v>
      </c>
      <c r="F22" s="87">
        <v>30</v>
      </c>
      <c r="G22" s="113" t="s">
        <v>31</v>
      </c>
      <c r="H22" s="107"/>
      <c r="I22" s="137" cm="1">
        <f t="array" ref="I22">IF(E22="","",INDEX(base!$AB:$AB,MAX(IF(ISNUMBER(FIND(E22,base!$B$4:$G$11)),ROW(base!$B$4:$G$11),""))))</f>
        <v>4.7111111111111117E-2</v>
      </c>
      <c r="J22" s="125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6"/>
      <c r="AO22" s="14"/>
      <c r="AP22" s="92">
        <v>45545</v>
      </c>
      <c r="AQ22" s="42"/>
      <c r="AR22" s="96"/>
      <c r="AS22" s="133"/>
      <c r="AT22" s="91"/>
    </row>
    <row r="23" spans="1:46" s="19" customFormat="1" ht="10.7" customHeight="1" x14ac:dyDescent="0.2">
      <c r="A23" s="177"/>
      <c r="B23" s="114"/>
      <c r="C23" s="7" t="s">
        <v>44</v>
      </c>
      <c r="D23" s="121">
        <v>902330</v>
      </c>
      <c r="E23" s="121">
        <v>102955</v>
      </c>
      <c r="F23" s="87">
        <v>30</v>
      </c>
      <c r="G23" s="129" t="s">
        <v>30</v>
      </c>
      <c r="H23" s="107"/>
      <c r="I23" s="137" cm="1">
        <f t="array" ref="I23">IF(E23="","",INDEX(base!$AB:$AB,MAX(IF(ISNUMBER(FIND(E23,base!$B$4:$G$11)),ROW(base!$B$4:$G$11),""))))</f>
        <v>4.7111111111111117E-2</v>
      </c>
      <c r="J23" s="125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6"/>
      <c r="AO23" s="14"/>
      <c r="AP23" s="93">
        <v>45538</v>
      </c>
      <c r="AQ23" s="42"/>
      <c r="AR23" s="96"/>
      <c r="AS23" s="133"/>
      <c r="AT23" s="91"/>
    </row>
    <row r="24" spans="1:46" s="19" customFormat="1" ht="10.7" customHeight="1" x14ac:dyDescent="0.2">
      <c r="A24" s="177"/>
      <c r="B24" s="114"/>
      <c r="C24" s="7"/>
      <c r="D24" s="121"/>
      <c r="E24" s="121"/>
      <c r="F24" s="87"/>
      <c r="G24" s="50"/>
      <c r="H24" s="107"/>
      <c r="I24" s="137" t="str" cm="1">
        <f t="array" ref="I24">IF(E24="","",INDEX(base!$AB:$AB,MAX(IF(ISNUMBER(FIND(E24,base!$B$4:$G$11)),ROW(base!$B$4:$G$11),""))))</f>
        <v/>
      </c>
      <c r="J24" s="125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6"/>
      <c r="AO24" s="14"/>
      <c r="AP24" s="119"/>
      <c r="AQ24" s="42"/>
      <c r="AR24" s="96"/>
      <c r="AS24" s="133"/>
      <c r="AT24" s="91"/>
    </row>
    <row r="25" spans="1:46" s="19" customFormat="1" ht="10.7" customHeight="1" x14ac:dyDescent="0.2">
      <c r="A25" s="177"/>
      <c r="B25" s="114"/>
      <c r="C25" s="8"/>
      <c r="D25" s="131"/>
      <c r="E25" s="131"/>
      <c r="F25" s="49"/>
      <c r="G25" s="50"/>
      <c r="H25" s="107"/>
      <c r="I25" s="137" t="str" cm="1">
        <f t="array" ref="I25">IF(E25="","",INDEX(base!$AB:$AB,MAX(IF(ISNUMBER(FIND(E25,base!$B$4:$G$11)),ROW(base!$B$4:$G$11),""))))</f>
        <v/>
      </c>
      <c r="J25" s="125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6"/>
      <c r="AO25" s="14"/>
      <c r="AP25" s="119"/>
      <c r="AQ25" s="42"/>
      <c r="AR25" s="96"/>
      <c r="AS25" s="133"/>
      <c r="AT25" s="91"/>
    </row>
    <row r="26" spans="1:46" ht="2.25" customHeight="1" x14ac:dyDescent="0.2">
      <c r="A26" s="177"/>
      <c r="B26" s="21"/>
      <c r="C26" s="12"/>
      <c r="D26" s="2"/>
      <c r="E26" s="2"/>
      <c r="F26" s="23"/>
      <c r="G26" s="50"/>
      <c r="H26" s="50"/>
      <c r="I26" s="137" t="str" cm="1">
        <f t="array" ref="I26">IF(E26="","",INDEX(base!$AB:$AB,MAX(IF(ISNUMBER(FIND(E26,base!$B$4:$G$11)),ROW(base!$B$4:$G$11),""))))</f>
        <v/>
      </c>
      <c r="J26" s="99"/>
      <c r="K26" s="100"/>
      <c r="L26" s="100"/>
      <c r="M26" s="100"/>
      <c r="N26" s="100"/>
      <c r="O26" s="100"/>
      <c r="P26" s="100"/>
      <c r="Q26" s="100"/>
      <c r="R26" s="100"/>
      <c r="S26" s="100"/>
      <c r="T26" s="100"/>
      <c r="U26" s="100"/>
      <c r="V26" s="100"/>
      <c r="W26" s="100"/>
      <c r="X26" s="100"/>
      <c r="Y26" s="100"/>
      <c r="Z26" s="100"/>
      <c r="AA26" s="100"/>
      <c r="AB26" s="100"/>
      <c r="AC26" s="100"/>
      <c r="AD26" s="100"/>
      <c r="AE26" s="100"/>
      <c r="AF26" s="100"/>
      <c r="AG26" s="100"/>
      <c r="AH26" s="100"/>
      <c r="AI26" s="100"/>
      <c r="AJ26" s="100"/>
      <c r="AK26" s="100"/>
      <c r="AL26" s="100"/>
      <c r="AM26" s="100"/>
      <c r="AN26" s="118"/>
      <c r="AO26" s="14"/>
      <c r="AP26" s="92"/>
      <c r="AQ26" s="42"/>
      <c r="AR26" s="96"/>
      <c r="AS26" s="133"/>
    </row>
    <row r="27" spans="1:46" ht="10.7" customHeight="1" x14ac:dyDescent="0.2">
      <c r="A27" s="177"/>
      <c r="B27" s="21">
        <v>66</v>
      </c>
      <c r="C27" s="7" t="s">
        <v>45</v>
      </c>
      <c r="D27" s="121">
        <v>901165</v>
      </c>
      <c r="E27" s="121">
        <v>101406</v>
      </c>
      <c r="F27" s="87">
        <v>35</v>
      </c>
      <c r="G27" s="113" t="s">
        <v>32</v>
      </c>
      <c r="H27" s="107"/>
      <c r="I27" s="137" cm="1">
        <f t="array" ref="I27">IF(E27="","",INDEX(base!$AB:$AB,MAX(IF(ISNUMBER(FIND(E27,base!$B$4:$G$11)),ROW(base!$B$4:$G$11),""))))</f>
        <v>0.26057469504414843</v>
      </c>
      <c r="J27" s="125"/>
      <c r="K27" s="4" t="s">
        <v>14</v>
      </c>
      <c r="L27" s="4" t="s">
        <v>14</v>
      </c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20"/>
      <c r="AP27" s="94"/>
      <c r="AQ27" s="43"/>
      <c r="AR27" s="96"/>
      <c r="AS27" s="133"/>
    </row>
    <row r="28" spans="1:46" ht="10.7" customHeight="1" x14ac:dyDescent="0.2">
      <c r="A28" s="177"/>
      <c r="B28" s="21"/>
      <c r="C28" s="9"/>
      <c r="D28" s="9"/>
      <c r="E28" s="9"/>
      <c r="F28" s="89"/>
      <c r="G28" s="50"/>
      <c r="H28" s="116"/>
      <c r="I28" s="137" t="str" cm="1">
        <f t="array" ref="I28">IF(E28="","",INDEX(base!$AB:$AB,MAX(IF(ISNUMBER(FIND(E28,base!$B$4:$G$11)),ROW(base!$B$4:$G$11),""))))</f>
        <v/>
      </c>
      <c r="J28" s="124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15"/>
      <c r="AO28" s="14"/>
      <c r="AP28" s="92"/>
      <c r="AQ28" s="43"/>
      <c r="AR28" s="96"/>
      <c r="AS28" s="133"/>
    </row>
    <row r="29" spans="1:46" x14ac:dyDescent="0.2">
      <c r="B29" s="1"/>
      <c r="C29" s="1"/>
      <c r="D29" s="1"/>
      <c r="E29" s="1"/>
      <c r="F29" s="1"/>
      <c r="G29" s="1"/>
      <c r="H29" s="1"/>
      <c r="I29" s="1"/>
      <c r="AO29" s="1"/>
      <c r="AP29" s="1"/>
      <c r="AQ29" s="1"/>
      <c r="AR29" s="1"/>
      <c r="AS29" s="1"/>
    </row>
    <row r="30" spans="1:46" x14ac:dyDescent="0.2">
      <c r="B30" s="1"/>
      <c r="C30" s="1"/>
      <c r="D30" s="1"/>
      <c r="E30" s="1"/>
      <c r="F30" s="1"/>
      <c r="G30" s="1"/>
      <c r="H30" s="1"/>
      <c r="I30" s="1"/>
      <c r="AO30" s="1"/>
      <c r="AP30" s="1"/>
      <c r="AQ30" s="1"/>
      <c r="AR30" s="1"/>
      <c r="AS30" s="1"/>
    </row>
    <row r="31" spans="1:46" x14ac:dyDescent="0.2">
      <c r="B31" s="1"/>
      <c r="C31" s="1"/>
      <c r="D31" s="1"/>
      <c r="E31" s="1"/>
      <c r="F31" s="1"/>
      <c r="G31" s="1"/>
      <c r="H31" s="1"/>
      <c r="I31" s="1"/>
      <c r="AO31" s="1"/>
      <c r="AP31" s="1"/>
      <c r="AQ31" s="1"/>
      <c r="AR31" s="1"/>
      <c r="AS31" s="1"/>
    </row>
    <row r="32" spans="1:46" x14ac:dyDescent="0.2">
      <c r="B32" s="1"/>
      <c r="C32" s="1"/>
      <c r="D32" s="1"/>
      <c r="E32" s="1"/>
      <c r="F32" s="1"/>
      <c r="G32" s="1"/>
      <c r="H32" s="1"/>
      <c r="I32" s="1"/>
      <c r="AO32" s="1"/>
      <c r="AP32" s="1"/>
      <c r="AQ32" s="1"/>
      <c r="AR32" s="1"/>
      <c r="AS32" s="1"/>
    </row>
    <row r="33" spans="8:9" s="1" customFormat="1" x14ac:dyDescent="0.2"/>
    <row r="34" spans="8:9" s="1" customFormat="1" x14ac:dyDescent="0.2">
      <c r="H34" s="41"/>
      <c r="I34" s="41"/>
    </row>
    <row r="35" spans="8:9" s="1" customFormat="1" x14ac:dyDescent="0.2">
      <c r="H35" s="41"/>
      <c r="I35" s="41"/>
    </row>
    <row r="36" spans="8:9" s="1" customFormat="1" x14ac:dyDescent="0.2">
      <c r="H36" s="41"/>
      <c r="I36" s="41"/>
    </row>
    <row r="37" spans="8:9" s="1" customFormat="1" x14ac:dyDescent="0.2">
      <c r="H37" s="41"/>
      <c r="I37" s="41"/>
    </row>
    <row r="38" spans="8:9" s="1" customFormat="1" x14ac:dyDescent="0.2">
      <c r="H38" s="41"/>
      <c r="I38" s="41"/>
    </row>
    <row r="39" spans="8:9" s="1" customFormat="1" x14ac:dyDescent="0.2">
      <c r="H39" s="41"/>
      <c r="I39" s="41"/>
    </row>
    <row r="40" spans="8:9" s="1" customFormat="1" x14ac:dyDescent="0.2">
      <c r="H40" s="41"/>
      <c r="I40" s="41"/>
    </row>
    <row r="41" spans="8:9" s="1" customFormat="1" x14ac:dyDescent="0.2">
      <c r="H41" s="41"/>
      <c r="I41" s="41"/>
    </row>
    <row r="42" spans="8:9" s="1" customFormat="1" x14ac:dyDescent="0.2">
      <c r="H42" s="41"/>
      <c r="I42" s="41"/>
    </row>
    <row r="43" spans="8:9" s="1" customFormat="1" x14ac:dyDescent="0.2"/>
    <row r="44" spans="8:9" s="1" customFormat="1" x14ac:dyDescent="0.2"/>
    <row r="45" spans="8:9" s="1" customFormat="1" x14ac:dyDescent="0.2"/>
    <row r="46" spans="8:9" s="1" customFormat="1" x14ac:dyDescent="0.2"/>
    <row r="47" spans="8:9" s="1" customFormat="1" x14ac:dyDescent="0.2"/>
    <row r="48" spans="8:9" s="1" customFormat="1" x14ac:dyDescent="0.2"/>
    <row r="49" s="1" customFormat="1" x14ac:dyDescent="0.2"/>
    <row r="50" s="1" customFormat="1" x14ac:dyDescent="0.2"/>
    <row r="51" s="1" customFormat="1" x14ac:dyDescent="0.2"/>
    <row r="52" s="1" customFormat="1" x14ac:dyDescent="0.2"/>
    <row r="53" s="1" customFormat="1" x14ac:dyDescent="0.2"/>
    <row r="54" s="1" customFormat="1" x14ac:dyDescent="0.2"/>
    <row r="55" s="1" customFormat="1" x14ac:dyDescent="0.2"/>
    <row r="56" s="1" customFormat="1" x14ac:dyDescent="0.2"/>
    <row r="57" s="1" customFormat="1" x14ac:dyDescent="0.2"/>
    <row r="58" s="1" customFormat="1" x14ac:dyDescent="0.2"/>
    <row r="59" s="1" customFormat="1" x14ac:dyDescent="0.2"/>
    <row r="60" s="1" customFormat="1" x14ac:dyDescent="0.2"/>
    <row r="61" s="1" customFormat="1" x14ac:dyDescent="0.2"/>
    <row r="62" s="1" customFormat="1" x14ac:dyDescent="0.2"/>
    <row r="63" s="1" customFormat="1" x14ac:dyDescent="0.2"/>
    <row r="64" s="1" customFormat="1" x14ac:dyDescent="0.2"/>
    <row r="65" s="1" customFormat="1" x14ac:dyDescent="0.2"/>
    <row r="66" s="1" customFormat="1" x14ac:dyDescent="0.2"/>
    <row r="67" s="1" customFormat="1" x14ac:dyDescent="0.2"/>
    <row r="68" s="1" customFormat="1" x14ac:dyDescent="0.2"/>
    <row r="69" s="1" customFormat="1" x14ac:dyDescent="0.2"/>
    <row r="70" s="1" customFormat="1" x14ac:dyDescent="0.2"/>
    <row r="71" s="1" customFormat="1" x14ac:dyDescent="0.2"/>
  </sheetData>
  <mergeCells count="4">
    <mergeCell ref="B1:C1"/>
    <mergeCell ref="J1:AH1"/>
    <mergeCell ref="AI1:AT1"/>
    <mergeCell ref="A8:A28"/>
  </mergeCells>
  <phoneticPr fontId="28" type="noConversion"/>
  <conditionalFormatting sqref="AV3">
    <cfRule type="cellIs" dxfId="20" priority="286" stopIfTrue="1" operator="between">
      <formula>0.85</formula>
      <formula>0.95</formula>
    </cfRule>
    <cfRule type="cellIs" dxfId="19" priority="287" stopIfTrue="1" operator="notBetween">
      <formula>0.85</formula>
      <formula>0.95</formula>
    </cfRule>
  </conditionalFormatting>
  <conditionalFormatting sqref="AN9:AN18 J16:AM18 J9:AN15 K19:AN19 AC27:AN27 J20:AN26 J27 H28 J28:AN28">
    <cfRule type="expression" dxfId="18" priority="283" stopIfTrue="1">
      <formula>H$7=$AQ9</formula>
    </cfRule>
    <cfRule type="expression" dxfId="17" priority="284" stopIfTrue="1">
      <formula>OR(WEEKDAY(H$7)=7,WEEKDAY(H$7)=1)</formula>
    </cfRule>
    <cfRule type="expression" dxfId="16" priority="285" stopIfTrue="1">
      <formula>H$7=$AP9</formula>
    </cfRule>
  </conditionalFormatting>
  <conditionalFormatting sqref="J6:AN8 K27:AB27">
    <cfRule type="expression" dxfId="15" priority="288" stopIfTrue="1">
      <formula>OR(WEEKDAY(J$7)=7,WEEKDAY(J$7)=1)</formula>
    </cfRule>
    <cfRule type="expression" dxfId="14" priority="289" stopIfTrue="1">
      <formula>J$7=$AP6</formula>
    </cfRule>
  </conditionalFormatting>
  <conditionalFormatting sqref="M25:N25">
    <cfRule type="expression" dxfId="13" priority="290" stopIfTrue="1">
      <formula>OR(WEEKDAY(M$7)=7,WEEKDAY(M$7)=1)</formula>
    </cfRule>
    <cfRule type="expression" dxfId="12" priority="291" stopIfTrue="1">
      <formula>M$7=#REF!</formula>
    </cfRule>
  </conditionalFormatting>
  <conditionalFormatting sqref="V9:Z15 AC9:AE16 O9:S16 V21:Z21 AC21:AE21 O25:S25 AC25:AD25 V25:Z25 O21:S21">
    <cfRule type="expression" dxfId="11" priority="280" stopIfTrue="1">
      <formula>O$7=$AR9</formula>
    </cfRule>
    <cfRule type="expression" dxfId="10" priority="281" stopIfTrue="1">
      <formula>OR(WEEKDAY(O$7)=7,WEEKDAY(O$7)=1)</formula>
    </cfRule>
    <cfRule type="expression" dxfId="9" priority="282" stopIfTrue="1">
      <formula>O$7=$AQ9</formula>
    </cfRule>
  </conditionalFormatting>
  <conditionalFormatting sqref="J9:AE9">
    <cfRule type="expression" dxfId="8" priority="215" stopIfTrue="1">
      <formula>J$7=$AQ9</formula>
    </cfRule>
    <cfRule type="expression" dxfId="7" priority="216" stopIfTrue="1">
      <formula>OR(WEEKDAY(J$7)=7,WEEKDAY(J$7)=1)</formula>
    </cfRule>
    <cfRule type="expression" dxfId="6" priority="217" stopIfTrue="1">
      <formula>J$7=$AP9</formula>
    </cfRule>
  </conditionalFormatting>
  <conditionalFormatting sqref="AF9:AH9">
    <cfRule type="expression" dxfId="5" priority="122" stopIfTrue="1">
      <formula>AF$7=$AQ9</formula>
    </cfRule>
    <cfRule type="expression" dxfId="4" priority="123" stopIfTrue="1">
      <formula>OR(WEEKDAY(AF$7)=7,WEEKDAY(AF$7)=1)</formula>
    </cfRule>
    <cfRule type="expression" dxfId="3" priority="124" stopIfTrue="1">
      <formula>AF$7=$AP9</formula>
    </cfRule>
  </conditionalFormatting>
  <conditionalFormatting sqref="V16:Z16">
    <cfRule type="expression" dxfId="2" priority="18" stopIfTrue="1">
      <formula>V$7=$AR16</formula>
    </cfRule>
    <cfRule type="expression" dxfId="1" priority="19" stopIfTrue="1">
      <formula>OR(WEEKDAY(V$7)=7,WEEKDAY(V$7)=1)</formula>
    </cfRule>
    <cfRule type="expression" dxfId="0" priority="20" stopIfTrue="1">
      <formula>V$7=$AQ16</formula>
    </cfRule>
  </conditionalFormatting>
  <pageMargins left="0.25" right="0.25" top="0.75" bottom="0.75" header="0.3" footer="0.3"/>
  <pageSetup paperSize="8" scale="34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B20"/>
  <sheetViews>
    <sheetView zoomScale="60" zoomScaleNormal="60" workbookViewId="0">
      <pane xSplit="8" ySplit="3" topLeftCell="I4" activePane="bottomRight" state="frozen"/>
      <selection pane="topRight" activeCell="C1" sqref="C1"/>
      <selection pane="bottomLeft" activeCell="A4" sqref="A4"/>
      <selection pane="bottomRight"/>
    </sheetView>
  </sheetViews>
  <sheetFormatPr baseColWidth="10" defaultRowHeight="15" x14ac:dyDescent="0.25"/>
  <cols>
    <col min="1" max="1" width="3.42578125" style="138" customWidth="1"/>
    <col min="2" max="7" width="19.7109375" style="138" customWidth="1"/>
    <col min="8" max="8" width="35.7109375" style="138" customWidth="1"/>
    <col min="9" max="9" width="13.28515625" style="138" customWidth="1"/>
    <col min="10" max="10" width="13" style="138" customWidth="1"/>
    <col min="11" max="11" width="13.7109375" style="138" customWidth="1"/>
    <col min="12" max="12" width="16.42578125" style="138" customWidth="1"/>
    <col min="13" max="13" width="20.7109375" style="138" customWidth="1"/>
    <col min="14" max="16" width="20.7109375" style="138" hidden="1" customWidth="1"/>
    <col min="17" max="17" width="17.42578125" style="138" hidden="1" customWidth="1"/>
    <col min="18" max="19" width="15.7109375" style="138" hidden="1" customWidth="1"/>
    <col min="20" max="20" width="8" style="138" hidden="1" customWidth="1"/>
    <col min="21" max="21" width="12.7109375" style="138" hidden="1" customWidth="1"/>
    <col min="22" max="22" width="12.140625" style="138" hidden="1" customWidth="1"/>
    <col min="23" max="23" width="13.7109375" style="138" hidden="1" customWidth="1"/>
    <col min="24" max="24" width="11.42578125" style="138" hidden="1" customWidth="1"/>
    <col min="25" max="25" width="12.140625" style="138" hidden="1" customWidth="1"/>
    <col min="26" max="27" width="10.7109375" style="138" customWidth="1"/>
    <col min="28" max="16384" width="11.42578125" style="138"/>
  </cols>
  <sheetData>
    <row r="1" spans="2:28" ht="15.75" thickBot="1" x14ac:dyDescent="0.3"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  <c r="T1" s="139"/>
      <c r="U1" s="139"/>
      <c r="V1" s="139"/>
      <c r="W1" s="139"/>
    </row>
    <row r="2" spans="2:28" ht="22.5" customHeight="1" thickBot="1" x14ac:dyDescent="0.3">
      <c r="I2" s="178" t="s">
        <v>47</v>
      </c>
      <c r="J2" s="179"/>
      <c r="K2" s="179"/>
      <c r="L2" s="180"/>
      <c r="M2" s="181" t="s">
        <v>48</v>
      </c>
      <c r="N2" s="182"/>
      <c r="O2" s="182"/>
      <c r="P2" s="182"/>
      <c r="Q2" s="183"/>
      <c r="R2" s="181" t="s">
        <v>49</v>
      </c>
      <c r="S2" s="182"/>
      <c r="T2" s="182"/>
      <c r="U2" s="182"/>
      <c r="V2" s="182"/>
      <c r="W2" s="183"/>
    </row>
    <row r="3" spans="2:28" ht="45.75" thickBot="1" x14ac:dyDescent="0.3">
      <c r="B3" s="184" t="s">
        <v>50</v>
      </c>
      <c r="C3" s="185"/>
      <c r="D3" s="185"/>
      <c r="E3" s="185"/>
      <c r="F3" s="185"/>
      <c r="G3" s="186"/>
      <c r="H3" s="140" t="s">
        <v>51</v>
      </c>
      <c r="I3" s="141" t="s">
        <v>52</v>
      </c>
      <c r="J3" s="142" t="s">
        <v>53</v>
      </c>
      <c r="K3" s="142" t="s">
        <v>54</v>
      </c>
      <c r="L3" s="143" t="s">
        <v>55</v>
      </c>
      <c r="M3" s="141" t="s">
        <v>56</v>
      </c>
      <c r="N3" s="142" t="s">
        <v>57</v>
      </c>
      <c r="O3" s="142" t="s">
        <v>58</v>
      </c>
      <c r="P3" s="142" t="s">
        <v>59</v>
      </c>
      <c r="Q3" s="144" t="s">
        <v>60</v>
      </c>
      <c r="R3" s="145" t="s">
        <v>61</v>
      </c>
      <c r="S3" s="142" t="s">
        <v>62</v>
      </c>
      <c r="T3" s="142" t="s">
        <v>63</v>
      </c>
      <c r="U3" s="142" t="s">
        <v>64</v>
      </c>
      <c r="V3" s="143" t="s">
        <v>65</v>
      </c>
      <c r="W3" s="144" t="s">
        <v>66</v>
      </c>
      <c r="X3" s="140" t="s">
        <v>67</v>
      </c>
      <c r="Y3" s="140" t="s">
        <v>68</v>
      </c>
      <c r="Z3" s="146" t="s">
        <v>69</v>
      </c>
      <c r="AA3" s="146" t="s">
        <v>69</v>
      </c>
      <c r="AB3" s="146" t="s">
        <v>70</v>
      </c>
    </row>
    <row r="4" spans="2:28" ht="24.95" customHeight="1" x14ac:dyDescent="0.25">
      <c r="B4" s="147">
        <v>102616</v>
      </c>
      <c r="C4" s="148"/>
      <c r="D4" s="148"/>
      <c r="E4" s="148"/>
      <c r="F4" s="148"/>
      <c r="G4" s="148"/>
      <c r="H4" s="149" t="s">
        <v>42</v>
      </c>
      <c r="I4" s="148">
        <v>2</v>
      </c>
      <c r="J4" s="148">
        <v>14</v>
      </c>
      <c r="K4" s="148">
        <v>8</v>
      </c>
      <c r="L4" s="150">
        <f>(I4*J4)+(K4*I4)</f>
        <v>44</v>
      </c>
      <c r="M4" s="151">
        <f t="shared" ref="M4:M11" si="0">IFERROR(480*O4/S4,"0")</f>
        <v>40.877419354838715</v>
      </c>
      <c r="N4" s="152">
        <f t="shared" ref="N4:N11" si="1">IFERROR((480*(P4/S4)+480*(Q4/R4)),"0")</f>
        <v>27.605529953917049</v>
      </c>
      <c r="O4" s="148">
        <v>2.2000000000000002</v>
      </c>
      <c r="P4" s="148">
        <v>1.2</v>
      </c>
      <c r="Q4" s="153">
        <v>10</v>
      </c>
      <c r="R4" s="154">
        <f t="shared" ref="R4:R11" si="2">IFERROR(((V4/U4)*T4)/60,"0")</f>
        <v>904.16666666666663</v>
      </c>
      <c r="S4" s="152">
        <f t="shared" ref="S4:S11" si="3">IFERROR(((W4/U4)*T4)/60,"0")</f>
        <v>25.833333333333332</v>
      </c>
      <c r="T4" s="148">
        <v>4.6500000000000004</v>
      </c>
      <c r="U4" s="148">
        <v>48</v>
      </c>
      <c r="V4" s="155">
        <v>560000</v>
      </c>
      <c r="W4" s="156">
        <v>16000</v>
      </c>
      <c r="X4" s="154">
        <f t="shared" ref="X4:X11" si="4">IFERROR(M4+L4,"0")</f>
        <v>84.877419354838707</v>
      </c>
      <c r="Y4" s="154">
        <f t="shared" ref="Y4:Y11" si="5">IFERROR(N4,"0")</f>
        <v>27.605529953917049</v>
      </c>
      <c r="Z4" s="157">
        <f>IFERROR((X4/450),"0")</f>
        <v>0.18861648745519713</v>
      </c>
      <c r="AA4" s="157">
        <f>IFERROR((Y4/450),"0")</f>
        <v>6.1345622119815667E-2</v>
      </c>
      <c r="AB4" s="158">
        <f>SUM(Z4:AA4)</f>
        <v>0.2499621095750128</v>
      </c>
    </row>
    <row r="5" spans="2:28" ht="24.95" customHeight="1" x14ac:dyDescent="0.25">
      <c r="B5" s="159">
        <v>103702</v>
      </c>
      <c r="C5" s="160">
        <v>103579</v>
      </c>
      <c r="D5" s="160"/>
      <c r="E5" s="160"/>
      <c r="F5" s="160"/>
      <c r="G5" s="160"/>
      <c r="H5" s="161" t="s">
        <v>71</v>
      </c>
      <c r="I5" s="160">
        <v>2</v>
      </c>
      <c r="J5" s="160">
        <v>4</v>
      </c>
      <c r="K5" s="160">
        <v>5</v>
      </c>
      <c r="L5" s="162">
        <v>10</v>
      </c>
      <c r="M5" s="151">
        <f t="shared" si="0"/>
        <v>19.459459459459456</v>
      </c>
      <c r="N5" s="152">
        <f t="shared" si="1"/>
        <v>5.8968058968058958</v>
      </c>
      <c r="O5" s="160">
        <v>22</v>
      </c>
      <c r="P5" s="160">
        <v>5</v>
      </c>
      <c r="Q5" s="153">
        <v>10</v>
      </c>
      <c r="R5" s="154">
        <f t="shared" si="2"/>
        <v>3256</v>
      </c>
      <c r="S5" s="152">
        <f t="shared" si="3"/>
        <v>542.66666666666674</v>
      </c>
      <c r="T5" s="148">
        <v>16.28</v>
      </c>
      <c r="U5" s="148">
        <v>16</v>
      </c>
      <c r="V5" s="155">
        <v>192000</v>
      </c>
      <c r="W5" s="156">
        <v>32000</v>
      </c>
      <c r="X5" s="154">
        <f t="shared" si="4"/>
        <v>29.459459459459456</v>
      </c>
      <c r="Y5" s="154">
        <f t="shared" si="5"/>
        <v>5.8968058968058958</v>
      </c>
      <c r="Z5" s="157">
        <f t="shared" ref="Z5:AA11" si="6">IFERROR((X5/450),"0")</f>
        <v>6.5465465465465458E-2</v>
      </c>
      <c r="AA5" s="157">
        <f t="shared" si="6"/>
        <v>1.3104013104013101E-2</v>
      </c>
      <c r="AB5" s="163">
        <f t="shared" ref="AB5:AB11" si="7">SUM(Z5:AA5)</f>
        <v>7.856947856947856E-2</v>
      </c>
    </row>
    <row r="6" spans="2:28" ht="24.95" customHeight="1" x14ac:dyDescent="0.25">
      <c r="B6" s="159">
        <v>102956</v>
      </c>
      <c r="C6" s="160">
        <v>102953</v>
      </c>
      <c r="D6" s="160">
        <v>102958</v>
      </c>
      <c r="E6" s="160">
        <v>102955</v>
      </c>
      <c r="F6" s="160">
        <v>102957</v>
      </c>
      <c r="G6" s="160">
        <v>102954</v>
      </c>
      <c r="H6" s="164" t="s">
        <v>45</v>
      </c>
      <c r="I6" s="165">
        <v>2</v>
      </c>
      <c r="J6" s="165">
        <v>2.5</v>
      </c>
      <c r="K6" s="165">
        <v>4.5</v>
      </c>
      <c r="L6" s="162">
        <f>(I6*J6)+(K6*I6)</f>
        <v>14</v>
      </c>
      <c r="M6" s="151">
        <f t="shared" si="0"/>
        <v>3.84</v>
      </c>
      <c r="N6" s="152">
        <f t="shared" si="1"/>
        <v>3.36</v>
      </c>
      <c r="O6" s="165">
        <v>2</v>
      </c>
      <c r="P6" s="165">
        <v>1.5</v>
      </c>
      <c r="Q6" s="166">
        <v>10</v>
      </c>
      <c r="R6" s="154">
        <f t="shared" si="2"/>
        <v>10000</v>
      </c>
      <c r="S6" s="152">
        <f t="shared" si="3"/>
        <v>250</v>
      </c>
      <c r="T6" s="167">
        <v>12</v>
      </c>
      <c r="U6" s="167">
        <v>4</v>
      </c>
      <c r="V6" s="168">
        <v>200000</v>
      </c>
      <c r="W6" s="169">
        <v>5000</v>
      </c>
      <c r="X6" s="154">
        <f t="shared" si="4"/>
        <v>17.84</v>
      </c>
      <c r="Y6" s="154">
        <f t="shared" si="5"/>
        <v>3.36</v>
      </c>
      <c r="Z6" s="157">
        <f t="shared" si="6"/>
        <v>3.9644444444444447E-2</v>
      </c>
      <c r="AA6" s="157">
        <f t="shared" si="6"/>
        <v>7.4666666666666666E-3</v>
      </c>
      <c r="AB6" s="163">
        <f t="shared" si="7"/>
        <v>4.7111111111111117E-2</v>
      </c>
    </row>
    <row r="7" spans="2:28" ht="24.95" customHeight="1" x14ac:dyDescent="0.25">
      <c r="B7" s="159">
        <v>101407</v>
      </c>
      <c r="C7" s="160">
        <v>101406</v>
      </c>
      <c r="D7" s="160">
        <v>101405</v>
      </c>
      <c r="E7" s="160"/>
      <c r="F7" s="160"/>
      <c r="G7" s="160"/>
      <c r="H7" s="170" t="s">
        <v>72</v>
      </c>
      <c r="I7" s="165">
        <v>2</v>
      </c>
      <c r="J7" s="165">
        <v>7</v>
      </c>
      <c r="K7" s="165">
        <v>13</v>
      </c>
      <c r="L7" s="162">
        <f>(I7*J7)+(K7*I7)</f>
        <v>40</v>
      </c>
      <c r="M7" s="151">
        <f t="shared" si="0"/>
        <v>40.745980707395496</v>
      </c>
      <c r="N7" s="152">
        <f t="shared" si="1"/>
        <v>36.51263206247129</v>
      </c>
      <c r="O7" s="165">
        <v>33</v>
      </c>
      <c r="P7" s="165">
        <v>25</v>
      </c>
      <c r="Q7" s="166">
        <v>10</v>
      </c>
      <c r="R7" s="154">
        <f t="shared" si="2"/>
        <v>850.390625</v>
      </c>
      <c r="S7" s="152">
        <f t="shared" si="3"/>
        <v>388.75</v>
      </c>
      <c r="T7" s="167">
        <v>31.1</v>
      </c>
      <c r="U7" s="167">
        <v>32</v>
      </c>
      <c r="V7" s="168">
        <v>52500</v>
      </c>
      <c r="W7" s="169">
        <v>24000</v>
      </c>
      <c r="X7" s="154">
        <f t="shared" si="4"/>
        <v>80.745980707395489</v>
      </c>
      <c r="Y7" s="154">
        <f t="shared" si="5"/>
        <v>36.51263206247129</v>
      </c>
      <c r="Z7" s="157">
        <f t="shared" si="6"/>
        <v>0.17943551268310109</v>
      </c>
      <c r="AA7" s="157">
        <f t="shared" si="6"/>
        <v>8.1139182361047307E-2</v>
      </c>
      <c r="AB7" s="163">
        <f t="shared" si="7"/>
        <v>0.26057469504414843</v>
      </c>
    </row>
    <row r="8" spans="2:28" ht="24.95" customHeight="1" x14ac:dyDescent="0.25">
      <c r="B8" s="159">
        <v>102786</v>
      </c>
      <c r="C8" s="160">
        <v>102726</v>
      </c>
      <c r="D8" s="160"/>
      <c r="E8" s="160"/>
      <c r="F8" s="160"/>
      <c r="G8" s="160"/>
      <c r="H8" s="161" t="s">
        <v>73</v>
      </c>
      <c r="I8" s="160">
        <v>2</v>
      </c>
      <c r="J8" s="160">
        <v>7</v>
      </c>
      <c r="K8" s="160">
        <v>8</v>
      </c>
      <c r="L8" s="162">
        <f>(I8*J8)+(K8*I8)</f>
        <v>30</v>
      </c>
      <c r="M8" s="151">
        <f t="shared" si="0"/>
        <v>29.010989010989011</v>
      </c>
      <c r="N8" s="152">
        <f t="shared" si="1"/>
        <v>25.478806907378338</v>
      </c>
      <c r="O8" s="160">
        <v>22</v>
      </c>
      <c r="P8" s="160">
        <v>14.75</v>
      </c>
      <c r="Q8" s="153">
        <v>10</v>
      </c>
      <c r="R8" s="154">
        <f t="shared" si="2"/>
        <v>796.25</v>
      </c>
      <c r="S8" s="152">
        <f t="shared" si="3"/>
        <v>364</v>
      </c>
      <c r="T8" s="148">
        <v>31.2</v>
      </c>
      <c r="U8" s="148">
        <v>16</v>
      </c>
      <c r="V8" s="155">
        <v>24500</v>
      </c>
      <c r="W8" s="156">
        <v>11200</v>
      </c>
      <c r="X8" s="154">
        <f t="shared" si="4"/>
        <v>59.010989010989007</v>
      </c>
      <c r="Y8" s="154">
        <f t="shared" si="5"/>
        <v>25.478806907378338</v>
      </c>
      <c r="Z8" s="157">
        <f t="shared" si="6"/>
        <v>0.13113553113553111</v>
      </c>
      <c r="AA8" s="157">
        <f t="shared" si="6"/>
        <v>5.6619570905285195E-2</v>
      </c>
      <c r="AB8" s="163">
        <f t="shared" si="7"/>
        <v>0.1877551020408163</v>
      </c>
    </row>
    <row r="9" spans="2:28" ht="24.95" customHeight="1" x14ac:dyDescent="0.25">
      <c r="B9" s="159">
        <v>103411</v>
      </c>
      <c r="C9" s="160"/>
      <c r="D9" s="160"/>
      <c r="E9" s="160"/>
      <c r="F9" s="160"/>
      <c r="G9" s="160"/>
      <c r="H9" s="161" t="s">
        <v>74</v>
      </c>
      <c r="I9" s="160">
        <v>2</v>
      </c>
      <c r="J9" s="160">
        <v>2</v>
      </c>
      <c r="K9" s="160">
        <v>5</v>
      </c>
      <c r="L9" s="162">
        <v>4</v>
      </c>
      <c r="M9" s="151">
        <f t="shared" si="0"/>
        <v>22.887417218543046</v>
      </c>
      <c r="N9" s="152">
        <f t="shared" si="1"/>
        <v>19.867549668874172</v>
      </c>
      <c r="O9" s="160">
        <v>12</v>
      </c>
      <c r="P9" s="160">
        <v>10</v>
      </c>
      <c r="Q9" s="153">
        <v>10</v>
      </c>
      <c r="R9" s="154">
        <f t="shared" si="2"/>
        <v>6040</v>
      </c>
      <c r="S9" s="152">
        <f t="shared" si="3"/>
        <v>251.66666666666666</v>
      </c>
      <c r="T9" s="148">
        <v>15.1</v>
      </c>
      <c r="U9" s="148">
        <v>1</v>
      </c>
      <c r="V9" s="155">
        <v>24000</v>
      </c>
      <c r="W9" s="156">
        <v>1000</v>
      </c>
      <c r="X9" s="154">
        <f t="shared" si="4"/>
        <v>26.887417218543046</v>
      </c>
      <c r="Y9" s="154">
        <f t="shared" si="5"/>
        <v>19.867549668874172</v>
      </c>
      <c r="Z9" s="157">
        <f t="shared" si="6"/>
        <v>5.9749816041206771E-2</v>
      </c>
      <c r="AA9" s="157">
        <f t="shared" si="6"/>
        <v>4.4150110375275942E-2</v>
      </c>
      <c r="AB9" s="163">
        <f t="shared" si="7"/>
        <v>0.10389992641648271</v>
      </c>
    </row>
    <row r="10" spans="2:28" ht="24.95" customHeight="1" x14ac:dyDescent="0.25">
      <c r="B10" s="159">
        <v>103502</v>
      </c>
      <c r="C10" s="160"/>
      <c r="D10" s="160"/>
      <c r="E10" s="160"/>
      <c r="F10" s="160"/>
      <c r="G10" s="160"/>
      <c r="H10" s="161" t="s">
        <v>75</v>
      </c>
      <c r="I10" s="160">
        <v>2</v>
      </c>
      <c r="J10" s="160">
        <v>8</v>
      </c>
      <c r="K10" s="160">
        <v>9</v>
      </c>
      <c r="L10" s="162">
        <f>(I10*J10)+(K10*I10)</f>
        <v>34</v>
      </c>
      <c r="M10" s="151">
        <f t="shared" si="0"/>
        <v>98.90341463414633</v>
      </c>
      <c r="N10" s="152">
        <f t="shared" si="1"/>
        <v>80.278745644599297</v>
      </c>
      <c r="O10" s="160">
        <v>2.2000000000000002</v>
      </c>
      <c r="P10" s="160">
        <v>1.5</v>
      </c>
      <c r="Q10" s="153">
        <v>10</v>
      </c>
      <c r="R10" s="154">
        <f t="shared" si="2"/>
        <v>373.69791666666663</v>
      </c>
      <c r="S10" s="152">
        <f t="shared" si="3"/>
        <v>10.677083333333334</v>
      </c>
      <c r="T10" s="148">
        <v>8.1999999999999993</v>
      </c>
      <c r="U10" s="148">
        <v>64</v>
      </c>
      <c r="V10" s="155">
        <v>175000</v>
      </c>
      <c r="W10" s="156">
        <v>5000</v>
      </c>
      <c r="X10" s="154">
        <f t="shared" si="4"/>
        <v>132.90341463414632</v>
      </c>
      <c r="Y10" s="154">
        <f t="shared" si="5"/>
        <v>80.278745644599297</v>
      </c>
      <c r="Z10" s="157">
        <f t="shared" si="6"/>
        <v>0.29534092140921403</v>
      </c>
      <c r="AA10" s="157">
        <f t="shared" si="6"/>
        <v>0.17839721254355401</v>
      </c>
      <c r="AB10" s="163">
        <f t="shared" si="7"/>
        <v>0.47373813395276804</v>
      </c>
    </row>
    <row r="11" spans="2:28" ht="24.95" customHeight="1" x14ac:dyDescent="0.25">
      <c r="B11" s="159">
        <v>103784</v>
      </c>
      <c r="C11" s="160">
        <v>103504</v>
      </c>
      <c r="D11" s="160"/>
      <c r="E11" s="160"/>
      <c r="F11" s="160"/>
      <c r="G11" s="160"/>
      <c r="H11" s="161" t="s">
        <v>76</v>
      </c>
      <c r="I11" s="160">
        <v>2</v>
      </c>
      <c r="J11" s="160">
        <v>14</v>
      </c>
      <c r="K11" s="160">
        <v>8</v>
      </c>
      <c r="L11" s="162">
        <f>(I11*J11)+(K11*I11)</f>
        <v>44</v>
      </c>
      <c r="M11" s="151">
        <f t="shared" si="0"/>
        <v>40.016842105263159</v>
      </c>
      <c r="N11" s="152">
        <f t="shared" si="1"/>
        <v>27.024360902255637</v>
      </c>
      <c r="O11" s="160">
        <v>2.2000000000000002</v>
      </c>
      <c r="P11" s="160">
        <v>1.2</v>
      </c>
      <c r="Q11" s="153">
        <v>10</v>
      </c>
      <c r="R11" s="154">
        <f t="shared" si="2"/>
        <v>923.61111111111109</v>
      </c>
      <c r="S11" s="152">
        <f t="shared" si="3"/>
        <v>26.388888888888889</v>
      </c>
      <c r="T11" s="148">
        <v>4.75</v>
      </c>
      <c r="U11" s="148">
        <v>48</v>
      </c>
      <c r="V11" s="155">
        <v>560000</v>
      </c>
      <c r="W11" s="156">
        <v>16000</v>
      </c>
      <c r="X11" s="154">
        <f t="shared" si="4"/>
        <v>84.016842105263152</v>
      </c>
      <c r="Y11" s="154">
        <f t="shared" si="5"/>
        <v>27.024360902255637</v>
      </c>
      <c r="Z11" s="157">
        <f t="shared" si="6"/>
        <v>0.18670409356725146</v>
      </c>
      <c r="AA11" s="157">
        <f t="shared" si="6"/>
        <v>6.005413533834586E-2</v>
      </c>
      <c r="AB11" s="163">
        <f t="shared" si="7"/>
        <v>0.24675822890559732</v>
      </c>
    </row>
    <row r="12" spans="2:28" ht="24.95" customHeight="1" x14ac:dyDescent="0.25"/>
    <row r="13" spans="2:28" ht="24.95" customHeight="1" x14ac:dyDescent="0.25"/>
    <row r="14" spans="2:28" ht="24.95" customHeight="1" x14ac:dyDescent="0.25"/>
    <row r="15" spans="2:28" ht="24.95" customHeight="1" x14ac:dyDescent="0.25"/>
    <row r="16" spans="2:28" ht="24.95" customHeight="1" x14ac:dyDescent="0.25"/>
    <row r="17" ht="24.95" customHeight="1" x14ac:dyDescent="0.25"/>
    <row r="18" ht="24.95" customHeight="1" x14ac:dyDescent="0.25"/>
    <row r="19" ht="24.95" customHeight="1" x14ac:dyDescent="0.25"/>
    <row r="20" ht="24.95" customHeight="1" x14ac:dyDescent="0.25"/>
  </sheetData>
  <autoFilter ref="H3:Z3">
    <sortState ref="H4:Z11">
      <sortCondition ref="H3"/>
    </sortState>
  </autoFilter>
  <mergeCells count="4">
    <mergeCell ref="I2:L2"/>
    <mergeCell ref="M2:Q2"/>
    <mergeCell ref="R2:W2"/>
    <mergeCell ref="B3:G3"/>
  </mergeCells>
  <pageMargins left="0.70866141732283472" right="0.70866141732283472" top="0.74803149606299213" bottom="0.74803149606299213" header="0.31496062992125984" footer="0.31496062992125984"/>
  <pageSetup paperSize="8" scale="3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Planning</vt:lpstr>
      <vt:lpstr>base</vt:lpstr>
      <vt:lpstr>base!Zone_d_impression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EUDICA;Lionel.Frutoso@eudica.fr</dc:creator>
  <cp:lastPrinted>2024-08-30T14:39:00Z</cp:lastPrinted>
  <dcterms:created xsi:type="dcterms:W3CDTF">1999-08-24T08:40:45Z</dcterms:created>
  <dcterms:modified xsi:type="dcterms:W3CDTF">2024-09-11T08:34:59Z</dcterms:modified>
</cp:coreProperties>
</file>