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beasse\Downloads\"/>
    </mc:Choice>
  </mc:AlternateContent>
  <bookViews>
    <workbookView xWindow="0" yWindow="0" windowWidth="23040" windowHeight="8616" tabRatio="872"/>
  </bookViews>
  <sheets>
    <sheet name="Feuille vacation" sheetId="1" r:id="rId1"/>
    <sheet name="Tableau remplacement" sheetId="4" r:id="rId2"/>
    <sheet name="Liste des agents Titulaire" sheetId="7" r:id="rId3"/>
    <sheet name="Jours fériés" sheetId="6" state="hidden" r:id="rId4"/>
    <sheet name="Liste des vacataires" sheetId="8" r:id="rId5"/>
    <sheet name="Raisons absences" sheetId="10" r:id="rId6"/>
    <sheet name="Raisons vacations" sheetId="11" r:id="rId7"/>
    <sheet name="Feuil2" sheetId="2" state="hidden" r:id="rId8"/>
  </sheets>
  <definedNames>
    <definedName name="_xlnm._FilterDatabase" localSheetId="1" hidden="1">'Tableau remplacement'!$H$4:$H$37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I17" i="1" s="1"/>
  <c r="J17" i="1"/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8" i="1"/>
  <c r="I19" i="1"/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5" i="4"/>
  <c r="F11" i="1" l="1"/>
  <c r="E9" i="1"/>
  <c r="B2" i="6" l="1"/>
  <c r="B8" i="6" s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1" i="1"/>
  <c r="A17" i="1" s="1"/>
  <c r="C17" i="1" l="1"/>
  <c r="D17" i="1"/>
  <c r="F17" i="1"/>
  <c r="K12" i="1"/>
  <c r="K48" i="1"/>
  <c r="B11" i="6"/>
  <c r="B12" i="6"/>
  <c r="B5" i="6"/>
  <c r="B13" i="6"/>
  <c r="B4" i="6"/>
  <c r="B14" i="6"/>
  <c r="B7" i="6"/>
  <c r="B15" i="6"/>
  <c r="A18" i="1"/>
  <c r="E18" i="1" l="1"/>
  <c r="C18" i="1"/>
  <c r="D18" i="1"/>
  <c r="F18" i="1"/>
  <c r="A19" i="1"/>
  <c r="A20" i="1" s="1"/>
  <c r="B6" i="6"/>
  <c r="B9" i="6"/>
  <c r="B10" i="6"/>
  <c r="F19" i="1" l="1"/>
  <c r="E19" i="1"/>
  <c r="D19" i="1"/>
  <c r="C19" i="1"/>
  <c r="C20" i="1"/>
  <c r="D20" i="1"/>
  <c r="E20" i="1"/>
  <c r="F20" i="1"/>
  <c r="A21" i="1"/>
  <c r="F21" i="1" l="1"/>
  <c r="E21" i="1"/>
  <c r="C21" i="1"/>
  <c r="D21" i="1"/>
  <c r="A22" i="1"/>
  <c r="C22" i="1" l="1"/>
  <c r="D22" i="1"/>
  <c r="E22" i="1"/>
  <c r="F22" i="1"/>
  <c r="A23" i="1"/>
  <c r="E23" i="1" l="1"/>
  <c r="C23" i="1"/>
  <c r="D23" i="1"/>
  <c r="F23" i="1"/>
  <c r="A24" i="1"/>
  <c r="C24" i="1" l="1"/>
  <c r="D24" i="1"/>
  <c r="E24" i="1"/>
  <c r="F24" i="1"/>
  <c r="A25" i="1"/>
  <c r="F25" i="1" l="1"/>
  <c r="E25" i="1"/>
  <c r="C25" i="1"/>
  <c r="D25" i="1"/>
  <c r="A26" i="1"/>
  <c r="C26" i="1" l="1"/>
  <c r="D26" i="1"/>
  <c r="E26" i="1"/>
  <c r="F26" i="1"/>
  <c r="A27" i="1"/>
  <c r="F27" i="1" l="1"/>
  <c r="C27" i="1"/>
  <c r="D27" i="1"/>
  <c r="E27" i="1"/>
  <c r="A28" i="1"/>
  <c r="C28" i="1" l="1"/>
  <c r="D28" i="1"/>
  <c r="E28" i="1"/>
  <c r="F28" i="1"/>
  <c r="A29" i="1"/>
  <c r="F29" i="1" l="1"/>
  <c r="C29" i="1"/>
  <c r="E29" i="1"/>
  <c r="D29" i="1"/>
  <c r="A30" i="1"/>
  <c r="C30" i="1" l="1"/>
  <c r="D30" i="1"/>
  <c r="E30" i="1"/>
  <c r="F30" i="1"/>
  <c r="A31" i="1"/>
  <c r="E31" i="1" l="1"/>
  <c r="C31" i="1"/>
  <c r="D31" i="1"/>
  <c r="F31" i="1"/>
  <c r="M13" i="1"/>
  <c r="A32" i="1"/>
  <c r="C32" i="1" l="1"/>
  <c r="D32" i="1"/>
  <c r="E32" i="1"/>
  <c r="F32" i="1"/>
  <c r="A33" i="1"/>
  <c r="F33" i="1" l="1"/>
  <c r="E33" i="1"/>
  <c r="C33" i="1"/>
  <c r="D33" i="1"/>
  <c r="A34" i="1"/>
  <c r="C34" i="1" l="1"/>
  <c r="D34" i="1"/>
  <c r="E34" i="1"/>
  <c r="F34" i="1"/>
  <c r="A35" i="1"/>
  <c r="E35" i="1" l="1"/>
  <c r="F35" i="1"/>
  <c r="C35" i="1"/>
  <c r="D35" i="1"/>
  <c r="A36" i="1"/>
  <c r="C36" i="1" l="1"/>
  <c r="D36" i="1"/>
  <c r="E36" i="1"/>
  <c r="F36" i="1"/>
  <c r="A37" i="1"/>
  <c r="E37" i="1" l="1"/>
  <c r="F37" i="1"/>
  <c r="C37" i="1"/>
  <c r="D37" i="1"/>
  <c r="A38" i="1"/>
  <c r="C38" i="1" l="1"/>
  <c r="D38" i="1"/>
  <c r="E38" i="1"/>
  <c r="F38" i="1"/>
  <c r="A39" i="1"/>
  <c r="C39" i="1" l="1"/>
  <c r="F39" i="1"/>
  <c r="D39" i="1"/>
  <c r="E39" i="1"/>
  <c r="A40" i="1"/>
  <c r="C40" i="1" l="1"/>
  <c r="D40" i="1"/>
  <c r="E40" i="1"/>
  <c r="F40" i="1"/>
  <c r="A41" i="1"/>
  <c r="C41" i="1" l="1"/>
  <c r="E41" i="1"/>
  <c r="D41" i="1"/>
  <c r="F41" i="1"/>
  <c r="A42" i="1"/>
  <c r="C42" i="1" l="1"/>
  <c r="D42" i="1"/>
  <c r="E42" i="1"/>
  <c r="F42" i="1"/>
  <c r="A43" i="1"/>
  <c r="E43" i="1" l="1"/>
  <c r="F43" i="1"/>
  <c r="C43" i="1"/>
  <c r="D43" i="1"/>
  <c r="A44" i="1"/>
  <c r="C44" i="1" l="1"/>
  <c r="D44" i="1"/>
  <c r="E44" i="1"/>
  <c r="F44" i="1"/>
  <c r="A45" i="1"/>
  <c r="F45" i="1" l="1"/>
  <c r="E45" i="1"/>
  <c r="C45" i="1"/>
  <c r="D45" i="1"/>
  <c r="A46" i="1"/>
  <c r="C46" i="1" l="1"/>
  <c r="D46" i="1"/>
  <c r="E46" i="1"/>
  <c r="F46" i="1"/>
  <c r="A47" i="1"/>
  <c r="E47" i="1" l="1"/>
  <c r="J48" i="1"/>
  <c r="F47" i="1"/>
  <c r="C47" i="1"/>
  <c r="D47" i="1"/>
  <c r="I48" i="1" l="1"/>
</calcChain>
</file>

<file path=xl/sharedStrings.xml><?xml version="1.0" encoding="utf-8"?>
<sst xmlns="http://schemas.openxmlformats.org/spreadsheetml/2006/main" count="128" uniqueCount="95">
  <si>
    <t>Justificatif</t>
  </si>
  <si>
    <t>HORAIRES DE TRAVAIL</t>
  </si>
  <si>
    <t>TOTAUX DES HEURES                              TRAVAILLEES</t>
  </si>
  <si>
    <t>MATIN</t>
  </si>
  <si>
    <t>APRES-MIDI</t>
  </si>
  <si>
    <t>AUTRES</t>
  </si>
  <si>
    <t>heures</t>
  </si>
  <si>
    <t>heures de</t>
  </si>
  <si>
    <t>(de 22h à 7h)</t>
  </si>
  <si>
    <t>normales</t>
  </si>
  <si>
    <t>de</t>
  </si>
  <si>
    <t>nuit</t>
  </si>
  <si>
    <t>à</t>
  </si>
  <si>
    <t>(de 7h à 22h)</t>
  </si>
  <si>
    <t>dimanche</t>
  </si>
  <si>
    <t>Mois de:</t>
  </si>
  <si>
    <t>Année:</t>
  </si>
  <si>
    <t>ETAT DES HEURES EFFECTUEES - PERSONNEL VACATAIRE</t>
  </si>
  <si>
    <t xml:space="preserve">Nom, Prénom: </t>
  </si>
  <si>
    <t>N° Matricule:</t>
  </si>
  <si>
    <t>Nature de l'emploi: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</si>
  <si>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</si>
  <si>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</si>
  <si>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</si>
  <si>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</si>
  <si>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</si>
  <si>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</si>
  <si>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</si>
  <si>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</si>
  <si>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</si>
  <si>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</si>
  <si>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</si>
  <si>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</si>
  <si>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
Date</t>
  </si>
  <si>
    <t>Vu et certifié exact par :</t>
  </si>
  <si>
    <t>TOTAUX</t>
  </si>
  <si>
    <t>Cadre réservé à la DP</t>
  </si>
  <si>
    <t xml:space="preserve">date : </t>
  </si>
  <si>
    <t>A PAYER</t>
  </si>
  <si>
    <t>Heures normales</t>
  </si>
  <si>
    <t>(Visa du chef de service)</t>
  </si>
  <si>
    <t>Heures majorées 25%</t>
  </si>
  <si>
    <t>Heures dimanche 66,66%</t>
  </si>
  <si>
    <t>Heures nuit 100%</t>
  </si>
  <si>
    <t>Visa de la DP / Visa du Directeur</t>
  </si>
  <si>
    <t>Recrutement du Personnel</t>
  </si>
  <si>
    <t>Horaires de Travail</t>
  </si>
  <si>
    <t>Horaires Remplacement</t>
  </si>
  <si>
    <t>Agent absent:</t>
  </si>
  <si>
    <t>Matin</t>
  </si>
  <si>
    <t>Après-midi</t>
  </si>
  <si>
    <t>Remplacé par:</t>
  </si>
  <si>
    <t>Date (jj/mm):</t>
  </si>
  <si>
    <t>Nom, Prénom:</t>
  </si>
  <si>
    <t xml:space="preserve">De </t>
  </si>
  <si>
    <t>Raison absence:</t>
  </si>
  <si>
    <t>Matricule:</t>
  </si>
  <si>
    <t>Année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</si>
  <si>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</si>
  <si>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</si>
  <si>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</si>
  <si>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</si>
  <si>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</si>
  <si>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</si>
  <si>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</si>
  <si>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</si>
  <si>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</si>
  <si>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</si>
  <si>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</si>
  <si>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</si>
  <si>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Arrêt maladie</t>
  </si>
  <si>
    <t>ASA</t>
  </si>
  <si>
    <t>Congé annuel</t>
  </si>
  <si>
    <t>Congé Annuel</t>
  </si>
  <si>
    <t>Congé parentalité</t>
  </si>
  <si>
    <t>Formation</t>
  </si>
  <si>
    <t>Journée Agent</t>
  </si>
  <si>
    <t>Médecine du travail</t>
  </si>
  <si>
    <t xml:space="preserve">Récupération </t>
  </si>
  <si>
    <t>Réunion Service</t>
  </si>
  <si>
    <t>Réunion syndicale</t>
  </si>
  <si>
    <t>Justification des vacations</t>
  </si>
  <si>
    <t>F POSS</t>
  </si>
  <si>
    <t>R EMN</t>
  </si>
  <si>
    <t>R SCO</t>
  </si>
  <si>
    <t>RENF</t>
  </si>
  <si>
    <t>042580</t>
  </si>
  <si>
    <t>043368</t>
  </si>
  <si>
    <t>Jean DUPONT</t>
  </si>
  <si>
    <t>Acheteur</t>
  </si>
  <si>
    <t>Commercial</t>
  </si>
  <si>
    <t>Jean PAPERASSE</t>
  </si>
  <si>
    <t>Sylvie ROUTE</t>
  </si>
  <si>
    <t>Alex DUPOND</t>
  </si>
  <si>
    <t>Société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</si>
</sst>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"/>
    <numFmt numFmtId="166" formatCode="0.000"/>
    <numFmt numFmtId="167" formatCode="h:mm;@"/>
    <numFmt numFmtId="169" formatCode="ddd\ dd\ mmm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/>
  </cellStyleXfs>
  <cellXfs count="21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8" fillId="0" borderId="6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3" fillId="0" borderId="0" xfId="0" applyFont="1"/>
    <xf numFmtId="0" fontId="3" fillId="2" borderId="0" xfId="0" applyFont="1" applyFill="1" applyAlignment="1" applyProtection="1">
      <alignment horizontal="left" vertical="top"/>
      <protection locked="0"/>
    </xf>
    <xf numFmtId="0" fontId="0" fillId="0" borderId="1" xfId="0" applyBorder="1"/>
    <xf numFmtId="0" fontId="0" fillId="0" borderId="17" xfId="0" applyBorder="1"/>
    <xf numFmtId="0" fontId="0" fillId="0" borderId="13" xfId="0" applyBorder="1"/>
    <xf numFmtId="0" fontId="0" fillId="0" borderId="14" xfId="0" applyBorder="1"/>
    <xf numFmtId="0" fontId="0" fillId="0" borderId="9" xfId="0" applyBorder="1"/>
    <xf numFmtId="0" fontId="0" fillId="0" borderId="12" xfId="0" applyBorder="1"/>
    <xf numFmtId="0" fontId="11" fillId="0" borderId="0" xfId="0" applyFont="1" applyAlignment="1">
      <alignment horizontal="left"/>
    </xf>
    <xf numFmtId="0" fontId="12" fillId="0" borderId="0" xfId="0" applyFont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 applyProtection="1">
      <protection locked="0"/>
    </xf>
    <xf numFmtId="0" fontId="0" fillId="0" borderId="0" xfId="0" applyFont="1"/>
    <xf numFmtId="0" fontId="13" fillId="0" borderId="0" xfId="0" applyFont="1"/>
    <xf numFmtId="0" fontId="3" fillId="0" borderId="0" xfId="0" applyFont="1" applyFill="1" applyAlignment="1"/>
    <xf numFmtId="0" fontId="0" fillId="0" borderId="0" xfId="0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/>
    <xf numFmtId="0" fontId="0" fillId="0" borderId="46" xfId="0" applyBorder="1" applyAlignment="1">
      <alignment horizontal="center" vertical="center"/>
    </xf>
    <xf numFmtId="0" fontId="0" fillId="0" borderId="46" xfId="0" applyBorder="1"/>
    <xf numFmtId="0" fontId="8" fillId="0" borderId="53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14" fontId="14" fillId="0" borderId="0" xfId="0" applyNumberFormat="1" applyFont="1" applyFill="1" applyAlignment="1">
      <alignment horizontal="center"/>
    </xf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49" fontId="0" fillId="0" borderId="0" xfId="0" applyNumberFormat="1"/>
    <xf numFmtId="14" fontId="0" fillId="0" borderId="0" xfId="0" applyNumberFormat="1"/>
    <xf numFmtId="0" fontId="0" fillId="0" borderId="0" xfId="0" applyFont="1" applyFill="1"/>
    <xf numFmtId="0" fontId="19" fillId="0" borderId="0" xfId="0" applyFont="1"/>
    <xf numFmtId="0" fontId="20" fillId="0" borderId="0" xfId="0" applyFont="1" applyBorder="1" applyAlignment="1">
      <alignment vertical="center" wrapText="1"/>
    </xf>
    <xf numFmtId="0" fontId="22" fillId="0" borderId="0" xfId="1"/>
    <xf numFmtId="0" fontId="23" fillId="0" borderId="44" xfId="1" applyFont="1" applyFill="1" applyBorder="1" applyAlignment="1">
      <alignment vertical="center" wrapText="1"/>
    </xf>
    <xf numFmtId="0" fontId="23" fillId="0" borderId="44" xfId="1" applyFont="1" applyFill="1" applyBorder="1" applyAlignment="1">
      <alignment horizontal="left" vertical="center" wrapText="1"/>
    </xf>
    <xf numFmtId="0" fontId="0" fillId="0" borderId="5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24" fillId="0" borderId="0" xfId="0" applyFont="1"/>
    <xf numFmtId="0" fontId="23" fillId="0" borderId="0" xfId="0" applyFont="1" applyAlignment="1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3" fillId="0" borderId="29" xfId="0" quotePrefix="1" applyFont="1" applyBorder="1"/>
    <xf numFmtId="0" fontId="23" fillId="0" borderId="55" xfId="1" applyFont="1" applyBorder="1"/>
    <xf numFmtId="0" fontId="23" fillId="0" borderId="45" xfId="1" applyFont="1" applyBorder="1"/>
    <xf numFmtId="0" fontId="23" fillId="0" borderId="44" xfId="1" applyFont="1" applyFill="1" applyBorder="1" applyAlignment="1">
      <alignment vertical="center"/>
    </xf>
    <xf numFmtId="0" fontId="23" fillId="7" borderId="44" xfId="1" applyFont="1" applyFill="1" applyBorder="1" applyAlignment="1">
      <alignment vertical="center" wrapText="1"/>
    </xf>
    <xf numFmtId="0" fontId="23" fillId="0" borderId="47" xfId="1" applyFont="1" applyFill="1" applyBorder="1" applyAlignment="1">
      <alignment vertical="center" wrapText="1"/>
    </xf>
    <xf numFmtId="0" fontId="23" fillId="0" borderId="48" xfId="0" quotePrefix="1" applyFont="1" applyBorder="1"/>
    <xf numFmtId="0" fontId="23" fillId="0" borderId="49" xfId="1" applyFont="1" applyBorder="1"/>
    <xf numFmtId="0" fontId="25" fillId="0" borderId="54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/>
    </xf>
    <xf numFmtId="20" fontId="25" fillId="0" borderId="57" xfId="0" applyNumberFormat="1" applyFont="1" applyBorder="1" applyAlignment="1">
      <alignment horizontal="center" vertical="center"/>
    </xf>
    <xf numFmtId="20" fontId="25" fillId="0" borderId="55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20" fontId="25" fillId="0" borderId="29" xfId="0" applyNumberFormat="1" applyFont="1" applyBorder="1" applyAlignment="1">
      <alignment horizontal="center" vertical="center"/>
    </xf>
    <xf numFmtId="20" fontId="25" fillId="0" borderId="45" xfId="0" applyNumberFormat="1" applyFont="1" applyBorder="1" applyAlignment="1">
      <alignment horizontal="center" vertical="center"/>
    </xf>
    <xf numFmtId="20" fontId="25" fillId="0" borderId="44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58" xfId="0" quotePrefix="1" applyFont="1" applyBorder="1"/>
    <xf numFmtId="0" fontId="23" fillId="0" borderId="59" xfId="0" quotePrefix="1" applyFont="1" applyBorder="1"/>
    <xf numFmtId="0" fontId="23" fillId="0" borderId="60" xfId="1" applyFont="1" applyFill="1" applyBorder="1" applyAlignment="1">
      <alignment horizontal="left" vertical="center" wrapText="1"/>
    </xf>
    <xf numFmtId="0" fontId="0" fillId="0" borderId="56" xfId="0" applyBorder="1"/>
    <xf numFmtId="166" fontId="0" fillId="0" borderId="0" xfId="0" applyNumberFormat="1"/>
    <xf numFmtId="167" fontId="0" fillId="3" borderId="13" xfId="0" applyNumberFormat="1" applyFill="1" applyBorder="1" applyAlignment="1" applyProtection="1">
      <alignment horizontal="center"/>
      <protection locked="0"/>
    </xf>
    <xf numFmtId="167" fontId="0" fillId="3" borderId="50" xfId="0" applyNumberFormat="1" applyFill="1" applyBorder="1" applyAlignment="1" applyProtection="1">
      <alignment horizontal="center"/>
      <protection locked="0"/>
    </xf>
    <xf numFmtId="167" fontId="0" fillId="3" borderId="51" xfId="0" applyNumberFormat="1" applyFill="1" applyBorder="1" applyAlignment="1" applyProtection="1">
      <alignment horizontal="center"/>
      <protection locked="0"/>
    </xf>
    <xf numFmtId="167" fontId="0" fillId="3" borderId="52" xfId="0" applyNumberFormat="1" applyFill="1" applyBorder="1" applyAlignment="1" applyProtection="1">
      <alignment horizontal="center"/>
      <protection locked="0"/>
    </xf>
    <xf numFmtId="167" fontId="0" fillId="3" borderId="62" xfId="0" applyNumberFormat="1" applyFill="1" applyBorder="1" applyAlignment="1" applyProtection="1">
      <alignment horizontal="center"/>
      <protection locked="0"/>
    </xf>
    <xf numFmtId="167" fontId="0" fillId="3" borderId="63" xfId="0" applyNumberFormat="1" applyFill="1" applyBorder="1" applyAlignment="1" applyProtection="1">
      <alignment horizontal="center"/>
      <protection locked="0"/>
    </xf>
    <xf numFmtId="167" fontId="0" fillId="3" borderId="64" xfId="0" applyNumberForma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9" xfId="0" applyFont="1" applyBorder="1" applyAlignment="1" applyProtection="1">
      <alignment horizontal="center" vertical="center" wrapText="1"/>
    </xf>
    <xf numFmtId="0" fontId="8" fillId="0" borderId="20" xfId="0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4" fontId="3" fillId="0" borderId="32" xfId="0" applyNumberFormat="1" applyFont="1" applyFill="1" applyBorder="1" applyAlignment="1" applyProtection="1">
      <alignment horizontal="center"/>
    </xf>
    <xf numFmtId="164" fontId="3" fillId="0" borderId="33" xfId="0" applyNumberFormat="1" applyFont="1" applyFill="1" applyBorder="1" applyAlignment="1" applyProtection="1">
      <alignment horizontal="center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15" fontId="3" fillId="3" borderId="0" xfId="0" applyNumberFormat="1" applyFont="1" applyFill="1" applyAlignment="1" applyProtection="1">
      <alignment horizontal="left" vertical="top"/>
      <protection locked="0"/>
    </xf>
    <xf numFmtId="0" fontId="3" fillId="0" borderId="6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3" borderId="29" xfId="0" applyFont="1" applyFill="1" applyBorder="1" applyAlignment="1">
      <alignment horizontal="center"/>
    </xf>
    <xf numFmtId="0" fontId="21" fillId="3" borderId="29" xfId="0" applyFont="1" applyFill="1" applyBorder="1" applyAlignment="1">
      <alignment horizontal="center"/>
    </xf>
    <xf numFmtId="0" fontId="6" fillId="3" borderId="29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30" xfId="0" applyNumberFormat="1" applyFont="1" applyFill="1" applyBorder="1" applyAlignment="1" applyProtection="1">
      <alignment horizontal="center"/>
    </xf>
    <xf numFmtId="164" fontId="3" fillId="0" borderId="31" xfId="0" applyNumberFormat="1" applyFont="1" applyFill="1" applyBorder="1" applyAlignment="1" applyProtection="1">
      <alignment horizontal="center"/>
    </xf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164" fontId="3" fillId="0" borderId="34" xfId="0" applyNumberFormat="1" applyFont="1" applyFill="1" applyBorder="1" applyAlignment="1" applyProtection="1">
      <alignment horizontal="center"/>
    </xf>
    <xf numFmtId="164" fontId="3" fillId="0" borderId="35" xfId="0" applyNumberFormat="1" applyFont="1" applyFill="1" applyBorder="1" applyAlignment="1" applyProtection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5" borderId="36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169" fontId="0" fillId="0" borderId="56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5" borderId="0" xfId="0" applyNumberFormat="1" applyFill="1" applyBorder="1" applyAlignment="1">
      <alignment horizontal="center" vertical="center"/>
    </xf>
    <xf numFmtId="169" fontId="0" fillId="0" borderId="22" xfId="0" applyNumberFormat="1" applyBorder="1" applyAlignment="1">
      <alignment horizontal="center" vertical="center"/>
    </xf>
    <xf numFmtId="169" fontId="0" fillId="0" borderId="42" xfId="0" applyNumberFormat="1" applyBorder="1" applyAlignment="1">
      <alignment horizontal="center" vertical="center"/>
    </xf>
    <xf numFmtId="169" fontId="0" fillId="0" borderId="23" xfId="0" applyNumberFormat="1" applyBorder="1" applyAlignment="1">
      <alignment horizontal="center" vertical="center"/>
    </xf>
    <xf numFmtId="169" fontId="0" fillId="0" borderId="61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9" fontId="0" fillId="0" borderId="0" xfId="0" applyNumberForma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27" xfId="0" applyBorder="1" applyAlignment="1"/>
    <xf numFmtId="0" fontId="0" fillId="0" borderId="28" xfId="0" applyBorder="1" applyAlignment="1"/>
  </cellXfs>
  <cellStyles count="2">
    <cellStyle name="Normal" xfId="0" builtinId="0"/>
    <cellStyle name="Normal 2" xfId="1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fmlaLink="$L$11" fmlaRange="Feuil2!$A$1:$A$12" noThreeD="1" sel="2" val="0"/>
</file>

<file path=xl/ctrlProps/ctrlProp2.xml><?xml version="1.0" encoding="utf-8"?>
<formControlPr xmlns="http://schemas.microsoft.com/office/spreadsheetml/2009/9/main" objectType="Drop" dropStyle="combo" dx="20" fmlaLink="$M$11" fmlaRange="Feuil2!$B$1:$B$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0</xdr:colOff>
          <xdr:row>6</xdr:row>
          <xdr:rowOff>0</xdr:rowOff>
        </xdr:from>
        <xdr:to>
          <xdr:col>11</xdr:col>
          <xdr:colOff>609600</xdr:colOff>
          <xdr:row>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6</xdr:row>
          <xdr:rowOff>0</xdr:rowOff>
        </xdr:from>
        <xdr:to>
          <xdr:col>13</xdr:col>
          <xdr:colOff>609600</xdr:colOff>
          <xdr:row>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542925</xdr:colOff>
      <xdr:row>15</xdr:row>
      <xdr:rowOff>152400</xdr:rowOff>
    </xdr:from>
    <xdr:to>
      <xdr:col>12</xdr:col>
      <xdr:colOff>47625</xdr:colOff>
      <xdr:row>17</xdr:row>
      <xdr:rowOff>38100</xdr:rowOff>
    </xdr:to>
    <xdr:sp macro="" textlink="">
      <xdr:nvSpPr>
        <xdr:cNvPr id="3" name="Ellipse 2"/>
        <xdr:cNvSpPr/>
      </xdr:nvSpPr>
      <xdr:spPr>
        <a:xfrm>
          <a:off x="4667250" y="2514600"/>
          <a:ext cx="733425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8466</xdr:colOff>
      <xdr:row>3</xdr:row>
      <xdr:rowOff>169333</xdr:rowOff>
    </xdr:from>
    <xdr:to>
      <xdr:col>15</xdr:col>
      <xdr:colOff>16934</xdr:colOff>
      <xdr:row>5</xdr:row>
      <xdr:rowOff>59266</xdr:rowOff>
    </xdr:to>
    <xdr:sp macro="" textlink="">
      <xdr:nvSpPr>
        <xdr:cNvPr id="3" name="Ellipse 2"/>
        <xdr:cNvSpPr/>
      </xdr:nvSpPr>
      <xdr:spPr>
        <a:xfrm>
          <a:off x="12005733" y="753533"/>
          <a:ext cx="601134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58"/>
  <sheetViews>
    <sheetView showZeros="0" tabSelected="1" view="pageBreakPreview" zoomScale="80" zoomScaleNormal="80" zoomScaleSheetLayoutView="80" workbookViewId="0">
      <selection activeCell="M24" sqref="M24"/>
    </sheetView>
  </sheetViews>
  <sheetFormatPr baseColWidth="10" defaultRowHeight="14.4" x14ac:dyDescent="0.3"/>
  <cols>
    <col min="1" max="1" width="3" style="1" customWidth="1"/>
    <col min="2" max="2" width="5.6640625" style="2" customWidth="1"/>
    <col min="3" max="8" width="5.6640625" customWidth="1"/>
    <col min="9" max="11" width="8.6640625" customWidth="1"/>
    <col min="12" max="14" width="9.33203125" customWidth="1"/>
    <col min="15" max="15" width="11.21875" bestFit="1" customWidth="1"/>
  </cols>
  <sheetData>
    <row r="2" spans="1:14" x14ac:dyDescent="0.3">
      <c r="F2" s="29" t="s">
        <v>94</v>
      </c>
    </row>
    <row r="3" spans="1:14" ht="8.4" customHeight="1" thickBot="1" x14ac:dyDescent="0.35">
      <c r="F3" s="29"/>
    </row>
    <row r="4" spans="1:14" ht="14.4" customHeight="1" x14ac:dyDescent="0.3">
      <c r="A4" s="173" t="s">
        <v>17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5"/>
    </row>
    <row r="5" spans="1:14" s="4" customFormat="1" ht="14.4" customHeight="1" thickBot="1" x14ac:dyDescent="0.25">
      <c r="A5" s="1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8"/>
    </row>
    <row r="6" spans="1:14" ht="5.4" customHeight="1" x14ac:dyDescent="0.3">
      <c r="B6" s="29"/>
      <c r="C6" s="34"/>
      <c r="D6" s="34"/>
      <c r="E6" s="27"/>
      <c r="F6" s="30"/>
      <c r="G6" s="30"/>
      <c r="H6" s="30"/>
      <c r="I6" s="4"/>
      <c r="J6" s="30"/>
      <c r="N6" s="4"/>
    </row>
    <row r="7" spans="1:14" ht="14.4" customHeight="1" x14ac:dyDescent="0.3">
      <c r="B7" s="29" t="s">
        <v>18</v>
      </c>
      <c r="C7" s="34"/>
      <c r="D7" s="34"/>
      <c r="E7" s="150" t="s">
        <v>93</v>
      </c>
      <c r="F7" s="150"/>
      <c r="G7" s="150"/>
      <c r="H7" s="150"/>
      <c r="I7" s="150"/>
      <c r="J7" s="29"/>
      <c r="K7" s="80" t="s">
        <v>15</v>
      </c>
      <c r="L7" s="4"/>
      <c r="M7" s="79" t="s">
        <v>16</v>
      </c>
    </row>
    <row r="8" spans="1:14" ht="5.4" customHeight="1" x14ac:dyDescent="0.3">
      <c r="B8" s="29"/>
      <c r="C8" s="34"/>
      <c r="D8" s="34"/>
      <c r="E8" s="27"/>
      <c r="F8" s="30"/>
      <c r="G8" s="30"/>
      <c r="H8" s="30"/>
      <c r="I8" s="4"/>
      <c r="J8" s="30"/>
      <c r="N8" s="4"/>
    </row>
    <row r="9" spans="1:14" ht="14.4" customHeight="1" x14ac:dyDescent="0.3">
      <c r="B9" s="29" t="s">
        <v>19</v>
      </c>
      <c r="C9" s="34"/>
      <c r="D9" s="34"/>
      <c r="E9" s="151" t="str">
        <f>VLOOKUP($E$7,'Liste des vacataires'!$B$1:$D$57,2,FALSE)</f>
        <v>042580</v>
      </c>
      <c r="F9" s="151"/>
      <c r="G9" s="151"/>
      <c r="H9" s="151"/>
      <c r="I9" s="151"/>
      <c r="J9" s="28"/>
      <c r="K9" s="66"/>
      <c r="L9" s="33"/>
      <c r="M9" s="32"/>
      <c r="N9" s="32"/>
    </row>
    <row r="10" spans="1:14" ht="5.4" customHeight="1" x14ac:dyDescent="0.3">
      <c r="B10" s="29"/>
      <c r="C10" s="34"/>
      <c r="D10" s="34"/>
      <c r="E10" s="27"/>
      <c r="F10" s="30"/>
      <c r="G10" s="30"/>
      <c r="H10" s="30"/>
      <c r="I10" s="4"/>
      <c r="J10" s="30"/>
      <c r="K10" s="32"/>
      <c r="L10" s="32"/>
      <c r="M10" s="32"/>
      <c r="N10" s="67"/>
    </row>
    <row r="11" spans="1:14" ht="14.4" customHeight="1" x14ac:dyDescent="0.3">
      <c r="B11" s="29" t="s">
        <v>20</v>
      </c>
      <c r="C11" s="34"/>
      <c r="D11" s="34"/>
      <c r="E11" s="31"/>
      <c r="F11" s="152" t="str">
        <f>VLOOKUP($E$7,'Liste des vacataires'!$B$1:$D$57,3,FALSE)</f>
        <v>Commercial</v>
      </c>
      <c r="G11" s="152"/>
      <c r="H11" s="152"/>
      <c r="I11" s="152"/>
      <c r="J11" s="31"/>
      <c r="K11" s="59">
        <f>DATE(M11+2022,L11,1)</f>
        <v>44958</v>
      </c>
      <c r="L11" s="60">
        <v>2</v>
      </c>
      <c r="M11" s="60">
        <v>1</v>
      </c>
      <c r="N11" s="61"/>
    </row>
    <row r="12" spans="1:14" ht="12" customHeight="1" thickBot="1" x14ac:dyDescent="0.35">
      <c r="B12" s="29"/>
      <c r="C12" s="34"/>
      <c r="D12" s="34"/>
      <c r="E12" s="27"/>
      <c r="F12" s="30"/>
      <c r="G12" s="30"/>
      <c r="H12" s="30"/>
      <c r="I12" s="4"/>
      <c r="J12" s="30"/>
      <c r="K12" s="62" t="b">
        <f>WEEKDAY(A17,2)&gt;5</f>
        <v>0</v>
      </c>
      <c r="L12" s="61"/>
      <c r="M12" s="61"/>
      <c r="N12" s="63"/>
    </row>
    <row r="13" spans="1:14" s="35" customFormat="1" ht="24.9" customHeight="1" thickBot="1" x14ac:dyDescent="0.35">
      <c r="A13" s="153"/>
      <c r="B13" s="154"/>
      <c r="C13" s="121" t="s">
        <v>1</v>
      </c>
      <c r="D13" s="122"/>
      <c r="E13" s="122"/>
      <c r="F13" s="122"/>
      <c r="G13" s="122"/>
      <c r="H13" s="123"/>
      <c r="I13" s="124" t="s">
        <v>2</v>
      </c>
      <c r="J13" s="125"/>
      <c r="K13" s="126"/>
      <c r="L13" s="36"/>
      <c r="M13" s="68" t="b">
        <f>NOT(ISNA(VLOOKUP(A31,'Jours fériés'!B:B,1,FALSE)))</f>
        <v>0</v>
      </c>
      <c r="N13" s="37"/>
    </row>
    <row r="14" spans="1:14" ht="15" customHeight="1" thickBot="1" x14ac:dyDescent="0.35">
      <c r="A14" s="41"/>
      <c r="B14" s="40"/>
      <c r="C14" s="127" t="s">
        <v>3</v>
      </c>
      <c r="D14" s="128"/>
      <c r="E14" s="127" t="s">
        <v>4</v>
      </c>
      <c r="F14" s="128"/>
      <c r="G14" s="127" t="s">
        <v>5</v>
      </c>
      <c r="H14" s="128"/>
      <c r="I14" s="6" t="s">
        <v>6</v>
      </c>
      <c r="J14" s="7" t="s">
        <v>6</v>
      </c>
      <c r="K14" s="8" t="s">
        <v>7</v>
      </c>
      <c r="L14" s="38"/>
      <c r="M14" s="39"/>
      <c r="N14" s="39"/>
    </row>
    <row r="15" spans="1:14" ht="11.1" customHeight="1" x14ac:dyDescent="0.3">
      <c r="A15" s="161" t="s">
        <v>33</v>
      </c>
      <c r="B15" s="162"/>
      <c r="C15" s="5"/>
      <c r="D15" s="57"/>
      <c r="E15" s="5"/>
      <c r="F15" s="57"/>
      <c r="G15" s="129" t="s">
        <v>8</v>
      </c>
      <c r="H15" s="130"/>
      <c r="I15" s="6" t="s">
        <v>9</v>
      </c>
      <c r="J15" s="7" t="s">
        <v>10</v>
      </c>
      <c r="K15" s="8" t="s">
        <v>11</v>
      </c>
      <c r="L15" s="155" t="s">
        <v>0</v>
      </c>
      <c r="M15" s="156" t="s">
        <v>0</v>
      </c>
      <c r="N15" s="157" t="s">
        <v>0</v>
      </c>
    </row>
    <row r="16" spans="1:14" ht="15" thickBot="1" x14ac:dyDescent="0.35">
      <c r="A16" s="163"/>
      <c r="B16" s="164"/>
      <c r="C16" s="9" t="s">
        <v>10</v>
      </c>
      <c r="D16" s="58" t="s">
        <v>12</v>
      </c>
      <c r="E16" s="9" t="s">
        <v>10</v>
      </c>
      <c r="F16" s="58" t="s">
        <v>12</v>
      </c>
      <c r="G16" s="10" t="s">
        <v>10</v>
      </c>
      <c r="H16" s="58" t="s">
        <v>12</v>
      </c>
      <c r="I16" s="11" t="s">
        <v>13</v>
      </c>
      <c r="J16" s="12" t="s">
        <v>14</v>
      </c>
      <c r="K16" s="13" t="s">
        <v>8</v>
      </c>
      <c r="L16" s="158" t="s">
        <v>0</v>
      </c>
      <c r="M16" s="159" t="s">
        <v>0</v>
      </c>
      <c r="N16" s="160" t="s">
        <v>0</v>
      </c>
    </row>
    <row r="17" spans="1:15" ht="13.5" customHeight="1" x14ac:dyDescent="0.3">
      <c r="A17" s="165">
        <f>K11</f>
        <v>44958</v>
      </c>
      <c r="B17" s="166"/>
      <c r="C17" s="110">
        <f>SUMPRODUCT(('Tableau remplacement'!$H$5:$H$37='Feuille vacation'!$E$7)*('Tableau remplacement'!$A$5:$A$37='Feuille vacation'!$A17)*('Tableau remplacement'!$K$5:$K$37))</f>
        <v>0</v>
      </c>
      <c r="D17" s="110">
        <f>SUMPRODUCT(('Tableau remplacement'!$H$5:$H$37='Feuille vacation'!$E$7)*('Tableau remplacement'!$A$5:$A$37='Feuille vacation'!$A17)*('Tableau remplacement'!$L$5:$L$37))</f>
        <v>0</v>
      </c>
      <c r="E17" s="110">
        <f>SUMPRODUCT(('Tableau remplacement'!$H$5:$H$37='Feuille vacation'!$E$7)*('Tableau remplacement'!$A$5:$A$37='Feuille vacation'!$A17)*('Tableau remplacement'!$M$5:$M$37))</f>
        <v>0</v>
      </c>
      <c r="F17" s="110">
        <f>SUMPRODUCT(('Tableau remplacement'!$H$5:$H$37='Feuille vacation'!$E$7)*('Tableau remplacement'!$A$5:$A$37='Feuille vacation'!$A17)*('Tableau remplacement'!$N$5:$N$37))</f>
        <v>0</v>
      </c>
      <c r="G17" s="114"/>
      <c r="H17" s="111"/>
      <c r="I17" s="15">
        <f>IF(WEEKDAY(A17)&lt;&gt;1,D17-C17+F17-E17,0)*24</f>
        <v>0</v>
      </c>
      <c r="J17" s="15">
        <f>IF(WEEKDAY(A17)=1,D17-C17+F17-E17,0)*24</f>
        <v>0</v>
      </c>
      <c r="K17" s="14">
        <f>H17-G17</f>
        <v>0</v>
      </c>
      <c r="L17" s="204"/>
      <c r="M17" s="205"/>
      <c r="N17" s="206"/>
    </row>
    <row r="18" spans="1:15" ht="13.5" customHeight="1" x14ac:dyDescent="0.3">
      <c r="A18" s="131">
        <f>A17+1</f>
        <v>44959</v>
      </c>
      <c r="B18" s="132"/>
      <c r="C18" s="110">
        <f>SUMPRODUCT(('Tableau remplacement'!$H$5:$H$37='Feuille vacation'!$E$7)*('Tableau remplacement'!$A$5:$A$37='Feuille vacation'!$A18)*('Tableau remplacement'!$K$5:$K$37))</f>
        <v>0</v>
      </c>
      <c r="D18" s="110">
        <f>SUMPRODUCT(('Tableau remplacement'!$H$5:$H$37='Feuille vacation'!$E$7)*('Tableau remplacement'!$A$5:$A$37='Feuille vacation'!$A18)*('Tableau remplacement'!$L$5:$L$37))</f>
        <v>0</v>
      </c>
      <c r="E18" s="110">
        <f>SUMPRODUCT(('Tableau remplacement'!$H$5:$H$37='Feuille vacation'!$E$7)*('Tableau remplacement'!$A$5:$A$37='Feuille vacation'!$A18)*('Tableau remplacement'!$M$5:$M$37))</f>
        <v>0</v>
      </c>
      <c r="F18" s="110">
        <f>SUMPRODUCT(('Tableau remplacement'!$H$5:$H$37='Feuille vacation'!$E$7)*('Tableau remplacement'!$A$5:$A$37='Feuille vacation'!$A18)*('Tableau remplacement'!$N$5:$N$37))</f>
        <v>0</v>
      </c>
      <c r="G18" s="115"/>
      <c r="H18" s="112"/>
      <c r="I18" s="15">
        <f t="shared" ref="I18:I47" si="0">IF(WEEKDAY(A18)&lt;&gt;1,D18-C18+F18-E18,0)*24</f>
        <v>0</v>
      </c>
      <c r="J18" s="15">
        <f t="shared" ref="J18:J47" si="1">IF(WEEKDAY(A18)=1,D18-C18+F18-E18,0)*24</f>
        <v>0</v>
      </c>
      <c r="K18" s="14">
        <f t="shared" ref="K18:K46" si="2">H18-G18</f>
        <v>0</v>
      </c>
      <c r="L18" s="207"/>
      <c r="M18" s="208"/>
      <c r="N18" s="209"/>
      <c r="O18" s="109"/>
    </row>
    <row r="19" spans="1:15" ht="13.5" customHeight="1" x14ac:dyDescent="0.3">
      <c r="A19" s="131">
        <f t="shared" ref="A19:A47" si="3">A18+1</f>
        <v>44960</v>
      </c>
      <c r="B19" s="132"/>
      <c r="C19" s="110">
        <f>SUMPRODUCT(('Tableau remplacement'!$H$5:$H$37='Feuille vacation'!$E$7)*('Tableau remplacement'!$A$5:$A$37='Feuille vacation'!$A19)*('Tableau remplacement'!$K$5:$K$37))</f>
        <v>0</v>
      </c>
      <c r="D19" s="110">
        <f>SUMPRODUCT(('Tableau remplacement'!$H$5:$H$37='Feuille vacation'!$E$7)*('Tableau remplacement'!$A$5:$A$37='Feuille vacation'!$A19)*('Tableau remplacement'!$L$5:$L$37))</f>
        <v>0</v>
      </c>
      <c r="E19" s="110">
        <f>SUMPRODUCT(('Tableau remplacement'!$H$5:$H$37='Feuille vacation'!$E$7)*('Tableau remplacement'!$A$5:$A$37='Feuille vacation'!$A19)*('Tableau remplacement'!$M$5:$M$37))</f>
        <v>0</v>
      </c>
      <c r="F19" s="110">
        <f>SUMPRODUCT(('Tableau remplacement'!$H$5:$H$37='Feuille vacation'!$E$7)*('Tableau remplacement'!$A$5:$A$37='Feuille vacation'!$A19)*('Tableau remplacement'!$N$5:$N$37))</f>
        <v>0</v>
      </c>
      <c r="G19" s="115"/>
      <c r="H19" s="112"/>
      <c r="I19" s="15">
        <f t="shared" si="0"/>
        <v>0</v>
      </c>
      <c r="J19" s="15">
        <f t="shared" si="1"/>
        <v>0</v>
      </c>
      <c r="K19" s="14">
        <f t="shared" si="2"/>
        <v>0</v>
      </c>
      <c r="L19" s="207"/>
      <c r="M19" s="208"/>
      <c r="N19" s="209"/>
    </row>
    <row r="20" spans="1:15" ht="13.5" customHeight="1" x14ac:dyDescent="0.3">
      <c r="A20" s="131">
        <f t="shared" si="3"/>
        <v>44961</v>
      </c>
      <c r="B20" s="132"/>
      <c r="C20" s="110">
        <f>SUMPRODUCT(('Tableau remplacement'!$H$5:$H$37='Feuille vacation'!$E$7)*('Tableau remplacement'!$A$5:$A$37='Feuille vacation'!$A20)*('Tableau remplacement'!$K$5:$K$37))</f>
        <v>0</v>
      </c>
      <c r="D20" s="110">
        <f>SUMPRODUCT(('Tableau remplacement'!$H$5:$H$37='Feuille vacation'!$E$7)*('Tableau remplacement'!$A$5:$A$37='Feuille vacation'!$A20)*('Tableau remplacement'!$L$5:$L$37))</f>
        <v>0</v>
      </c>
      <c r="E20" s="110">
        <f>SUMPRODUCT(('Tableau remplacement'!$H$5:$H$37='Feuille vacation'!$E$7)*('Tableau remplacement'!$A$5:$A$37='Feuille vacation'!$A20)*('Tableau remplacement'!$M$5:$M$37))</f>
        <v>0</v>
      </c>
      <c r="F20" s="110">
        <f>SUMPRODUCT(('Tableau remplacement'!$H$5:$H$37='Feuille vacation'!$E$7)*('Tableau remplacement'!$A$5:$A$37='Feuille vacation'!$A20)*('Tableau remplacement'!$N$5:$N$37))</f>
        <v>0</v>
      </c>
      <c r="G20" s="115"/>
      <c r="H20" s="112"/>
      <c r="I20" s="15">
        <f t="shared" si="0"/>
        <v>0</v>
      </c>
      <c r="J20" s="15">
        <f t="shared" si="1"/>
        <v>0</v>
      </c>
      <c r="K20" s="14">
        <f t="shared" si="2"/>
        <v>0</v>
      </c>
      <c r="L20" s="207"/>
      <c r="M20" s="208"/>
      <c r="N20" s="209"/>
    </row>
    <row r="21" spans="1:15" ht="13.5" customHeight="1" x14ac:dyDescent="0.3">
      <c r="A21" s="131">
        <f t="shared" si="3"/>
        <v>44962</v>
      </c>
      <c r="B21" s="132"/>
      <c r="C21" s="110">
        <f>SUMPRODUCT(('Tableau remplacement'!$H$5:$H$37='Feuille vacation'!$E$7)*('Tableau remplacement'!$A$5:$A$37='Feuille vacation'!$A21)*('Tableau remplacement'!$K$5:$K$37))</f>
        <v>0</v>
      </c>
      <c r="D21" s="110">
        <f>SUMPRODUCT(('Tableau remplacement'!$H$5:$H$37='Feuille vacation'!$E$7)*('Tableau remplacement'!$A$5:$A$37='Feuille vacation'!$A21)*('Tableau remplacement'!$L$5:$L$37))</f>
        <v>0</v>
      </c>
      <c r="E21" s="110">
        <f>SUMPRODUCT(('Tableau remplacement'!$H$5:$H$37='Feuille vacation'!$E$7)*('Tableau remplacement'!$A$5:$A$37='Feuille vacation'!$A21)*('Tableau remplacement'!$M$5:$M$37))</f>
        <v>0</v>
      </c>
      <c r="F21" s="110">
        <f>SUMPRODUCT(('Tableau remplacement'!$H$5:$H$37='Feuille vacation'!$E$7)*('Tableau remplacement'!$A$5:$A$37='Feuille vacation'!$A21)*('Tableau remplacement'!$N$5:$N$37))</f>
        <v>0</v>
      </c>
      <c r="G21" s="115"/>
      <c r="H21" s="112"/>
      <c r="I21" s="15">
        <f t="shared" si="0"/>
        <v>0</v>
      </c>
      <c r="J21" s="15">
        <f t="shared" si="1"/>
        <v>0</v>
      </c>
      <c r="K21" s="14">
        <f t="shared" si="2"/>
        <v>0</v>
      </c>
      <c r="L21" s="207"/>
      <c r="M21" s="208"/>
      <c r="N21" s="209"/>
    </row>
    <row r="22" spans="1:15" ht="13.5" customHeight="1" x14ac:dyDescent="0.3">
      <c r="A22" s="131">
        <f t="shared" si="3"/>
        <v>44963</v>
      </c>
      <c r="B22" s="132"/>
      <c r="C22" s="110">
        <f>SUMPRODUCT(('Tableau remplacement'!$H$5:$H$37='Feuille vacation'!$E$7)*('Tableau remplacement'!$A$5:$A$37='Feuille vacation'!$A22)*('Tableau remplacement'!$K$5:$K$37))</f>
        <v>0</v>
      </c>
      <c r="D22" s="110">
        <f>SUMPRODUCT(('Tableau remplacement'!$H$5:$H$37='Feuille vacation'!$E$7)*('Tableau remplacement'!$A$5:$A$37='Feuille vacation'!$A22)*('Tableau remplacement'!$L$5:$L$37))</f>
        <v>0</v>
      </c>
      <c r="E22" s="110">
        <f>SUMPRODUCT(('Tableau remplacement'!$H$5:$H$37='Feuille vacation'!$E$7)*('Tableau remplacement'!$A$5:$A$37='Feuille vacation'!$A22)*('Tableau remplacement'!$M$5:$M$37))</f>
        <v>0</v>
      </c>
      <c r="F22" s="110">
        <f>SUMPRODUCT(('Tableau remplacement'!$H$5:$H$37='Feuille vacation'!$E$7)*('Tableau remplacement'!$A$5:$A$37='Feuille vacation'!$A22)*('Tableau remplacement'!$N$5:$N$37))</f>
        <v>0</v>
      </c>
      <c r="G22" s="115"/>
      <c r="H22" s="112"/>
      <c r="I22" s="15">
        <f t="shared" si="0"/>
        <v>0</v>
      </c>
      <c r="J22" s="15">
        <f t="shared" si="1"/>
        <v>0</v>
      </c>
      <c r="K22" s="14">
        <f t="shared" si="2"/>
        <v>0</v>
      </c>
      <c r="L22" s="207"/>
      <c r="M22" s="208"/>
      <c r="N22" s="209"/>
    </row>
    <row r="23" spans="1:15" ht="13.5" customHeight="1" x14ac:dyDescent="0.3">
      <c r="A23" s="131">
        <f t="shared" si="3"/>
        <v>44964</v>
      </c>
      <c r="B23" s="132"/>
      <c r="C23" s="110">
        <f>SUMPRODUCT(('Tableau remplacement'!$H$5:$H$37='Feuille vacation'!$E$7)*('Tableau remplacement'!$A$5:$A$37='Feuille vacation'!$A23)*('Tableau remplacement'!$K$5:$K$37))</f>
        <v>0</v>
      </c>
      <c r="D23" s="110">
        <f>SUMPRODUCT(('Tableau remplacement'!$H$5:$H$37='Feuille vacation'!$E$7)*('Tableau remplacement'!$A$5:$A$37='Feuille vacation'!$A23)*('Tableau remplacement'!$L$5:$L$37))</f>
        <v>0</v>
      </c>
      <c r="E23" s="110">
        <f>SUMPRODUCT(('Tableau remplacement'!$H$5:$H$37='Feuille vacation'!$E$7)*('Tableau remplacement'!$A$5:$A$37='Feuille vacation'!$A23)*('Tableau remplacement'!$M$5:$M$37))</f>
        <v>0</v>
      </c>
      <c r="F23" s="110">
        <f>SUMPRODUCT(('Tableau remplacement'!$H$5:$H$37='Feuille vacation'!$E$7)*('Tableau remplacement'!$A$5:$A$37='Feuille vacation'!$A23)*('Tableau remplacement'!$N$5:$N$37))</f>
        <v>0</v>
      </c>
      <c r="G23" s="115"/>
      <c r="H23" s="112"/>
      <c r="I23" s="15">
        <f t="shared" si="0"/>
        <v>0</v>
      </c>
      <c r="J23" s="15">
        <f t="shared" si="1"/>
        <v>0</v>
      </c>
      <c r="K23" s="14">
        <f t="shared" si="2"/>
        <v>0</v>
      </c>
      <c r="L23" s="207"/>
      <c r="M23" s="208"/>
      <c r="N23" s="209"/>
    </row>
    <row r="24" spans="1:15" ht="13.5" customHeight="1" x14ac:dyDescent="0.3">
      <c r="A24" s="131">
        <f t="shared" si="3"/>
        <v>44965</v>
      </c>
      <c r="B24" s="132"/>
      <c r="C24" s="110">
        <f>SUMPRODUCT(('Tableau remplacement'!$H$5:$H$37='Feuille vacation'!$E$7)*('Tableau remplacement'!$A$5:$A$37='Feuille vacation'!$A24)*('Tableau remplacement'!$K$5:$K$37))</f>
        <v>0</v>
      </c>
      <c r="D24" s="110">
        <f>SUMPRODUCT(('Tableau remplacement'!$H$5:$H$37='Feuille vacation'!$E$7)*('Tableau remplacement'!$A$5:$A$37='Feuille vacation'!$A24)*('Tableau remplacement'!$L$5:$L$37))</f>
        <v>0</v>
      </c>
      <c r="E24" s="110">
        <f>SUMPRODUCT(('Tableau remplacement'!$H$5:$H$37='Feuille vacation'!$E$7)*('Tableau remplacement'!$A$5:$A$37='Feuille vacation'!$A24)*('Tableau remplacement'!$M$5:$M$37))</f>
        <v>0</v>
      </c>
      <c r="F24" s="110">
        <f>SUMPRODUCT(('Tableau remplacement'!$H$5:$H$37='Feuille vacation'!$E$7)*('Tableau remplacement'!$A$5:$A$37='Feuille vacation'!$A24)*('Tableau remplacement'!$N$5:$N$37))</f>
        <v>0</v>
      </c>
      <c r="G24" s="115"/>
      <c r="H24" s="112"/>
      <c r="I24" s="15">
        <f t="shared" si="0"/>
        <v>0</v>
      </c>
      <c r="J24" s="15">
        <f t="shared" si="1"/>
        <v>0</v>
      </c>
      <c r="K24" s="14">
        <f t="shared" si="2"/>
        <v>0</v>
      </c>
      <c r="L24" s="207"/>
      <c r="M24" s="208"/>
      <c r="N24" s="209"/>
    </row>
    <row r="25" spans="1:15" ht="13.5" customHeight="1" x14ac:dyDescent="0.3">
      <c r="A25" s="131">
        <f t="shared" si="3"/>
        <v>44966</v>
      </c>
      <c r="B25" s="132"/>
      <c r="C25" s="110">
        <f>SUMPRODUCT(('Tableau remplacement'!$H$5:$H$37='Feuille vacation'!$E$7)*('Tableau remplacement'!$A$5:$A$37='Feuille vacation'!$A25)*('Tableau remplacement'!$K$5:$K$37))</f>
        <v>0</v>
      </c>
      <c r="D25" s="110">
        <f>SUMPRODUCT(('Tableau remplacement'!$H$5:$H$37='Feuille vacation'!$E$7)*('Tableau remplacement'!$A$5:$A$37='Feuille vacation'!$A25)*('Tableau remplacement'!$L$5:$L$37))</f>
        <v>0</v>
      </c>
      <c r="E25" s="110">
        <f>SUMPRODUCT(('Tableau remplacement'!$H$5:$H$37='Feuille vacation'!$E$7)*('Tableau remplacement'!$A$5:$A$37='Feuille vacation'!$A25)*('Tableau remplacement'!$M$5:$M$37))</f>
        <v>0</v>
      </c>
      <c r="F25" s="110">
        <f>SUMPRODUCT(('Tableau remplacement'!$H$5:$H$37='Feuille vacation'!$E$7)*('Tableau remplacement'!$A$5:$A$37='Feuille vacation'!$A25)*('Tableau remplacement'!$N$5:$N$37))</f>
        <v>0</v>
      </c>
      <c r="G25" s="115"/>
      <c r="H25" s="112"/>
      <c r="I25" s="15">
        <f t="shared" si="0"/>
        <v>0</v>
      </c>
      <c r="J25" s="15">
        <f t="shared" si="1"/>
        <v>0</v>
      </c>
      <c r="K25" s="14">
        <f t="shared" si="2"/>
        <v>0</v>
      </c>
      <c r="L25" s="207"/>
      <c r="M25" s="208"/>
      <c r="N25" s="209"/>
    </row>
    <row r="26" spans="1:15" ht="13.5" customHeight="1" x14ac:dyDescent="0.3">
      <c r="A26" s="131">
        <f t="shared" si="3"/>
        <v>44967</v>
      </c>
      <c r="B26" s="132"/>
      <c r="C26" s="110">
        <f>SUMPRODUCT(('Tableau remplacement'!$H$5:$H$37='Feuille vacation'!$E$7)*('Tableau remplacement'!$A$5:$A$37='Feuille vacation'!$A26)*('Tableau remplacement'!$K$5:$K$37))</f>
        <v>0</v>
      </c>
      <c r="D26" s="110">
        <f>SUMPRODUCT(('Tableau remplacement'!$H$5:$H$37='Feuille vacation'!$E$7)*('Tableau remplacement'!$A$5:$A$37='Feuille vacation'!$A26)*('Tableau remplacement'!$L$5:$L$37))</f>
        <v>0</v>
      </c>
      <c r="E26" s="110">
        <f>SUMPRODUCT(('Tableau remplacement'!$H$5:$H$37='Feuille vacation'!$E$7)*('Tableau remplacement'!$A$5:$A$37='Feuille vacation'!$A26)*('Tableau remplacement'!$M$5:$M$37))</f>
        <v>0</v>
      </c>
      <c r="F26" s="110">
        <f>SUMPRODUCT(('Tableau remplacement'!$H$5:$H$37='Feuille vacation'!$E$7)*('Tableau remplacement'!$A$5:$A$37='Feuille vacation'!$A26)*('Tableau remplacement'!$N$5:$N$37))</f>
        <v>0</v>
      </c>
      <c r="G26" s="115"/>
      <c r="H26" s="112"/>
      <c r="I26" s="15">
        <f t="shared" si="0"/>
        <v>0</v>
      </c>
      <c r="J26" s="15">
        <f t="shared" si="1"/>
        <v>0</v>
      </c>
      <c r="K26" s="14">
        <f t="shared" si="2"/>
        <v>0</v>
      </c>
      <c r="L26" s="207"/>
      <c r="M26" s="208"/>
      <c r="N26" s="209"/>
    </row>
    <row r="27" spans="1:15" ht="13.5" customHeight="1" x14ac:dyDescent="0.3">
      <c r="A27" s="131">
        <f t="shared" si="3"/>
        <v>44968</v>
      </c>
      <c r="B27" s="132"/>
      <c r="C27" s="110">
        <f>SUMPRODUCT(('Tableau remplacement'!$H$5:$H$37='Feuille vacation'!$E$7)*('Tableau remplacement'!$A$5:$A$37='Feuille vacation'!$A27)*('Tableau remplacement'!$K$5:$K$37))</f>
        <v>0</v>
      </c>
      <c r="D27" s="110">
        <f>SUMPRODUCT(('Tableau remplacement'!$H$5:$H$37='Feuille vacation'!$E$7)*('Tableau remplacement'!$A$5:$A$37='Feuille vacation'!$A27)*('Tableau remplacement'!$L$5:$L$37))</f>
        <v>0</v>
      </c>
      <c r="E27" s="110">
        <f>SUMPRODUCT(('Tableau remplacement'!$H$5:$H$37='Feuille vacation'!$E$7)*('Tableau remplacement'!$A$5:$A$37='Feuille vacation'!$A27)*('Tableau remplacement'!$M$5:$M$37))</f>
        <v>0</v>
      </c>
      <c r="F27" s="110">
        <f>SUMPRODUCT(('Tableau remplacement'!$H$5:$H$37='Feuille vacation'!$E$7)*('Tableau remplacement'!$A$5:$A$37='Feuille vacation'!$A27)*('Tableau remplacement'!$N$5:$N$37))</f>
        <v>0</v>
      </c>
      <c r="G27" s="115"/>
      <c r="H27" s="112"/>
      <c r="I27" s="15">
        <f t="shared" si="0"/>
        <v>0</v>
      </c>
      <c r="J27" s="15">
        <f t="shared" si="1"/>
        <v>0</v>
      </c>
      <c r="K27" s="14">
        <f t="shared" si="2"/>
        <v>0</v>
      </c>
      <c r="L27" s="207"/>
      <c r="M27" s="208"/>
      <c r="N27" s="209"/>
    </row>
    <row r="28" spans="1:15" ht="13.5" customHeight="1" x14ac:dyDescent="0.3">
      <c r="A28" s="131">
        <f t="shared" si="3"/>
        <v>44969</v>
      </c>
      <c r="B28" s="132"/>
      <c r="C28" s="110">
        <f>SUMPRODUCT(('Tableau remplacement'!$H$5:$H$37='Feuille vacation'!$E$7)*('Tableau remplacement'!$A$5:$A$37='Feuille vacation'!$A28)*('Tableau remplacement'!$K$5:$K$37))</f>
        <v>0.34375</v>
      </c>
      <c r="D28" s="110">
        <f>SUMPRODUCT(('Tableau remplacement'!$H$5:$H$37='Feuille vacation'!$E$7)*('Tableau remplacement'!$A$5:$A$37='Feuille vacation'!$A28)*('Tableau remplacement'!$L$5:$L$37))</f>
        <v>0.5</v>
      </c>
      <c r="E28" s="110">
        <f>SUMPRODUCT(('Tableau remplacement'!$H$5:$H$37='Feuille vacation'!$E$7)*('Tableau remplacement'!$A$5:$A$37='Feuille vacation'!$A28)*('Tableau remplacement'!$M$5:$M$37))</f>
        <v>0</v>
      </c>
      <c r="F28" s="110">
        <f>SUMPRODUCT(('Tableau remplacement'!$H$5:$H$37='Feuille vacation'!$E$7)*('Tableau remplacement'!$A$5:$A$37='Feuille vacation'!$A28)*('Tableau remplacement'!$N$5:$N$37))</f>
        <v>0</v>
      </c>
      <c r="G28" s="115"/>
      <c r="H28" s="112"/>
      <c r="I28" s="15">
        <f t="shared" si="0"/>
        <v>0</v>
      </c>
      <c r="J28" s="15">
        <f t="shared" si="1"/>
        <v>3.75</v>
      </c>
      <c r="K28" s="14">
        <f t="shared" si="2"/>
        <v>0</v>
      </c>
      <c r="L28" s="207"/>
      <c r="M28" s="208"/>
      <c r="N28" s="209"/>
    </row>
    <row r="29" spans="1:15" ht="13.5" customHeight="1" x14ac:dyDescent="0.3">
      <c r="A29" s="131">
        <f t="shared" si="3"/>
        <v>44970</v>
      </c>
      <c r="B29" s="132"/>
      <c r="C29" s="110">
        <f>SUMPRODUCT(('Tableau remplacement'!$H$5:$H$37='Feuille vacation'!$E$7)*('Tableau remplacement'!$A$5:$A$37='Feuille vacation'!$A29)*('Tableau remplacement'!$K$5:$K$37))</f>
        <v>0</v>
      </c>
      <c r="D29" s="110">
        <f>SUMPRODUCT(('Tableau remplacement'!$H$5:$H$37='Feuille vacation'!$E$7)*('Tableau remplacement'!$A$5:$A$37='Feuille vacation'!$A29)*('Tableau remplacement'!$L$5:$L$37))</f>
        <v>0</v>
      </c>
      <c r="E29" s="110">
        <f>SUMPRODUCT(('Tableau remplacement'!$H$5:$H$37='Feuille vacation'!$E$7)*('Tableau remplacement'!$A$5:$A$37='Feuille vacation'!$A29)*('Tableau remplacement'!$M$5:$M$37))</f>
        <v>0</v>
      </c>
      <c r="F29" s="110">
        <f>SUMPRODUCT(('Tableau remplacement'!$H$5:$H$37='Feuille vacation'!$E$7)*('Tableau remplacement'!$A$5:$A$37='Feuille vacation'!$A29)*('Tableau remplacement'!$N$5:$N$37))</f>
        <v>0</v>
      </c>
      <c r="G29" s="115"/>
      <c r="H29" s="112"/>
      <c r="I29" s="15">
        <f t="shared" si="0"/>
        <v>0</v>
      </c>
      <c r="J29" s="15">
        <f t="shared" si="1"/>
        <v>0</v>
      </c>
      <c r="K29" s="14">
        <f t="shared" si="2"/>
        <v>0</v>
      </c>
      <c r="L29" s="207"/>
      <c r="M29" s="208"/>
      <c r="N29" s="209"/>
    </row>
    <row r="30" spans="1:15" ht="13.5" customHeight="1" x14ac:dyDescent="0.3">
      <c r="A30" s="131">
        <f t="shared" si="3"/>
        <v>44971</v>
      </c>
      <c r="B30" s="132"/>
      <c r="C30" s="110">
        <f>SUMPRODUCT(('Tableau remplacement'!$H$5:$H$37='Feuille vacation'!$E$7)*('Tableau remplacement'!$A$5:$A$37='Feuille vacation'!$A30)*('Tableau remplacement'!$K$5:$K$37))</f>
        <v>0</v>
      </c>
      <c r="D30" s="110">
        <f>SUMPRODUCT(('Tableau remplacement'!$H$5:$H$37='Feuille vacation'!$E$7)*('Tableau remplacement'!$A$5:$A$37='Feuille vacation'!$A30)*('Tableau remplacement'!$L$5:$L$37))</f>
        <v>0</v>
      </c>
      <c r="E30" s="110">
        <f>SUMPRODUCT(('Tableau remplacement'!$H$5:$H$37='Feuille vacation'!$E$7)*('Tableau remplacement'!$A$5:$A$37='Feuille vacation'!$A30)*('Tableau remplacement'!$M$5:$M$37))</f>
        <v>0</v>
      </c>
      <c r="F30" s="110">
        <f>SUMPRODUCT(('Tableau remplacement'!$H$5:$H$37='Feuille vacation'!$E$7)*('Tableau remplacement'!$A$5:$A$37='Feuille vacation'!$A30)*('Tableau remplacement'!$N$5:$N$37))</f>
        <v>0</v>
      </c>
      <c r="G30" s="115"/>
      <c r="H30" s="112"/>
      <c r="I30" s="15">
        <f t="shared" si="0"/>
        <v>0</v>
      </c>
      <c r="J30" s="15">
        <f t="shared" si="1"/>
        <v>0</v>
      </c>
      <c r="K30" s="14">
        <f t="shared" si="2"/>
        <v>0</v>
      </c>
      <c r="L30" s="207"/>
      <c r="M30" s="208"/>
      <c r="N30" s="209"/>
    </row>
    <row r="31" spans="1:15" ht="13.5" customHeight="1" x14ac:dyDescent="0.3">
      <c r="A31" s="131">
        <f t="shared" si="3"/>
        <v>44972</v>
      </c>
      <c r="B31" s="132"/>
      <c r="C31" s="110">
        <f>SUMPRODUCT(('Tableau remplacement'!$H$5:$H$37='Feuille vacation'!$E$7)*('Tableau remplacement'!$A$5:$A$37='Feuille vacation'!$A31)*('Tableau remplacement'!$K$5:$K$37))</f>
        <v>0</v>
      </c>
      <c r="D31" s="110">
        <f>SUMPRODUCT(('Tableau remplacement'!$H$5:$H$37='Feuille vacation'!$E$7)*('Tableau remplacement'!$A$5:$A$37='Feuille vacation'!$A31)*('Tableau remplacement'!$L$5:$L$37))</f>
        <v>0</v>
      </c>
      <c r="E31" s="110">
        <f>SUMPRODUCT(('Tableau remplacement'!$H$5:$H$37='Feuille vacation'!$E$7)*('Tableau remplacement'!$A$5:$A$37='Feuille vacation'!$A31)*('Tableau remplacement'!$M$5:$M$37))</f>
        <v>0</v>
      </c>
      <c r="F31" s="110">
        <f>SUMPRODUCT(('Tableau remplacement'!$H$5:$H$37='Feuille vacation'!$E$7)*('Tableau remplacement'!$A$5:$A$37='Feuille vacation'!$A31)*('Tableau remplacement'!$N$5:$N$37))</f>
        <v>0</v>
      </c>
      <c r="G31" s="115"/>
      <c r="H31" s="112"/>
      <c r="I31" s="15">
        <f t="shared" si="0"/>
        <v>0</v>
      </c>
      <c r="J31" s="15">
        <f t="shared" si="1"/>
        <v>0</v>
      </c>
      <c r="K31" s="14">
        <f t="shared" si="2"/>
        <v>0</v>
      </c>
      <c r="L31" s="207"/>
      <c r="M31" s="208"/>
      <c r="N31" s="209"/>
    </row>
    <row r="32" spans="1:15" ht="13.5" customHeight="1" x14ac:dyDescent="0.3">
      <c r="A32" s="131">
        <f t="shared" si="3"/>
        <v>44973</v>
      </c>
      <c r="B32" s="132"/>
      <c r="C32" s="110">
        <f>SUMPRODUCT(('Tableau remplacement'!$H$5:$H$37='Feuille vacation'!$E$7)*('Tableau remplacement'!$A$5:$A$37='Feuille vacation'!$A32)*('Tableau remplacement'!$K$5:$K$37))</f>
        <v>0</v>
      </c>
      <c r="D32" s="110">
        <f>SUMPRODUCT(('Tableau remplacement'!$H$5:$H$37='Feuille vacation'!$E$7)*('Tableau remplacement'!$A$5:$A$37='Feuille vacation'!$A32)*('Tableau remplacement'!$L$5:$L$37))</f>
        <v>0</v>
      </c>
      <c r="E32" s="110">
        <f>SUMPRODUCT(('Tableau remplacement'!$H$5:$H$37='Feuille vacation'!$E$7)*('Tableau remplacement'!$A$5:$A$37='Feuille vacation'!$A32)*('Tableau remplacement'!$M$5:$M$37))</f>
        <v>0</v>
      </c>
      <c r="F32" s="110">
        <f>SUMPRODUCT(('Tableau remplacement'!$H$5:$H$37='Feuille vacation'!$E$7)*('Tableau remplacement'!$A$5:$A$37='Feuille vacation'!$A32)*('Tableau remplacement'!$N$5:$N$37))</f>
        <v>0</v>
      </c>
      <c r="G32" s="115"/>
      <c r="H32" s="112"/>
      <c r="I32" s="15">
        <f t="shared" si="0"/>
        <v>0</v>
      </c>
      <c r="J32" s="15">
        <f t="shared" si="1"/>
        <v>0</v>
      </c>
      <c r="K32" s="14">
        <f t="shared" si="2"/>
        <v>0</v>
      </c>
      <c r="L32" s="207"/>
      <c r="M32" s="208"/>
      <c r="N32" s="209"/>
    </row>
    <row r="33" spans="1:14" ht="13.5" customHeight="1" x14ac:dyDescent="0.3">
      <c r="A33" s="131">
        <f t="shared" si="3"/>
        <v>44974</v>
      </c>
      <c r="B33" s="132"/>
      <c r="C33" s="110">
        <f>SUMPRODUCT(('Tableau remplacement'!$H$5:$H$37='Feuille vacation'!$E$7)*('Tableau remplacement'!$A$5:$A$37='Feuille vacation'!$A33)*('Tableau remplacement'!$K$5:$K$37))</f>
        <v>0</v>
      </c>
      <c r="D33" s="110">
        <f>SUMPRODUCT(('Tableau remplacement'!$H$5:$H$37='Feuille vacation'!$E$7)*('Tableau remplacement'!$A$5:$A$37='Feuille vacation'!$A33)*('Tableau remplacement'!$L$5:$L$37))</f>
        <v>0</v>
      </c>
      <c r="E33" s="110">
        <f>SUMPRODUCT(('Tableau remplacement'!$H$5:$H$37='Feuille vacation'!$E$7)*('Tableau remplacement'!$A$5:$A$37='Feuille vacation'!$A33)*('Tableau remplacement'!$M$5:$M$37))</f>
        <v>0</v>
      </c>
      <c r="F33" s="110">
        <f>SUMPRODUCT(('Tableau remplacement'!$H$5:$H$37='Feuille vacation'!$E$7)*('Tableau remplacement'!$A$5:$A$37='Feuille vacation'!$A33)*('Tableau remplacement'!$N$5:$N$37))</f>
        <v>0</v>
      </c>
      <c r="G33" s="115"/>
      <c r="H33" s="112"/>
      <c r="I33" s="15">
        <f t="shared" si="0"/>
        <v>0</v>
      </c>
      <c r="J33" s="15">
        <f t="shared" si="1"/>
        <v>0</v>
      </c>
      <c r="K33" s="14">
        <f t="shared" si="2"/>
        <v>0</v>
      </c>
      <c r="L33" s="207"/>
      <c r="M33" s="208"/>
      <c r="N33" s="209"/>
    </row>
    <row r="34" spans="1:14" ht="13.5" customHeight="1" x14ac:dyDescent="0.3">
      <c r="A34" s="131">
        <f t="shared" si="3"/>
        <v>44975</v>
      </c>
      <c r="B34" s="132"/>
      <c r="C34" s="110">
        <f>SUMPRODUCT(('Tableau remplacement'!$H$5:$H$37='Feuille vacation'!$E$7)*('Tableau remplacement'!$A$5:$A$37='Feuille vacation'!$A34)*('Tableau remplacement'!$K$5:$K$37))</f>
        <v>0</v>
      </c>
      <c r="D34" s="110">
        <f>SUMPRODUCT(('Tableau remplacement'!$H$5:$H$37='Feuille vacation'!$E$7)*('Tableau remplacement'!$A$5:$A$37='Feuille vacation'!$A34)*('Tableau remplacement'!$L$5:$L$37))</f>
        <v>0</v>
      </c>
      <c r="E34" s="110">
        <f>SUMPRODUCT(('Tableau remplacement'!$H$5:$H$37='Feuille vacation'!$E$7)*('Tableau remplacement'!$A$5:$A$37='Feuille vacation'!$A34)*('Tableau remplacement'!$M$5:$M$37))</f>
        <v>0</v>
      </c>
      <c r="F34" s="110">
        <f>SUMPRODUCT(('Tableau remplacement'!$H$5:$H$37='Feuille vacation'!$E$7)*('Tableau remplacement'!$A$5:$A$37='Feuille vacation'!$A34)*('Tableau remplacement'!$N$5:$N$37))</f>
        <v>0</v>
      </c>
      <c r="G34" s="115"/>
      <c r="H34" s="112"/>
      <c r="I34" s="15">
        <f t="shared" si="0"/>
        <v>0</v>
      </c>
      <c r="J34" s="15">
        <f t="shared" si="1"/>
        <v>0</v>
      </c>
      <c r="K34" s="14">
        <f t="shared" si="2"/>
        <v>0</v>
      </c>
      <c r="L34" s="207"/>
      <c r="M34" s="208"/>
      <c r="N34" s="209"/>
    </row>
    <row r="35" spans="1:14" ht="13.5" customHeight="1" x14ac:dyDescent="0.3">
      <c r="A35" s="131">
        <f t="shared" si="3"/>
        <v>44976</v>
      </c>
      <c r="B35" s="132"/>
      <c r="C35" s="110">
        <f>SUMPRODUCT(('Tableau remplacement'!$H$5:$H$37='Feuille vacation'!$E$7)*('Tableau remplacement'!$A$5:$A$37='Feuille vacation'!$A35)*('Tableau remplacement'!$K$5:$K$37))</f>
        <v>0</v>
      </c>
      <c r="D35" s="110">
        <f>SUMPRODUCT(('Tableau remplacement'!$H$5:$H$37='Feuille vacation'!$E$7)*('Tableau remplacement'!$A$5:$A$37='Feuille vacation'!$A35)*('Tableau remplacement'!$L$5:$L$37))</f>
        <v>0</v>
      </c>
      <c r="E35" s="110">
        <f>SUMPRODUCT(('Tableau remplacement'!$H$5:$H$37='Feuille vacation'!$E$7)*('Tableau remplacement'!$A$5:$A$37='Feuille vacation'!$A35)*('Tableau remplacement'!$M$5:$M$37))</f>
        <v>0</v>
      </c>
      <c r="F35" s="110">
        <f>SUMPRODUCT(('Tableau remplacement'!$H$5:$H$37='Feuille vacation'!$E$7)*('Tableau remplacement'!$A$5:$A$37='Feuille vacation'!$A35)*('Tableau remplacement'!$N$5:$N$37))</f>
        <v>0</v>
      </c>
      <c r="G35" s="115"/>
      <c r="H35" s="112"/>
      <c r="I35" s="15">
        <f t="shared" si="0"/>
        <v>0</v>
      </c>
      <c r="J35" s="15">
        <f t="shared" si="1"/>
        <v>0</v>
      </c>
      <c r="K35" s="14">
        <f t="shared" si="2"/>
        <v>0</v>
      </c>
      <c r="L35" s="207"/>
      <c r="M35" s="208"/>
      <c r="N35" s="209"/>
    </row>
    <row r="36" spans="1:14" ht="13.5" customHeight="1" x14ac:dyDescent="0.3">
      <c r="A36" s="131">
        <f t="shared" si="3"/>
        <v>44977</v>
      </c>
      <c r="B36" s="132"/>
      <c r="C36" s="110">
        <f>SUMPRODUCT(('Tableau remplacement'!$H$5:$H$37='Feuille vacation'!$E$7)*('Tableau remplacement'!$A$5:$A$37='Feuille vacation'!$A36)*('Tableau remplacement'!$K$5:$K$37))</f>
        <v>0</v>
      </c>
      <c r="D36" s="110">
        <f>SUMPRODUCT(('Tableau remplacement'!$H$5:$H$37='Feuille vacation'!$E$7)*('Tableau remplacement'!$A$5:$A$37='Feuille vacation'!$A36)*('Tableau remplacement'!$L$5:$L$37))</f>
        <v>0</v>
      </c>
      <c r="E36" s="110">
        <f>SUMPRODUCT(('Tableau remplacement'!$H$5:$H$37='Feuille vacation'!$E$7)*('Tableau remplacement'!$A$5:$A$37='Feuille vacation'!$A36)*('Tableau remplacement'!$M$5:$M$37))</f>
        <v>0</v>
      </c>
      <c r="F36" s="110">
        <f>SUMPRODUCT(('Tableau remplacement'!$H$5:$H$37='Feuille vacation'!$E$7)*('Tableau remplacement'!$A$5:$A$37='Feuille vacation'!$A36)*('Tableau remplacement'!$N$5:$N$37))</f>
        <v>0</v>
      </c>
      <c r="G36" s="115"/>
      <c r="H36" s="112"/>
      <c r="I36" s="15">
        <f t="shared" si="0"/>
        <v>0</v>
      </c>
      <c r="J36" s="15">
        <f t="shared" si="1"/>
        <v>0</v>
      </c>
      <c r="K36" s="14">
        <f t="shared" si="2"/>
        <v>0</v>
      </c>
      <c r="L36" s="207"/>
      <c r="M36" s="208"/>
      <c r="N36" s="209"/>
    </row>
    <row r="37" spans="1:14" ht="13.5" customHeight="1" x14ac:dyDescent="0.3">
      <c r="A37" s="131">
        <f t="shared" si="3"/>
        <v>44978</v>
      </c>
      <c r="B37" s="132"/>
      <c r="C37" s="110">
        <f>SUMPRODUCT(('Tableau remplacement'!$H$5:$H$37='Feuille vacation'!$E$7)*('Tableau remplacement'!$A$5:$A$37='Feuille vacation'!$A37)*('Tableau remplacement'!$K$5:$K$37))</f>
        <v>0</v>
      </c>
      <c r="D37" s="110">
        <f>SUMPRODUCT(('Tableau remplacement'!$H$5:$H$37='Feuille vacation'!$E$7)*('Tableau remplacement'!$A$5:$A$37='Feuille vacation'!$A37)*('Tableau remplacement'!$L$5:$L$37))</f>
        <v>0</v>
      </c>
      <c r="E37" s="110">
        <f>SUMPRODUCT(('Tableau remplacement'!$H$5:$H$37='Feuille vacation'!$E$7)*('Tableau remplacement'!$A$5:$A$37='Feuille vacation'!$A37)*('Tableau remplacement'!$M$5:$M$37))</f>
        <v>0</v>
      </c>
      <c r="F37" s="110">
        <f>SUMPRODUCT(('Tableau remplacement'!$H$5:$H$37='Feuille vacation'!$E$7)*('Tableau remplacement'!$A$5:$A$37='Feuille vacation'!$A37)*('Tableau remplacement'!$N$5:$N$37))</f>
        <v>0</v>
      </c>
      <c r="G37" s="115"/>
      <c r="H37" s="112"/>
      <c r="I37" s="15">
        <f t="shared" si="0"/>
        <v>0</v>
      </c>
      <c r="J37" s="15">
        <f t="shared" si="1"/>
        <v>0</v>
      </c>
      <c r="K37" s="14">
        <f t="shared" si="2"/>
        <v>0</v>
      </c>
      <c r="L37" s="207"/>
      <c r="M37" s="208"/>
      <c r="N37" s="209"/>
    </row>
    <row r="38" spans="1:14" ht="13.5" customHeight="1" x14ac:dyDescent="0.3">
      <c r="A38" s="131">
        <f t="shared" si="3"/>
        <v>44979</v>
      </c>
      <c r="B38" s="132"/>
      <c r="C38" s="110">
        <f>SUMPRODUCT(('Tableau remplacement'!$H$5:$H$37='Feuille vacation'!$E$7)*('Tableau remplacement'!$A$5:$A$37='Feuille vacation'!$A38)*('Tableau remplacement'!$K$5:$K$37))</f>
        <v>0</v>
      </c>
      <c r="D38" s="110">
        <f>SUMPRODUCT(('Tableau remplacement'!$H$5:$H$37='Feuille vacation'!$E$7)*('Tableau remplacement'!$A$5:$A$37='Feuille vacation'!$A38)*('Tableau remplacement'!$L$5:$L$37))</f>
        <v>0</v>
      </c>
      <c r="E38" s="110">
        <f>SUMPRODUCT(('Tableau remplacement'!$H$5:$H$37='Feuille vacation'!$E$7)*('Tableau remplacement'!$A$5:$A$37='Feuille vacation'!$A38)*('Tableau remplacement'!$M$5:$M$37))</f>
        <v>0</v>
      </c>
      <c r="F38" s="110">
        <f>SUMPRODUCT(('Tableau remplacement'!$H$5:$H$37='Feuille vacation'!$E$7)*('Tableau remplacement'!$A$5:$A$37='Feuille vacation'!$A38)*('Tableau remplacement'!$N$5:$N$37))</f>
        <v>0</v>
      </c>
      <c r="G38" s="115"/>
      <c r="H38" s="112"/>
      <c r="I38" s="15">
        <f t="shared" si="0"/>
        <v>0</v>
      </c>
      <c r="J38" s="15">
        <f t="shared" si="1"/>
        <v>0</v>
      </c>
      <c r="K38" s="14">
        <f t="shared" si="2"/>
        <v>0</v>
      </c>
      <c r="L38" s="207"/>
      <c r="M38" s="208"/>
      <c r="N38" s="209"/>
    </row>
    <row r="39" spans="1:14" ht="13.5" customHeight="1" x14ac:dyDescent="0.3">
      <c r="A39" s="131">
        <f t="shared" si="3"/>
        <v>44980</v>
      </c>
      <c r="B39" s="132"/>
      <c r="C39" s="110">
        <f>SUMPRODUCT(('Tableau remplacement'!$H$5:$H$37='Feuille vacation'!$E$7)*('Tableau remplacement'!$A$5:$A$37='Feuille vacation'!$A39)*('Tableau remplacement'!$K$5:$K$37))</f>
        <v>0</v>
      </c>
      <c r="D39" s="110">
        <f>SUMPRODUCT(('Tableau remplacement'!$H$5:$H$37='Feuille vacation'!$E$7)*('Tableau remplacement'!$A$5:$A$37='Feuille vacation'!$A39)*('Tableau remplacement'!$L$5:$L$37))</f>
        <v>0</v>
      </c>
      <c r="E39" s="110">
        <f>SUMPRODUCT(('Tableau remplacement'!$H$5:$H$37='Feuille vacation'!$E$7)*('Tableau remplacement'!$A$5:$A$37='Feuille vacation'!$A39)*('Tableau remplacement'!$M$5:$M$37))</f>
        <v>0</v>
      </c>
      <c r="F39" s="110">
        <f>SUMPRODUCT(('Tableau remplacement'!$H$5:$H$37='Feuille vacation'!$E$7)*('Tableau remplacement'!$A$5:$A$37='Feuille vacation'!$A39)*('Tableau remplacement'!$N$5:$N$37))</f>
        <v>0</v>
      </c>
      <c r="G39" s="115"/>
      <c r="H39" s="112"/>
      <c r="I39" s="15">
        <f t="shared" si="0"/>
        <v>0</v>
      </c>
      <c r="J39" s="15">
        <f t="shared" si="1"/>
        <v>0</v>
      </c>
      <c r="K39" s="14">
        <f t="shared" si="2"/>
        <v>0</v>
      </c>
      <c r="L39" s="207"/>
      <c r="M39" s="208"/>
      <c r="N39" s="209"/>
    </row>
    <row r="40" spans="1:14" ht="13.5" customHeight="1" x14ac:dyDescent="0.3">
      <c r="A40" s="131">
        <f t="shared" si="3"/>
        <v>44981</v>
      </c>
      <c r="B40" s="132"/>
      <c r="C40" s="110">
        <f>SUMPRODUCT(('Tableau remplacement'!$H$5:$H$37='Feuille vacation'!$E$7)*('Tableau remplacement'!$A$5:$A$37='Feuille vacation'!$A40)*('Tableau remplacement'!$K$5:$K$37))</f>
        <v>0</v>
      </c>
      <c r="D40" s="110">
        <f>SUMPRODUCT(('Tableau remplacement'!$H$5:$H$37='Feuille vacation'!$E$7)*('Tableau remplacement'!$A$5:$A$37='Feuille vacation'!$A40)*('Tableau remplacement'!$L$5:$L$37))</f>
        <v>0</v>
      </c>
      <c r="E40" s="110">
        <f>SUMPRODUCT(('Tableau remplacement'!$H$5:$H$37='Feuille vacation'!$E$7)*('Tableau remplacement'!$A$5:$A$37='Feuille vacation'!$A40)*('Tableau remplacement'!$M$5:$M$37))</f>
        <v>0</v>
      </c>
      <c r="F40" s="110">
        <f>SUMPRODUCT(('Tableau remplacement'!$H$5:$H$37='Feuille vacation'!$E$7)*('Tableau remplacement'!$A$5:$A$37='Feuille vacation'!$A40)*('Tableau remplacement'!$N$5:$N$37))</f>
        <v>0</v>
      </c>
      <c r="G40" s="115"/>
      <c r="H40" s="112"/>
      <c r="I40" s="15">
        <f t="shared" si="0"/>
        <v>0</v>
      </c>
      <c r="J40" s="15">
        <f t="shared" si="1"/>
        <v>0</v>
      </c>
      <c r="K40" s="14">
        <f t="shared" si="2"/>
        <v>0</v>
      </c>
      <c r="L40" s="207"/>
      <c r="M40" s="208"/>
      <c r="N40" s="209"/>
    </row>
    <row r="41" spans="1:14" ht="13.5" customHeight="1" x14ac:dyDescent="0.3">
      <c r="A41" s="131">
        <f t="shared" si="3"/>
        <v>44982</v>
      </c>
      <c r="B41" s="132"/>
      <c r="C41" s="110">
        <f>SUMPRODUCT(('Tableau remplacement'!$H$5:$H$37='Feuille vacation'!$E$7)*('Tableau remplacement'!$A$5:$A$37='Feuille vacation'!$A41)*('Tableau remplacement'!$K$5:$K$37))</f>
        <v>0</v>
      </c>
      <c r="D41" s="110">
        <f>SUMPRODUCT(('Tableau remplacement'!$H$5:$H$37='Feuille vacation'!$E$7)*('Tableau remplacement'!$A$5:$A$37='Feuille vacation'!$A41)*('Tableau remplacement'!$L$5:$L$37))</f>
        <v>0</v>
      </c>
      <c r="E41" s="110">
        <f>SUMPRODUCT(('Tableau remplacement'!$H$5:$H$37='Feuille vacation'!$E$7)*('Tableau remplacement'!$A$5:$A$37='Feuille vacation'!$A41)*('Tableau remplacement'!$M$5:$M$37))</f>
        <v>0</v>
      </c>
      <c r="F41" s="110">
        <f>SUMPRODUCT(('Tableau remplacement'!$H$5:$H$37='Feuille vacation'!$E$7)*('Tableau remplacement'!$A$5:$A$37='Feuille vacation'!$A41)*('Tableau remplacement'!$N$5:$N$37))</f>
        <v>0</v>
      </c>
      <c r="G41" s="115"/>
      <c r="H41" s="112"/>
      <c r="I41" s="15">
        <f t="shared" si="0"/>
        <v>0</v>
      </c>
      <c r="J41" s="15">
        <f t="shared" si="1"/>
        <v>0</v>
      </c>
      <c r="K41" s="14">
        <f t="shared" si="2"/>
        <v>0</v>
      </c>
      <c r="L41" s="207"/>
      <c r="M41" s="208"/>
      <c r="N41" s="209"/>
    </row>
    <row r="42" spans="1:14" ht="13.5" customHeight="1" x14ac:dyDescent="0.3">
      <c r="A42" s="131">
        <f t="shared" si="3"/>
        <v>44983</v>
      </c>
      <c r="B42" s="132"/>
      <c r="C42" s="110">
        <f>SUMPRODUCT(('Tableau remplacement'!$H$5:$H$37='Feuille vacation'!$E$7)*('Tableau remplacement'!$A$5:$A$37='Feuille vacation'!$A42)*('Tableau remplacement'!$K$5:$K$37))</f>
        <v>0</v>
      </c>
      <c r="D42" s="110">
        <f>SUMPRODUCT(('Tableau remplacement'!$H$5:$H$37='Feuille vacation'!$E$7)*('Tableau remplacement'!$A$5:$A$37='Feuille vacation'!$A42)*('Tableau remplacement'!$L$5:$L$37))</f>
        <v>0</v>
      </c>
      <c r="E42" s="110">
        <f>SUMPRODUCT(('Tableau remplacement'!$H$5:$H$37='Feuille vacation'!$E$7)*('Tableau remplacement'!$A$5:$A$37='Feuille vacation'!$A42)*('Tableau remplacement'!$M$5:$M$37))</f>
        <v>0</v>
      </c>
      <c r="F42" s="110">
        <f>SUMPRODUCT(('Tableau remplacement'!$H$5:$H$37='Feuille vacation'!$E$7)*('Tableau remplacement'!$A$5:$A$37='Feuille vacation'!$A42)*('Tableau remplacement'!$N$5:$N$37))</f>
        <v>0</v>
      </c>
      <c r="G42" s="115"/>
      <c r="H42" s="112"/>
      <c r="I42" s="15">
        <f t="shared" si="0"/>
        <v>0</v>
      </c>
      <c r="J42" s="15">
        <f t="shared" si="1"/>
        <v>0</v>
      </c>
      <c r="K42" s="14">
        <f t="shared" si="2"/>
        <v>0</v>
      </c>
      <c r="L42" s="207"/>
      <c r="M42" s="208"/>
      <c r="N42" s="209"/>
    </row>
    <row r="43" spans="1:14" ht="13.5" customHeight="1" x14ac:dyDescent="0.3">
      <c r="A43" s="131">
        <f t="shared" si="3"/>
        <v>44984</v>
      </c>
      <c r="B43" s="132"/>
      <c r="C43" s="110">
        <f>SUMPRODUCT(('Tableau remplacement'!$H$5:$H$37='Feuille vacation'!$E$7)*('Tableau remplacement'!$A$5:$A$37='Feuille vacation'!$A43)*('Tableau remplacement'!$K$5:$K$37))</f>
        <v>0</v>
      </c>
      <c r="D43" s="110">
        <f>SUMPRODUCT(('Tableau remplacement'!$H$5:$H$37='Feuille vacation'!$E$7)*('Tableau remplacement'!$A$5:$A$37='Feuille vacation'!$A43)*('Tableau remplacement'!$L$5:$L$37))</f>
        <v>0</v>
      </c>
      <c r="E43" s="110">
        <f>SUMPRODUCT(('Tableau remplacement'!$H$5:$H$37='Feuille vacation'!$E$7)*('Tableau remplacement'!$A$5:$A$37='Feuille vacation'!$A43)*('Tableau remplacement'!$M$5:$M$37))</f>
        <v>0</v>
      </c>
      <c r="F43" s="110">
        <f>SUMPRODUCT(('Tableau remplacement'!$H$5:$H$37='Feuille vacation'!$E$7)*('Tableau remplacement'!$A$5:$A$37='Feuille vacation'!$A43)*('Tableau remplacement'!$N$5:$N$37))</f>
        <v>0</v>
      </c>
      <c r="G43" s="115"/>
      <c r="H43" s="112"/>
      <c r="I43" s="15">
        <f t="shared" si="0"/>
        <v>0</v>
      </c>
      <c r="J43" s="15">
        <f t="shared" si="1"/>
        <v>0</v>
      </c>
      <c r="K43" s="14">
        <f t="shared" si="2"/>
        <v>0</v>
      </c>
      <c r="L43" s="207"/>
      <c r="M43" s="208"/>
      <c r="N43" s="209"/>
    </row>
    <row r="44" spans="1:14" ht="13.5" customHeight="1" x14ac:dyDescent="0.3">
      <c r="A44" s="131">
        <f t="shared" si="3"/>
        <v>44985</v>
      </c>
      <c r="B44" s="132"/>
      <c r="C44" s="110">
        <f>SUMPRODUCT(('Tableau remplacement'!$H$5:$H$37='Feuille vacation'!$E$7)*('Tableau remplacement'!$A$5:$A$37='Feuille vacation'!$A44)*('Tableau remplacement'!$K$5:$K$37))</f>
        <v>0</v>
      </c>
      <c r="D44" s="110">
        <f>SUMPRODUCT(('Tableau remplacement'!$H$5:$H$37='Feuille vacation'!$E$7)*('Tableau remplacement'!$A$5:$A$37='Feuille vacation'!$A44)*('Tableau remplacement'!$L$5:$L$37))</f>
        <v>0</v>
      </c>
      <c r="E44" s="110">
        <f>SUMPRODUCT(('Tableau remplacement'!$H$5:$H$37='Feuille vacation'!$E$7)*('Tableau remplacement'!$A$5:$A$37='Feuille vacation'!$A44)*('Tableau remplacement'!$M$5:$M$37))</f>
        <v>0</v>
      </c>
      <c r="F44" s="110">
        <f>SUMPRODUCT(('Tableau remplacement'!$H$5:$H$37='Feuille vacation'!$E$7)*('Tableau remplacement'!$A$5:$A$37='Feuille vacation'!$A44)*('Tableau remplacement'!$N$5:$N$37))</f>
        <v>0</v>
      </c>
      <c r="G44" s="115"/>
      <c r="H44" s="112"/>
      <c r="I44" s="15">
        <f t="shared" si="0"/>
        <v>0</v>
      </c>
      <c r="J44" s="15">
        <f t="shared" si="1"/>
        <v>0</v>
      </c>
      <c r="K44" s="14">
        <f t="shared" si="2"/>
        <v>0</v>
      </c>
      <c r="L44" s="207"/>
      <c r="M44" s="208"/>
      <c r="N44" s="209"/>
    </row>
    <row r="45" spans="1:14" ht="13.5" customHeight="1" x14ac:dyDescent="0.3">
      <c r="A45" s="131">
        <f t="shared" si="3"/>
        <v>44986</v>
      </c>
      <c r="B45" s="132"/>
      <c r="C45" s="110">
        <f>SUMPRODUCT(('Tableau remplacement'!$H$5:$H$37='Feuille vacation'!$E$7)*('Tableau remplacement'!$A$5:$A$37='Feuille vacation'!$A45)*('Tableau remplacement'!$K$5:$K$37))</f>
        <v>0</v>
      </c>
      <c r="D45" s="110">
        <f>SUMPRODUCT(('Tableau remplacement'!$H$5:$H$37='Feuille vacation'!$E$7)*('Tableau remplacement'!$A$5:$A$37='Feuille vacation'!$A45)*('Tableau remplacement'!$L$5:$L$37))</f>
        <v>0</v>
      </c>
      <c r="E45" s="110">
        <f>SUMPRODUCT(('Tableau remplacement'!$H$5:$H$37='Feuille vacation'!$E$7)*('Tableau remplacement'!$A$5:$A$37='Feuille vacation'!$A45)*('Tableau remplacement'!$M$5:$M$37))</f>
        <v>0</v>
      </c>
      <c r="F45" s="110">
        <f>SUMPRODUCT(('Tableau remplacement'!$H$5:$H$37='Feuille vacation'!$E$7)*('Tableau remplacement'!$A$5:$A$37='Feuille vacation'!$A45)*('Tableau remplacement'!$N$5:$N$37))</f>
        <v>0</v>
      </c>
      <c r="G45" s="115"/>
      <c r="H45" s="112"/>
      <c r="I45" s="15">
        <f t="shared" si="0"/>
        <v>0</v>
      </c>
      <c r="J45" s="15">
        <f t="shared" si="1"/>
        <v>0</v>
      </c>
      <c r="K45" s="14">
        <f t="shared" si="2"/>
        <v>0</v>
      </c>
      <c r="L45" s="207"/>
      <c r="M45" s="208"/>
      <c r="N45" s="209"/>
    </row>
    <row r="46" spans="1:14" ht="13.5" customHeight="1" x14ac:dyDescent="0.3">
      <c r="A46" s="131">
        <f t="shared" si="3"/>
        <v>44987</v>
      </c>
      <c r="B46" s="132"/>
      <c r="C46" s="110">
        <f>SUMPRODUCT(('Tableau remplacement'!$H$5:$H$37='Feuille vacation'!$E$7)*('Tableau remplacement'!$A$5:$A$37='Feuille vacation'!$A46)*('Tableau remplacement'!$K$5:$K$37))</f>
        <v>0</v>
      </c>
      <c r="D46" s="110">
        <f>SUMPRODUCT(('Tableau remplacement'!$H$5:$H$37='Feuille vacation'!$E$7)*('Tableau remplacement'!$A$5:$A$37='Feuille vacation'!$A46)*('Tableau remplacement'!$L$5:$L$37))</f>
        <v>0</v>
      </c>
      <c r="E46" s="110">
        <f>SUMPRODUCT(('Tableau remplacement'!$H$5:$H$37='Feuille vacation'!$E$7)*('Tableau remplacement'!$A$5:$A$37='Feuille vacation'!$A46)*('Tableau remplacement'!$M$5:$M$37))</f>
        <v>0</v>
      </c>
      <c r="F46" s="110">
        <f>SUMPRODUCT(('Tableau remplacement'!$H$5:$H$37='Feuille vacation'!$E$7)*('Tableau remplacement'!$A$5:$A$37='Feuille vacation'!$A46)*('Tableau remplacement'!$N$5:$N$37))</f>
        <v>0</v>
      </c>
      <c r="G46" s="115"/>
      <c r="H46" s="112"/>
      <c r="I46" s="15">
        <f t="shared" si="0"/>
        <v>0</v>
      </c>
      <c r="J46" s="15">
        <f t="shared" si="1"/>
        <v>0</v>
      </c>
      <c r="K46" s="14">
        <f t="shared" si="2"/>
        <v>0</v>
      </c>
      <c r="L46" s="207"/>
      <c r="M46" s="208"/>
      <c r="N46" s="209"/>
    </row>
    <row r="47" spans="1:14" ht="13.5" customHeight="1" thickBot="1" x14ac:dyDescent="0.35">
      <c r="A47" s="179">
        <f t="shared" si="3"/>
        <v>44988</v>
      </c>
      <c r="B47" s="180"/>
      <c r="C47" s="110">
        <f>SUMPRODUCT(('Tableau remplacement'!$H$5:$H$37='Feuille vacation'!$E$7)*('Tableau remplacement'!$A$5:$A$37='Feuille vacation'!$A47)*('Tableau remplacement'!$K$5:$K$37))</f>
        <v>0</v>
      </c>
      <c r="D47" s="110">
        <f>SUMPRODUCT(('Tableau remplacement'!$H$5:$H$37='Feuille vacation'!$E$7)*('Tableau remplacement'!$A$5:$A$37='Feuille vacation'!$A47)*('Tableau remplacement'!$L$5:$L$37))</f>
        <v>0</v>
      </c>
      <c r="E47" s="110">
        <f>SUMPRODUCT(('Tableau remplacement'!$H$5:$H$37='Feuille vacation'!$E$7)*('Tableau remplacement'!$A$5:$A$37='Feuille vacation'!$A47)*('Tableau remplacement'!$M$5:$M$37))</f>
        <v>0</v>
      </c>
      <c r="F47" s="110">
        <f>SUMPRODUCT(('Tableau remplacement'!$H$5:$H$37='Feuille vacation'!$E$7)*('Tableau remplacement'!$A$5:$A$37='Feuille vacation'!$A47)*('Tableau remplacement'!$N$5:$N$37))</f>
        <v>0</v>
      </c>
      <c r="G47" s="116"/>
      <c r="H47" s="113"/>
      <c r="I47" s="15">
        <f t="shared" si="0"/>
        <v>0</v>
      </c>
      <c r="J47" s="15">
        <f t="shared" si="1"/>
        <v>0</v>
      </c>
      <c r="K47" s="16">
        <f>H47-G47</f>
        <v>0</v>
      </c>
      <c r="L47" s="210"/>
      <c r="M47" s="211"/>
      <c r="N47" s="212"/>
    </row>
    <row r="48" spans="1:14" ht="14.4" customHeight="1" x14ac:dyDescent="0.3">
      <c r="B48" s="3" t="s">
        <v>34</v>
      </c>
      <c r="C48" s="17"/>
      <c r="D48" s="4"/>
      <c r="F48" s="4"/>
      <c r="G48" s="136" t="s">
        <v>35</v>
      </c>
      <c r="H48" s="137"/>
      <c r="I48" s="140">
        <f>SUM(I17:I47)</f>
        <v>0</v>
      </c>
      <c r="J48" s="140">
        <f>SUM(J17:J47)</f>
        <v>3.75</v>
      </c>
      <c r="K48" s="142">
        <f>SUM(K17:K47)</f>
        <v>0</v>
      </c>
      <c r="L48" s="167" t="s">
        <v>44</v>
      </c>
      <c r="M48" s="168"/>
      <c r="N48" s="168"/>
    </row>
    <row r="49" spans="2:14" ht="15" customHeight="1" thickBot="1" x14ac:dyDescent="0.35">
      <c r="B49" s="117"/>
      <c r="C49" s="117"/>
      <c r="D49" s="117"/>
      <c r="E49" s="117"/>
      <c r="F49" s="4"/>
      <c r="G49" s="138"/>
      <c r="H49" s="139"/>
      <c r="I49" s="141"/>
      <c r="J49" s="141"/>
      <c r="K49" s="141"/>
      <c r="L49" s="169" t="s">
        <v>45</v>
      </c>
      <c r="M49" s="170"/>
      <c r="N49" s="170"/>
    </row>
    <row r="50" spans="2:14" ht="15" thickBot="1" x14ac:dyDescent="0.35">
      <c r="B50" s="117"/>
      <c r="C50" s="117"/>
      <c r="D50" s="117"/>
      <c r="E50" s="117"/>
      <c r="G50" s="118" t="s">
        <v>36</v>
      </c>
      <c r="H50" s="119"/>
      <c r="I50" s="119"/>
      <c r="J50" s="119"/>
      <c r="K50" s="120"/>
      <c r="L50" s="171"/>
      <c r="M50" s="172"/>
      <c r="N50" s="172"/>
    </row>
    <row r="51" spans="2:14" x14ac:dyDescent="0.3">
      <c r="B51" s="18" t="s">
        <v>37</v>
      </c>
      <c r="C51" s="18"/>
      <c r="D51" s="18"/>
      <c r="E51" s="18"/>
      <c r="G51" s="143" t="s">
        <v>38</v>
      </c>
      <c r="H51" s="144"/>
      <c r="I51" s="145"/>
      <c r="J51" s="19"/>
      <c r="K51" s="20"/>
      <c r="L51" s="171"/>
      <c r="M51" s="172"/>
      <c r="N51" s="172"/>
    </row>
    <row r="52" spans="2:14" x14ac:dyDescent="0.3">
      <c r="B52" s="146"/>
      <c r="C52" s="146"/>
      <c r="D52" s="146"/>
      <c r="E52" s="146"/>
      <c r="G52" s="147" t="s">
        <v>39</v>
      </c>
      <c r="H52" s="148"/>
      <c r="I52" s="149"/>
      <c r="J52" s="21"/>
      <c r="K52" s="22"/>
      <c r="L52" s="171"/>
      <c r="M52" s="172"/>
      <c r="N52" s="172"/>
    </row>
    <row r="53" spans="2:14" x14ac:dyDescent="0.3">
      <c r="B53" s="3" t="s">
        <v>40</v>
      </c>
      <c r="G53" s="147" t="s">
        <v>41</v>
      </c>
      <c r="H53" s="148"/>
      <c r="I53" s="149"/>
      <c r="J53" s="21"/>
      <c r="K53" s="22"/>
      <c r="L53" s="171"/>
      <c r="M53" s="172"/>
      <c r="N53" s="172"/>
    </row>
    <row r="54" spans="2:14" x14ac:dyDescent="0.3">
      <c r="G54" s="147" t="s">
        <v>42</v>
      </c>
      <c r="H54" s="148"/>
      <c r="I54" s="149"/>
      <c r="J54" s="21"/>
      <c r="K54" s="22"/>
      <c r="L54" s="171"/>
      <c r="M54" s="172"/>
      <c r="N54" s="172"/>
    </row>
    <row r="55" spans="2:14" ht="15" thickBot="1" x14ac:dyDescent="0.35">
      <c r="G55" s="133" t="s">
        <v>43</v>
      </c>
      <c r="H55" s="134"/>
      <c r="I55" s="135"/>
      <c r="J55" s="23"/>
      <c r="K55" s="24"/>
      <c r="L55" s="171"/>
      <c r="M55" s="172"/>
      <c r="N55" s="172"/>
    </row>
    <row r="57" spans="2:14" x14ac:dyDescent="0.3">
      <c r="B57" s="3"/>
      <c r="C57" s="17"/>
      <c r="D57" s="17"/>
      <c r="E57" s="17"/>
      <c r="F57" s="17"/>
      <c r="G57" s="17"/>
      <c r="H57" s="17"/>
      <c r="I57" s="17"/>
      <c r="J57" s="17"/>
    </row>
    <row r="58" spans="2:14" x14ac:dyDescent="0.3">
      <c r="B58" s="25"/>
      <c r="C58" s="26"/>
      <c r="D58" s="26"/>
      <c r="E58" s="26"/>
      <c r="F58" s="26"/>
      <c r="G58" s="26"/>
      <c r="H58" s="26"/>
      <c r="I58" s="26"/>
      <c r="J58" s="26"/>
      <c r="K58" s="26"/>
    </row>
  </sheetData>
  <mergeCells count="59">
    <mergeCell ref="L48:N48"/>
    <mergeCell ref="L49:N49"/>
    <mergeCell ref="L50:N55"/>
    <mergeCell ref="A4:N5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13:B13"/>
    <mergeCell ref="L15:N16"/>
    <mergeCell ref="A15:B16"/>
    <mergeCell ref="A17:B17"/>
    <mergeCell ref="A18:B18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E7:I7"/>
    <mergeCell ref="E9:I9"/>
    <mergeCell ref="F11:I11"/>
    <mergeCell ref="B52:E52"/>
    <mergeCell ref="G52:I52"/>
    <mergeCell ref="G53:I53"/>
    <mergeCell ref="G54:I54"/>
    <mergeCell ref="G55:I55"/>
    <mergeCell ref="G48:H49"/>
    <mergeCell ref="I48:I49"/>
    <mergeCell ref="J48:J49"/>
    <mergeCell ref="K48:K49"/>
    <mergeCell ref="G51:I51"/>
    <mergeCell ref="B49:E50"/>
    <mergeCell ref="G50:K50"/>
    <mergeCell ref="C13:H13"/>
    <mergeCell ref="I13:K13"/>
    <mergeCell ref="C14:D14"/>
    <mergeCell ref="E14:F14"/>
    <mergeCell ref="G14:H14"/>
    <mergeCell ref="G15:H15"/>
    <mergeCell ref="A19:B19"/>
    <mergeCell ref="A20:B20"/>
    <mergeCell ref="A21:B21"/>
    <mergeCell ref="A22:B22"/>
    <mergeCell ref="A35:B35"/>
    <mergeCell ref="A32:B32"/>
    <mergeCell ref="A33:B33"/>
    <mergeCell ref="A34:B34"/>
  </mergeCells>
  <conditionalFormatting sqref="A17:B47">
    <cfRule type="expression" dxfId="2" priority="5">
      <formula>WEEKDAY(A17,2)&gt;5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609600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13</xdr:col>
                    <xdr:colOff>609600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6A9854-13D2-427D-9F21-ECC08D42ACD1}">
            <xm:f>NOT(ISNA(VLOOKUP(A17,'Jours fériés'!B:B,1,FALSE)))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8E9D76E1-D462-4F3F-B16E-D3BC988A82DC}">
            <xm:f>NOT(ISNA(VLOOKUP($B$17,'Jours fériés'!$B$4:$B$15,1,1)))</xm:f>
            <x14:dxf>
              <fill>
                <patternFill>
                  <bgColor rgb="FFFFC000"/>
                </patternFill>
              </fill>
            </x14:dxf>
          </x14:cfRule>
          <xm:sqref>A17:B47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vacataires'!$B$1:$B$57</xm:f>
          </x14:formula1>
          <xm:sqref>E7:I7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Q38"/>
  <sheetViews>
    <sheetView zoomScale="90" zoomScaleNormal="90" workbookViewId="0">
      <selection activeCell="J17" sqref="J17"/>
    </sheetView>
  </sheetViews>
  <sheetFormatPr baseColWidth="10" defaultRowHeight="14.4" x14ac:dyDescent="0.3"/>
  <cols>
    <col min="1" max="1" width="21.6640625" style="203" customWidth="1"/>
    <col min="2" max="2" width="21.6640625" customWidth="1"/>
    <col min="3" max="6" width="5.6640625" customWidth="1"/>
    <col min="7" max="7" width="20.88671875" bestFit="1" customWidth="1"/>
    <col min="8" max="10" width="21.6640625" customWidth="1"/>
    <col min="11" max="14" width="5.6640625" customWidth="1"/>
    <col min="15" max="17" width="8.6640625" customWidth="1"/>
  </cols>
  <sheetData>
    <row r="1" spans="1:17" ht="15" thickBot="1" x14ac:dyDescent="0.35">
      <c r="A1" s="196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7" ht="15.75" customHeight="1" thickBot="1" x14ac:dyDescent="0.35">
      <c r="A2" s="196"/>
      <c r="B2" s="42"/>
      <c r="C2" s="184" t="s">
        <v>46</v>
      </c>
      <c r="D2" s="185"/>
      <c r="E2" s="185"/>
      <c r="F2" s="186"/>
      <c r="G2" s="42"/>
      <c r="H2" s="42"/>
      <c r="I2" s="42"/>
      <c r="J2" s="42"/>
      <c r="K2" s="184" t="s">
        <v>47</v>
      </c>
      <c r="L2" s="185"/>
      <c r="M2" s="185"/>
      <c r="N2" s="186"/>
      <c r="O2" s="187"/>
      <c r="P2" s="187"/>
      <c r="Q2" s="188"/>
    </row>
    <row r="3" spans="1:17" ht="15" thickBot="1" x14ac:dyDescent="0.35">
      <c r="A3" s="197"/>
      <c r="B3" s="43" t="s">
        <v>48</v>
      </c>
      <c r="C3" s="189" t="s">
        <v>49</v>
      </c>
      <c r="D3" s="190"/>
      <c r="E3" s="190" t="s">
        <v>50</v>
      </c>
      <c r="F3" s="191"/>
      <c r="G3" s="42"/>
      <c r="H3" s="43" t="s">
        <v>51</v>
      </c>
      <c r="J3" s="42"/>
      <c r="K3" s="192" t="s">
        <v>49</v>
      </c>
      <c r="L3" s="193"/>
      <c r="M3" s="193" t="s">
        <v>50</v>
      </c>
      <c r="N3" s="194"/>
      <c r="O3" s="187"/>
      <c r="P3" s="187"/>
      <c r="Q3" s="188"/>
    </row>
    <row r="4" spans="1:17" ht="15" thickBot="1" x14ac:dyDescent="0.35">
      <c r="A4" s="198" t="s">
        <v>52</v>
      </c>
      <c r="B4" s="44" t="s">
        <v>53</v>
      </c>
      <c r="C4" s="45" t="s">
        <v>54</v>
      </c>
      <c r="D4" s="46" t="s">
        <v>12</v>
      </c>
      <c r="E4" s="46" t="s">
        <v>54</v>
      </c>
      <c r="F4" s="47" t="s">
        <v>12</v>
      </c>
      <c r="G4" s="44" t="s">
        <v>55</v>
      </c>
      <c r="H4" s="44" t="s">
        <v>53</v>
      </c>
      <c r="I4" s="48" t="s">
        <v>56</v>
      </c>
      <c r="J4" s="44" t="s">
        <v>20</v>
      </c>
      <c r="K4" s="45" t="s">
        <v>54</v>
      </c>
      <c r="L4" s="46" t="s">
        <v>12</v>
      </c>
      <c r="M4" s="46" t="s">
        <v>54</v>
      </c>
      <c r="N4" s="47" t="s">
        <v>12</v>
      </c>
      <c r="O4" s="181" t="s">
        <v>81</v>
      </c>
      <c r="P4" s="182"/>
      <c r="Q4" s="183"/>
    </row>
    <row r="5" spans="1:17" ht="15" thickBot="1" x14ac:dyDescent="0.35">
      <c r="A5" s="195">
        <v>44960</v>
      </c>
      <c r="B5" s="72" t="s">
        <v>91</v>
      </c>
      <c r="C5" s="92"/>
      <c r="D5" s="93"/>
      <c r="E5" s="94">
        <v>0.57291666666666663</v>
      </c>
      <c r="F5" s="95">
        <v>0.79166666666666663</v>
      </c>
      <c r="G5" s="50" t="s">
        <v>75</v>
      </c>
      <c r="H5" s="72" t="s">
        <v>88</v>
      </c>
      <c r="I5" s="76" t="str">
        <f>IFERROR(VLOOKUP(H5,'Liste des vacataires'!$B$1:$C$57,2,FALSE),"")</f>
        <v>043368</v>
      </c>
      <c r="J5" s="72"/>
      <c r="K5" s="92"/>
      <c r="L5" s="93"/>
      <c r="M5" s="94">
        <v>0.57291666666666663</v>
      </c>
      <c r="N5" s="95">
        <v>0.79166666666666663</v>
      </c>
      <c r="O5" s="73" t="s">
        <v>82</v>
      </c>
      <c r="P5" s="74"/>
      <c r="Q5" s="75"/>
    </row>
    <row r="6" spans="1:17" ht="15" thickBot="1" x14ac:dyDescent="0.35">
      <c r="A6" s="199">
        <v>44961</v>
      </c>
      <c r="B6" s="49" t="s">
        <v>92</v>
      </c>
      <c r="C6" s="96"/>
      <c r="D6" s="97"/>
      <c r="E6" s="99">
        <v>0.58333333333333337</v>
      </c>
      <c r="F6" s="100">
        <v>0.79861111111111116</v>
      </c>
      <c r="G6" s="50" t="s">
        <v>73</v>
      </c>
      <c r="H6" s="72" t="s">
        <v>88</v>
      </c>
      <c r="I6" s="76" t="str">
        <f>IFERROR(VLOOKUP(H6,'Liste des vacataires'!$B$1:$C$57,2,FALSE),"")</f>
        <v>043368</v>
      </c>
      <c r="J6" s="50"/>
      <c r="K6" s="96"/>
      <c r="L6" s="97"/>
      <c r="M6" s="99">
        <v>0.70138888888888884</v>
      </c>
      <c r="N6" s="100">
        <v>0.79861111111111116</v>
      </c>
      <c r="O6" s="51"/>
      <c r="P6" s="52"/>
      <c r="Q6" s="53"/>
    </row>
    <row r="7" spans="1:17" ht="15" thickBot="1" x14ac:dyDescent="0.35">
      <c r="A7" s="200">
        <v>44962</v>
      </c>
      <c r="B7" s="49"/>
      <c r="C7" s="96"/>
      <c r="D7" s="97"/>
      <c r="E7" s="97"/>
      <c r="F7" s="98"/>
      <c r="G7" s="50"/>
      <c r="H7" s="50" t="s">
        <v>88</v>
      </c>
      <c r="I7" s="76" t="str">
        <f>IFERROR(VLOOKUP(H7,'Liste des vacataires'!$B$1:$C$57,2,FALSE),"")</f>
        <v>043368</v>
      </c>
      <c r="J7" s="50"/>
      <c r="K7" s="101">
        <v>0.35416666666666669</v>
      </c>
      <c r="L7" s="99">
        <v>0.47916666666666669</v>
      </c>
      <c r="M7" s="99"/>
      <c r="N7" s="100"/>
      <c r="O7" s="51"/>
      <c r="P7" s="52"/>
      <c r="Q7" s="53"/>
    </row>
    <row r="8" spans="1:17" ht="15" thickBot="1" x14ac:dyDescent="0.35">
      <c r="A8" s="200">
        <v>44963</v>
      </c>
      <c r="B8" s="49"/>
      <c r="C8" s="96"/>
      <c r="D8" s="97"/>
      <c r="E8" s="97"/>
      <c r="F8" s="98"/>
      <c r="G8" s="50"/>
      <c r="H8" s="50" t="s">
        <v>88</v>
      </c>
      <c r="I8" s="76" t="str">
        <f>IFERROR(VLOOKUP(H8,'Liste des vacataires'!$B$1:$C$57,2,FALSE),"")</f>
        <v>043368</v>
      </c>
      <c r="J8" s="50"/>
      <c r="K8" s="101"/>
      <c r="L8" s="99"/>
      <c r="M8" s="99">
        <v>0.625</v>
      </c>
      <c r="N8" s="100">
        <v>0.79166666666666663</v>
      </c>
      <c r="O8" s="51"/>
      <c r="P8" s="52"/>
      <c r="Q8" s="53"/>
    </row>
    <row r="9" spans="1:17" ht="15" thickBot="1" x14ac:dyDescent="0.35">
      <c r="A9" s="200">
        <v>44969</v>
      </c>
      <c r="B9" s="49"/>
      <c r="C9" s="96"/>
      <c r="D9" s="97"/>
      <c r="E9" s="97"/>
      <c r="F9" s="98"/>
      <c r="G9" s="50"/>
      <c r="H9" s="50" t="s">
        <v>93</v>
      </c>
      <c r="I9" s="76" t="str">
        <f>IFERROR(VLOOKUP(H9,'Liste des vacataires'!$B$1:$C$57,2,FALSE),"")</f>
        <v>042580</v>
      </c>
      <c r="J9" s="50"/>
      <c r="K9" s="101">
        <v>0.34375</v>
      </c>
      <c r="L9" s="99">
        <v>0.5</v>
      </c>
      <c r="M9" s="99"/>
      <c r="N9" s="100"/>
      <c r="O9" s="51"/>
      <c r="P9" s="52"/>
      <c r="Q9" s="53"/>
    </row>
    <row r="10" spans="1:17" ht="15" thickBot="1" x14ac:dyDescent="0.35">
      <c r="A10" s="200"/>
      <c r="B10" s="49"/>
      <c r="C10" s="96"/>
      <c r="D10" s="97"/>
      <c r="E10" s="97"/>
      <c r="F10" s="98"/>
      <c r="G10" s="50"/>
      <c r="H10" s="50"/>
      <c r="I10" s="76" t="str">
        <f>IFERROR(VLOOKUP(H10,'Liste des vacataires'!$B$1:$C$57,2,FALSE),"")</f>
        <v/>
      </c>
      <c r="J10" s="50"/>
      <c r="K10" s="101"/>
      <c r="L10" s="99"/>
      <c r="M10" s="99"/>
      <c r="N10" s="100"/>
      <c r="O10" s="51"/>
      <c r="P10" s="52"/>
      <c r="Q10" s="53"/>
    </row>
    <row r="11" spans="1:17" ht="15" thickBot="1" x14ac:dyDescent="0.35">
      <c r="A11" s="200"/>
      <c r="B11" s="49"/>
      <c r="C11" s="101"/>
      <c r="D11" s="99"/>
      <c r="E11" s="97"/>
      <c r="F11" s="98"/>
      <c r="G11" s="50"/>
      <c r="H11" s="50"/>
      <c r="I11" s="76" t="str">
        <f>IFERROR(VLOOKUP(H11,'Liste des vacataires'!$B$1:$C$57,2,FALSE),"")</f>
        <v/>
      </c>
      <c r="J11" s="50"/>
      <c r="K11" s="101"/>
      <c r="L11" s="99"/>
      <c r="M11" s="97"/>
      <c r="N11" s="98"/>
      <c r="O11" s="51"/>
      <c r="P11" s="52"/>
      <c r="Q11" s="53"/>
    </row>
    <row r="12" spans="1:17" ht="15" thickBot="1" x14ac:dyDescent="0.35">
      <c r="A12" s="200"/>
      <c r="B12" s="49"/>
      <c r="C12" s="101"/>
      <c r="D12" s="99"/>
      <c r="E12" s="97"/>
      <c r="F12" s="98"/>
      <c r="G12" s="50"/>
      <c r="H12" s="50"/>
      <c r="I12" s="76" t="str">
        <f>IFERROR(VLOOKUP(H12,'Liste des vacataires'!$B$1:$C$57,2,FALSE),"")</f>
        <v/>
      </c>
      <c r="J12" s="50"/>
      <c r="K12" s="101"/>
      <c r="L12" s="99"/>
      <c r="M12" s="97"/>
      <c r="N12" s="98"/>
      <c r="O12" s="51"/>
      <c r="P12" s="52"/>
      <c r="Q12" s="53"/>
    </row>
    <row r="13" spans="1:17" ht="15" thickBot="1" x14ac:dyDescent="0.35">
      <c r="A13" s="201"/>
      <c r="B13" s="49"/>
      <c r="C13" s="96"/>
      <c r="D13" s="97"/>
      <c r="E13" s="97"/>
      <c r="F13" s="98"/>
      <c r="G13" s="50"/>
      <c r="H13" s="49"/>
      <c r="I13" s="76" t="str">
        <f>IFERROR(VLOOKUP(H13,'Liste des vacataires'!$B$1:$C$57,2,FALSE),"")</f>
        <v/>
      </c>
      <c r="J13" s="50"/>
      <c r="K13" s="96"/>
      <c r="L13" s="97"/>
      <c r="M13" s="97"/>
      <c r="N13" s="98"/>
      <c r="O13" s="51"/>
      <c r="P13" s="52"/>
      <c r="Q13" s="53"/>
    </row>
    <row r="14" spans="1:17" ht="15" thickBot="1" x14ac:dyDescent="0.35">
      <c r="A14" s="201"/>
      <c r="B14" s="49"/>
      <c r="C14" s="96"/>
      <c r="D14" s="97"/>
      <c r="E14" s="97"/>
      <c r="F14" s="98"/>
      <c r="G14" s="50"/>
      <c r="H14" s="49"/>
      <c r="I14" s="76" t="str">
        <f>IFERROR(VLOOKUP(H14,'Liste des vacataires'!$B$1:$C$57,2,FALSE),"")</f>
        <v/>
      </c>
      <c r="J14" s="50"/>
      <c r="K14" s="96"/>
      <c r="L14" s="97"/>
      <c r="M14" s="97"/>
      <c r="N14" s="98"/>
      <c r="O14" s="51"/>
      <c r="P14" s="52"/>
      <c r="Q14" s="53"/>
    </row>
    <row r="15" spans="1:17" ht="15" thickBot="1" x14ac:dyDescent="0.35">
      <c r="A15" s="201"/>
      <c r="B15" s="49"/>
      <c r="C15" s="96"/>
      <c r="D15" s="97"/>
      <c r="E15" s="97"/>
      <c r="F15" s="98"/>
      <c r="G15" s="50"/>
      <c r="H15" s="49"/>
      <c r="I15" s="76" t="str">
        <f>IFERROR(VLOOKUP(H15,'Liste des vacataires'!$B$1:$C$57,2,FALSE),"")</f>
        <v/>
      </c>
      <c r="J15" s="50"/>
      <c r="K15" s="96"/>
      <c r="L15" s="97"/>
      <c r="M15" s="97"/>
      <c r="N15" s="98"/>
      <c r="O15" s="51"/>
      <c r="P15" s="52"/>
      <c r="Q15" s="53"/>
    </row>
    <row r="16" spans="1:17" ht="15" thickBot="1" x14ac:dyDescent="0.35">
      <c r="A16" s="201"/>
      <c r="B16" s="49"/>
      <c r="C16" s="96"/>
      <c r="D16" s="97"/>
      <c r="E16" s="97"/>
      <c r="F16" s="98"/>
      <c r="G16" s="50"/>
      <c r="H16" s="49"/>
      <c r="I16" s="76" t="str">
        <f>IFERROR(VLOOKUP(H16,'Liste des vacataires'!$B$1:$C$57,2,FALSE),"")</f>
        <v/>
      </c>
      <c r="J16" s="50"/>
      <c r="K16" s="96"/>
      <c r="L16" s="97"/>
      <c r="M16" s="97"/>
      <c r="N16" s="98"/>
      <c r="O16" s="51"/>
      <c r="P16" s="52"/>
      <c r="Q16" s="53"/>
    </row>
    <row r="17" spans="1:17" ht="15" thickBot="1" x14ac:dyDescent="0.35">
      <c r="A17" s="201"/>
      <c r="B17" s="49"/>
      <c r="C17" s="96"/>
      <c r="D17" s="97"/>
      <c r="E17" s="97"/>
      <c r="F17" s="98"/>
      <c r="G17" s="50"/>
      <c r="H17" s="49"/>
      <c r="I17" s="76" t="str">
        <f>IFERROR(VLOOKUP(H17,'Liste des vacataires'!$B$1:$C$57,2,FALSE),"")</f>
        <v/>
      </c>
      <c r="J17" s="50"/>
      <c r="K17" s="96"/>
      <c r="L17" s="97"/>
      <c r="M17" s="97"/>
      <c r="N17" s="98"/>
      <c r="O17" s="51"/>
      <c r="P17" s="52"/>
      <c r="Q17" s="53"/>
    </row>
    <row r="18" spans="1:17" ht="15" thickBot="1" x14ac:dyDescent="0.35">
      <c r="A18" s="201"/>
      <c r="B18" s="49"/>
      <c r="C18" s="96"/>
      <c r="D18" s="97"/>
      <c r="E18" s="97"/>
      <c r="F18" s="98"/>
      <c r="G18" s="50"/>
      <c r="H18" s="49"/>
      <c r="I18" s="76" t="str">
        <f>IFERROR(VLOOKUP(H18,'Liste des vacataires'!$B$1:$C$57,2,FALSE),"")</f>
        <v/>
      </c>
      <c r="J18" s="50"/>
      <c r="K18" s="96"/>
      <c r="L18" s="97"/>
      <c r="M18" s="97"/>
      <c r="N18" s="98"/>
      <c r="O18" s="51"/>
      <c r="P18" s="52"/>
      <c r="Q18" s="53"/>
    </row>
    <row r="19" spans="1:17" ht="15" thickBot="1" x14ac:dyDescent="0.35">
      <c r="A19" s="201"/>
      <c r="B19" s="49"/>
      <c r="C19" s="96"/>
      <c r="D19" s="97"/>
      <c r="E19" s="97"/>
      <c r="F19" s="98"/>
      <c r="G19" s="50"/>
      <c r="H19" s="49"/>
      <c r="I19" s="76" t="str">
        <f>IFERROR(VLOOKUP(H19,'Liste des vacataires'!$B$1:$C$57,2,FALSE),"")</f>
        <v/>
      </c>
      <c r="J19" s="50"/>
      <c r="K19" s="96"/>
      <c r="L19" s="97"/>
      <c r="M19" s="97"/>
      <c r="N19" s="98"/>
      <c r="O19" s="51"/>
      <c r="P19" s="52"/>
      <c r="Q19" s="53"/>
    </row>
    <row r="20" spans="1:17" ht="15" thickBot="1" x14ac:dyDescent="0.35">
      <c r="A20" s="201"/>
      <c r="B20" s="49"/>
      <c r="C20" s="96"/>
      <c r="D20" s="97"/>
      <c r="E20" s="97"/>
      <c r="F20" s="98"/>
      <c r="G20" s="50"/>
      <c r="H20" s="49"/>
      <c r="I20" s="76" t="str">
        <f>IFERROR(VLOOKUP(H20,'Liste des vacataires'!$B$1:$C$57,2,FALSE),"")</f>
        <v/>
      </c>
      <c r="J20" s="50"/>
      <c r="K20" s="96"/>
      <c r="L20" s="97"/>
      <c r="M20" s="97"/>
      <c r="N20" s="98"/>
      <c r="O20" s="51"/>
      <c r="P20" s="52"/>
      <c r="Q20" s="53"/>
    </row>
    <row r="21" spans="1:17" ht="15" thickBot="1" x14ac:dyDescent="0.35">
      <c r="A21" s="201"/>
      <c r="B21" s="49"/>
      <c r="C21" s="96"/>
      <c r="D21" s="97"/>
      <c r="E21" s="97"/>
      <c r="F21" s="98"/>
      <c r="G21" s="50"/>
      <c r="H21" s="49"/>
      <c r="I21" s="76" t="str">
        <f>IFERROR(VLOOKUP(H21,'Liste des vacataires'!$B$1:$C$57,2,FALSE),"")</f>
        <v/>
      </c>
      <c r="J21" s="50"/>
      <c r="K21" s="96"/>
      <c r="L21" s="97"/>
      <c r="M21" s="97"/>
      <c r="N21" s="98"/>
      <c r="O21" s="51"/>
      <c r="P21" s="52"/>
      <c r="Q21" s="53"/>
    </row>
    <row r="22" spans="1:17" ht="15" thickBot="1" x14ac:dyDescent="0.35">
      <c r="A22" s="201"/>
      <c r="B22" s="49"/>
      <c r="C22" s="96"/>
      <c r="D22" s="97"/>
      <c r="E22" s="97"/>
      <c r="F22" s="98"/>
      <c r="G22" s="50"/>
      <c r="H22" s="49"/>
      <c r="I22" s="76" t="str">
        <f>IFERROR(VLOOKUP(H22,'Liste des vacataires'!$B$1:$C$57,2,FALSE),"")</f>
        <v/>
      </c>
      <c r="J22" s="50"/>
      <c r="K22" s="96"/>
      <c r="L22" s="97"/>
      <c r="M22" s="97"/>
      <c r="N22" s="98"/>
      <c r="O22" s="51"/>
      <c r="P22" s="52"/>
      <c r="Q22" s="53"/>
    </row>
    <row r="23" spans="1:17" ht="15" thickBot="1" x14ac:dyDescent="0.35">
      <c r="A23" s="201"/>
      <c r="B23" s="49"/>
      <c r="C23" s="96"/>
      <c r="D23" s="97"/>
      <c r="E23" s="97"/>
      <c r="F23" s="98"/>
      <c r="G23" s="50"/>
      <c r="H23" s="49"/>
      <c r="I23" s="76" t="str">
        <f>IFERROR(VLOOKUP(H23,'Liste des vacataires'!$B$1:$C$57,2,FALSE),"")</f>
        <v/>
      </c>
      <c r="J23" s="50"/>
      <c r="K23" s="96"/>
      <c r="L23" s="97"/>
      <c r="M23" s="97"/>
      <c r="N23" s="98"/>
      <c r="O23" s="51"/>
      <c r="P23" s="52"/>
      <c r="Q23" s="53"/>
    </row>
    <row r="24" spans="1:17" ht="15" thickBot="1" x14ac:dyDescent="0.35">
      <c r="A24" s="201"/>
      <c r="B24" s="49"/>
      <c r="C24" s="96"/>
      <c r="D24" s="97"/>
      <c r="E24" s="97"/>
      <c r="F24" s="98"/>
      <c r="G24" s="50"/>
      <c r="H24" s="49"/>
      <c r="I24" s="76" t="str">
        <f>IFERROR(VLOOKUP(H24,'Liste des vacataires'!$B$1:$C$57,2,FALSE),"")</f>
        <v/>
      </c>
      <c r="J24" s="50"/>
      <c r="K24" s="96"/>
      <c r="L24" s="97"/>
      <c r="M24" s="97"/>
      <c r="N24" s="98"/>
      <c r="O24" s="51"/>
      <c r="P24" s="52"/>
      <c r="Q24" s="53"/>
    </row>
    <row r="25" spans="1:17" ht="15" thickBot="1" x14ac:dyDescent="0.35">
      <c r="A25" s="201"/>
      <c r="B25" s="49"/>
      <c r="C25" s="96"/>
      <c r="D25" s="97"/>
      <c r="E25" s="97"/>
      <c r="F25" s="98"/>
      <c r="G25" s="50"/>
      <c r="H25" s="49"/>
      <c r="I25" s="76" t="str">
        <f>IFERROR(VLOOKUP(H25,'Liste des vacataires'!$B$1:$C$57,2,FALSE),"")</f>
        <v/>
      </c>
      <c r="J25" s="50"/>
      <c r="K25" s="96"/>
      <c r="L25" s="97"/>
      <c r="M25" s="97"/>
      <c r="N25" s="98"/>
      <c r="O25" s="51"/>
      <c r="P25" s="52"/>
      <c r="Q25" s="53"/>
    </row>
    <row r="26" spans="1:17" ht="15" thickBot="1" x14ac:dyDescent="0.35">
      <c r="A26" s="201"/>
      <c r="B26" s="49"/>
      <c r="C26" s="96"/>
      <c r="D26" s="97"/>
      <c r="E26" s="97"/>
      <c r="F26" s="98"/>
      <c r="G26" s="50"/>
      <c r="H26" s="49"/>
      <c r="I26" s="76" t="str">
        <f>IFERROR(VLOOKUP(H26,'Liste des vacataires'!$B$1:$C$57,2,FALSE),"")</f>
        <v/>
      </c>
      <c r="J26" s="50"/>
      <c r="K26" s="96"/>
      <c r="L26" s="97"/>
      <c r="M26" s="97"/>
      <c r="N26" s="98"/>
      <c r="O26" s="51"/>
      <c r="P26" s="52"/>
      <c r="Q26" s="53"/>
    </row>
    <row r="27" spans="1:17" ht="15" thickBot="1" x14ac:dyDescent="0.35">
      <c r="A27" s="201"/>
      <c r="B27" s="49"/>
      <c r="C27" s="96"/>
      <c r="D27" s="97"/>
      <c r="E27" s="97"/>
      <c r="F27" s="98"/>
      <c r="G27" s="50"/>
      <c r="H27" s="49"/>
      <c r="I27" s="76" t="str">
        <f>IFERROR(VLOOKUP(H27,'Liste des vacataires'!$B$1:$C$57,2,FALSE),"")</f>
        <v/>
      </c>
      <c r="J27" s="50"/>
      <c r="K27" s="96"/>
      <c r="L27" s="97"/>
      <c r="M27" s="97"/>
      <c r="N27" s="98"/>
      <c r="O27" s="51"/>
      <c r="P27" s="52"/>
      <c r="Q27" s="53"/>
    </row>
    <row r="28" spans="1:17" ht="15" thickBot="1" x14ac:dyDescent="0.35">
      <c r="A28" s="201"/>
      <c r="B28" s="49"/>
      <c r="C28" s="96"/>
      <c r="D28" s="97"/>
      <c r="E28" s="97"/>
      <c r="F28" s="98"/>
      <c r="G28" s="50"/>
      <c r="H28" s="49"/>
      <c r="I28" s="76" t="str">
        <f>IFERROR(VLOOKUP(H28,'Liste des vacataires'!$B$1:$C$57,2,FALSE),"")</f>
        <v/>
      </c>
      <c r="J28" s="50"/>
      <c r="K28" s="96"/>
      <c r="L28" s="97"/>
      <c r="M28" s="97"/>
      <c r="N28" s="98"/>
      <c r="O28" s="51"/>
      <c r="P28" s="52"/>
      <c r="Q28" s="53"/>
    </row>
    <row r="29" spans="1:17" ht="15" thickBot="1" x14ac:dyDescent="0.35">
      <c r="A29" s="201"/>
      <c r="B29" s="49"/>
      <c r="C29" s="96"/>
      <c r="D29" s="97"/>
      <c r="E29" s="97"/>
      <c r="F29" s="98"/>
      <c r="G29" s="50"/>
      <c r="H29" s="49"/>
      <c r="I29" s="76" t="str">
        <f>IFERROR(VLOOKUP(H29,'Liste des vacataires'!$B$1:$C$57,2,FALSE),"")</f>
        <v/>
      </c>
      <c r="J29" s="50"/>
      <c r="K29" s="96"/>
      <c r="L29" s="97"/>
      <c r="M29" s="97"/>
      <c r="N29" s="98"/>
      <c r="O29" s="51"/>
      <c r="P29" s="52"/>
      <c r="Q29" s="53"/>
    </row>
    <row r="30" spans="1:17" ht="15" thickBot="1" x14ac:dyDescent="0.35">
      <c r="A30" s="201"/>
      <c r="B30" s="49"/>
      <c r="C30" s="96"/>
      <c r="D30" s="97"/>
      <c r="E30" s="97"/>
      <c r="F30" s="98"/>
      <c r="G30" s="50"/>
      <c r="H30" s="49"/>
      <c r="I30" s="76" t="str">
        <f>IFERROR(VLOOKUP(H30,'Liste des vacataires'!$B$1:$C$57,2,FALSE),"")</f>
        <v/>
      </c>
      <c r="J30" s="50"/>
      <c r="K30" s="96"/>
      <c r="L30" s="97"/>
      <c r="M30" s="97"/>
      <c r="N30" s="98"/>
      <c r="O30" s="51"/>
      <c r="P30" s="52"/>
      <c r="Q30" s="53"/>
    </row>
    <row r="31" spans="1:17" ht="15" thickBot="1" x14ac:dyDescent="0.35">
      <c r="A31" s="201"/>
      <c r="B31" s="49"/>
      <c r="C31" s="96"/>
      <c r="D31" s="97"/>
      <c r="E31" s="97"/>
      <c r="F31" s="98"/>
      <c r="G31" s="54"/>
      <c r="H31" s="49"/>
      <c r="I31" s="76" t="str">
        <f>IFERROR(VLOOKUP(H31,'Liste des vacataires'!$B$1:$C$57,2,FALSE),"")</f>
        <v/>
      </c>
      <c r="J31" s="50"/>
      <c r="K31" s="96"/>
      <c r="L31" s="97"/>
      <c r="M31" s="97"/>
      <c r="N31" s="98"/>
      <c r="O31" s="51"/>
      <c r="P31" s="52"/>
      <c r="Q31" s="53"/>
    </row>
    <row r="32" spans="1:17" ht="15" thickBot="1" x14ac:dyDescent="0.35">
      <c r="A32" s="201"/>
      <c r="B32" s="49"/>
      <c r="C32" s="96"/>
      <c r="D32" s="97"/>
      <c r="E32" s="97"/>
      <c r="F32" s="98"/>
      <c r="G32" s="54"/>
      <c r="H32" s="49"/>
      <c r="I32" s="76" t="str">
        <f>IFERROR(VLOOKUP(H32,'Liste des vacataires'!$B$1:$C$57,2,FALSE),"")</f>
        <v/>
      </c>
      <c r="J32" s="50"/>
      <c r="K32" s="96"/>
      <c r="L32" s="97"/>
      <c r="M32" s="97"/>
      <c r="N32" s="98"/>
      <c r="O32" s="51"/>
      <c r="P32" s="52"/>
      <c r="Q32" s="53"/>
    </row>
    <row r="33" spans="1:17" ht="15" thickBot="1" x14ac:dyDescent="0.35">
      <c r="A33" s="201"/>
      <c r="B33" s="49"/>
      <c r="C33" s="96"/>
      <c r="D33" s="97"/>
      <c r="E33" s="97"/>
      <c r="F33" s="98"/>
      <c r="G33" s="54"/>
      <c r="H33" s="49"/>
      <c r="I33" s="76" t="str">
        <f>IFERROR(VLOOKUP(H33,'Liste des vacataires'!$B$1:$C$57,2,FALSE),"")</f>
        <v/>
      </c>
      <c r="J33" s="50"/>
      <c r="K33" s="96"/>
      <c r="L33" s="97"/>
      <c r="M33" s="97"/>
      <c r="N33" s="98"/>
      <c r="O33" s="51"/>
      <c r="P33" s="52"/>
      <c r="Q33" s="53"/>
    </row>
    <row r="34" spans="1:17" ht="15" thickBot="1" x14ac:dyDescent="0.35">
      <c r="A34" s="201"/>
      <c r="B34" s="49"/>
      <c r="C34" s="96"/>
      <c r="D34" s="97"/>
      <c r="E34" s="97"/>
      <c r="F34" s="98"/>
      <c r="G34" s="54"/>
      <c r="H34" s="49"/>
      <c r="I34" s="76" t="str">
        <f>IFERROR(VLOOKUP(H34,'Liste des vacataires'!$B$1:$C$57,2,FALSE),"")</f>
        <v/>
      </c>
      <c r="J34" s="50"/>
      <c r="K34" s="96"/>
      <c r="L34" s="97"/>
      <c r="M34" s="97"/>
      <c r="N34" s="98"/>
      <c r="O34" s="51"/>
      <c r="P34" s="52"/>
      <c r="Q34" s="53"/>
    </row>
    <row r="35" spans="1:17" ht="15" thickBot="1" x14ac:dyDescent="0.35">
      <c r="A35" s="201"/>
      <c r="B35" s="49"/>
      <c r="C35" s="96"/>
      <c r="D35" s="97"/>
      <c r="E35" s="97"/>
      <c r="F35" s="98"/>
      <c r="G35" s="54"/>
      <c r="H35" s="49"/>
      <c r="I35" s="76" t="str">
        <f>IFERROR(VLOOKUP(H35,'Liste des vacataires'!$B$1:$C$57,2,FALSE),"")</f>
        <v/>
      </c>
      <c r="J35" s="50"/>
      <c r="K35" s="96"/>
      <c r="L35" s="97"/>
      <c r="M35" s="97"/>
      <c r="N35" s="98"/>
      <c r="O35" s="51"/>
      <c r="P35" s="52"/>
      <c r="Q35" s="53"/>
    </row>
    <row r="36" spans="1:17" ht="15" thickBot="1" x14ac:dyDescent="0.35">
      <c r="A36" s="201"/>
      <c r="B36" s="49"/>
      <c r="C36" s="96"/>
      <c r="D36" s="97"/>
      <c r="E36" s="97"/>
      <c r="F36" s="98"/>
      <c r="G36" s="54"/>
      <c r="H36" s="49"/>
      <c r="I36" s="76" t="str">
        <f>IFERROR(VLOOKUP(H36,'Liste des vacataires'!$B$1:$C$57,2,FALSE),"")</f>
        <v/>
      </c>
      <c r="J36" s="50"/>
      <c r="K36" s="96"/>
      <c r="L36" s="97"/>
      <c r="M36" s="97"/>
      <c r="N36" s="98"/>
      <c r="O36" s="51"/>
      <c r="P36" s="52"/>
      <c r="Q36" s="53"/>
    </row>
    <row r="37" spans="1:17" ht="15" thickBot="1" x14ac:dyDescent="0.35">
      <c r="A37" s="202"/>
      <c r="B37" s="77"/>
      <c r="C37" s="102"/>
      <c r="D37" s="103"/>
      <c r="E37" s="103"/>
      <c r="F37" s="104"/>
      <c r="G37" s="56"/>
      <c r="H37" s="77"/>
      <c r="I37" s="76" t="str">
        <f>IFERROR(VLOOKUP(H37,'Liste des vacataires'!$B$1:$C$57,2,FALSE),"")</f>
        <v/>
      </c>
      <c r="J37" s="55"/>
      <c r="K37" s="102"/>
      <c r="L37" s="103"/>
      <c r="M37" s="103"/>
      <c r="N37" s="104"/>
      <c r="O37" s="81"/>
      <c r="P37" s="82"/>
      <c r="Q37" s="83"/>
    </row>
    <row r="38" spans="1:17" x14ac:dyDescent="0.3">
      <c r="B38" s="42"/>
    </row>
  </sheetData>
  <autoFilter ref="H4:H37"/>
  <mergeCells count="10">
    <mergeCell ref="O4:Q4"/>
    <mergeCell ref="C2:F2"/>
    <mergeCell ref="K2:N2"/>
    <mergeCell ref="O2:O3"/>
    <mergeCell ref="P2:P3"/>
    <mergeCell ref="Q2:Q3"/>
    <mergeCell ref="C3:D3"/>
    <mergeCell ref="E3:F3"/>
    <mergeCell ref="K3:L3"/>
    <mergeCell ref="M3:N3"/>
  </mergeCells>
  <dataValidations count="3">
    <dataValidation type="list" allowBlank="1" showInputMessage="1" showErrorMessage="1" sqref="B38">
      <formula1>"OREAL Cyrille,LASBLEYE Thierry,THOMASSIN Jérome"</formula1>
    </dataValidation>
    <dataValidation type="list" allowBlank="1" showInputMessage="1" showErrorMessage="1" sqref="G5:G30">
      <formula1>"Arrêt maladie,ASA enfant malade,Congé Annuel,Congé exceptionnel, Déménagement, Formation,Journée agent, RDV médecine du travail,Récupération,Réunion service,Réunion syndicale"</formula1>
    </dataValidation>
    <dataValidation type="list" allowBlank="1" showInputMessage="1" showErrorMessage="1" sqref="H13:H37 O38">
      <formula1>#REF!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des agents Titulaire'!$A:$A</xm:f>
          </x14:formula1>
          <xm:sqref>B5:B37</xm:sqref>
        </x14:dataValidation>
        <x14:dataValidation type="list" allowBlank="1" showInputMessage="1" showErrorMessage="1">
          <x14:formula1>
            <xm:f>'Liste des vacataires'!$B$1:$B$57</xm:f>
          </x14:formula1>
          <xm:sqref>H5:H12</xm:sqref>
        </x14:dataValidation>
        <x14:dataValidation type="list" allowBlank="1" showInputMessage="1" showErrorMessage="1">
          <x14:formula1>
            <xm:f>'Raisons vacations'!$A:$A</xm:f>
          </x14:formula1>
          <xm:sqref>O5:Q37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1" sqref="D21"/>
    </sheetView>
  </sheetViews>
  <sheetFormatPr baseColWidth="10" defaultRowHeight="14.4" x14ac:dyDescent="0.3"/>
  <cols>
    <col min="1" max="1" width="22.6640625" customWidth="1"/>
  </cols>
  <sheetData>
    <row r="1" spans="1:1" x14ac:dyDescent="0.3">
      <c r="A1" t="s">
        <v>91</v>
      </c>
    </row>
    <row r="2" spans="1:1" x14ac:dyDescent="0.3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P23" sqref="P23"/>
    </sheetView>
  </sheetViews>
  <sheetFormatPr baseColWidth="10" defaultRowHeight="14.4" x14ac:dyDescent="0.3"/>
  <cols>
    <col min="1" max="1" width="21.44140625" customWidth="1"/>
  </cols>
  <sheetData>
    <row r="2" spans="1:3" x14ac:dyDescent="0.3">
      <c r="A2" t="s">
        <v>57</v>
      </c>
      <c r="B2">
        <f>'Feuille vacation'!M11+2022</f>
        <v>2023</v>
      </c>
    </row>
    <row r="4" spans="1:3" x14ac:dyDescent="0.3">
      <c r="A4" s="64" t="s">
        <v>58</v>
      </c>
      <c r="B4" s="65">
        <f>DATE($B$2,1,1)</f>
        <v>44927</v>
      </c>
      <c r="C4" s="65"/>
    </row>
    <row r="5" spans="1:3" x14ac:dyDescent="0.3">
      <c r="A5" s="64" t="s">
        <v>59</v>
      </c>
      <c r="B5" s="65">
        <f>ROUND(DATE($B$2,4,MOD(234-11*MOD($B$2,19),30))/7,)*7-6</f>
        <v>45025</v>
      </c>
      <c r="C5" s="65"/>
    </row>
    <row r="6" spans="1:3" x14ac:dyDescent="0.3">
      <c r="A6" s="64" t="s">
        <v>60</v>
      </c>
      <c r="B6" s="65">
        <f>$B$5+1</f>
        <v>45026</v>
      </c>
      <c r="C6" s="65"/>
    </row>
    <row r="7" spans="1:3" x14ac:dyDescent="0.3">
      <c r="A7" s="64" t="s">
        <v>61</v>
      </c>
      <c r="B7" s="65">
        <f>DATE($B$2,5,1)</f>
        <v>45047</v>
      </c>
      <c r="C7" s="65"/>
    </row>
    <row r="8" spans="1:3" x14ac:dyDescent="0.3">
      <c r="A8" s="64" t="s">
        <v>62</v>
      </c>
      <c r="B8" s="65">
        <f>DATE($B$2,5,8)</f>
        <v>45054</v>
      </c>
      <c r="C8" s="65"/>
    </row>
    <row r="9" spans="1:3" x14ac:dyDescent="0.3">
      <c r="A9" s="64" t="s">
        <v>63</v>
      </c>
      <c r="B9" s="65">
        <f>$B$5+39</f>
        <v>45064</v>
      </c>
      <c r="C9" s="65"/>
    </row>
    <row r="10" spans="1:3" x14ac:dyDescent="0.3">
      <c r="A10" s="64" t="s">
        <v>64</v>
      </c>
      <c r="B10" s="65">
        <f>$B$5+50</f>
        <v>45075</v>
      </c>
      <c r="C10" s="65"/>
    </row>
    <row r="11" spans="1:3" x14ac:dyDescent="0.3">
      <c r="A11" s="64" t="s">
        <v>65</v>
      </c>
      <c r="B11" s="65">
        <f>DATE($B$2,7,14)</f>
        <v>45121</v>
      </c>
      <c r="C11" s="65"/>
    </row>
    <row r="12" spans="1:3" x14ac:dyDescent="0.3">
      <c r="A12" s="64" t="s">
        <v>66</v>
      </c>
      <c r="B12" s="65">
        <f>DATE($B$2,8,15)</f>
        <v>45153</v>
      </c>
      <c r="C12" s="65"/>
    </row>
    <row r="13" spans="1:3" x14ac:dyDescent="0.3">
      <c r="A13" s="64" t="s">
        <v>67</v>
      </c>
      <c r="B13" s="65">
        <f>DATE($B$2,11,1)</f>
        <v>45231</v>
      </c>
      <c r="C13" s="65"/>
    </row>
    <row r="14" spans="1:3" x14ac:dyDescent="0.3">
      <c r="A14" s="64" t="s">
        <v>68</v>
      </c>
      <c r="B14" s="65">
        <f>DATE($B$2,11,11)</f>
        <v>45241</v>
      </c>
      <c r="C14" s="65"/>
    </row>
    <row r="15" spans="1:3" x14ac:dyDescent="0.3">
      <c r="A15" s="64" t="s">
        <v>69</v>
      </c>
      <c r="B15" s="65">
        <f>DATE($B$2,12,25)</f>
        <v>45285</v>
      </c>
      <c r="C15" s="6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1"/>
  <sheetViews>
    <sheetView topLeftCell="A53" workbookViewId="0">
      <selection activeCell="B7" sqref="B7"/>
    </sheetView>
  </sheetViews>
  <sheetFormatPr baseColWidth="10" defaultColWidth="11.44140625" defaultRowHeight="13.2" x14ac:dyDescent="0.25"/>
  <cols>
    <col min="1" max="1" width="3.5546875" style="69" customWidth="1"/>
    <col min="2" max="3" width="29.5546875" style="69" customWidth="1"/>
    <col min="4" max="16384" width="11.44140625" style="69"/>
  </cols>
  <sheetData>
    <row r="1" spans="2:4" ht="15" customHeight="1" x14ac:dyDescent="0.3">
      <c r="B1" s="108" t="s">
        <v>88</v>
      </c>
      <c r="C1" s="105" t="s">
        <v>87</v>
      </c>
      <c r="D1" s="85" t="s">
        <v>89</v>
      </c>
    </row>
    <row r="2" spans="2:4" ht="15" customHeight="1" x14ac:dyDescent="0.3">
      <c r="B2" s="54" t="s">
        <v>93</v>
      </c>
      <c r="C2" s="106" t="s">
        <v>86</v>
      </c>
      <c r="D2" s="86" t="s">
        <v>90</v>
      </c>
    </row>
    <row r="3" spans="2:4" ht="15" customHeight="1" x14ac:dyDescent="0.25">
      <c r="B3" s="107"/>
      <c r="C3" s="84"/>
      <c r="D3" s="86"/>
    </row>
    <row r="4" spans="2:4" ht="15" customHeight="1" x14ac:dyDescent="0.25">
      <c r="B4" s="70"/>
      <c r="C4" s="84"/>
      <c r="D4" s="86"/>
    </row>
    <row r="5" spans="2:4" ht="15" customHeight="1" x14ac:dyDescent="0.25">
      <c r="B5" s="70"/>
      <c r="C5" s="84"/>
      <c r="D5" s="86"/>
    </row>
    <row r="6" spans="2:4" ht="15" customHeight="1" x14ac:dyDescent="0.25">
      <c r="B6" s="71"/>
      <c r="C6" s="84"/>
      <c r="D6" s="86"/>
    </row>
    <row r="7" spans="2:4" ht="15" customHeight="1" x14ac:dyDescent="0.25">
      <c r="B7" s="71"/>
      <c r="C7" s="84"/>
      <c r="D7" s="86"/>
    </row>
    <row r="8" spans="2:4" ht="15" customHeight="1" x14ac:dyDescent="0.25">
      <c r="B8" s="70"/>
      <c r="C8" s="84"/>
      <c r="D8" s="86"/>
    </row>
    <row r="9" spans="2:4" ht="15" customHeight="1" x14ac:dyDescent="0.25">
      <c r="B9" s="71"/>
      <c r="C9" s="84"/>
      <c r="D9" s="86"/>
    </row>
    <row r="10" spans="2:4" ht="15" customHeight="1" x14ac:dyDescent="0.25">
      <c r="B10" s="71"/>
      <c r="C10" s="84"/>
      <c r="D10" s="86"/>
    </row>
    <row r="11" spans="2:4" ht="15" customHeight="1" x14ac:dyDescent="0.25">
      <c r="B11" s="71"/>
      <c r="C11" s="84"/>
      <c r="D11" s="86"/>
    </row>
    <row r="12" spans="2:4" ht="15" customHeight="1" x14ac:dyDescent="0.25">
      <c r="B12" s="70"/>
      <c r="C12" s="84"/>
      <c r="D12" s="86"/>
    </row>
    <row r="13" spans="2:4" ht="15" customHeight="1" x14ac:dyDescent="0.25">
      <c r="B13" s="70"/>
      <c r="C13" s="84"/>
      <c r="D13" s="86"/>
    </row>
    <row r="14" spans="2:4" ht="15" customHeight="1" x14ac:dyDescent="0.25">
      <c r="B14" s="87"/>
      <c r="C14" s="84"/>
      <c r="D14" s="86"/>
    </row>
    <row r="15" spans="2:4" ht="15" customHeight="1" x14ac:dyDescent="0.25">
      <c r="B15" s="70"/>
      <c r="C15" s="84"/>
      <c r="D15" s="86"/>
    </row>
    <row r="16" spans="2:4" ht="15" customHeight="1" x14ac:dyDescent="0.25">
      <c r="B16" s="71"/>
      <c r="C16" s="84"/>
      <c r="D16" s="86"/>
    </row>
    <row r="17" spans="2:4" ht="15" customHeight="1" x14ac:dyDescent="0.25">
      <c r="B17" s="71"/>
      <c r="C17" s="84"/>
      <c r="D17" s="86"/>
    </row>
    <row r="18" spans="2:4" ht="15" customHeight="1" x14ac:dyDescent="0.25">
      <c r="B18" s="70"/>
      <c r="C18" s="84"/>
      <c r="D18" s="86"/>
    </row>
    <row r="19" spans="2:4" ht="15" customHeight="1" x14ac:dyDescent="0.25">
      <c r="B19" s="70"/>
      <c r="C19" s="84"/>
      <c r="D19" s="86"/>
    </row>
    <row r="20" spans="2:4" ht="15" customHeight="1" x14ac:dyDescent="0.25">
      <c r="B20" s="70"/>
      <c r="C20" s="84"/>
      <c r="D20" s="86"/>
    </row>
    <row r="21" spans="2:4" ht="15" customHeight="1" x14ac:dyDescent="0.25">
      <c r="B21" s="71"/>
      <c r="C21" s="84"/>
      <c r="D21" s="86"/>
    </row>
    <row r="22" spans="2:4" ht="15" customHeight="1" x14ac:dyDescent="0.25">
      <c r="B22" s="70"/>
      <c r="C22" s="84"/>
      <c r="D22" s="86"/>
    </row>
    <row r="23" spans="2:4" ht="15" customHeight="1" x14ac:dyDescent="0.25">
      <c r="B23" s="71"/>
      <c r="C23" s="84"/>
      <c r="D23" s="86"/>
    </row>
    <row r="24" spans="2:4" ht="15" customHeight="1" x14ac:dyDescent="0.25">
      <c r="B24" s="70"/>
      <c r="C24" s="84"/>
      <c r="D24" s="86"/>
    </row>
    <row r="25" spans="2:4" ht="15" customHeight="1" x14ac:dyDescent="0.25">
      <c r="B25" s="70"/>
      <c r="C25" s="84"/>
      <c r="D25" s="86"/>
    </row>
    <row r="26" spans="2:4" ht="15" customHeight="1" x14ac:dyDescent="0.25">
      <c r="B26" s="87"/>
      <c r="C26" s="84"/>
      <c r="D26" s="86"/>
    </row>
    <row r="27" spans="2:4" ht="15" customHeight="1" x14ac:dyDescent="0.25">
      <c r="B27" s="70"/>
      <c r="C27" s="84"/>
      <c r="D27" s="86"/>
    </row>
    <row r="28" spans="2:4" ht="15" customHeight="1" x14ac:dyDescent="0.25">
      <c r="B28" s="71"/>
      <c r="C28" s="84"/>
      <c r="D28" s="86"/>
    </row>
    <row r="29" spans="2:4" ht="15" customHeight="1" x14ac:dyDescent="0.25">
      <c r="B29" s="71"/>
      <c r="C29" s="84"/>
      <c r="D29" s="86"/>
    </row>
    <row r="30" spans="2:4" ht="15" customHeight="1" x14ac:dyDescent="0.25">
      <c r="B30" s="71"/>
      <c r="C30" s="84"/>
      <c r="D30" s="86"/>
    </row>
    <row r="31" spans="2:4" ht="15" customHeight="1" x14ac:dyDescent="0.25">
      <c r="B31" s="71"/>
      <c r="C31" s="84"/>
      <c r="D31" s="86"/>
    </row>
    <row r="32" spans="2:4" ht="15" customHeight="1" x14ac:dyDescent="0.25">
      <c r="B32" s="71"/>
      <c r="C32" s="84"/>
      <c r="D32" s="86"/>
    </row>
    <row r="33" spans="2:4" ht="15" customHeight="1" x14ac:dyDescent="0.25">
      <c r="B33" s="70"/>
      <c r="C33" s="84"/>
      <c r="D33" s="86"/>
    </row>
    <row r="34" spans="2:4" ht="15" customHeight="1" x14ac:dyDescent="0.25">
      <c r="B34" s="71"/>
      <c r="C34" s="84"/>
      <c r="D34" s="86"/>
    </row>
    <row r="35" spans="2:4" ht="15" customHeight="1" x14ac:dyDescent="0.25">
      <c r="B35" s="70"/>
      <c r="C35" s="84"/>
      <c r="D35" s="86"/>
    </row>
    <row r="36" spans="2:4" ht="15" customHeight="1" x14ac:dyDescent="0.25">
      <c r="B36" s="70"/>
      <c r="C36" s="84"/>
      <c r="D36" s="86"/>
    </row>
    <row r="37" spans="2:4" ht="15" customHeight="1" x14ac:dyDescent="0.25">
      <c r="B37" s="70"/>
      <c r="C37" s="84"/>
      <c r="D37" s="86"/>
    </row>
    <row r="38" spans="2:4" ht="15" customHeight="1" x14ac:dyDescent="0.25">
      <c r="B38" s="70"/>
      <c r="C38" s="84"/>
      <c r="D38" s="86"/>
    </row>
    <row r="39" spans="2:4" ht="15" customHeight="1" x14ac:dyDescent="0.25">
      <c r="B39" s="71"/>
      <c r="C39" s="84"/>
      <c r="D39" s="86"/>
    </row>
    <row r="40" spans="2:4" ht="15" customHeight="1" x14ac:dyDescent="0.25">
      <c r="B40" s="71"/>
      <c r="C40" s="84"/>
      <c r="D40" s="86"/>
    </row>
    <row r="41" spans="2:4" ht="15" customHeight="1" x14ac:dyDescent="0.25">
      <c r="B41" s="70"/>
      <c r="C41" s="84"/>
      <c r="D41" s="86"/>
    </row>
    <row r="42" spans="2:4" ht="15" customHeight="1" x14ac:dyDescent="0.25">
      <c r="B42" s="70"/>
      <c r="C42" s="84"/>
      <c r="D42" s="86"/>
    </row>
    <row r="43" spans="2:4" ht="15" customHeight="1" x14ac:dyDescent="0.25">
      <c r="B43" s="88"/>
      <c r="C43" s="84"/>
      <c r="D43" s="86"/>
    </row>
    <row r="44" spans="2:4" ht="15" customHeight="1" x14ac:dyDescent="0.25">
      <c r="B44" s="70"/>
      <c r="C44" s="84"/>
      <c r="D44" s="86"/>
    </row>
    <row r="45" spans="2:4" ht="15" customHeight="1" x14ac:dyDescent="0.25">
      <c r="B45" s="71"/>
      <c r="C45" s="84"/>
      <c r="D45" s="86"/>
    </row>
    <row r="46" spans="2:4" ht="15" customHeight="1" x14ac:dyDescent="0.25">
      <c r="B46" s="71"/>
      <c r="C46" s="84"/>
      <c r="D46" s="86"/>
    </row>
    <row r="47" spans="2:4" ht="15" customHeight="1" x14ac:dyDescent="0.25">
      <c r="B47" s="71"/>
      <c r="C47" s="84"/>
      <c r="D47" s="86"/>
    </row>
    <row r="48" spans="2:4" ht="15" customHeight="1" x14ac:dyDescent="0.25">
      <c r="B48" s="71"/>
      <c r="C48" s="84"/>
      <c r="D48" s="86"/>
    </row>
    <row r="49" spans="2:4" ht="15" customHeight="1" x14ac:dyDescent="0.25">
      <c r="B49" s="71"/>
      <c r="C49" s="84"/>
      <c r="D49" s="86"/>
    </row>
    <row r="50" spans="2:4" ht="15" customHeight="1" x14ac:dyDescent="0.25">
      <c r="B50" s="71"/>
      <c r="C50" s="84"/>
      <c r="D50" s="86"/>
    </row>
    <row r="51" spans="2:4" ht="15" customHeight="1" x14ac:dyDescent="0.25">
      <c r="B51" s="70"/>
      <c r="C51" s="84"/>
      <c r="D51" s="86"/>
    </row>
    <row r="52" spans="2:4" ht="15" customHeight="1" x14ac:dyDescent="0.25">
      <c r="B52" s="70"/>
      <c r="C52" s="84"/>
      <c r="D52" s="86"/>
    </row>
    <row r="53" spans="2:4" ht="15" customHeight="1" x14ac:dyDescent="0.25">
      <c r="B53" s="70"/>
      <c r="C53" s="84"/>
      <c r="D53" s="86"/>
    </row>
    <row r="54" spans="2:4" ht="15" customHeight="1" x14ac:dyDescent="0.25">
      <c r="B54" s="71"/>
      <c r="C54" s="84"/>
      <c r="D54" s="86"/>
    </row>
    <row r="55" spans="2:4" ht="15" customHeight="1" x14ac:dyDescent="0.25">
      <c r="B55" s="87"/>
      <c r="C55" s="84"/>
      <c r="D55" s="86"/>
    </row>
    <row r="56" spans="2:4" ht="15" customHeight="1" x14ac:dyDescent="0.25">
      <c r="B56" s="70"/>
      <c r="C56" s="84"/>
      <c r="D56" s="86"/>
    </row>
    <row r="57" spans="2:4" ht="15" customHeight="1" thickBot="1" x14ac:dyDescent="0.3">
      <c r="B57" s="89"/>
      <c r="C57" s="90"/>
      <c r="D57" s="91"/>
    </row>
    <row r="58" spans="2:4" ht="15" customHeight="1" x14ac:dyDescent="0.25"/>
    <row r="59" spans="2:4" ht="15" customHeight="1" x14ac:dyDescent="0.25"/>
    <row r="60" spans="2:4" ht="15" customHeight="1" x14ac:dyDescent="0.25"/>
    <row r="61" spans="2:4" ht="15" customHeight="1" x14ac:dyDescent="0.25"/>
    <row r="62" spans="2:4" ht="15" customHeight="1" x14ac:dyDescent="0.25"/>
    <row r="63" spans="2:4" ht="15" customHeight="1" x14ac:dyDescent="0.25"/>
    <row r="64" spans="2: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</sheetData>
  <sortState ref="B4:B59">
    <sortCondition ref="B3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13" sqref="D13"/>
    </sheetView>
  </sheetViews>
  <sheetFormatPr baseColWidth="10" defaultRowHeight="14.4" x14ac:dyDescent="0.3"/>
  <cols>
    <col min="1" max="1" width="17.109375" bestFit="1" customWidth="1"/>
  </cols>
  <sheetData>
    <row r="1" spans="1:1" x14ac:dyDescent="0.3">
      <c r="A1" t="s">
        <v>70</v>
      </c>
    </row>
    <row r="2" spans="1:1" x14ac:dyDescent="0.3">
      <c r="A2" t="s">
        <v>71</v>
      </c>
    </row>
    <row r="3" spans="1:1" x14ac:dyDescent="0.3">
      <c r="A3" t="s">
        <v>72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8"/>
  <sheetViews>
    <sheetView workbookViewId="0">
      <selection activeCell="G8" sqref="G8"/>
    </sheetView>
  </sheetViews>
  <sheetFormatPr baseColWidth="10" defaultRowHeight="14.4" x14ac:dyDescent="0.3"/>
  <cols>
    <col min="1" max="1" width="66.5546875" customWidth="1"/>
  </cols>
  <sheetData>
    <row r="2" spans="1:1" x14ac:dyDescent="0.3">
      <c r="A2" t="s">
        <v>82</v>
      </c>
    </row>
    <row r="3" spans="1:1" x14ac:dyDescent="0.3">
      <c r="A3" t="s">
        <v>83</v>
      </c>
    </row>
    <row r="4" spans="1:1" x14ac:dyDescent="0.3">
      <c r="A4" t="s">
        <v>84</v>
      </c>
    </row>
    <row r="5" spans="1:1" x14ac:dyDescent="0.3">
      <c r="A5" t="s">
        <v>85</v>
      </c>
    </row>
    <row r="18" spans="1:1" x14ac:dyDescent="0.3">
      <c r="A18" s="7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P23" sqref="P23"/>
    </sheetView>
  </sheetViews>
  <sheetFormatPr baseColWidth="10" defaultRowHeight="14.4" x14ac:dyDescent="0.3"/>
  <sheetData>
    <row r="1" spans="1:2" x14ac:dyDescent="0.3">
      <c r="A1" t="s">
        <v>21</v>
      </c>
      <c r="B1">
        <v>2023</v>
      </c>
    </row>
    <row r="2" spans="1:2" x14ac:dyDescent="0.3">
      <c r="A2" t="s">
        <v>22</v>
      </c>
      <c r="B2">
        <v>2024</v>
      </c>
    </row>
    <row r="3" spans="1:2" x14ac:dyDescent="0.3">
      <c r="A3" t="s">
        <v>23</v>
      </c>
      <c r="B3">
        <v>2025</v>
      </c>
    </row>
    <row r="4" spans="1:2" x14ac:dyDescent="0.3">
      <c r="A4" t="s">
        <v>24</v>
      </c>
      <c r="B4">
        <v>2026</v>
      </c>
    </row>
    <row r="5" spans="1:2" x14ac:dyDescent="0.3">
      <c r="A5" t="s">
        <v>25</v>
      </c>
      <c r="B5">
        <v>2027</v>
      </c>
    </row>
    <row r="6" spans="1:2" x14ac:dyDescent="0.3">
      <c r="A6" t="s">
        <v>26</v>
      </c>
      <c r="B6">
        <v>2028</v>
      </c>
    </row>
    <row r="7" spans="1:2" x14ac:dyDescent="0.3">
      <c r="A7" t="s">
        <v>27</v>
      </c>
      <c r="B7">
        <v>2029</v>
      </c>
    </row>
    <row r="8" spans="1:2" x14ac:dyDescent="0.3">
      <c r="A8" t="s">
        <v>28</v>
      </c>
      <c r="B8">
        <v>2030</v>
      </c>
    </row>
    <row r="9" spans="1:2" x14ac:dyDescent="0.3">
      <c r="A9" t="s">
        <v>29</v>
      </c>
    </row>
    <row r="10" spans="1:2" x14ac:dyDescent="0.3">
      <c r="A10" t="s">
        <v>30</v>
      </c>
    </row>
    <row r="11" spans="1:2" x14ac:dyDescent="0.3">
      <c r="A11" t="s">
        <v>31</v>
      </c>
    </row>
    <row r="12" spans="1:2" x14ac:dyDescent="0.3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vacation</vt:lpstr>
      <vt:lpstr>Tableau remplacement</vt:lpstr>
      <vt:lpstr>Liste des agents Titulaire</vt:lpstr>
      <vt:lpstr>Jours fériés</vt:lpstr>
      <vt:lpstr>Liste des vacataires</vt:lpstr>
      <vt:lpstr>Raisons absences</vt:lpstr>
      <vt:lpstr>Raisons vacations</vt:lpstr>
      <vt:lpstr>Feuil2</vt:lpstr>
    </vt:vector>
  </TitlesOfParts>
  <Company>Rennes Métropole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BEASSE Guillaume</cp:lastModifiedBy>
  <dcterms:created xsi:type="dcterms:W3CDTF">2023-02-03T14:16:32Z</dcterms:created>
  <dcterms:modified xsi:type="dcterms:W3CDTF">2023-02-06T19:56:43Z</dcterms:modified>
</cp:coreProperties>
</file>