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talas\Downloads\"/>
    </mc:Choice>
  </mc:AlternateContent>
  <xr:revisionPtr revIDLastSave="0" documentId="8_{89AB2248-EF45-48E2-BFC0-909FF5BBA764}" xr6:coauthVersionLast="47" xr6:coauthVersionMax="47" xr10:uidLastSave="{00000000-0000-0000-0000-000000000000}"/>
  <bookViews>
    <workbookView xWindow="28680" yWindow="-120" windowWidth="29040" windowHeight="15720" xr2:uid="{4F4E3B80-A50F-49ED-AE6B-23C8D753D063}"/>
  </bookViews>
  <sheets>
    <sheet name="Feuil1" sheetId="1" r:id="rId1"/>
  </sheet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1" l="1"/>
  <c r="I10" i="1"/>
  <c r="C10" i="1" a="1"/>
  <c r="C10" i="1" s="1"/>
  <c r="B10" i="1"/>
  <c r="M8" i="1"/>
  <c r="I8" i="1"/>
  <c r="C8" i="1" a="1"/>
  <c r="C8" i="1" s="1"/>
  <c r="B8" i="1"/>
  <c r="M6" i="1"/>
  <c r="I6" i="1"/>
  <c r="C6" i="1" a="1"/>
  <c r="C6" i="1" s="1"/>
  <c r="B6" i="1"/>
  <c r="M4" i="1"/>
  <c r="I4" i="1"/>
  <c r="C4" i="1" a="1"/>
  <c r="C4" i="1" s="1"/>
  <c r="B4" i="1"/>
  <c r="M2" i="1"/>
  <c r="I2" i="1"/>
  <c r="C2" i="1" a="1"/>
  <c r="C2" i="1" s="1"/>
  <c r="B2" i="1"/>
  <c r="N4" i="1" l="1"/>
  <c r="R4" i="1" s="1"/>
  <c r="N10" i="1"/>
  <c r="N8" i="1"/>
  <c r="N6" i="1"/>
  <c r="N2" i="1"/>
  <c r="Q4" i="1" l="1"/>
  <c r="Y4" i="1"/>
  <c r="S4" i="1"/>
  <c r="T4" i="1"/>
  <c r="U4" i="1"/>
  <c r="V4" i="1"/>
  <c r="W4" i="1"/>
  <c r="X4" i="1"/>
  <c r="Z4" i="1"/>
  <c r="P4" i="1"/>
  <c r="P6" i="1"/>
  <c r="Q6" i="1"/>
  <c r="T6" i="1"/>
  <c r="U6" i="1"/>
  <c r="V6" i="1"/>
  <c r="X6" i="1"/>
  <c r="Z6" i="1"/>
  <c r="R6" i="1"/>
  <c r="S6" i="1"/>
  <c r="W6" i="1"/>
  <c r="Y6" i="1"/>
  <c r="P8" i="1"/>
  <c r="Q8" i="1"/>
  <c r="R8" i="1"/>
  <c r="S8" i="1"/>
  <c r="Z8" i="1"/>
  <c r="U8" i="1"/>
  <c r="W8" i="1"/>
  <c r="Y8" i="1"/>
  <c r="T8" i="1"/>
  <c r="V8" i="1"/>
  <c r="X8" i="1"/>
  <c r="P2" i="1"/>
  <c r="Q2" i="1"/>
  <c r="T2" i="1"/>
  <c r="U2" i="1"/>
  <c r="V2" i="1"/>
  <c r="X2" i="1"/>
  <c r="Z2" i="1"/>
  <c r="R2" i="1"/>
  <c r="S2" i="1"/>
  <c r="W2" i="1"/>
  <c r="Y2" i="1"/>
  <c r="P10" i="1"/>
  <c r="Q10" i="1"/>
  <c r="T10" i="1"/>
  <c r="U10" i="1"/>
  <c r="V10" i="1"/>
  <c r="W10" i="1"/>
  <c r="Y10" i="1"/>
  <c r="R10" i="1"/>
  <c r="S10" i="1"/>
  <c r="X10" i="1"/>
  <c r="Z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<sst xmlns="http://schemas.openxmlformats.org/spreadsheetml/2006/main" count="40" uniqueCount="32">
  <si>
    <t/>
  </si>
  <si>
    <t>Denom.</t>
  </si>
  <si>
    <t>Actif/Rebus</t>
  </si>
  <si>
    <t>Désignation</t>
  </si>
  <si>
    <t>N° Série / Modèle</t>
  </si>
  <si>
    <t>Fournisseur + N° Facture</t>
  </si>
  <si>
    <t>Date acq. M T</t>
  </si>
  <si>
    <t>En compta</t>
  </si>
  <si>
    <t>Amort</t>
  </si>
  <si>
    <t>Année Fin Amort.</t>
  </si>
  <si>
    <t>Assiette de calcul initiale</t>
  </si>
  <si>
    <t>REM 05</t>
  </si>
  <si>
    <t>ACTIF</t>
  </si>
  <si>
    <t>[EW-830-BX] REMORQUE LIDER 3M50</t>
  </si>
  <si>
    <t>VN52L1630J1000067</t>
  </si>
  <si>
    <t>DESTRIAN 2018/302999</t>
  </si>
  <si>
    <t>L</t>
  </si>
  <si>
    <t>REM 06</t>
  </si>
  <si>
    <t xml:space="preserve">[FA-961-PD] REMORQUE LIDER 3M50 </t>
  </si>
  <si>
    <t>VN52L1630J1000246</t>
  </si>
  <si>
    <t>DESTRIAN 2018/901867</t>
  </si>
  <si>
    <t>REM 07</t>
  </si>
  <si>
    <t>[FB-093-FX] REMORQUE LIDER 750KG  + REHAUSSE GRIL. (190,00€)</t>
  </si>
  <si>
    <t>VN51L2B23J1001231</t>
  </si>
  <si>
    <t>DESTRIAN 2018/1002638</t>
  </si>
  <si>
    <t>BEN 05</t>
  </si>
  <si>
    <t>[EV-324-LW] CAMION IVECO DAILY</t>
  </si>
  <si>
    <t>ZCFC635B40D6045529</t>
  </si>
  <si>
    <t>BEN 01</t>
  </si>
  <si>
    <t>[DJ-492-HG] CAMION IVECO DAILY</t>
  </si>
  <si>
    <t>ZCFC35A740D533467</t>
  </si>
  <si>
    <t xml:space="preserve">Vendu à GPDG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</si>
</sst>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000"/>
    <numFmt numFmtId="165" formatCode="yyyy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color theme="1"/>
      <name val="Arial"/>
      <family val="2"/>
    </font>
    <font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44" fontId="4" fillId="0" borderId="0" xfId="2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14" fontId="3" fillId="0" borderId="0" xfId="0" applyNumberFormat="1" applyFont="1"/>
    <xf numFmtId="1" fontId="3" fillId="0" borderId="0" xfId="1" applyNumberFormat="1" applyFont="1"/>
    <xf numFmtId="44" fontId="4" fillId="0" borderId="0" xfId="2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2" fontId="3" fillId="0" borderId="0" xfId="0" applyNumberFormat="1" applyFont="1"/>
    <xf numFmtId="44" fontId="4" fillId="0" borderId="0" xfId="2" applyFont="1" applyFill="1"/>
    <xf numFmtId="0" fontId="2" fillId="0" borderId="0" xfId="0" applyFont="1"/>
    <xf numFmtId="14" fontId="2" fillId="0" borderId="0" xfId="0" applyNumberFormat="1" applyFont="1"/>
    <xf numFmtId="2" fontId="3" fillId="0" borderId="0" xfId="0" applyNumberFormat="1" applyFont="1" applyAlignment="1">
      <alignment horizontal="left"/>
    </xf>
    <xf numFmtId="1" fontId="0" fillId="0" borderId="0" xfId="0" applyNumberFormat="1"/>
    <xf numFmtId="165" fontId="3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/>
    </xf>
    <xf numFmtId="44" fontId="4" fillId="0" borderId="2" xfId="2" applyFont="1" applyBorder="1"/>
    <xf numFmtId="44" fontId="4" fillId="0" borderId="3" xfId="2" applyFont="1" applyBorder="1"/>
    <xf numFmtId="2" fontId="6" fillId="0" borderId="0" xfId="0" applyNumberFormat="1" applyFon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704851</xdr:colOff>
      <xdr:row>15</xdr:row>
      <xdr:rowOff>28576</xdr:rowOff>
    </xdr:from>
    <xdr:to>
      <xdr:col>17</xdr:col>
      <xdr:colOff>914401</xdr:colOff>
      <xdr:row>38</xdr:row>
      <xdr:rowOff>148659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2C497F-36BB-4ED9-AE2C-72D7A63C5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62901" y="2305051"/>
          <a:ext cx="5314950" cy="4387283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20</xdr:row>
      <xdr:rowOff>161925</xdr:rowOff>
    </xdr:from>
    <xdr:to>
      <xdr:col>9</xdr:col>
      <xdr:colOff>238125</xdr:colOff>
      <xdr:row>27</xdr:row>
      <xdr:rowOff>95250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D1B8049-065B-4933-A7F6-C3056E605FE0}"/>
            </a:ext>
          </a:extLst>
        </xdr:cNvPr>
        <xdr:cNvSpPr txBox="1">
          <a:spLocks noChangeArrowheads="1"/>
        </xdr:cNvSpPr>
      </xdr:nvSpPr>
      <xdr:spPr bwMode="auto">
        <a:xfrm>
          <a:off x="2143125" y="3276600"/>
          <a:ext cx="5353050" cy="1266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Apres amortissement comptable ou fin de leasinf, les bennes subissent une décote de 35% sur la valeur d'achat initiale, suivie de 5%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VL + remorques subissent une décote de 50% sur la valeur initiale, suivie de 7% par année.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ea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Apres la période d'amortissement,  reprendre la même durée de période pour la décote,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81AB-152E-4472-AD78-4463D0C8EBE1}">
  <sheetPr codeName="Sheet1"/>
  <dimension ref="A1:AH43"/>
  <sheetViews>
    <sheetView tabSelected="1" topLeftCell="E1" workbookViewId="0">
      <selection activeCell="Z7" sqref="Z7"/>
    </sheetView>
  </sheetViews>
  <sheetFormatPr baseColWidth="10" defaultColWidth="11.42578125" defaultRowHeight="15" x14ac:dyDescent="0.25"/>
  <cols>
    <col min="1" max="3" width="7.140625" customWidth="1"/>
    <col min="4" max="4" width="10.140625" customWidth="1"/>
    <col min="5" max="5" width="54.42578125" customWidth="1"/>
    <col min="6" max="6" width="19" hidden="1" customWidth="1"/>
    <col min="7" max="7" width="29.28515625" hidden="1" customWidth="1"/>
    <col min="9" max="9" width="11.42578125" style="18"/>
    <col min="11" max="11" width="1.7109375" bestFit="1" customWidth="1"/>
    <col min="12" max="12" width="5.85546875" bestFit="1" customWidth="1"/>
    <col min="13" max="13" width="5.85546875" customWidth="1"/>
    <col min="14" max="14" width="7.5703125" style="18" customWidth="1"/>
    <col min="15" max="18" width="14.7109375" customWidth="1"/>
    <col min="19" max="19" width="11.140625" bestFit="1" customWidth="1"/>
    <col min="20" max="21" width="9" bestFit="1" customWidth="1"/>
  </cols>
  <sheetData>
    <row r="1" spans="1:34" s="5" customFormat="1" ht="38.25" x14ac:dyDescent="0.25">
      <c r="A1" s="1" t="s">
        <v>1</v>
      </c>
      <c r="B1" s="1"/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3" t="s">
        <v>7</v>
      </c>
      <c r="K1" s="1" t="s">
        <v>0</v>
      </c>
      <c r="L1" s="1" t="s">
        <v>8</v>
      </c>
      <c r="M1" s="1"/>
      <c r="N1" s="2" t="s">
        <v>9</v>
      </c>
      <c r="O1" s="20" t="s">
        <v>10</v>
      </c>
      <c r="P1" s="4">
        <v>2033</v>
      </c>
      <c r="Q1" s="4">
        <v>2032</v>
      </c>
      <c r="R1" s="4">
        <v>2031</v>
      </c>
      <c r="S1" s="4">
        <v>2030</v>
      </c>
      <c r="T1" s="4">
        <v>2029</v>
      </c>
      <c r="U1" s="4">
        <v>2028</v>
      </c>
      <c r="V1" s="4">
        <v>2027</v>
      </c>
      <c r="W1" s="4">
        <v>2026</v>
      </c>
      <c r="X1" s="4">
        <v>2025</v>
      </c>
      <c r="Y1" s="4">
        <v>2024</v>
      </c>
      <c r="Z1" s="4">
        <v>2023</v>
      </c>
      <c r="AB1" s="6"/>
      <c r="AC1" s="6"/>
      <c r="AD1" s="6"/>
      <c r="AE1" s="6"/>
      <c r="AF1" s="6"/>
      <c r="AG1" s="6"/>
      <c r="AH1" s="6"/>
    </row>
    <row r="2" spans="1:34" s="7" customFormat="1" ht="12.75" x14ac:dyDescent="0.2">
      <c r="A2" s="7" t="s">
        <v>11</v>
      </c>
      <c r="B2" s="7" t="str">
        <f>MID(A2,1,3)</f>
        <v>REM</v>
      </c>
      <c r="C2" s="7" cm="1">
        <f t="array" ref="C2">_xlfn.IFS(LEFT(A2)="B",1,LEFT(A2)="R",2,LEFT(A2)="T",2,LEFT(A2)="V",2,LEFT(A2)="","")</f>
        <v>2</v>
      </c>
      <c r="D2" s="7" t="s">
        <v>12</v>
      </c>
      <c r="E2" s="7" t="s">
        <v>13</v>
      </c>
      <c r="F2" s="7" t="s">
        <v>14</v>
      </c>
      <c r="G2" s="7" t="s">
        <v>15</v>
      </c>
      <c r="H2" s="8">
        <v>43185</v>
      </c>
      <c r="I2" s="9">
        <f>YEAR(H2)</f>
        <v>2018</v>
      </c>
      <c r="J2" s="10">
        <v>2426</v>
      </c>
      <c r="K2" s="11" t="s">
        <v>16</v>
      </c>
      <c r="L2" s="7">
        <v>10</v>
      </c>
      <c r="M2" s="7">
        <f>100/L2</f>
        <v>10</v>
      </c>
      <c r="N2" s="12">
        <f>I2+M2</f>
        <v>2028</v>
      </c>
      <c r="O2" s="21">
        <v>2426</v>
      </c>
      <c r="P2" s="13">
        <f t="shared" ref="P2:Y10" si="0">_xlfn.LET(_xlpm.x,IF(P$1&lt;=$N2,$J2/$M2,IF($C2=1,$J2*35%-(P$1-$N2)*5%*$J2,$J2*50%-(P$1-$N2)*7%*$J2)),IF(_xlpm.x&lt;0,0,_xlpm.x/12))</f>
        <v>30.324999999999989</v>
      </c>
      <c r="Q2" s="13">
        <f t="shared" si="0"/>
        <v>44.476666666666659</v>
      </c>
      <c r="R2" s="13">
        <f t="shared" si="0"/>
        <v>58.62833333333333</v>
      </c>
      <c r="S2" s="13">
        <f t="shared" si="0"/>
        <v>72.779999999999987</v>
      </c>
      <c r="T2" s="13">
        <f t="shared" si="0"/>
        <v>86.931666666666672</v>
      </c>
      <c r="U2" s="13">
        <f t="shared" si="0"/>
        <v>20.216666666666665</v>
      </c>
      <c r="V2" s="13">
        <f t="shared" si="0"/>
        <v>20.216666666666665</v>
      </c>
      <c r="W2" s="13">
        <f t="shared" si="0"/>
        <v>20.216666666666665</v>
      </c>
      <c r="X2" s="13">
        <f t="shared" si="0"/>
        <v>20.216666666666665</v>
      </c>
      <c r="Y2" s="13">
        <f t="shared" si="0"/>
        <v>20.216666666666665</v>
      </c>
      <c r="Z2" s="13">
        <f t="shared" ref="Z2:Z10" si="1">_xlfn.LET(_xlpm.x,IF(Z$1&lt;=$N2,$J2/$M2,IF($C2=1,$J2*35%-(Z$1-$N2)*5%*$J2,$J2*50%-(Z$1-$N2)*7%*$J2)),IF(_xlpm.x&lt;0,0,_xlpm.x/12))</f>
        <v>20.216666666666665</v>
      </c>
      <c r="AB2" s="6"/>
      <c r="AC2" s="6"/>
      <c r="AD2" s="6"/>
      <c r="AE2" s="6"/>
      <c r="AF2" s="6"/>
      <c r="AG2" s="6"/>
      <c r="AH2" s="6"/>
    </row>
    <row r="3" spans="1:34" s="7" customFormat="1" ht="12.75" x14ac:dyDescent="0.2">
      <c r="H3" s="8"/>
      <c r="I3" s="9"/>
      <c r="J3" s="10"/>
      <c r="K3" s="11"/>
      <c r="N3" s="12"/>
      <c r="O3" s="21"/>
      <c r="P3" s="24">
        <v>7.56</v>
      </c>
      <c r="Q3" s="24">
        <v>8.1300000000000008</v>
      </c>
      <c r="R3" s="24">
        <v>8.74</v>
      </c>
      <c r="S3" s="24">
        <v>9.4</v>
      </c>
      <c r="T3" s="24">
        <v>10.11</v>
      </c>
      <c r="U3" s="24">
        <v>20.22</v>
      </c>
      <c r="V3" s="24">
        <v>20.22</v>
      </c>
      <c r="W3" s="24">
        <v>20.22</v>
      </c>
      <c r="X3" s="24">
        <v>20.22</v>
      </c>
      <c r="Y3" s="24">
        <v>20.22</v>
      </c>
      <c r="Z3" s="24">
        <v>20.22</v>
      </c>
      <c r="AB3" s="6"/>
      <c r="AC3" s="6"/>
      <c r="AD3" s="6"/>
      <c r="AE3" s="6"/>
      <c r="AF3" s="6"/>
      <c r="AG3" s="6"/>
      <c r="AH3" s="6"/>
    </row>
    <row r="4" spans="1:34" s="7" customFormat="1" ht="12.75" x14ac:dyDescent="0.2">
      <c r="A4" s="7" t="s">
        <v>17</v>
      </c>
      <c r="B4" s="7" t="str">
        <f t="shared" ref="B4:B10" si="2">MID(A4,1,3)</f>
        <v>REM</v>
      </c>
      <c r="C4" s="7" cm="1">
        <f t="array" ref="C4">_xlfn.IFS(LEFT(A4)="B",1,LEFT(A4)="R",2,LEFT(A4)="T",2,LEFT(A4)="V",2,LEFT(A4)="","")</f>
        <v>2</v>
      </c>
      <c r="D4" s="7" t="s">
        <v>12</v>
      </c>
      <c r="E4" s="7" t="s">
        <v>18</v>
      </c>
      <c r="F4" s="7" t="s">
        <v>19</v>
      </c>
      <c r="G4" s="7" t="s">
        <v>20</v>
      </c>
      <c r="H4" s="8">
        <v>43368</v>
      </c>
      <c r="I4" s="9">
        <f t="shared" ref="I4:I10" si="3">YEAR(H4)</f>
        <v>2018</v>
      </c>
      <c r="J4" s="10">
        <v>2400</v>
      </c>
      <c r="K4" s="11" t="s">
        <v>16</v>
      </c>
      <c r="L4" s="13">
        <v>20</v>
      </c>
      <c r="M4" s="7">
        <f t="shared" ref="M4:M10" si="4">100/L4</f>
        <v>5</v>
      </c>
      <c r="N4" s="12">
        <f t="shared" ref="N4:N10" si="5">I4+M4</f>
        <v>2023</v>
      </c>
      <c r="O4" s="21">
        <v>2400</v>
      </c>
      <c r="P4" s="13">
        <f t="shared" si="0"/>
        <v>0</v>
      </c>
      <c r="Q4" s="13">
        <f t="shared" si="0"/>
        <v>0</v>
      </c>
      <c r="R4" s="13">
        <f t="shared" si="0"/>
        <v>0</v>
      </c>
      <c r="S4" s="13">
        <f t="shared" si="0"/>
        <v>2</v>
      </c>
      <c r="T4" s="13">
        <f t="shared" si="0"/>
        <v>15.999999999999991</v>
      </c>
      <c r="U4" s="13">
        <f t="shared" si="0"/>
        <v>29.999999999999989</v>
      </c>
      <c r="V4" s="13">
        <f t="shared" si="0"/>
        <v>43.999999999999993</v>
      </c>
      <c r="W4" s="13">
        <f t="shared" si="0"/>
        <v>58</v>
      </c>
      <c r="X4" s="13">
        <f t="shared" si="0"/>
        <v>72</v>
      </c>
      <c r="Y4" s="13">
        <f t="shared" si="0"/>
        <v>86</v>
      </c>
      <c r="Z4" s="13">
        <f t="shared" si="1"/>
        <v>40</v>
      </c>
      <c r="AB4" s="6"/>
      <c r="AC4" s="6"/>
      <c r="AD4" s="6"/>
      <c r="AE4" s="6"/>
      <c r="AF4" s="6"/>
      <c r="AG4" s="6"/>
      <c r="AH4" s="6"/>
    </row>
    <row r="5" spans="1:34" s="7" customFormat="1" ht="12.75" x14ac:dyDescent="0.2">
      <c r="H5" s="8"/>
      <c r="I5" s="9"/>
      <c r="J5" s="10"/>
      <c r="K5" s="11"/>
      <c r="L5" s="13"/>
      <c r="N5" s="12"/>
      <c r="O5" s="21"/>
      <c r="P5" s="24">
        <v>19.36</v>
      </c>
      <c r="Q5" s="24">
        <v>20.82</v>
      </c>
      <c r="R5" s="24">
        <v>22.38</v>
      </c>
      <c r="S5" s="24">
        <v>24.07</v>
      </c>
      <c r="T5" s="24">
        <v>25.88</v>
      </c>
      <c r="U5" s="24">
        <v>27.83</v>
      </c>
      <c r="V5" s="24">
        <v>29.92</v>
      </c>
      <c r="W5" s="24">
        <v>32.17</v>
      </c>
      <c r="X5" s="24">
        <v>34.6</v>
      </c>
      <c r="Y5" s="24">
        <v>37.200000000000003</v>
      </c>
      <c r="Z5" s="24">
        <v>40</v>
      </c>
      <c r="AB5" s="6"/>
      <c r="AC5" s="6"/>
      <c r="AD5" s="6"/>
      <c r="AE5" s="6"/>
      <c r="AF5" s="6"/>
      <c r="AG5" s="6"/>
      <c r="AH5" s="6"/>
    </row>
    <row r="6" spans="1:34" s="7" customFormat="1" ht="12.75" x14ac:dyDescent="0.2">
      <c r="A6" s="7" t="s">
        <v>21</v>
      </c>
      <c r="B6" s="7" t="str">
        <f t="shared" si="2"/>
        <v>REM</v>
      </c>
      <c r="C6" s="7" cm="1">
        <f t="array" ref="C6">_xlfn.IFS(LEFT(A6)="B",1,LEFT(A6)="R",2,LEFT(A6)="T",2,LEFT(A6)="V",2,LEFT(A6)="","")</f>
        <v>2</v>
      </c>
      <c r="D6" s="7" t="s">
        <v>12</v>
      </c>
      <c r="E6" s="7" t="s">
        <v>22</v>
      </c>
      <c r="F6" s="7" t="s">
        <v>23</v>
      </c>
      <c r="G6" s="7" t="s">
        <v>24</v>
      </c>
      <c r="H6" s="8">
        <v>43397</v>
      </c>
      <c r="I6" s="9">
        <f t="shared" si="3"/>
        <v>2018</v>
      </c>
      <c r="J6" s="10">
        <v>685</v>
      </c>
      <c r="K6" s="11" t="s">
        <v>16</v>
      </c>
      <c r="L6" s="7">
        <v>33.33</v>
      </c>
      <c r="M6" s="7">
        <f t="shared" si="4"/>
        <v>3.0003000300030003</v>
      </c>
      <c r="N6" s="12">
        <f t="shared" si="5"/>
        <v>2021.000300030003</v>
      </c>
      <c r="O6" s="21">
        <v>875</v>
      </c>
      <c r="P6" s="13">
        <f t="shared" si="0"/>
        <v>0</v>
      </c>
      <c r="Q6" s="13">
        <f t="shared" si="0"/>
        <v>0</v>
      </c>
      <c r="R6" s="13">
        <f t="shared" si="0"/>
        <v>0</v>
      </c>
      <c r="S6" s="13">
        <f t="shared" si="0"/>
        <v>0</v>
      </c>
      <c r="T6" s="13">
        <f t="shared" si="0"/>
        <v>0</v>
      </c>
      <c r="U6" s="13">
        <f t="shared" si="0"/>
        <v>0.57203220322039294</v>
      </c>
      <c r="V6" s="13">
        <f t="shared" si="0"/>
        <v>4.5678655365537253</v>
      </c>
      <c r="W6" s="13">
        <f t="shared" si="0"/>
        <v>8.5636988698870571</v>
      </c>
      <c r="X6" s="13">
        <f t="shared" si="0"/>
        <v>12.559532203220392</v>
      </c>
      <c r="Y6" s="13">
        <f t="shared" si="0"/>
        <v>16.555365536553726</v>
      </c>
      <c r="Z6" s="13">
        <f t="shared" si="1"/>
        <v>20.55119886988706</v>
      </c>
      <c r="AB6" s="6"/>
      <c r="AC6" s="6"/>
      <c r="AD6" s="6"/>
      <c r="AE6" s="6"/>
      <c r="AF6" s="6"/>
      <c r="AG6" s="6"/>
      <c r="AH6" s="6"/>
    </row>
    <row r="7" spans="1:34" s="7" customFormat="1" ht="12.75" x14ac:dyDescent="0.2">
      <c r="H7" s="8"/>
      <c r="I7" s="9"/>
      <c r="J7" s="10"/>
      <c r="K7" s="11"/>
      <c r="N7" s="12"/>
      <c r="O7" s="22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B7" s="6"/>
      <c r="AC7" s="6"/>
      <c r="AD7" s="6"/>
      <c r="AE7" s="6"/>
      <c r="AF7" s="6"/>
      <c r="AG7" s="6"/>
      <c r="AH7" s="6"/>
    </row>
    <row r="8" spans="1:34" s="7" customFormat="1" ht="12.75" x14ac:dyDescent="0.2">
      <c r="A8" s="7" t="s">
        <v>25</v>
      </c>
      <c r="B8" s="7" t="str">
        <f t="shared" si="2"/>
        <v>BEN</v>
      </c>
      <c r="C8" s="7" cm="1">
        <f t="array" ref="C8">_xlfn.IFS(LEFT(A8)="B",1,LEFT(A8)="R",2,LEFT(A8)="T",2,LEFT(A8)="V",2,LEFT(A8)="","")</f>
        <v>1</v>
      </c>
      <c r="D8" s="7" t="s">
        <v>12</v>
      </c>
      <c r="E8" s="7" t="s">
        <v>26</v>
      </c>
      <c r="F8" s="7" t="s">
        <v>27</v>
      </c>
      <c r="H8" s="8">
        <v>43725</v>
      </c>
      <c r="I8" s="9">
        <f t="shared" si="3"/>
        <v>2019</v>
      </c>
      <c r="J8" s="10">
        <v>23750</v>
      </c>
      <c r="K8" s="11" t="s">
        <v>16</v>
      </c>
      <c r="L8" s="7">
        <v>20</v>
      </c>
      <c r="M8" s="7">
        <f t="shared" si="4"/>
        <v>5</v>
      </c>
      <c r="N8" s="12">
        <f t="shared" si="5"/>
        <v>2024</v>
      </c>
      <c r="O8" s="22">
        <v>23750</v>
      </c>
      <c r="P8" s="13">
        <f t="shared" si="0"/>
        <v>0</v>
      </c>
      <c r="Q8" s="13">
        <f t="shared" si="0"/>
        <v>0</v>
      </c>
      <c r="R8" s="13">
        <f t="shared" si="0"/>
        <v>0</v>
      </c>
      <c r="S8" s="13">
        <f t="shared" si="0"/>
        <v>98.958333333333258</v>
      </c>
      <c r="T8" s="13">
        <f t="shared" si="0"/>
        <v>197.91666666666666</v>
      </c>
      <c r="U8" s="13">
        <f t="shared" si="0"/>
        <v>296.875</v>
      </c>
      <c r="V8" s="13">
        <f t="shared" si="0"/>
        <v>395.83333333333331</v>
      </c>
      <c r="W8" s="13">
        <f t="shared" si="0"/>
        <v>494.79166666666669</v>
      </c>
      <c r="X8" s="13">
        <f t="shared" si="0"/>
        <v>593.75</v>
      </c>
      <c r="Y8" s="13">
        <f t="shared" si="0"/>
        <v>395.83333333333331</v>
      </c>
      <c r="Z8" s="13">
        <f t="shared" si="1"/>
        <v>395.83333333333331</v>
      </c>
      <c r="AB8" s="6"/>
      <c r="AC8" s="6"/>
      <c r="AD8" s="6"/>
      <c r="AE8" s="6"/>
      <c r="AF8" s="6"/>
      <c r="AG8" s="6"/>
      <c r="AH8" s="6"/>
    </row>
    <row r="9" spans="1:34" s="7" customFormat="1" ht="12.75" x14ac:dyDescent="0.2">
      <c r="H9" s="8"/>
      <c r="I9" s="9"/>
      <c r="J9" s="10"/>
      <c r="K9" s="11"/>
      <c r="N9" s="12"/>
      <c r="O9" s="22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B9" s="6"/>
      <c r="AC9" s="6"/>
      <c r="AD9" s="6"/>
      <c r="AE9" s="6"/>
      <c r="AF9" s="6"/>
      <c r="AG9" s="6"/>
      <c r="AH9" s="6"/>
    </row>
    <row r="10" spans="1:34" s="7" customFormat="1" ht="13.5" thickBot="1" x14ac:dyDescent="0.25">
      <c r="A10" s="7" t="s">
        <v>28</v>
      </c>
      <c r="B10" s="7" t="str">
        <f t="shared" si="2"/>
        <v>BEN</v>
      </c>
      <c r="C10" s="7" cm="1">
        <f t="array" ref="C10">_xlfn.IFS(LEFT(A10)="B",1,LEFT(A10)="R",2,LEFT(A10)="T",2,LEFT(A10)="V",2,LEFT(A10)="","")</f>
        <v>1</v>
      </c>
      <c r="D10" s="7" t="s">
        <v>12</v>
      </c>
      <c r="E10" s="7" t="s">
        <v>29</v>
      </c>
      <c r="F10" s="7" t="s">
        <v>30</v>
      </c>
      <c r="G10" s="7" t="s">
        <v>31</v>
      </c>
      <c r="H10" s="8">
        <v>43769</v>
      </c>
      <c r="I10" s="9">
        <f t="shared" si="3"/>
        <v>2019</v>
      </c>
      <c r="J10" s="10">
        <v>17500</v>
      </c>
      <c r="K10" s="11" t="s">
        <v>16</v>
      </c>
      <c r="L10" s="7">
        <v>25</v>
      </c>
      <c r="M10" s="7">
        <f t="shared" si="4"/>
        <v>4</v>
      </c>
      <c r="N10" s="12">
        <f t="shared" si="5"/>
        <v>2023</v>
      </c>
      <c r="O10" s="23">
        <v>17500</v>
      </c>
      <c r="P10" s="13">
        <f t="shared" si="0"/>
        <v>0</v>
      </c>
      <c r="Q10" s="13">
        <f t="shared" si="0"/>
        <v>0</v>
      </c>
      <c r="R10" s="13">
        <f t="shared" si="0"/>
        <v>0</v>
      </c>
      <c r="S10" s="13">
        <f t="shared" si="0"/>
        <v>0</v>
      </c>
      <c r="T10" s="13">
        <f t="shared" si="0"/>
        <v>72.916666666666586</v>
      </c>
      <c r="U10" s="13">
        <f t="shared" si="0"/>
        <v>145.83333333333334</v>
      </c>
      <c r="V10" s="13">
        <f t="shared" si="0"/>
        <v>218.75</v>
      </c>
      <c r="W10" s="13">
        <f t="shared" si="0"/>
        <v>291.66666666666663</v>
      </c>
      <c r="X10" s="13">
        <f t="shared" si="0"/>
        <v>364.58333333333331</v>
      </c>
      <c r="Y10" s="13">
        <f t="shared" si="0"/>
        <v>437.5</v>
      </c>
      <c r="Z10" s="13">
        <f t="shared" si="1"/>
        <v>364.58333333333331</v>
      </c>
      <c r="AB10" s="6"/>
      <c r="AC10" s="6"/>
      <c r="AD10" s="6"/>
      <c r="AE10" s="6"/>
      <c r="AF10" s="6"/>
      <c r="AG10" s="6"/>
      <c r="AH10" s="6"/>
    </row>
    <row r="11" spans="1:34" s="7" customFormat="1" ht="12.75" x14ac:dyDescent="0.2">
      <c r="H11" s="8"/>
      <c r="I11" s="9"/>
      <c r="J11" s="10"/>
      <c r="K11" s="11"/>
      <c r="L11" s="13"/>
      <c r="N11" s="12"/>
      <c r="O11" s="10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34" s="7" customFormat="1" ht="12.75" x14ac:dyDescent="0.2">
      <c r="H12" s="8"/>
      <c r="I12" s="9"/>
      <c r="J12" s="10"/>
      <c r="K12" s="11"/>
      <c r="N12" s="12"/>
      <c r="O12" s="10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34" s="7" customFormat="1" ht="12.75" x14ac:dyDescent="0.2">
      <c r="H13" s="8"/>
      <c r="I13" s="9"/>
      <c r="J13" s="10"/>
      <c r="K13" s="11"/>
      <c r="N13" s="12"/>
      <c r="O13" s="10"/>
      <c r="P13" s="13"/>
      <c r="Q13" s="13"/>
      <c r="R13" s="13"/>
      <c r="S13" s="13"/>
      <c r="U13" s="13"/>
      <c r="V13" s="13"/>
      <c r="W13" s="13"/>
      <c r="X13" s="13"/>
      <c r="Y13" s="13"/>
      <c r="Z13" s="13"/>
    </row>
    <row r="14" spans="1:34" s="7" customFormat="1" ht="12.75" x14ac:dyDescent="0.2">
      <c r="H14" s="8"/>
      <c r="I14" s="9"/>
      <c r="J14" s="10"/>
      <c r="K14" s="11"/>
      <c r="N14" s="12"/>
      <c r="O14" s="10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34" s="7" customFormat="1" ht="12.75" x14ac:dyDescent="0.2">
      <c r="H15" s="8"/>
      <c r="I15" s="9"/>
      <c r="J15" s="10"/>
      <c r="K15" s="11"/>
      <c r="N15" s="12"/>
      <c r="O15" s="10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34" s="7" customFormat="1" ht="12.75" x14ac:dyDescent="0.2">
      <c r="H16" s="8"/>
      <c r="I16" s="9"/>
      <c r="J16" s="10"/>
      <c r="K16" s="11"/>
      <c r="N16" s="12"/>
      <c r="O16" s="10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s="7" customFormat="1" ht="12.75" x14ac:dyDescent="0.2">
      <c r="H17" s="8"/>
      <c r="I17" s="9"/>
      <c r="J17" s="14"/>
      <c r="K17" s="11"/>
      <c r="N17" s="12"/>
      <c r="O17" s="14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s="7" customFormat="1" ht="12.75" x14ac:dyDescent="0.2">
      <c r="H18" s="8"/>
      <c r="I18" s="9"/>
      <c r="J18" s="10"/>
      <c r="K18" s="11"/>
      <c r="N18" s="12"/>
      <c r="O18" s="10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s="7" customFormat="1" ht="12.75" x14ac:dyDescent="0.2">
      <c r="H19" s="8"/>
      <c r="I19" s="9"/>
      <c r="J19" s="10"/>
      <c r="K19" s="11"/>
      <c r="N19" s="12"/>
      <c r="O19" s="10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x14ac:dyDescent="0.25">
      <c r="A20" s="15"/>
      <c r="B20" s="7"/>
      <c r="C20" s="7"/>
      <c r="D20" s="7"/>
      <c r="E20" s="15"/>
      <c r="F20" s="15"/>
      <c r="G20" s="15"/>
      <c r="H20" s="16"/>
      <c r="I20" s="9"/>
      <c r="J20" s="14"/>
      <c r="L20" s="17"/>
      <c r="M20" s="7"/>
      <c r="N20" s="12"/>
      <c r="O20" s="14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x14ac:dyDescent="0.25">
      <c r="A21" s="7"/>
      <c r="B21" s="7"/>
      <c r="C21" s="7"/>
      <c r="D21" s="7"/>
      <c r="E21" s="15"/>
      <c r="F21" s="15"/>
      <c r="G21" s="15"/>
      <c r="H21" s="16"/>
      <c r="I21" s="9"/>
      <c r="J21" s="14"/>
      <c r="L21" s="17"/>
      <c r="M21" s="7"/>
      <c r="N21" s="12"/>
      <c r="O21" s="14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x14ac:dyDescent="0.25">
      <c r="A22" s="7"/>
      <c r="B22" s="7"/>
      <c r="C22" s="7"/>
      <c r="D22" s="7"/>
      <c r="E22" s="15"/>
      <c r="F22" s="15"/>
      <c r="G22" s="15"/>
      <c r="H22" s="16"/>
      <c r="I22" s="9"/>
      <c r="J22" s="14"/>
      <c r="L22" s="17"/>
      <c r="M22" s="7"/>
      <c r="N22" s="12"/>
      <c r="O22" s="14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x14ac:dyDescent="0.25">
      <c r="A23" s="7"/>
      <c r="B23" s="7"/>
      <c r="C23" s="7"/>
      <c r="D23" s="7"/>
      <c r="E23" s="15"/>
      <c r="F23" s="15"/>
      <c r="G23" s="15"/>
      <c r="H23" s="16"/>
      <c r="I23" s="9"/>
      <c r="J23" s="14"/>
      <c r="L23" s="17"/>
      <c r="M23" s="7"/>
      <c r="N23" s="12"/>
      <c r="O23" s="14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7"/>
      <c r="B24" s="7"/>
      <c r="C24" s="7"/>
      <c r="D24" s="7"/>
      <c r="E24" s="15"/>
      <c r="F24" s="15"/>
      <c r="G24" s="15"/>
      <c r="H24" s="16"/>
      <c r="I24" s="9"/>
      <c r="J24" s="14"/>
      <c r="L24" s="17"/>
      <c r="M24" s="7"/>
      <c r="N24" s="12"/>
      <c r="O24" s="14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7"/>
      <c r="B25" s="7"/>
      <c r="C25" s="7"/>
      <c r="D25" s="7"/>
      <c r="E25" s="15"/>
      <c r="F25" s="15"/>
      <c r="G25" s="15"/>
      <c r="H25" s="16"/>
      <c r="I25" s="9"/>
      <c r="J25" s="14"/>
      <c r="L25" s="17"/>
      <c r="M25" s="7"/>
      <c r="N25" s="12"/>
      <c r="O25" s="14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x14ac:dyDescent="0.25">
      <c r="A26" s="7"/>
      <c r="B26" s="7"/>
      <c r="C26" s="7"/>
      <c r="D26" s="7"/>
      <c r="E26" s="15"/>
      <c r="F26" s="15"/>
      <c r="G26" s="15"/>
      <c r="H26" s="16"/>
      <c r="I26" s="9"/>
      <c r="J26" s="14"/>
      <c r="L26" s="17"/>
      <c r="M26" s="7"/>
      <c r="N26" s="12"/>
      <c r="O26" s="14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x14ac:dyDescent="0.25">
      <c r="A27" s="7"/>
      <c r="B27" s="7"/>
      <c r="C27" s="7"/>
      <c r="D27" s="7"/>
      <c r="E27" s="15"/>
      <c r="F27" s="15"/>
      <c r="G27" s="15"/>
      <c r="H27" s="16"/>
      <c r="I27" s="9"/>
      <c r="J27" s="14"/>
      <c r="L27" s="17"/>
      <c r="M27" s="7"/>
      <c r="N27" s="12"/>
      <c r="O27" s="14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x14ac:dyDescent="0.25">
      <c r="A28" s="7"/>
      <c r="B28" s="7"/>
      <c r="C28" s="7"/>
      <c r="D28" s="7"/>
      <c r="E28" s="15"/>
      <c r="F28" s="15"/>
      <c r="G28" s="15"/>
      <c r="H28" s="16"/>
      <c r="I28" s="9"/>
      <c r="J28" s="14"/>
      <c r="L28" s="17"/>
      <c r="M28" s="7"/>
      <c r="N28" s="12"/>
      <c r="O28" s="14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x14ac:dyDescent="0.25">
      <c r="A29" s="15"/>
      <c r="B29" s="7"/>
      <c r="C29" s="7"/>
      <c r="D29" s="7"/>
      <c r="E29" s="15"/>
      <c r="F29" s="15"/>
      <c r="G29" s="15"/>
      <c r="H29" s="16"/>
      <c r="I29" s="9"/>
      <c r="J29" s="14"/>
      <c r="L29" s="17"/>
      <c r="M29" s="7"/>
      <c r="N29" s="12"/>
      <c r="O29" s="14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x14ac:dyDescent="0.25">
      <c r="A30" s="7"/>
      <c r="B30" s="7"/>
      <c r="C30" s="7"/>
      <c r="D30" s="7"/>
      <c r="E30" s="15"/>
      <c r="F30" s="15"/>
      <c r="G30" s="15"/>
      <c r="H30" s="16"/>
      <c r="I30" s="9"/>
      <c r="J30" s="14"/>
      <c r="L30" s="17"/>
      <c r="M30" s="7"/>
      <c r="N30" s="12"/>
      <c r="O30" s="14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x14ac:dyDescent="0.25">
      <c r="A31" s="7"/>
      <c r="B31" s="7"/>
      <c r="C31" s="7"/>
      <c r="D31" s="7"/>
      <c r="E31" s="15"/>
      <c r="F31" s="15"/>
      <c r="G31" s="15"/>
      <c r="H31" s="16"/>
      <c r="I31" s="9"/>
      <c r="J31" s="14"/>
      <c r="L31" s="17"/>
      <c r="M31" s="7"/>
      <c r="N31" s="12"/>
      <c r="O31" s="14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x14ac:dyDescent="0.25">
      <c r="B32" s="7"/>
      <c r="C32" s="7"/>
      <c r="D32" s="7"/>
      <c r="J32" s="10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2:26" x14ac:dyDescent="0.25">
      <c r="B33" s="7"/>
      <c r="C33" s="7"/>
      <c r="J33" s="10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2:26" x14ac:dyDescent="0.25">
      <c r="B34" s="7"/>
      <c r="C34" s="7"/>
      <c r="J34" s="10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2:26" x14ac:dyDescent="0.25">
      <c r="B35" s="7"/>
      <c r="C35" s="7"/>
      <c r="J35" s="10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2:26" x14ac:dyDescent="0.25">
      <c r="B36" s="7"/>
      <c r="C36" s="7"/>
      <c r="J36" s="10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2:26" x14ac:dyDescent="0.25">
      <c r="B37" s="7"/>
      <c r="C37" s="7"/>
      <c r="J37" s="10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2:26" x14ac:dyDescent="0.25">
      <c r="B38" s="7"/>
      <c r="C38" s="7"/>
      <c r="J38" s="10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2:26" x14ac:dyDescent="0.25">
      <c r="B39" s="7"/>
      <c r="C39" s="7"/>
      <c r="J39" s="10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2:26" x14ac:dyDescent="0.25">
      <c r="B40" s="7"/>
      <c r="C40" s="7"/>
      <c r="J40" s="10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2:26" x14ac:dyDescent="0.25">
      <c r="B41" s="7"/>
      <c r="C41" s="7"/>
      <c r="J41" s="10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3" spans="2:26" x14ac:dyDescent="0.25">
      <c r="R43" s="19"/>
      <c r="S43" s="18"/>
    </row>
  </sheetData>
  <dataValidations count="1">
    <dataValidation type="list" allowBlank="1" showInputMessage="1" showErrorMessage="1" sqref="D2:D32" xr:uid="{C61055D3-004E-4250-8E54-3D4DD25FF5E5}">
      <formula1>"ACTIF,REBUT"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William Talas</cp:lastModifiedBy>
  <dcterms:created xsi:type="dcterms:W3CDTF">2023-08-02T11:19:43Z</dcterms:created>
  <dcterms:modified xsi:type="dcterms:W3CDTF">2023-08-03T15:43:28Z</dcterms:modified>
</cp:coreProperties>
</file>