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23 - WILLIAM\REFACTURATION VEHICULE GROUPE PDG\"/>
    </mc:Choice>
  </mc:AlternateContent>
  <xr:revisionPtr revIDLastSave="0" documentId="13_ncr:1_{7EBAAD4D-A673-445B-A595-284AB3434CA1}" xr6:coauthVersionLast="47" xr6:coauthVersionMax="47" xr10:uidLastSave="{00000000-0000-0000-0000-000000000000}"/>
  <bookViews>
    <workbookView xWindow="-120" yWindow="-120" windowWidth="29040" windowHeight="15720" firstSheet="1" activeTab="1" xr2:uid="{2230FA44-EEF8-4995-8793-D7FA174E4B80}"/>
  </bookViews>
  <sheets>
    <sheet name="Véhicules MAJ 20012022" sheetId="1" r:id="rId1"/>
    <sheet name="Assurances " sheetId="11" r:id="rId2"/>
    <sheet name="Feuil1" sheetId="7" r:id="rId3"/>
  </sheets>
  <definedNames>
    <definedName name="REFERENCE">'Véhicules MAJ 20012022'!$A:$A</definedName>
  </definedName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7" i="1" l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3" i="1"/>
  <c r="Z4" i="1"/>
  <c r="Z5" i="1"/>
  <c r="Z6" i="1"/>
  <c r="Z2" i="1"/>
  <c r="AB27" i="1"/>
  <c r="AB29" i="1"/>
  <c r="AB47" i="1"/>
  <c r="AB67" i="1"/>
  <c r="AB68" i="1"/>
  <c r="AB69" i="1"/>
  <c r="AB70" i="1"/>
  <c r="AA3" i="1"/>
  <c r="AB3" i="1" s="1"/>
  <c r="AA4" i="1"/>
  <c r="AB4" i="1" s="1"/>
  <c r="AA5" i="1"/>
  <c r="AB5" i="1" s="1"/>
  <c r="AA6" i="1"/>
  <c r="AB6" i="1" s="1"/>
  <c r="AA7" i="1"/>
  <c r="AB7" i="1" s="1"/>
  <c r="AA8" i="1"/>
  <c r="AB8" i="1" s="1"/>
  <c r="AA9" i="1"/>
  <c r="AB9" i="1" s="1"/>
  <c r="AA10" i="1"/>
  <c r="AB10" i="1" s="1"/>
  <c r="AA11" i="1"/>
  <c r="AB11" i="1" s="1"/>
  <c r="AA12" i="1"/>
  <c r="AB12" i="1" s="1"/>
  <c r="AA13" i="1"/>
  <c r="AB13" i="1" s="1"/>
  <c r="AA14" i="1"/>
  <c r="AB14" i="1" s="1"/>
  <c r="AA15" i="1"/>
  <c r="AB15" i="1" s="1"/>
  <c r="AA16" i="1"/>
  <c r="AB16" i="1" s="1"/>
  <c r="AA17" i="1"/>
  <c r="AB17" i="1" s="1"/>
  <c r="AA18" i="1"/>
  <c r="AB18" i="1" s="1"/>
  <c r="AA19" i="1"/>
  <c r="AB19" i="1" s="1"/>
  <c r="AA20" i="1"/>
  <c r="AB20" i="1" s="1"/>
  <c r="AA21" i="1"/>
  <c r="AB21" i="1" s="1"/>
  <c r="AA22" i="1"/>
  <c r="AB22" i="1" s="1"/>
  <c r="AA23" i="1"/>
  <c r="AB23" i="1" s="1"/>
  <c r="AA24" i="1"/>
  <c r="AB24" i="1" s="1"/>
  <c r="AA25" i="1"/>
  <c r="AB25" i="1" s="1"/>
  <c r="AA26" i="1"/>
  <c r="AB26" i="1" s="1"/>
  <c r="AA27" i="1"/>
  <c r="AA28" i="1"/>
  <c r="AB28" i="1" s="1"/>
  <c r="AA29" i="1"/>
  <c r="AA30" i="1"/>
  <c r="AB30" i="1" s="1"/>
  <c r="AA31" i="1"/>
  <c r="AB31" i="1" s="1"/>
  <c r="AA32" i="1"/>
  <c r="AB32" i="1" s="1"/>
  <c r="AA33" i="1"/>
  <c r="AB33" i="1" s="1"/>
  <c r="AA34" i="1"/>
  <c r="AB34" i="1" s="1"/>
  <c r="AA35" i="1"/>
  <c r="AB35" i="1" s="1"/>
  <c r="AA36" i="1"/>
  <c r="AB36" i="1" s="1"/>
  <c r="AA37" i="1"/>
  <c r="AB37" i="1" s="1"/>
  <c r="AA38" i="1"/>
  <c r="AB38" i="1" s="1"/>
  <c r="AA39" i="1"/>
  <c r="AB39" i="1" s="1"/>
  <c r="AA40" i="1"/>
  <c r="AB40" i="1" s="1"/>
  <c r="AA41" i="1"/>
  <c r="AB41" i="1" s="1"/>
  <c r="AA42" i="1"/>
  <c r="AB42" i="1" s="1"/>
  <c r="AA43" i="1"/>
  <c r="AB43" i="1" s="1"/>
  <c r="AA44" i="1"/>
  <c r="AB44" i="1" s="1"/>
  <c r="AA45" i="1"/>
  <c r="AB45" i="1" s="1"/>
  <c r="AA46" i="1"/>
  <c r="AB46" i="1" s="1"/>
  <c r="AA47" i="1"/>
  <c r="AA48" i="1"/>
  <c r="AB48" i="1" s="1"/>
  <c r="AA49" i="1"/>
  <c r="AB49" i="1" s="1"/>
  <c r="AA50" i="1"/>
  <c r="AB50" i="1" s="1"/>
  <c r="AA51" i="1"/>
  <c r="AB51" i="1" s="1"/>
  <c r="AA52" i="1"/>
  <c r="AB52" i="1" s="1"/>
  <c r="AA53" i="1"/>
  <c r="AB53" i="1" s="1"/>
  <c r="AA54" i="1"/>
  <c r="AB54" i="1" s="1"/>
  <c r="AA55" i="1"/>
  <c r="AB55" i="1" s="1"/>
  <c r="AA56" i="1"/>
  <c r="AB56" i="1" s="1"/>
  <c r="AA57" i="1"/>
  <c r="AB57" i="1" s="1"/>
  <c r="AA58" i="1"/>
  <c r="AB58" i="1" s="1"/>
  <c r="AA59" i="1"/>
  <c r="AB59" i="1" s="1"/>
  <c r="AA60" i="1"/>
  <c r="AB60" i="1" s="1"/>
  <c r="AA61" i="1"/>
  <c r="AB61" i="1" s="1"/>
  <c r="AA62" i="1"/>
  <c r="AB62" i="1" s="1"/>
  <c r="AA63" i="1"/>
  <c r="AB63" i="1" s="1"/>
  <c r="AA64" i="1"/>
  <c r="AB64" i="1" s="1"/>
  <c r="AA65" i="1"/>
  <c r="AB65" i="1" s="1"/>
  <c r="AA66" i="1"/>
  <c r="AB66" i="1" s="1"/>
  <c r="AA67" i="1"/>
  <c r="AA68" i="1"/>
  <c r="AA69" i="1"/>
  <c r="AA70" i="1"/>
  <c r="AA71" i="1"/>
  <c r="AB71" i="1" s="1"/>
  <c r="AA72" i="1"/>
  <c r="AB72" i="1" s="1"/>
  <c r="AA73" i="1"/>
  <c r="AB73" i="1" s="1"/>
  <c r="AA74" i="1"/>
  <c r="AB74" i="1" s="1"/>
  <c r="AA75" i="1"/>
  <c r="AB75" i="1" s="1"/>
  <c r="AA76" i="1"/>
  <c r="AB76" i="1" s="1"/>
  <c r="AA77" i="1"/>
  <c r="AB77" i="1" s="1"/>
  <c r="AA78" i="1"/>
  <c r="AB78" i="1" s="1"/>
  <c r="AA79" i="1"/>
  <c r="AB79" i="1" s="1"/>
  <c r="AA80" i="1"/>
  <c r="AB80" i="1" s="1"/>
  <c r="AA81" i="1"/>
  <c r="AB81" i="1" s="1"/>
  <c r="AA82" i="1"/>
  <c r="AB82" i="1" s="1"/>
  <c r="AA83" i="1"/>
  <c r="AB83" i="1" s="1"/>
  <c r="AA84" i="1"/>
  <c r="AB84" i="1" s="1"/>
  <c r="AA85" i="1"/>
  <c r="AB85" i="1" s="1"/>
  <c r="AA86" i="1"/>
  <c r="AB86" i="1" s="1"/>
  <c r="AA2" i="1"/>
  <c r="AB2" i="1" s="1"/>
  <c r="G32" i="7" l="1"/>
  <c r="D32" i="7" l="1"/>
  <c r="D31" i="7"/>
  <c r="D30" i="7"/>
  <c r="D29" i="7"/>
  <c r="I19" i="7"/>
  <c r="D19" i="7"/>
  <c r="I18" i="7"/>
  <c r="D18" i="7"/>
  <c r="I17" i="7"/>
  <c r="I24" i="7"/>
  <c r="D24" i="7"/>
  <c r="I23" i="7"/>
  <c r="D23" i="7"/>
  <c r="I27" i="7" l="1"/>
  <c r="K45" i="7" l="1"/>
  <c r="I30" i="7" l="1"/>
  <c r="K30" i="7" s="1"/>
  <c r="K27" i="7"/>
  <c r="I29" i="7" l="1"/>
  <c r="K29" i="7" s="1"/>
  <c r="I31" i="7"/>
  <c r="K31" i="7" s="1"/>
  <c r="I32" i="7" l="1"/>
  <c r="K32" i="7" s="1"/>
  <c r="K33" i="7" s="1"/>
  <c r="I33" i="7"/>
  <c r="F38" i="7" s="1"/>
  <c r="F39" i="7" s="1"/>
  <c r="K41" i="7" s="1"/>
  <c r="K34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William Talas</author>
  </authors>
  <commentList>
    <comment ref="Q1" authorId="0" shapeId="0" xr:uid="{831281EA-90A2-4F1D-B5A0-1DA0E3CA37C7}">
      <text>
        <r>
          <rPr>
            <b/>
            <sz val="9"/>
            <color indexed="81"/>
            <rFont val="Tahoma"/>
            <family val="2"/>
          </rPr>
          <t xml:space="preserve">William Talas:
fft immatriculation
Carte grise
frais de dossier
frais autres </t>
        </r>
      </text>
    </comment>
    <comment ref="S7" authorId="0" shapeId="0" xr:uid="{1F32516E-437B-4867-8B20-80E6A08E76BE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JPM 511 DU 25/09/2018
</t>
        </r>
      </text>
    </comment>
    <comment ref="S8" authorId="0" shapeId="0" xr:uid="{CD73124D-5276-4A0D-B41D-2E8DF1C8380B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JPM 512 DU 25/09/2018
</t>
        </r>
      </text>
    </comment>
    <comment ref="R9" authorId="0" shapeId="0" xr:uid="{2D057749-7CE8-4AA2-AEF6-EE78B1DBAED9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FC191111 DU 20/11/2019</t>
        </r>
      </text>
    </comment>
    <comment ref="R10" authorId="0" shapeId="0" xr:uid="{C30DD8C8-0206-4F74-96F2-3822DC902F7E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FC191111 DU 20/11/2019</t>
        </r>
      </text>
    </comment>
    <comment ref="R11" authorId="0" shapeId="0" xr:uid="{C27CAF67-3FB8-4DC3-806A-16D191D7275A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FM210321 07/04/2021</t>
        </r>
      </text>
    </comment>
    <comment ref="S11" authorId="0" shapeId="0" xr:uid="{3D62CD15-F8C5-4323-A935-2F8CE8DD5B2E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JPM 3427 07/05/2021</t>
        </r>
      </text>
    </comment>
    <comment ref="R12" authorId="0" shapeId="0" xr:uid="{76C78968-109E-4D45-8AE1-2A331DA29415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FM210321 07/04/2021</t>
        </r>
      </text>
    </comment>
    <comment ref="S12" authorId="0" shapeId="0" xr:uid="{7E8E88B7-5867-4DA5-B116-8E42A8C6DBB8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JPM 3377 DU 23/04/2021</t>
        </r>
      </text>
    </comment>
    <comment ref="R19" authorId="0" shapeId="0" xr:uid="{1DE9FD07-11B9-44A2-9428-2F922C415984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FM201103 10/11/2020</t>
        </r>
      </text>
    </comment>
    <comment ref="R24" authorId="0" shapeId="0" xr:uid="{083474C5-F277-4F65-BFA8-823DAB7D37E1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FC190414 16/04/2019</t>
        </r>
      </text>
    </comment>
    <comment ref="R25" authorId="0" shapeId="0" xr:uid="{EA394C45-88ED-4F3C-A945-2450C873490B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FC191001 DU 01/10/2019</t>
        </r>
      </text>
    </comment>
    <comment ref="R27" authorId="0" shapeId="0" xr:uid="{5150C683-EE79-4800-946F-586263F85583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FM210322 12/04/2021</t>
        </r>
      </text>
    </comment>
    <comment ref="A58" authorId="0" shapeId="0" xr:uid="{E8E38987-9F96-4040-B02F-DE60813E0EEE}">
      <text>
        <r>
          <rPr>
            <sz val="9"/>
            <color indexed="81"/>
            <rFont val="Tahoma"/>
            <family val="2"/>
          </rPr>
          <t xml:space="preserve">WT : Finacement 48 mois terminé
Vente du tracteur à GPDG le 02/03/2022 (Date CG) 
V.A. 21418,06 HT (durée de vie estimée : 9 ans)
Revente (- 40% à la V.A.) = 12850,00 HT sur 60 mois
</t>
        </r>
      </text>
    </comment>
  </commentList>
</comments>
</file>

<file path=xl/sharedStrings.xml><?xml version="1.0" encoding="utf-8"?>
<sst xmlns="http://schemas.openxmlformats.org/spreadsheetml/2006/main" count="592" uniqueCount="356">
  <si>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</si>
  <si>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</si>
  <si>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</si>
  <si>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</si>
  <si>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</si>
  <si>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</si>
  <si>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</si>
  <si>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</si>
  <si>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</si>
  <si>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</si>
  <si>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</si>
  <si>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</si>
  <si>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REM 01</t>
  </si>
  <si>
    <t>REM XX</t>
  </si>
  <si>
    <t>REM 02</t>
  </si>
  <si>
    <t>REM 03</t>
  </si>
  <si>
    <t>REM 04</t>
  </si>
  <si>
    <t>DJ-492-HG</t>
  </si>
  <si>
    <t>DQ-059-QL</t>
  </si>
  <si>
    <t>ED-199-XE</t>
  </si>
  <si>
    <t>EB-962-XQ</t>
  </si>
  <si>
    <t>EV-324-LW</t>
  </si>
  <si>
    <t>EX-988-SD</t>
  </si>
  <si>
    <t>EE-080-QS</t>
  </si>
  <si>
    <t>FH-563-KS</t>
  </si>
  <si>
    <t>AH-669-JV</t>
  </si>
  <si>
    <t>CZ-120-ZQ</t>
  </si>
  <si>
    <t>EL-669-HS</t>
  </si>
  <si>
    <t>ES-668-DY</t>
  </si>
  <si>
    <t>ER-918-JW</t>
  </si>
  <si>
    <t>EX-005-BW</t>
  </si>
  <si>
    <t>EM-456-WR</t>
  </si>
  <si>
    <t>BT-492-VQ</t>
  </si>
  <si>
    <t>CW-493-SF</t>
  </si>
  <si>
    <t>DH-379-SF</t>
  </si>
  <si>
    <t>EA-527-MM</t>
  </si>
  <si>
    <t>EW-830-BX</t>
  </si>
  <si>
    <t>FA-961-PD</t>
  </si>
  <si>
    <t>FB-093-FX</t>
  </si>
  <si>
    <t>FP-749-KM</t>
  </si>
  <si>
    <t>FP-801-KM</t>
  </si>
  <si>
    <t>MARQUE</t>
  </si>
  <si>
    <t>MODELE</t>
  </si>
  <si>
    <t>N° SERIE</t>
  </si>
  <si>
    <t>IVECO</t>
  </si>
  <si>
    <t>DAYLY</t>
  </si>
  <si>
    <t>ZCFC35A740D533467</t>
  </si>
  <si>
    <t xml:space="preserve">RENAULT </t>
  </si>
  <si>
    <t>MAXITY</t>
  </si>
  <si>
    <t>VF6SWTF24E5171208</t>
  </si>
  <si>
    <t>VF6SVTF24G6192480</t>
  </si>
  <si>
    <t xml:space="preserve">FIAT </t>
  </si>
  <si>
    <t>DUCATO</t>
  </si>
  <si>
    <t>ZFA25000002929593</t>
  </si>
  <si>
    <t>DAILY</t>
  </si>
  <si>
    <t>ZCFC635B40D6045529</t>
  </si>
  <si>
    <t>FIAT</t>
  </si>
  <si>
    <t>ZFA25000002G57071</t>
  </si>
  <si>
    <t>ZFA25000002B60149</t>
  </si>
  <si>
    <t>ZFA25000002L09379</t>
  </si>
  <si>
    <t>FH-434-KS</t>
  </si>
  <si>
    <t>ZFA25000002L09303</t>
  </si>
  <si>
    <t>RENAULT</t>
  </si>
  <si>
    <t>S180</t>
  </si>
  <si>
    <t>VF640ACF300001441</t>
  </si>
  <si>
    <t>CLIO</t>
  </si>
  <si>
    <t>KANGOO</t>
  </si>
  <si>
    <t>EXPERT</t>
  </si>
  <si>
    <t>PEUGEOT</t>
  </si>
  <si>
    <t>TOYOTA</t>
  </si>
  <si>
    <t>MASTER</t>
  </si>
  <si>
    <t>HILUX</t>
  </si>
  <si>
    <t>VF1CR20H49777795</t>
  </si>
  <si>
    <t>VF1FW52K257322383</t>
  </si>
  <si>
    <t>VF3VFAHKHZ068553</t>
  </si>
  <si>
    <t>VF1MA000258690355</t>
  </si>
  <si>
    <t>ZCFC135D805222529</t>
  </si>
  <si>
    <t>VF1CR2V0H46934712</t>
  </si>
  <si>
    <t>AHTKB3CC002510978</t>
  </si>
  <si>
    <t>CADIX</t>
  </si>
  <si>
    <t>GRILLAGE</t>
  </si>
  <si>
    <t>TRI BENNE</t>
  </si>
  <si>
    <t>GRD PLATEAU</t>
  </si>
  <si>
    <t>PETIT PLATEAU</t>
  </si>
  <si>
    <t>PLATEAU</t>
  </si>
  <si>
    <t xml:space="preserve">PETIT PLATEAU </t>
  </si>
  <si>
    <t>LIDER</t>
  </si>
  <si>
    <t>MECANOREM</t>
  </si>
  <si>
    <t>NATIXIS LEASE 931658/00</t>
  </si>
  <si>
    <t>FLOCAGE</t>
  </si>
  <si>
    <t>CGI FINANCE CL10491540</t>
  </si>
  <si>
    <t>CNHI A1A64071 001</t>
  </si>
  <si>
    <t>REHAUSSE  JPM</t>
  </si>
  <si>
    <t>LOREQUIP BAIL 128096/00</t>
  </si>
  <si>
    <t>LIXXBAIL 276155BIO</t>
  </si>
  <si>
    <t>STAR LEASE 001651909-00</t>
  </si>
  <si>
    <t>CEAPC 5791544</t>
  </si>
  <si>
    <t>NATIXIS LEASE 956974/00</t>
  </si>
  <si>
    <t>STAR LEASE 001620121-00</t>
  </si>
  <si>
    <t>SOUMAT FS181914 13032020</t>
  </si>
  <si>
    <t>COMPTANT</t>
  </si>
  <si>
    <t>VN51L2B23J1001231</t>
  </si>
  <si>
    <t>VN52L1630J1000067</t>
  </si>
  <si>
    <t>DESTRIAN 2018/302999</t>
  </si>
  <si>
    <t>VHT1101LNK0007532</t>
  </si>
  <si>
    <t>VHT1101LNK0007638</t>
  </si>
  <si>
    <t>VN52L1631J1000246</t>
  </si>
  <si>
    <t>20180925 DESTRIAN 2018/901867</t>
  </si>
  <si>
    <t>CEAPC 5928858</t>
  </si>
  <si>
    <t>G23HD n°2</t>
  </si>
  <si>
    <t>G23HD n°3</t>
  </si>
  <si>
    <t>TORO ZD</t>
  </si>
  <si>
    <t>KUB Z122R</t>
  </si>
  <si>
    <t>KUB Z122R 2</t>
  </si>
  <si>
    <t>PDG</t>
  </si>
  <si>
    <t>MAINTENANCE</t>
  </si>
  <si>
    <t>CB-494-QK</t>
  </si>
  <si>
    <t>KUBOTA</t>
  </si>
  <si>
    <t>TORO</t>
  </si>
  <si>
    <t>KUBOTA FINANCE A1A722329 001</t>
  </si>
  <si>
    <t>KUBOTA FINANCE A1B98299</t>
  </si>
  <si>
    <t>KUBOTA FINANCE A1G66873</t>
  </si>
  <si>
    <t>FT-084-LF</t>
  </si>
  <si>
    <t>FT-648-XB</t>
  </si>
  <si>
    <t>SOGEWALOT</t>
  </si>
  <si>
    <t>VHT1101LNL0008177</t>
  </si>
  <si>
    <t>SOUMAT FS190223 16102020</t>
  </si>
  <si>
    <t>SVRS1AMA1LP020346</t>
  </si>
  <si>
    <t>SOUMAT FS190450 03112020</t>
  </si>
  <si>
    <t>G23 N° 4</t>
  </si>
  <si>
    <t>KUB Z122R 3</t>
  </si>
  <si>
    <t>FV-827-GL</t>
  </si>
  <si>
    <t>VTH1101LNL0008217</t>
  </si>
  <si>
    <t>SOUMAT FS190622 23112020</t>
  </si>
  <si>
    <t>KUBOTA FINANCE A1I08323</t>
  </si>
  <si>
    <t>FV-961-JW</t>
  </si>
  <si>
    <t>FV-939-JW</t>
  </si>
  <si>
    <t>FY-624-BN</t>
  </si>
  <si>
    <t>TALENTO</t>
  </si>
  <si>
    <t>ZFAFFL007L5137588</t>
  </si>
  <si>
    <t>CEAPC 331691</t>
  </si>
  <si>
    <t>ZFA25000002P63485</t>
  </si>
  <si>
    <t>CEAPC 331685</t>
  </si>
  <si>
    <t>ZFA25000002P62581</t>
  </si>
  <si>
    <t>X</t>
  </si>
  <si>
    <t>GA-405-EK</t>
  </si>
  <si>
    <t>GA-502-EK</t>
  </si>
  <si>
    <t>VHT1101LNM0008785</t>
  </si>
  <si>
    <t>SOUMAT FS193400 23062021</t>
  </si>
  <si>
    <t>VHT1101LNM0008786</t>
  </si>
  <si>
    <t>KUB Z122R 5</t>
  </si>
  <si>
    <t>KUB Z122R 4</t>
  </si>
  <si>
    <t>BNP PARIBAS LEASE GROUP A1J51771</t>
  </si>
  <si>
    <t>GREENMECH</t>
  </si>
  <si>
    <t>EVO165TD</t>
  </si>
  <si>
    <t>SKHDKCA000C210706</t>
  </si>
  <si>
    <t>LIXXBAIL</t>
  </si>
  <si>
    <t>GB-562-GZ</t>
  </si>
  <si>
    <t>GA-319-KC</t>
  </si>
  <si>
    <t>YARIS</t>
  </si>
  <si>
    <t>VNKKBAC350A123504</t>
  </si>
  <si>
    <t>BEN 03</t>
  </si>
  <si>
    <t>BEN 04</t>
  </si>
  <si>
    <t>VL 001</t>
  </si>
  <si>
    <t>VL 003</t>
  </si>
  <si>
    <t>GD-029-EZ</t>
  </si>
  <si>
    <t>PRAOCE CITY</t>
  </si>
  <si>
    <t>YAREFYHZRGJ972202</t>
  </si>
  <si>
    <t>Montant HT</t>
  </si>
  <si>
    <t>taux taxe</t>
  </si>
  <si>
    <t>Montant taxe</t>
  </si>
  <si>
    <t>Cotis. / an :</t>
  </si>
  <si>
    <t>(les montant sont exprimés en HT)</t>
  </si>
  <si>
    <t>* Exempté de TVA</t>
  </si>
  <si>
    <t xml:space="preserve">TOTAL </t>
  </si>
  <si>
    <t xml:space="preserve">TOTAL TTC </t>
  </si>
  <si>
    <t xml:space="preserve">Moyenne de jour travaillés dans le mois : </t>
  </si>
  <si>
    <t>Prix HT du véhicule moyen par mois :</t>
  </si>
  <si>
    <t>Prix HT du véhicule moyen par jour :</t>
  </si>
  <si>
    <t>Prix HT du véhicule moyen par jour avec marge de l'entreprise</t>
  </si>
  <si>
    <t>(Px de location estimé dans le commerce entre 30 et 80€)</t>
  </si>
  <si>
    <t>Nombre de jour utilisé sur le mois</t>
  </si>
  <si>
    <t>REFERENCE</t>
  </si>
  <si>
    <t>:</t>
  </si>
  <si>
    <t xml:space="preserve">Financement / Financeur </t>
  </si>
  <si>
    <t xml:space="preserve">montant à l'acquisition </t>
  </si>
  <si>
    <t>Réhausses</t>
  </si>
  <si>
    <t>Contrat de maintenance</t>
  </si>
  <si>
    <t>Flocage</t>
  </si>
  <si>
    <t>*Assurance n°</t>
  </si>
  <si>
    <t>FRAIS ANNEXE</t>
  </si>
  <si>
    <t>TYPE</t>
  </si>
  <si>
    <t>BENNE</t>
  </si>
  <si>
    <t>POID LOURD</t>
  </si>
  <si>
    <t>VEHICULE LEGER</t>
  </si>
  <si>
    <t>REMORQUE / BROYEUR</t>
  </si>
  <si>
    <t>ENGIN AGRICOLE</t>
  </si>
  <si>
    <t>TRA 04</t>
  </si>
  <si>
    <t>TRA 06</t>
  </si>
  <si>
    <t>TRA 08</t>
  </si>
  <si>
    <t>TRA 09</t>
  </si>
  <si>
    <t>TRA 10</t>
  </si>
  <si>
    <t>TRA 11</t>
  </si>
  <si>
    <t>TRA 12</t>
  </si>
  <si>
    <t>TRA 13</t>
  </si>
  <si>
    <t>TRA 14</t>
  </si>
  <si>
    <t>REM 05</t>
  </si>
  <si>
    <t>REM 06</t>
  </si>
  <si>
    <t>REM 07</t>
  </si>
  <si>
    <t>REM 08</t>
  </si>
  <si>
    <t>REM 10</t>
  </si>
  <si>
    <t>REM 09</t>
  </si>
  <si>
    <t>REM 11</t>
  </si>
  <si>
    <t>REM 12</t>
  </si>
  <si>
    <t>REM 13</t>
  </si>
  <si>
    <t>BRO 03</t>
  </si>
  <si>
    <t>REM 14</t>
  </si>
  <si>
    <t>P.UP 1</t>
  </si>
  <si>
    <t>BEN 01</t>
  </si>
  <si>
    <t>BEN 02</t>
  </si>
  <si>
    <t>BEN 05</t>
  </si>
  <si>
    <t>BEN 06</t>
  </si>
  <si>
    <t>BEN 07</t>
  </si>
  <si>
    <t>BEN 08</t>
  </si>
  <si>
    <t>BEN 09</t>
  </si>
  <si>
    <t>BEN 10</t>
  </si>
  <si>
    <t>BEN 11</t>
  </si>
  <si>
    <t>PL 001</t>
  </si>
  <si>
    <t>VL 002</t>
  </si>
  <si>
    <t>VL 004</t>
  </si>
  <si>
    <t>VL 005</t>
  </si>
  <si>
    <t>VL 006</t>
  </si>
  <si>
    <t>VL 007</t>
  </si>
  <si>
    <t>VL 008</t>
  </si>
  <si>
    <t>REFERENCE INTERNE</t>
  </si>
  <si>
    <t>PLAQUE D'IMMAT.</t>
  </si>
  <si>
    <t>A/M</t>
  </si>
  <si>
    <t>POLICE</t>
  </si>
  <si>
    <t>A</t>
  </si>
  <si>
    <t>CEAPC</t>
  </si>
  <si>
    <t>VN52L138520150077</t>
  </si>
  <si>
    <t>VNC2AF350DV000644</t>
  </si>
  <si>
    <t>VN52L266020140161</t>
  </si>
  <si>
    <t>BANQUE</t>
  </si>
  <si>
    <t>ET-195-HK</t>
  </si>
  <si>
    <t>TIMBERWOLF</t>
  </si>
  <si>
    <t>TW230DHB</t>
  </si>
  <si>
    <t>BRO 02</t>
  </si>
  <si>
    <t>TRA 01</t>
  </si>
  <si>
    <t>TRA 02</t>
  </si>
  <si>
    <t>TRA 03</t>
  </si>
  <si>
    <t>CN-911-NY</t>
  </si>
  <si>
    <t>BX2200</t>
  </si>
  <si>
    <t>MK5000</t>
  </si>
  <si>
    <t>TRA 05</t>
  </si>
  <si>
    <t>TRA 07</t>
  </si>
  <si>
    <t>BX2350</t>
  </si>
  <si>
    <t>FY-235-MJ</t>
  </si>
  <si>
    <t>CASE</t>
  </si>
  <si>
    <t>MXU100 PRO</t>
  </si>
  <si>
    <t>EKP007766</t>
  </si>
  <si>
    <t>LOA TOYOTA FINANCE AL05061040</t>
  </si>
  <si>
    <t xml:space="preserve">FDC </t>
  </si>
  <si>
    <t xml:space="preserve">Durée du financement </t>
  </si>
  <si>
    <t>REVENTE GPDG LE 01/11/2021</t>
  </si>
  <si>
    <t>ER-601-PL</t>
  </si>
  <si>
    <t>ENGIN AGRICOLE-</t>
  </si>
  <si>
    <t>BENNE-</t>
  </si>
  <si>
    <t>Valeur d'achat H.T. / mois</t>
  </si>
  <si>
    <t>DESTRIAN 2017/1202088</t>
  </si>
  <si>
    <t>ECIM</t>
  </si>
  <si>
    <t>G23</t>
  </si>
  <si>
    <t>F280</t>
  </si>
  <si>
    <t>TRAXX</t>
  </si>
  <si>
    <t>STRUCTURE</t>
  </si>
  <si>
    <t>GPDG</t>
  </si>
  <si>
    <t>BEN 12</t>
  </si>
  <si>
    <t>BEN 13</t>
  </si>
  <si>
    <t>GK-345-DP</t>
  </si>
  <si>
    <t>VF6VG000368475470</t>
  </si>
  <si>
    <t>Comptant PL + PGE</t>
  </si>
  <si>
    <t>GJ-053-WB</t>
  </si>
  <si>
    <t>PIAGGIO</t>
  </si>
  <si>
    <t>PORTER NP6</t>
  </si>
  <si>
    <t>ZAPNP6C1D0P001065</t>
  </si>
  <si>
    <t>BPCE LEASE</t>
  </si>
  <si>
    <t>VL 009</t>
  </si>
  <si>
    <t>VL 010</t>
  </si>
  <si>
    <t>FR-048-ZG</t>
  </si>
  <si>
    <t>ZOE</t>
  </si>
  <si>
    <t>VF1AG000364643541</t>
  </si>
  <si>
    <t xml:space="preserve">STAR LEASE </t>
  </si>
  <si>
    <t>CNHI - Iveco Capital</t>
  </si>
  <si>
    <t>Lixxbail</t>
  </si>
  <si>
    <t xml:space="preserve">Star Lease   </t>
  </si>
  <si>
    <t>CE Lease</t>
  </si>
  <si>
    <t>REF. interne</t>
  </si>
  <si>
    <t>Propriétaire</t>
  </si>
  <si>
    <t>Plaque</t>
  </si>
  <si>
    <t>Type</t>
  </si>
  <si>
    <t>Marque</t>
  </si>
  <si>
    <t>Modèle</t>
  </si>
  <si>
    <t>N° Série</t>
  </si>
  <si>
    <t>CB / Leaseur</t>
  </si>
  <si>
    <t>Date achat</t>
  </si>
  <si>
    <t>Devenir</t>
  </si>
  <si>
    <t>Durée</t>
  </si>
  <si>
    <t>CB IVECO Capital</t>
  </si>
  <si>
    <t>GPDG 15/10/2019</t>
  </si>
  <si>
    <t>CB Natixis Lease</t>
  </si>
  <si>
    <t>GPDG 14/03/2020</t>
  </si>
  <si>
    <t>VENDU 02/2022</t>
  </si>
  <si>
    <t>GPDG 31/12/2022</t>
  </si>
  <si>
    <t>GPDG 18/06/2021</t>
  </si>
  <si>
    <t>GPDG 31/12/2021</t>
  </si>
  <si>
    <t>FOND Propre</t>
  </si>
  <si>
    <t>DIAC</t>
  </si>
  <si>
    <t>PSA France</t>
  </si>
  <si>
    <t>LOA TOYOTA FINANCE 103723-1</t>
  </si>
  <si>
    <t xml:space="preserve">Relevé d'information du </t>
  </si>
  <si>
    <t>N° SERIE / ID</t>
  </si>
  <si>
    <t>Valeur achat</t>
  </si>
  <si>
    <t>Frais dossier</t>
  </si>
  <si>
    <t>ass deces</t>
  </si>
  <si>
    <t>greffe</t>
  </si>
  <si>
    <t>BEN 14</t>
  </si>
  <si>
    <t>BEN 15</t>
  </si>
  <si>
    <t>BEN 16</t>
  </si>
  <si>
    <t>IMMAT</t>
  </si>
  <si>
    <t>MOIS TR</t>
  </si>
  <si>
    <t>ECH. 2024</t>
  </si>
  <si>
    <t>ECH. 2023</t>
  </si>
  <si>
    <t>ECH. 2022</t>
  </si>
  <si>
    <t>ECH. 2021</t>
  </si>
  <si>
    <t>ECH. 2020</t>
  </si>
  <si>
    <t>ECH. 2019</t>
  </si>
  <si>
    <t>ECH. 2018</t>
  </si>
  <si>
    <t>ECH. 2017</t>
  </si>
  <si>
    <t>ECH. 2016</t>
  </si>
  <si>
    <t>ECH. 2015</t>
  </si>
  <si>
    <t>AUTOMOBILE</t>
  </si>
  <si>
    <t>NOV.</t>
  </si>
  <si>
    <t>Assiette de calcul initiale</t>
  </si>
  <si>
    <t>En compta</t>
  </si>
  <si>
    <t>Année Fin Amort.</t>
  </si>
  <si>
    <t>Année acq</t>
  </si>
  <si>
    <t>Amort (A)</t>
  </si>
  <si>
    <t>Amort (M)</t>
  </si>
  <si>
    <t>comptant</t>
  </si>
  <si>
    <t>Star Lease</t>
  </si>
  <si>
    <t>Star Lease 001620121-00</t>
  </si>
  <si>
    <t>CE lease 5791544</t>
  </si>
  <si>
    <t>CE lease 5928858</t>
  </si>
  <si>
    <t>CE lease 331691/00</t>
  </si>
  <si>
    <t>toyota finance AL05061040</t>
  </si>
  <si>
    <t>toyota finance 103723-1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</si>
</sst>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6" formatCode="_-* #,##0.00\ [$€-40C]_-;\-* #,##0.00\ [$€-40C]_-;_-* &quot;-&quot;??\ [$€-40C]_-;_-@_-"/>
    <numFmt numFmtId="168" formatCode="yyyy"/>
  </numFmts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i/>
      <sz val="10"/>
      <color theme="1"/>
      <name val="Arial"/>
      <family val="2"/>
    </font>
    <font>
      <b/>
      <sz val="9"/>
      <color theme="0"/>
      <name val="Arial"/>
      <family val="2"/>
    </font>
    <font>
      <sz val="10"/>
      <name val="Calibri"/>
      <family val="2"/>
    </font>
    <font>
      <b/>
      <sz val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14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14" fontId="8" fillId="0" borderId="0" xfId="0" applyNumberFormat="1" applyFont="1"/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4" fontId="5" fillId="0" borderId="0" xfId="1" applyFont="1" applyFill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44" fontId="5" fillId="0" borderId="0" xfId="1" applyFont="1" applyAlignment="1">
      <alignment horizontal="center" vertical="center"/>
    </xf>
    <xf numFmtId="166" fontId="5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64" fontId="11" fillId="4" borderId="0" xfId="0" applyNumberFormat="1" applyFont="1" applyFill="1" applyAlignment="1">
      <alignment horizontal="center" vertical="center"/>
    </xf>
    <xf numFmtId="44" fontId="5" fillId="4" borderId="0" xfId="1" applyFont="1" applyFill="1" applyAlignment="1">
      <alignment horizontal="center" vertical="center"/>
    </xf>
    <xf numFmtId="166" fontId="5" fillId="4" borderId="0" xfId="0" applyNumberFormat="1" applyFont="1" applyFill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164" fontId="5" fillId="6" borderId="0" xfId="0" applyNumberFormat="1" applyFont="1" applyFill="1" applyAlignment="1">
      <alignment horizontal="center" vertical="center"/>
    </xf>
    <xf numFmtId="166" fontId="5" fillId="6" borderId="0" xfId="0" applyNumberFormat="1" applyFont="1" applyFill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44" fontId="10" fillId="0" borderId="0" xfId="1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4" fontId="5" fillId="6" borderId="0" xfId="0" applyNumberFormat="1" applyFont="1" applyFill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14" fontId="5" fillId="5" borderId="0" xfId="0" applyNumberFormat="1" applyFont="1" applyFill="1" applyAlignment="1">
      <alignment horizontal="center" vertical="center"/>
    </xf>
    <xf numFmtId="44" fontId="8" fillId="0" borderId="0" xfId="1" applyFont="1" applyBorder="1"/>
    <xf numFmtId="0" fontId="8" fillId="0" borderId="10" xfId="1" applyNumberFormat="1" applyFont="1" applyBorder="1"/>
    <xf numFmtId="0" fontId="8" fillId="0" borderId="2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/>
    </xf>
    <xf numFmtId="14" fontId="9" fillId="0" borderId="0" xfId="0" applyNumberFormat="1" applyFont="1" applyAlignment="1">
      <alignment horizontal="center"/>
    </xf>
    <xf numFmtId="1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7" xfId="0" applyFont="1" applyBorder="1"/>
    <xf numFmtId="0" fontId="8" fillId="0" borderId="13" xfId="0" applyFont="1" applyBorder="1"/>
    <xf numFmtId="0" fontId="8" fillId="0" borderId="5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left" vertical="center"/>
    </xf>
    <xf numFmtId="0" fontId="8" fillId="0" borderId="13" xfId="0" applyFont="1" applyBorder="1" applyAlignment="1">
      <alignment vertical="center"/>
    </xf>
    <xf numFmtId="0" fontId="8" fillId="0" borderId="13" xfId="0" applyFont="1" applyBorder="1" applyAlignment="1">
      <alignment horizontal="right" vertical="center"/>
    </xf>
    <xf numFmtId="14" fontId="8" fillId="0" borderId="13" xfId="0" applyNumberFormat="1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14" xfId="0" applyFont="1" applyBorder="1"/>
    <xf numFmtId="0" fontId="8" fillId="0" borderId="15" xfId="0" applyFont="1" applyBorder="1"/>
    <xf numFmtId="0" fontId="8" fillId="0" borderId="10" xfId="0" applyFont="1" applyBorder="1"/>
    <xf numFmtId="164" fontId="8" fillId="0" borderId="10" xfId="0" applyNumberFormat="1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8" xfId="0" applyFont="1" applyBorder="1"/>
    <xf numFmtId="0" fontId="8" fillId="0" borderId="9" xfId="0" applyFont="1" applyBorder="1"/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44" fontId="8" fillId="0" borderId="6" xfId="1" applyFont="1" applyBorder="1"/>
    <xf numFmtId="9" fontId="8" fillId="0" borderId="6" xfId="0" applyNumberFormat="1" applyFont="1" applyBorder="1"/>
    <xf numFmtId="44" fontId="8" fillId="0" borderId="12" xfId="1" applyFont="1" applyBorder="1"/>
    <xf numFmtId="9" fontId="8" fillId="0" borderId="12" xfId="0" applyNumberFormat="1" applyFont="1" applyBorder="1"/>
    <xf numFmtId="0" fontId="8" fillId="0" borderId="4" xfId="0" applyFont="1" applyBorder="1"/>
    <xf numFmtId="44" fontId="8" fillId="0" borderId="2" xfId="1" applyFont="1" applyBorder="1"/>
    <xf numFmtId="0" fontId="12" fillId="0" borderId="0" xfId="0" applyFont="1"/>
    <xf numFmtId="0" fontId="8" fillId="0" borderId="3" xfId="0" applyFont="1" applyBorder="1"/>
    <xf numFmtId="44" fontId="8" fillId="0" borderId="1" xfId="1" applyFont="1" applyBorder="1"/>
    <xf numFmtId="44" fontId="8" fillId="0" borderId="0" xfId="0" applyNumberFormat="1" applyFont="1" applyAlignment="1">
      <alignment horizontal="center"/>
    </xf>
    <xf numFmtId="164" fontId="5" fillId="2" borderId="0" xfId="0" applyNumberFormat="1" applyFont="1" applyFill="1" applyAlignment="1">
      <alignment horizontal="center" vertical="center"/>
    </xf>
    <xf numFmtId="44" fontId="5" fillId="2" borderId="0" xfId="1" applyFont="1" applyFill="1" applyAlignment="1">
      <alignment horizontal="center" vertical="center"/>
    </xf>
    <xf numFmtId="166" fontId="5" fillId="2" borderId="0" xfId="0" applyNumberFormat="1" applyFont="1" applyFill="1" applyAlignment="1">
      <alignment horizontal="center" vertical="center"/>
    </xf>
    <xf numFmtId="2" fontId="8" fillId="0" borderId="10" xfId="0" applyNumberFormat="1" applyFont="1" applyBorder="1"/>
    <xf numFmtId="0" fontId="6" fillId="0" borderId="0" xfId="0" applyFont="1" applyAlignment="1">
      <alignment horizontal="left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4" fontId="6" fillId="0" borderId="6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right"/>
    </xf>
    <xf numFmtId="0" fontId="13" fillId="4" borderId="16" xfId="0" applyFont="1" applyFill="1" applyBorder="1" applyAlignment="1">
      <alignment horizontal="center" vertical="center"/>
    </xf>
    <xf numFmtId="2" fontId="13" fillId="4" borderId="16" xfId="0" applyNumberFormat="1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2" fontId="5" fillId="0" borderId="17" xfId="0" applyNumberFormat="1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2" fontId="11" fillId="0" borderId="17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2" fontId="5" fillId="8" borderId="17" xfId="0" applyNumberFormat="1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1" fontId="5" fillId="0" borderId="17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4" fillId="0" borderId="0" xfId="0" applyFont="1" applyAlignment="1">
      <alignment wrapText="1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top" wrapText="1"/>
    </xf>
    <xf numFmtId="0" fontId="14" fillId="0" borderId="0" xfId="0" applyFont="1"/>
    <xf numFmtId="1" fontId="15" fillId="0" borderId="0" xfId="0" applyNumberFormat="1" applyFont="1" applyAlignment="1">
      <alignment horizontal="center" vertical="center" wrapText="1"/>
    </xf>
    <xf numFmtId="44" fontId="15" fillId="0" borderId="0" xfId="1" applyFont="1" applyAlignment="1">
      <alignment horizontal="center" vertical="center" wrapText="1"/>
    </xf>
    <xf numFmtId="168" fontId="15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</cellXfs>
  <cellStyles count="4">
    <cellStyle name="Milliers 2" xfId="2" xr:uid="{FED11521-5BEA-4BD2-AD3B-543798E584AB}"/>
    <cellStyle name="Monétaire" xfId="1" builtinId="4"/>
    <cellStyle name="Monétaire 2" xfId="3" xr:uid="{CD17ECB5-635F-4ECF-8076-236F61093801}"/>
    <cellStyle name="Normal" xfId="0" builtinId="0"/>
  </cellStyles>
  <dxfs count="10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9526</xdr:colOff>
      <xdr:row>9</xdr:row>
      <xdr:rowOff>19051</xdr:rowOff>
    </xdr:from>
    <xdr:to>
      <xdr:col>47</xdr:col>
      <xdr:colOff>752476</xdr:colOff>
      <xdr:row>39</xdr:row>
      <xdr:rowOff>62934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E215B5F-8D19-4814-AD71-537A590273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13726" y="1638301"/>
          <a:ext cx="5314950" cy="5530283"/>
        </a:xfrm>
        <a:prstGeom prst="rect">
          <a:avLst/>
        </a:prstGeom>
      </xdr:spPr>
    </xdr:pic>
    <xdr:clientData/>
  </xdr:twoCellAnchor>
  <xdr:twoCellAnchor>
    <xdr:from>
      <xdr:col>41</xdr:col>
      <xdr:colOff>0</xdr:colOff>
      <xdr:row>2</xdr:row>
      <xdr:rowOff>19050</xdr:rowOff>
    </xdr:from>
    <xdr:to>
      <xdr:col>48</xdr:col>
      <xdr:colOff>19050</xdr:colOff>
      <xdr:row>7</xdr:row>
      <xdr:rowOff>152400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4ECA08EA-D2F6-4550-A423-2611B9D3C39B}"/>
            </a:ext>
          </a:extLst>
        </xdr:cNvPr>
        <xdr:cNvSpPr txBox="1">
          <a:spLocks noChangeArrowheads="1"/>
        </xdr:cNvSpPr>
      </xdr:nvSpPr>
      <xdr:spPr bwMode="auto">
        <a:xfrm>
          <a:off x="33604200" y="504825"/>
          <a:ext cx="5353050" cy="942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Après amortissement comptable ou fin du leasing 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Les bennes subissent une décote de 35% sur la valeur d'achat initiale, suivie de 5% par année.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Les VL + remorques subissent une décote de 50% sur la valeur initiale, suivie de 7% par année.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C5F9-3482-46CD-B9FD-CC78D9391A17}">
  <sheetPr codeName="Feuil1"/>
  <dimension ref="A1:AQ131"/>
  <sheetViews>
    <sheetView zoomScaleNormal="100" zoomScalePageLayoutView="90" workbookViewId="0">
      <pane xSplit="1" topLeftCell="B1" activePane="topRight" state="frozen"/>
      <selection pane="topRight" activeCell="K36" sqref="K36"/>
    </sheetView>
  </sheetViews>
  <sheetFormatPr baseColWidth="10" defaultRowHeight="15" x14ac:dyDescent="0.25"/>
  <cols>
    <col min="1" max="1" width="11.42578125" style="5" bestFit="1" customWidth="1"/>
    <col min="2" max="2" width="13" style="5" bestFit="1" customWidth="1"/>
    <col min="3" max="3" width="10.42578125" style="5" bestFit="1" customWidth="1"/>
    <col min="4" max="4" width="20.85546875" style="5" bestFit="1" customWidth="1"/>
    <col min="5" max="5" width="12.140625" style="5" bestFit="1" customWidth="1"/>
    <col min="6" max="6" width="14.140625" style="5" bestFit="1" customWidth="1"/>
    <col min="7" max="7" width="20.140625" style="5" bestFit="1" customWidth="1"/>
    <col min="8" max="8" width="33.5703125" style="5" bestFit="1" customWidth="1"/>
    <col min="9" max="9" width="9.85546875" style="5" bestFit="1" customWidth="1"/>
    <col min="10" max="10" width="10.28515625" style="5" bestFit="1" customWidth="1"/>
    <col min="11" max="11" width="16.85546875" style="5" bestFit="1" customWidth="1"/>
    <col min="12" max="12" width="3" style="5" bestFit="1" customWidth="1"/>
    <col min="13" max="13" width="11.140625" style="5" customWidth="1"/>
    <col min="14" max="14" width="14.7109375" style="5" bestFit="1" customWidth="1"/>
    <col min="15" max="15" width="11.140625" style="11" bestFit="1" customWidth="1"/>
    <col min="16" max="16" width="11.28515625" style="11" bestFit="1" customWidth="1"/>
    <col min="17" max="17" width="13.85546875" style="11" bestFit="1" customWidth="1"/>
    <col min="18" max="18" width="8.5703125" style="5" bestFit="1" customWidth="1"/>
    <col min="19" max="19" width="14.28515625" style="5" bestFit="1" customWidth="1"/>
    <col min="20" max="20" width="12.7109375" style="5" bestFit="1" customWidth="1"/>
    <col min="21" max="21" width="2" style="5" bestFit="1" customWidth="1"/>
    <col min="22" max="27" width="11.42578125" style="5"/>
    <col min="28" max="28" width="11.42578125" style="113"/>
    <col min="29" max="29" width="11.42578125" style="103"/>
    <col min="30" max="34" width="11.42578125" style="5"/>
    <col min="44" max="16384" width="11.42578125" style="5"/>
  </cols>
  <sheetData>
    <row r="1" spans="1:43" s="4" customFormat="1" ht="25.5" x14ac:dyDescent="0.2">
      <c r="A1" s="4" t="s">
        <v>296</v>
      </c>
      <c r="B1" s="4" t="s">
        <v>297</v>
      </c>
      <c r="C1" s="4" t="s">
        <v>298</v>
      </c>
      <c r="D1" s="4" t="s">
        <v>299</v>
      </c>
      <c r="E1" s="4" t="s">
        <v>300</v>
      </c>
      <c r="F1" s="4" t="s">
        <v>301</v>
      </c>
      <c r="G1" s="4" t="s">
        <v>302</v>
      </c>
      <c r="H1" s="4" t="s">
        <v>303</v>
      </c>
      <c r="I1" s="4" t="s">
        <v>304</v>
      </c>
      <c r="J1" s="4" t="s">
        <v>321</v>
      </c>
      <c r="K1" s="4" t="s">
        <v>305</v>
      </c>
      <c r="L1" s="4" t="s">
        <v>306</v>
      </c>
      <c r="M1" s="4" t="s">
        <v>262</v>
      </c>
      <c r="N1" s="4" t="s">
        <v>322</v>
      </c>
      <c r="O1" s="6" t="s">
        <v>323</v>
      </c>
      <c r="P1" s="6" t="s">
        <v>324</v>
      </c>
      <c r="Q1" s="6" t="s">
        <v>190</v>
      </c>
      <c r="R1" s="4" t="s">
        <v>89</v>
      </c>
      <c r="S1" s="4" t="s">
        <v>92</v>
      </c>
      <c r="T1" s="4" t="s">
        <v>115</v>
      </c>
      <c r="W1" s="110"/>
      <c r="X1" s="111" t="s">
        <v>343</v>
      </c>
      <c r="Y1" s="106" t="s">
        <v>346</v>
      </c>
      <c r="Z1" s="106" t="s">
        <v>347</v>
      </c>
      <c r="AA1" s="106" t="s">
        <v>345</v>
      </c>
      <c r="AB1" s="112" t="s">
        <v>344</v>
      </c>
      <c r="AC1" s="106" t="s">
        <v>342</v>
      </c>
      <c r="AD1" s="106">
        <v>2033</v>
      </c>
      <c r="AE1" s="106">
        <v>2032</v>
      </c>
      <c r="AF1" s="106">
        <v>2031</v>
      </c>
      <c r="AG1" s="106">
        <v>2030</v>
      </c>
      <c r="AH1" s="106">
        <v>2029</v>
      </c>
      <c r="AI1" s="106">
        <v>2028</v>
      </c>
      <c r="AJ1" s="106">
        <v>2027</v>
      </c>
      <c r="AK1" s="106">
        <v>2026</v>
      </c>
      <c r="AL1" s="106">
        <v>2025</v>
      </c>
      <c r="AM1" s="106">
        <v>2024</v>
      </c>
      <c r="AN1" s="106">
        <v>2023</v>
      </c>
      <c r="AO1" s="105"/>
      <c r="AP1" s="105"/>
      <c r="AQ1" s="105"/>
    </row>
    <row r="2" spans="1:43" ht="12.75" x14ac:dyDescent="0.25">
      <c r="A2" s="7" t="s">
        <v>218</v>
      </c>
      <c r="B2" s="5" t="s">
        <v>275</v>
      </c>
      <c r="C2" s="5" t="s">
        <v>17</v>
      </c>
      <c r="D2" s="5" t="s">
        <v>192</v>
      </c>
      <c r="E2" s="5" t="s">
        <v>44</v>
      </c>
      <c r="F2" s="5" t="s">
        <v>45</v>
      </c>
      <c r="G2" s="5" t="s">
        <v>46</v>
      </c>
      <c r="H2" s="5" t="s">
        <v>307</v>
      </c>
      <c r="I2" s="8">
        <v>42107</v>
      </c>
      <c r="J2" s="9">
        <v>17500</v>
      </c>
      <c r="K2" s="5" t="s">
        <v>308</v>
      </c>
      <c r="L2" s="5">
        <v>60</v>
      </c>
      <c r="M2" s="8">
        <v>43709</v>
      </c>
      <c r="N2" s="10"/>
      <c r="R2" s="69">
        <v>495</v>
      </c>
      <c r="S2" s="9"/>
      <c r="T2" s="9">
        <v>60</v>
      </c>
      <c r="Y2" s="5">
        <v>4</v>
      </c>
      <c r="Z2" s="5">
        <f>12*Y2</f>
        <v>48</v>
      </c>
      <c r="AA2" s="5">
        <f>YEAR(I2)</f>
        <v>2015</v>
      </c>
      <c r="AB2" s="113">
        <f>Y2+AA2</f>
        <v>2019</v>
      </c>
      <c r="AC2" s="103">
        <v>17500</v>
      </c>
      <c r="AI2" s="107"/>
      <c r="AJ2" s="108"/>
      <c r="AK2" s="108"/>
      <c r="AL2" s="108"/>
      <c r="AM2" s="108"/>
      <c r="AN2" s="108"/>
      <c r="AO2" s="108"/>
      <c r="AP2" s="108"/>
      <c r="AQ2" s="107"/>
    </row>
    <row r="3" spans="1:43" ht="12.75" x14ac:dyDescent="0.2">
      <c r="A3" s="7" t="s">
        <v>219</v>
      </c>
      <c r="B3" s="5" t="s">
        <v>275</v>
      </c>
      <c r="C3" s="5" t="s">
        <v>18</v>
      </c>
      <c r="D3" s="5" t="s">
        <v>192</v>
      </c>
      <c r="E3" s="5" t="s">
        <v>47</v>
      </c>
      <c r="F3" s="5" t="s">
        <v>48</v>
      </c>
      <c r="G3" s="5" t="s">
        <v>49</v>
      </c>
      <c r="H3" s="5" t="s">
        <v>309</v>
      </c>
      <c r="I3" s="8">
        <v>42108</v>
      </c>
      <c r="J3" s="69">
        <v>29100</v>
      </c>
      <c r="K3" s="5" t="s">
        <v>310</v>
      </c>
      <c r="L3" s="7">
        <v>60</v>
      </c>
      <c r="M3" s="8">
        <v>43935</v>
      </c>
      <c r="N3" s="70">
        <v>150</v>
      </c>
      <c r="O3" s="71">
        <v>764.4</v>
      </c>
      <c r="P3" s="71">
        <v>23</v>
      </c>
      <c r="R3" s="69">
        <v>405</v>
      </c>
      <c r="S3" s="9"/>
      <c r="T3" s="9">
        <v>60</v>
      </c>
      <c r="Y3" s="5">
        <v>3</v>
      </c>
      <c r="Z3" s="5">
        <f t="shared" ref="Z3:Z66" si="0">12*Y3</f>
        <v>36</v>
      </c>
      <c r="AA3" s="5">
        <f t="shared" ref="AA3:AA66" si="1">YEAR(I3)</f>
        <v>2015</v>
      </c>
      <c r="AB3" s="113">
        <f t="shared" ref="AB3:AB66" si="2">Y3+AA3</f>
        <v>2018</v>
      </c>
      <c r="AC3" s="103">
        <v>29100</v>
      </c>
      <c r="AI3" s="109"/>
      <c r="AJ3" s="108"/>
      <c r="AK3" s="108"/>
      <c r="AL3" s="108"/>
      <c r="AM3" s="108"/>
      <c r="AN3" s="108"/>
      <c r="AO3" s="108"/>
      <c r="AP3" s="108"/>
      <c r="AQ3" s="109"/>
    </row>
    <row r="4" spans="1:43" ht="12.75" x14ac:dyDescent="0.2">
      <c r="A4" s="7" t="s">
        <v>161</v>
      </c>
      <c r="B4" s="5" t="s">
        <v>275</v>
      </c>
      <c r="C4" s="5" t="s">
        <v>19</v>
      </c>
      <c r="D4" s="5" t="s">
        <v>267</v>
      </c>
      <c r="E4" s="5" t="s">
        <v>47</v>
      </c>
      <c r="F4" s="5" t="s">
        <v>48</v>
      </c>
      <c r="G4" s="5" t="s">
        <v>50</v>
      </c>
      <c r="H4" s="5" t="s">
        <v>88</v>
      </c>
      <c r="I4" s="8">
        <v>42627</v>
      </c>
      <c r="J4" s="9">
        <v>29700</v>
      </c>
      <c r="L4" s="5">
        <v>66</v>
      </c>
      <c r="M4" s="8">
        <v>44542</v>
      </c>
      <c r="N4" s="12"/>
      <c r="O4" s="13"/>
      <c r="P4" s="13"/>
      <c r="Q4" s="13"/>
      <c r="R4" s="69">
        <v>405</v>
      </c>
      <c r="S4" s="9"/>
      <c r="T4" s="9">
        <v>60</v>
      </c>
      <c r="Y4" s="5">
        <v>5.5</v>
      </c>
      <c r="Z4" s="5">
        <f t="shared" si="0"/>
        <v>66</v>
      </c>
      <c r="AA4" s="5">
        <f t="shared" si="1"/>
        <v>2016</v>
      </c>
      <c r="AB4" s="113">
        <f t="shared" si="2"/>
        <v>2021.5</v>
      </c>
      <c r="AC4" s="103">
        <v>29700</v>
      </c>
      <c r="AI4" s="109"/>
      <c r="AJ4" s="108"/>
      <c r="AK4" s="108"/>
      <c r="AL4" s="108"/>
      <c r="AM4" s="108"/>
      <c r="AN4" s="108"/>
      <c r="AO4" s="108"/>
      <c r="AP4" s="108"/>
      <c r="AQ4" s="109"/>
    </row>
    <row r="5" spans="1:43" ht="12.75" x14ac:dyDescent="0.2">
      <c r="A5" s="7" t="s">
        <v>162</v>
      </c>
      <c r="B5" s="5" t="s">
        <v>114</v>
      </c>
      <c r="C5" s="5" t="s">
        <v>20</v>
      </c>
      <c r="D5" s="5" t="s">
        <v>267</v>
      </c>
      <c r="E5" s="5" t="s">
        <v>51</v>
      </c>
      <c r="F5" s="5" t="s">
        <v>52</v>
      </c>
      <c r="G5" s="5" t="s">
        <v>53</v>
      </c>
      <c r="H5" s="5" t="s">
        <v>90</v>
      </c>
      <c r="I5" s="8">
        <v>43074</v>
      </c>
      <c r="J5" s="9">
        <v>16241.67</v>
      </c>
      <c r="L5" s="5">
        <v>60</v>
      </c>
      <c r="M5" s="8">
        <v>44880</v>
      </c>
      <c r="N5" s="12"/>
      <c r="R5" s="69">
        <v>405</v>
      </c>
      <c r="S5" s="9"/>
      <c r="T5" s="9">
        <v>60</v>
      </c>
      <c r="Y5" s="5">
        <v>5.5</v>
      </c>
      <c r="Z5" s="5">
        <f t="shared" si="0"/>
        <v>66</v>
      </c>
      <c r="AA5" s="5">
        <f t="shared" si="1"/>
        <v>2017</v>
      </c>
      <c r="AB5" s="113">
        <f t="shared" si="2"/>
        <v>2022.5</v>
      </c>
      <c r="AC5" s="103">
        <v>16241.27</v>
      </c>
      <c r="AI5" s="109"/>
      <c r="AJ5" s="108"/>
      <c r="AK5" s="108"/>
      <c r="AL5" s="108"/>
      <c r="AM5" s="108"/>
      <c r="AN5" s="108"/>
      <c r="AO5" s="108"/>
      <c r="AP5" s="108"/>
      <c r="AQ5" s="109"/>
    </row>
    <row r="6" spans="1:43" ht="12.75" x14ac:dyDescent="0.2">
      <c r="A6" s="7" t="s">
        <v>220</v>
      </c>
      <c r="B6" s="5" t="s">
        <v>275</v>
      </c>
      <c r="C6" s="5" t="s">
        <v>21</v>
      </c>
      <c r="D6" s="5" t="s">
        <v>192</v>
      </c>
      <c r="E6" s="5" t="s">
        <v>44</v>
      </c>
      <c r="F6" s="5" t="s">
        <v>54</v>
      </c>
      <c r="G6" s="5" t="s">
        <v>55</v>
      </c>
      <c r="H6" s="5" t="s">
        <v>91</v>
      </c>
      <c r="I6" s="8">
        <v>43165</v>
      </c>
      <c r="J6" s="9">
        <v>36300</v>
      </c>
      <c r="K6" s="5" t="s">
        <v>292</v>
      </c>
      <c r="L6" s="5">
        <v>60</v>
      </c>
      <c r="M6" s="8">
        <v>45017</v>
      </c>
      <c r="N6" s="12">
        <v>120</v>
      </c>
      <c r="R6" s="69">
        <v>495</v>
      </c>
      <c r="S6" s="9"/>
      <c r="T6" s="9">
        <v>60</v>
      </c>
      <c r="Y6" s="5">
        <v>5</v>
      </c>
      <c r="Z6" s="5">
        <f t="shared" si="0"/>
        <v>60</v>
      </c>
      <c r="AA6" s="5">
        <f t="shared" si="1"/>
        <v>2018</v>
      </c>
      <c r="AB6" s="113">
        <f t="shared" si="2"/>
        <v>2023</v>
      </c>
      <c r="AC6" s="103">
        <v>36300</v>
      </c>
      <c r="AI6" s="109"/>
      <c r="AJ6" s="108"/>
      <c r="AK6" s="108"/>
      <c r="AL6" s="108"/>
      <c r="AM6" s="108"/>
      <c r="AN6" s="108"/>
      <c r="AO6" s="108"/>
      <c r="AP6" s="108"/>
      <c r="AQ6" s="109"/>
    </row>
    <row r="7" spans="1:43" ht="12.75" x14ac:dyDescent="0.2">
      <c r="A7" s="7" t="s">
        <v>221</v>
      </c>
      <c r="B7" s="5" t="s">
        <v>275</v>
      </c>
      <c r="C7" s="5" t="s">
        <v>22</v>
      </c>
      <c r="D7" s="5" t="s">
        <v>192</v>
      </c>
      <c r="E7" s="5" t="s">
        <v>56</v>
      </c>
      <c r="F7" s="5" t="s">
        <v>52</v>
      </c>
      <c r="G7" s="5" t="s">
        <v>57</v>
      </c>
      <c r="H7" s="5" t="s">
        <v>93</v>
      </c>
      <c r="I7" s="8">
        <v>43276</v>
      </c>
      <c r="J7" s="9">
        <v>24490</v>
      </c>
      <c r="L7" s="5">
        <v>60</v>
      </c>
      <c r="M7" s="8">
        <v>45071</v>
      </c>
      <c r="N7" s="12"/>
      <c r="R7" s="69">
        <v>405</v>
      </c>
      <c r="S7" s="9">
        <v>2608</v>
      </c>
      <c r="T7" s="9">
        <v>60</v>
      </c>
      <c r="Z7" s="5">
        <f t="shared" si="0"/>
        <v>0</v>
      </c>
      <c r="AA7" s="5">
        <f t="shared" si="1"/>
        <v>2018</v>
      </c>
      <c r="AB7" s="113">
        <f t="shared" si="2"/>
        <v>2018</v>
      </c>
      <c r="AC7" s="103">
        <v>24490</v>
      </c>
      <c r="AI7" s="109"/>
      <c r="AJ7" s="108"/>
      <c r="AK7" s="108"/>
      <c r="AL7" s="108"/>
      <c r="AM7" s="108"/>
      <c r="AN7" s="108"/>
      <c r="AO7" s="108"/>
      <c r="AP7" s="108"/>
      <c r="AQ7" s="109"/>
    </row>
    <row r="8" spans="1:43" ht="12.75" x14ac:dyDescent="0.2">
      <c r="A8" s="7" t="s">
        <v>222</v>
      </c>
      <c r="B8" s="5" t="s">
        <v>275</v>
      </c>
      <c r="C8" s="5" t="s">
        <v>23</v>
      </c>
      <c r="D8" s="5" t="s">
        <v>192</v>
      </c>
      <c r="E8" s="5" t="s">
        <v>56</v>
      </c>
      <c r="F8" s="5" t="s">
        <v>52</v>
      </c>
      <c r="G8" s="5" t="s">
        <v>58</v>
      </c>
      <c r="H8" s="5" t="s">
        <v>94</v>
      </c>
      <c r="I8" s="8">
        <v>43276</v>
      </c>
      <c r="J8" s="9">
        <v>19990</v>
      </c>
      <c r="K8" s="5" t="s">
        <v>293</v>
      </c>
      <c r="L8" s="5">
        <v>60</v>
      </c>
      <c r="M8" s="8">
        <v>45098</v>
      </c>
      <c r="N8" s="12"/>
      <c r="R8" s="69">
        <v>405</v>
      </c>
      <c r="S8" s="9">
        <v>2608</v>
      </c>
      <c r="T8" s="9">
        <v>60</v>
      </c>
      <c r="Z8" s="5">
        <f t="shared" si="0"/>
        <v>0</v>
      </c>
      <c r="AA8" s="5">
        <f t="shared" si="1"/>
        <v>2018</v>
      </c>
      <c r="AB8" s="113">
        <f t="shared" si="2"/>
        <v>2018</v>
      </c>
      <c r="AC8" s="103">
        <v>19990</v>
      </c>
      <c r="AI8" s="109"/>
      <c r="AJ8" s="108"/>
      <c r="AK8" s="108"/>
      <c r="AL8" s="108"/>
      <c r="AM8" s="108"/>
      <c r="AN8" s="108"/>
      <c r="AO8" s="108"/>
      <c r="AP8" s="108"/>
      <c r="AQ8" s="109"/>
    </row>
    <row r="9" spans="1:43" ht="12.75" x14ac:dyDescent="0.2">
      <c r="A9" s="7" t="s">
        <v>223</v>
      </c>
      <c r="B9" s="5" t="s">
        <v>275</v>
      </c>
      <c r="C9" s="5" t="s">
        <v>60</v>
      </c>
      <c r="D9" s="5" t="s">
        <v>192</v>
      </c>
      <c r="E9" s="5" t="s">
        <v>56</v>
      </c>
      <c r="F9" s="5" t="s">
        <v>52</v>
      </c>
      <c r="G9" s="5" t="s">
        <v>59</v>
      </c>
      <c r="H9" s="5" t="s">
        <v>95</v>
      </c>
      <c r="I9" s="8">
        <v>43279</v>
      </c>
      <c r="J9" s="9">
        <v>22000</v>
      </c>
      <c r="K9" s="5" t="s">
        <v>294</v>
      </c>
      <c r="L9" s="5">
        <v>60</v>
      </c>
      <c r="M9" s="8">
        <v>45658</v>
      </c>
      <c r="N9" s="12"/>
      <c r="R9" s="69">
        <v>405</v>
      </c>
      <c r="S9" s="9">
        <v>2578</v>
      </c>
      <c r="T9" s="9">
        <v>60</v>
      </c>
      <c r="Z9" s="5">
        <f t="shared" si="0"/>
        <v>0</v>
      </c>
      <c r="AA9" s="5">
        <f t="shared" si="1"/>
        <v>2018</v>
      </c>
      <c r="AB9" s="113">
        <f t="shared" si="2"/>
        <v>2018</v>
      </c>
      <c r="AC9" s="103">
        <v>22000</v>
      </c>
      <c r="AI9" s="109"/>
      <c r="AJ9" s="109"/>
      <c r="AK9" s="109"/>
      <c r="AL9" s="109"/>
      <c r="AM9" s="109"/>
      <c r="AN9" s="109"/>
      <c r="AO9" s="109"/>
      <c r="AP9" s="109"/>
      <c r="AQ9" s="109"/>
    </row>
    <row r="10" spans="1:43" ht="12.75" x14ac:dyDescent="0.2">
      <c r="A10" s="7" t="s">
        <v>224</v>
      </c>
      <c r="B10" s="5" t="s">
        <v>275</v>
      </c>
      <c r="C10" s="5" t="s">
        <v>24</v>
      </c>
      <c r="D10" s="5" t="s">
        <v>192</v>
      </c>
      <c r="E10" s="5" t="s">
        <v>56</v>
      </c>
      <c r="F10" s="5" t="s">
        <v>52</v>
      </c>
      <c r="G10" s="5" t="s">
        <v>61</v>
      </c>
      <c r="H10" s="5" t="s">
        <v>95</v>
      </c>
      <c r="I10" s="8">
        <v>43645</v>
      </c>
      <c r="J10" s="9">
        <v>22000</v>
      </c>
      <c r="K10" s="5" t="s">
        <v>294</v>
      </c>
      <c r="L10" s="5">
        <v>60</v>
      </c>
      <c r="M10" s="8">
        <v>45658</v>
      </c>
      <c r="N10" s="12"/>
      <c r="R10" s="69">
        <v>405</v>
      </c>
      <c r="S10" s="9">
        <v>2578</v>
      </c>
      <c r="T10" s="9">
        <v>60</v>
      </c>
      <c r="Z10" s="5">
        <f t="shared" si="0"/>
        <v>0</v>
      </c>
      <c r="AA10" s="5">
        <f t="shared" si="1"/>
        <v>2019</v>
      </c>
      <c r="AB10" s="113">
        <f t="shared" si="2"/>
        <v>2019</v>
      </c>
      <c r="AC10" s="103">
        <v>22000</v>
      </c>
      <c r="AI10" s="109"/>
      <c r="AJ10" s="109"/>
      <c r="AK10" s="109"/>
      <c r="AL10" s="109"/>
      <c r="AM10" s="109"/>
      <c r="AN10" s="109"/>
      <c r="AO10" s="109"/>
      <c r="AP10" s="109"/>
      <c r="AQ10" s="109"/>
    </row>
    <row r="11" spans="1:43" ht="12.75" x14ac:dyDescent="0.2">
      <c r="A11" s="7" t="s">
        <v>225</v>
      </c>
      <c r="B11" s="5" t="s">
        <v>275</v>
      </c>
      <c r="C11" s="5" t="s">
        <v>136</v>
      </c>
      <c r="D11" s="5" t="s">
        <v>192</v>
      </c>
      <c r="E11" s="5" t="s">
        <v>56</v>
      </c>
      <c r="F11" s="5" t="s">
        <v>52</v>
      </c>
      <c r="G11" s="5" t="s">
        <v>143</v>
      </c>
      <c r="H11" s="5" t="s">
        <v>142</v>
      </c>
      <c r="I11" s="8">
        <v>44298</v>
      </c>
      <c r="J11" s="9">
        <v>24584</v>
      </c>
      <c r="K11" s="5" t="s">
        <v>295</v>
      </c>
      <c r="L11" s="5">
        <v>60</v>
      </c>
      <c r="M11" s="8">
        <v>46093</v>
      </c>
      <c r="N11" s="12"/>
      <c r="R11" s="69">
        <v>456</v>
      </c>
      <c r="S11" s="9">
        <v>3058</v>
      </c>
      <c r="T11" s="9">
        <v>60</v>
      </c>
      <c r="Y11" s="5">
        <v>5</v>
      </c>
      <c r="Z11" s="5">
        <f t="shared" si="0"/>
        <v>60</v>
      </c>
      <c r="AA11" s="5">
        <f t="shared" si="1"/>
        <v>2021</v>
      </c>
      <c r="AB11" s="113">
        <f t="shared" si="2"/>
        <v>2026</v>
      </c>
      <c r="AC11" s="103">
        <v>24854</v>
      </c>
      <c r="AI11" s="109"/>
      <c r="AJ11" s="109"/>
      <c r="AK11" s="109"/>
      <c r="AL11" s="109"/>
      <c r="AM11" s="109"/>
      <c r="AN11" s="109"/>
      <c r="AO11" s="109"/>
      <c r="AP11" s="109"/>
      <c r="AQ11" s="109"/>
    </row>
    <row r="12" spans="1:43" ht="12.75" x14ac:dyDescent="0.2">
      <c r="A12" s="7" t="s">
        <v>226</v>
      </c>
      <c r="B12" s="5" t="s">
        <v>275</v>
      </c>
      <c r="C12" s="5" t="s">
        <v>135</v>
      </c>
      <c r="D12" s="5" t="s">
        <v>192</v>
      </c>
      <c r="E12" s="5" t="s">
        <v>56</v>
      </c>
      <c r="F12" s="5" t="s">
        <v>52</v>
      </c>
      <c r="G12" s="5" t="s">
        <v>141</v>
      </c>
      <c r="H12" s="5" t="s">
        <v>142</v>
      </c>
      <c r="I12" s="8">
        <v>44298</v>
      </c>
      <c r="J12" s="9">
        <v>24584</v>
      </c>
      <c r="K12" s="5" t="s">
        <v>295</v>
      </c>
      <c r="L12" s="5">
        <v>60</v>
      </c>
      <c r="M12" s="8">
        <v>46093</v>
      </c>
      <c r="N12" s="12"/>
      <c r="R12" s="69">
        <v>456</v>
      </c>
      <c r="S12" s="9">
        <v>3058</v>
      </c>
      <c r="T12" s="9">
        <v>60</v>
      </c>
      <c r="Z12" s="5">
        <f t="shared" si="0"/>
        <v>0</v>
      </c>
      <c r="AA12" s="5">
        <f t="shared" si="1"/>
        <v>2021</v>
      </c>
      <c r="AB12" s="113">
        <f t="shared" si="2"/>
        <v>2021</v>
      </c>
      <c r="AC12" s="103">
        <v>24854</v>
      </c>
      <c r="AI12" s="109"/>
      <c r="AJ12" s="109"/>
      <c r="AK12" s="109"/>
      <c r="AL12" s="109"/>
      <c r="AM12" s="109"/>
      <c r="AN12" s="109"/>
      <c r="AO12" s="109"/>
      <c r="AP12" s="109"/>
      <c r="AQ12" s="109"/>
    </row>
    <row r="13" spans="1:43" ht="12.75" x14ac:dyDescent="0.2">
      <c r="A13" s="7" t="s">
        <v>276</v>
      </c>
      <c r="B13" s="5" t="s">
        <v>275</v>
      </c>
      <c r="C13" s="5" t="s">
        <v>278</v>
      </c>
      <c r="D13" s="5" t="s">
        <v>192</v>
      </c>
      <c r="E13" s="5" t="s">
        <v>47</v>
      </c>
      <c r="F13" s="5" t="s">
        <v>70</v>
      </c>
      <c r="G13" s="5" t="s">
        <v>279</v>
      </c>
      <c r="H13" s="5" t="s">
        <v>280</v>
      </c>
      <c r="I13" s="8">
        <v>44847</v>
      </c>
      <c r="J13" s="9">
        <v>37497</v>
      </c>
      <c r="K13" s="9" t="s">
        <v>348</v>
      </c>
      <c r="N13" s="12"/>
      <c r="R13" s="69">
        <v>582</v>
      </c>
      <c r="S13" s="9"/>
      <c r="T13" s="9">
        <v>60</v>
      </c>
      <c r="Z13" s="5">
        <f t="shared" si="0"/>
        <v>0</v>
      </c>
      <c r="AA13" s="5">
        <f t="shared" si="1"/>
        <v>2022</v>
      </c>
      <c r="AB13" s="113">
        <f t="shared" si="2"/>
        <v>2022</v>
      </c>
      <c r="AC13" s="103">
        <v>37497</v>
      </c>
      <c r="AI13" s="109"/>
      <c r="AJ13" s="109"/>
      <c r="AK13" s="109"/>
      <c r="AL13" s="109"/>
      <c r="AM13" s="109"/>
      <c r="AN13" s="109"/>
      <c r="AO13" s="109"/>
      <c r="AP13" s="109"/>
      <c r="AQ13" s="109"/>
    </row>
    <row r="14" spans="1:43" ht="12.75" x14ac:dyDescent="0.2">
      <c r="A14" s="7" t="s">
        <v>277</v>
      </c>
      <c r="B14" s="5" t="s">
        <v>275</v>
      </c>
      <c r="C14" s="5" t="s">
        <v>281</v>
      </c>
      <c r="D14" s="5" t="s">
        <v>192</v>
      </c>
      <c r="E14" s="5" t="s">
        <v>282</v>
      </c>
      <c r="F14" s="5" t="s">
        <v>283</v>
      </c>
      <c r="G14" s="5" t="s">
        <v>284</v>
      </c>
      <c r="H14" s="5" t="s">
        <v>285</v>
      </c>
      <c r="I14" s="8">
        <v>44834</v>
      </c>
      <c r="J14" s="9">
        <v>28330</v>
      </c>
      <c r="K14" s="9" t="s">
        <v>295</v>
      </c>
      <c r="L14" s="5">
        <v>60</v>
      </c>
      <c r="M14" s="8">
        <v>46629</v>
      </c>
      <c r="N14" s="12"/>
      <c r="R14" s="69">
        <v>495</v>
      </c>
      <c r="S14" s="9"/>
      <c r="T14" s="9">
        <v>60</v>
      </c>
      <c r="Y14" s="5">
        <v>5</v>
      </c>
      <c r="Z14" s="5">
        <f t="shared" si="0"/>
        <v>60</v>
      </c>
      <c r="AA14" s="5">
        <f t="shared" si="1"/>
        <v>2022</v>
      </c>
      <c r="AB14" s="113">
        <f t="shared" si="2"/>
        <v>2027</v>
      </c>
      <c r="AI14" s="109"/>
      <c r="AJ14" s="109"/>
      <c r="AK14" s="109"/>
      <c r="AL14" s="109"/>
      <c r="AM14" s="109"/>
      <c r="AN14" s="109"/>
      <c r="AO14" s="109"/>
      <c r="AP14" s="109"/>
      <c r="AQ14" s="109"/>
    </row>
    <row r="15" spans="1:43" ht="12.75" x14ac:dyDescent="0.2">
      <c r="A15" s="7" t="s">
        <v>325</v>
      </c>
      <c r="B15" s="5" t="s">
        <v>275</v>
      </c>
      <c r="D15" s="5" t="s">
        <v>192</v>
      </c>
      <c r="E15" s="5" t="s">
        <v>62</v>
      </c>
      <c r="F15" s="5" t="s">
        <v>70</v>
      </c>
      <c r="J15" s="9"/>
      <c r="K15" s="9"/>
      <c r="N15" s="12"/>
      <c r="R15" s="69"/>
      <c r="S15" s="9"/>
      <c r="T15" s="9"/>
      <c r="Z15" s="5">
        <f t="shared" si="0"/>
        <v>0</v>
      </c>
      <c r="AA15" s="5">
        <f t="shared" si="1"/>
        <v>1900</v>
      </c>
      <c r="AB15" s="113">
        <f t="shared" si="2"/>
        <v>1900</v>
      </c>
      <c r="AI15" s="109"/>
      <c r="AJ15" s="109"/>
      <c r="AK15" s="109"/>
      <c r="AL15" s="109"/>
      <c r="AM15" s="109"/>
      <c r="AN15" s="109"/>
      <c r="AO15" s="109"/>
      <c r="AP15" s="109"/>
      <c r="AQ15" s="109"/>
    </row>
    <row r="16" spans="1:43" ht="12.75" x14ac:dyDescent="0.2">
      <c r="A16" s="7" t="s">
        <v>326</v>
      </c>
      <c r="B16" s="5" t="s">
        <v>275</v>
      </c>
      <c r="D16" s="5" t="s">
        <v>192</v>
      </c>
      <c r="E16" s="5" t="s">
        <v>62</v>
      </c>
      <c r="F16" s="5" t="s">
        <v>70</v>
      </c>
      <c r="J16" s="9"/>
      <c r="K16" s="9"/>
      <c r="N16" s="12"/>
      <c r="R16" s="69"/>
      <c r="S16" s="9"/>
      <c r="T16" s="9"/>
      <c r="Z16" s="5">
        <f t="shared" si="0"/>
        <v>0</v>
      </c>
      <c r="AA16" s="5">
        <f t="shared" si="1"/>
        <v>1900</v>
      </c>
      <c r="AB16" s="113">
        <f t="shared" si="2"/>
        <v>1900</v>
      </c>
      <c r="AI16" s="109"/>
      <c r="AJ16" s="109"/>
      <c r="AK16" s="109"/>
      <c r="AL16" s="109"/>
      <c r="AM16" s="109"/>
      <c r="AN16" s="109"/>
      <c r="AO16" s="109"/>
      <c r="AP16" s="109"/>
      <c r="AQ16" s="109"/>
    </row>
    <row r="17" spans="1:43" ht="12.75" x14ac:dyDescent="0.2">
      <c r="A17" s="7" t="s">
        <v>327</v>
      </c>
      <c r="B17" s="5" t="s">
        <v>275</v>
      </c>
      <c r="D17" s="5" t="s">
        <v>192</v>
      </c>
      <c r="E17" s="5" t="s">
        <v>282</v>
      </c>
      <c r="F17" s="5" t="s">
        <v>283</v>
      </c>
      <c r="J17" s="9"/>
      <c r="K17" s="9"/>
      <c r="N17" s="12"/>
      <c r="R17" s="69"/>
      <c r="S17" s="9"/>
      <c r="T17" s="9"/>
      <c r="Z17" s="5">
        <f t="shared" si="0"/>
        <v>0</v>
      </c>
      <c r="AA17" s="5">
        <f t="shared" si="1"/>
        <v>1900</v>
      </c>
      <c r="AB17" s="113">
        <f t="shared" si="2"/>
        <v>1900</v>
      </c>
      <c r="AI17" s="109"/>
      <c r="AJ17" s="109"/>
      <c r="AK17" s="109"/>
      <c r="AL17" s="109"/>
      <c r="AM17" s="109"/>
      <c r="AN17" s="109"/>
      <c r="AO17" s="109"/>
      <c r="AP17" s="109"/>
      <c r="AQ17" s="109"/>
    </row>
    <row r="18" spans="1:43" x14ac:dyDescent="0.25">
      <c r="J18" s="9"/>
      <c r="K18" s="9"/>
      <c r="N18" s="12"/>
      <c r="R18" s="9"/>
      <c r="S18" s="9"/>
      <c r="T18" s="9"/>
      <c r="Z18" s="5">
        <f t="shared" si="0"/>
        <v>0</v>
      </c>
      <c r="AA18" s="5">
        <f t="shared" si="1"/>
        <v>1900</v>
      </c>
      <c r="AB18" s="113">
        <f t="shared" si="2"/>
        <v>1900</v>
      </c>
    </row>
    <row r="19" spans="1:43" x14ac:dyDescent="0.25">
      <c r="A19" s="7" t="s">
        <v>227</v>
      </c>
      <c r="B19" s="5" t="s">
        <v>275</v>
      </c>
      <c r="C19" s="5" t="s">
        <v>25</v>
      </c>
      <c r="D19" s="5" t="s">
        <v>193</v>
      </c>
      <c r="E19" s="5" t="s">
        <v>62</v>
      </c>
      <c r="F19" s="5" t="s">
        <v>63</v>
      </c>
      <c r="G19" s="5" t="s">
        <v>64</v>
      </c>
      <c r="H19" s="5" t="s">
        <v>108</v>
      </c>
      <c r="J19" s="9">
        <v>17000</v>
      </c>
      <c r="K19" s="9" t="s">
        <v>311</v>
      </c>
      <c r="L19" s="5">
        <v>48</v>
      </c>
      <c r="N19" s="12"/>
      <c r="R19" s="9">
        <v>642.24</v>
      </c>
      <c r="S19" s="9"/>
      <c r="T19" s="9">
        <v>60</v>
      </c>
      <c r="Z19" s="5">
        <f t="shared" si="0"/>
        <v>0</v>
      </c>
      <c r="AA19" s="5">
        <f t="shared" si="1"/>
        <v>1900</v>
      </c>
      <c r="AB19" s="113">
        <f t="shared" si="2"/>
        <v>1900</v>
      </c>
    </row>
    <row r="20" spans="1:43" x14ac:dyDescent="0.25">
      <c r="J20" s="9"/>
      <c r="K20" s="9"/>
      <c r="N20" s="12"/>
      <c r="R20" s="9"/>
      <c r="S20" s="9"/>
      <c r="T20" s="9"/>
      <c r="Z20" s="5">
        <f t="shared" si="0"/>
        <v>0</v>
      </c>
      <c r="AA20" s="5">
        <f t="shared" si="1"/>
        <v>1900</v>
      </c>
      <c r="AB20" s="113">
        <f t="shared" si="2"/>
        <v>1900</v>
      </c>
    </row>
    <row r="21" spans="1:43" x14ac:dyDescent="0.25">
      <c r="A21" s="7" t="s">
        <v>163</v>
      </c>
      <c r="B21" s="5" t="s">
        <v>275</v>
      </c>
      <c r="C21" s="5" t="s">
        <v>26</v>
      </c>
      <c r="D21" s="5" t="s">
        <v>194</v>
      </c>
      <c r="E21" s="5" t="s">
        <v>62</v>
      </c>
      <c r="F21" s="5" t="s">
        <v>65</v>
      </c>
      <c r="G21" s="5" t="s">
        <v>72</v>
      </c>
      <c r="H21" s="5" t="s">
        <v>315</v>
      </c>
      <c r="I21" s="8">
        <v>42753</v>
      </c>
      <c r="J21" s="9">
        <v>1900</v>
      </c>
      <c r="K21" s="9" t="s">
        <v>312</v>
      </c>
      <c r="L21" s="5">
        <v>36</v>
      </c>
      <c r="N21" s="12"/>
      <c r="R21" s="9"/>
      <c r="S21" s="9"/>
      <c r="T21" s="9">
        <v>60</v>
      </c>
      <c r="Y21" s="5">
        <v>3</v>
      </c>
      <c r="Z21" s="5">
        <f t="shared" si="0"/>
        <v>36</v>
      </c>
      <c r="AA21" s="5">
        <f t="shared" si="1"/>
        <v>2017</v>
      </c>
      <c r="AB21" s="113">
        <f t="shared" si="2"/>
        <v>2020</v>
      </c>
      <c r="AC21" s="103">
        <v>1900</v>
      </c>
    </row>
    <row r="22" spans="1:43" x14ac:dyDescent="0.25">
      <c r="A22" s="7" t="s">
        <v>228</v>
      </c>
      <c r="B22" s="5" t="s">
        <v>275</v>
      </c>
      <c r="C22" s="5" t="s">
        <v>27</v>
      </c>
      <c r="D22" s="5" t="s">
        <v>194</v>
      </c>
      <c r="E22" s="5" t="s">
        <v>62</v>
      </c>
      <c r="F22" s="5" t="s">
        <v>66</v>
      </c>
      <c r="G22" s="5" t="s">
        <v>73</v>
      </c>
      <c r="H22" s="5" t="s">
        <v>316</v>
      </c>
      <c r="I22" s="8">
        <v>42856</v>
      </c>
      <c r="J22" s="9">
        <v>5495</v>
      </c>
      <c r="K22" s="9" t="s">
        <v>313</v>
      </c>
      <c r="L22" s="5">
        <v>48</v>
      </c>
      <c r="M22" s="8">
        <v>44290</v>
      </c>
      <c r="N22" s="12"/>
      <c r="R22" s="69">
        <v>445.5</v>
      </c>
      <c r="S22" s="9"/>
      <c r="T22" s="9">
        <v>60</v>
      </c>
      <c r="Y22" s="5">
        <v>3</v>
      </c>
      <c r="Z22" s="5">
        <f t="shared" si="0"/>
        <v>36</v>
      </c>
      <c r="AA22" s="5">
        <f t="shared" si="1"/>
        <v>2017</v>
      </c>
      <c r="AB22" s="113">
        <f t="shared" si="2"/>
        <v>2020</v>
      </c>
      <c r="AC22" s="103">
        <v>12461</v>
      </c>
    </row>
    <row r="23" spans="1:43" x14ac:dyDescent="0.25">
      <c r="A23" s="7" t="s">
        <v>164</v>
      </c>
      <c r="B23" s="5" t="s">
        <v>275</v>
      </c>
      <c r="C23" s="5" t="s">
        <v>28</v>
      </c>
      <c r="D23" s="5" t="s">
        <v>194</v>
      </c>
      <c r="E23" s="5" t="s">
        <v>68</v>
      </c>
      <c r="F23" s="5" t="s">
        <v>67</v>
      </c>
      <c r="G23" s="5" t="s">
        <v>74</v>
      </c>
      <c r="H23" s="5" t="s">
        <v>317</v>
      </c>
      <c r="I23" s="8">
        <v>43069</v>
      </c>
      <c r="J23" s="9">
        <v>19906.900000000001</v>
      </c>
      <c r="K23" s="9" t="s">
        <v>314</v>
      </c>
      <c r="L23" s="5">
        <v>48</v>
      </c>
      <c r="M23" s="8">
        <v>44500</v>
      </c>
      <c r="N23" s="10"/>
      <c r="R23" s="69">
        <v>445.5</v>
      </c>
      <c r="S23" s="9"/>
      <c r="T23" s="9">
        <v>60</v>
      </c>
      <c r="Y23" s="5">
        <v>5</v>
      </c>
      <c r="Z23" s="5">
        <f t="shared" si="0"/>
        <v>60</v>
      </c>
      <c r="AA23" s="5">
        <f t="shared" si="1"/>
        <v>2017</v>
      </c>
      <c r="AB23" s="113">
        <f t="shared" si="2"/>
        <v>2022</v>
      </c>
      <c r="AC23" s="103">
        <v>15000</v>
      </c>
    </row>
    <row r="24" spans="1:43" x14ac:dyDescent="0.25">
      <c r="A24" s="7" t="s">
        <v>229</v>
      </c>
      <c r="B24" s="5" t="s">
        <v>275</v>
      </c>
      <c r="C24" s="5" t="s">
        <v>29</v>
      </c>
      <c r="D24" s="5" t="s">
        <v>194</v>
      </c>
      <c r="E24" s="5" t="s">
        <v>62</v>
      </c>
      <c r="F24" s="5" t="s">
        <v>70</v>
      </c>
      <c r="G24" s="5" t="s">
        <v>75</v>
      </c>
      <c r="H24" s="5" t="s">
        <v>98</v>
      </c>
      <c r="I24" s="8">
        <v>43553</v>
      </c>
      <c r="J24" s="9">
        <v>17306.669999999998</v>
      </c>
      <c r="K24" s="9" t="s">
        <v>350</v>
      </c>
      <c r="L24" s="5">
        <v>48</v>
      </c>
      <c r="M24" s="8">
        <v>45077</v>
      </c>
      <c r="N24" s="12"/>
      <c r="R24" s="69">
        <v>540</v>
      </c>
      <c r="S24" s="9"/>
      <c r="T24" s="9">
        <v>60</v>
      </c>
      <c r="Y24" s="5">
        <v>5</v>
      </c>
      <c r="Z24" s="5">
        <f t="shared" si="0"/>
        <v>60</v>
      </c>
      <c r="AA24" s="5">
        <f t="shared" si="1"/>
        <v>2019</v>
      </c>
      <c r="AB24" s="113">
        <f t="shared" si="2"/>
        <v>2024</v>
      </c>
      <c r="AC24" s="103">
        <v>17306.669999999998</v>
      </c>
    </row>
    <row r="25" spans="1:43" x14ac:dyDescent="0.25">
      <c r="A25" s="7" t="s">
        <v>230</v>
      </c>
      <c r="B25" s="5" t="s">
        <v>275</v>
      </c>
      <c r="C25" s="5" t="s">
        <v>30</v>
      </c>
      <c r="D25" s="5" t="s">
        <v>194</v>
      </c>
      <c r="E25" s="5" t="s">
        <v>44</v>
      </c>
      <c r="F25" s="5" t="s">
        <v>54</v>
      </c>
      <c r="G25" s="5" t="s">
        <v>76</v>
      </c>
      <c r="H25" s="5" t="s">
        <v>96</v>
      </c>
      <c r="I25" s="8">
        <v>43701</v>
      </c>
      <c r="J25" s="9">
        <v>23750</v>
      </c>
      <c r="K25" s="9" t="s">
        <v>351</v>
      </c>
      <c r="L25" s="5">
        <v>62</v>
      </c>
      <c r="M25" s="8">
        <v>45540</v>
      </c>
      <c r="N25" s="12"/>
      <c r="R25" s="69">
        <v>570</v>
      </c>
      <c r="S25" s="9"/>
      <c r="T25" s="9">
        <v>60</v>
      </c>
      <c r="Y25" s="113">
        <v>5.1666660000000002</v>
      </c>
      <c r="Z25" s="113">
        <f t="shared" si="0"/>
        <v>61.999992000000006</v>
      </c>
      <c r="AA25" s="5">
        <f t="shared" si="1"/>
        <v>2019</v>
      </c>
      <c r="AB25" s="113">
        <f t="shared" si="2"/>
        <v>2024.1666660000001</v>
      </c>
      <c r="AC25" s="103">
        <v>23750</v>
      </c>
    </row>
    <row r="26" spans="1:43" x14ac:dyDescent="0.25">
      <c r="A26" s="7" t="s">
        <v>231</v>
      </c>
      <c r="B26" s="5" t="s">
        <v>275</v>
      </c>
      <c r="C26" s="5" t="s">
        <v>116</v>
      </c>
      <c r="D26" s="5" t="s">
        <v>194</v>
      </c>
      <c r="E26" s="5" t="s">
        <v>62</v>
      </c>
      <c r="F26" s="5" t="s">
        <v>65</v>
      </c>
      <c r="G26" s="5" t="s">
        <v>77</v>
      </c>
      <c r="H26" s="5" t="s">
        <v>108</v>
      </c>
      <c r="I26" s="8">
        <v>43929</v>
      </c>
      <c r="J26" s="9">
        <v>4302.79</v>
      </c>
      <c r="K26" s="9" t="s">
        <v>352</v>
      </c>
      <c r="L26" s="5">
        <v>48</v>
      </c>
      <c r="M26" s="8">
        <v>45448</v>
      </c>
      <c r="N26" s="12"/>
      <c r="R26" s="69">
        <v>396</v>
      </c>
      <c r="S26" s="9"/>
      <c r="T26" s="9">
        <v>60</v>
      </c>
      <c r="Y26" s="5">
        <v>5</v>
      </c>
      <c r="Z26" s="5">
        <f t="shared" si="0"/>
        <v>60</v>
      </c>
      <c r="AA26" s="5">
        <f t="shared" si="1"/>
        <v>2020</v>
      </c>
      <c r="AB26" s="113">
        <f t="shared" si="2"/>
        <v>2025</v>
      </c>
      <c r="AC26" s="103">
        <v>4302.79</v>
      </c>
    </row>
    <row r="27" spans="1:43" x14ac:dyDescent="0.25">
      <c r="A27" s="7" t="s">
        <v>232</v>
      </c>
      <c r="B27" s="5" t="s">
        <v>275</v>
      </c>
      <c r="C27" s="5" t="s">
        <v>137</v>
      </c>
      <c r="D27" s="5" t="s">
        <v>194</v>
      </c>
      <c r="E27" s="5" t="s">
        <v>56</v>
      </c>
      <c r="F27" s="5" t="s">
        <v>138</v>
      </c>
      <c r="G27" s="5" t="s">
        <v>139</v>
      </c>
      <c r="H27" s="5" t="s">
        <v>140</v>
      </c>
      <c r="I27" s="8">
        <v>44279</v>
      </c>
      <c r="J27" s="9">
        <v>21541.88</v>
      </c>
      <c r="K27" s="9" t="s">
        <v>353</v>
      </c>
      <c r="L27" s="5">
        <v>48</v>
      </c>
      <c r="M27" s="8">
        <v>45728</v>
      </c>
      <c r="N27" s="12"/>
      <c r="R27" s="69">
        <v>445.5</v>
      </c>
      <c r="S27" s="9"/>
      <c r="T27" s="9">
        <v>60</v>
      </c>
      <c r="Y27" s="5">
        <v>4</v>
      </c>
      <c r="Z27" s="5">
        <f t="shared" si="0"/>
        <v>48</v>
      </c>
      <c r="AA27" s="5">
        <f t="shared" si="1"/>
        <v>2021</v>
      </c>
      <c r="AB27" s="113">
        <f t="shared" si="2"/>
        <v>2025</v>
      </c>
      <c r="AC27" s="103">
        <v>21541.88</v>
      </c>
    </row>
    <row r="28" spans="1:43" x14ac:dyDescent="0.25">
      <c r="A28" s="7" t="s">
        <v>233</v>
      </c>
      <c r="B28" s="5" t="s">
        <v>275</v>
      </c>
      <c r="C28" s="5" t="s">
        <v>165</v>
      </c>
      <c r="D28" s="5" t="s">
        <v>194</v>
      </c>
      <c r="E28" s="5" t="s">
        <v>69</v>
      </c>
      <c r="F28" s="5" t="s">
        <v>166</v>
      </c>
      <c r="G28" s="5" t="s">
        <v>167</v>
      </c>
      <c r="H28" s="5" t="s">
        <v>261</v>
      </c>
      <c r="I28" s="8">
        <v>44535</v>
      </c>
      <c r="J28" s="9">
        <v>17799.16</v>
      </c>
      <c r="K28" s="9" t="s">
        <v>354</v>
      </c>
      <c r="L28" s="5">
        <v>48</v>
      </c>
      <c r="M28" s="8">
        <v>45959</v>
      </c>
      <c r="N28" s="10"/>
      <c r="R28" s="69">
        <v>445.5</v>
      </c>
      <c r="S28" s="9">
        <v>0</v>
      </c>
      <c r="T28" s="9">
        <v>60</v>
      </c>
      <c r="Y28" s="5">
        <v>4</v>
      </c>
      <c r="Z28" s="5">
        <f t="shared" si="0"/>
        <v>48</v>
      </c>
      <c r="AA28" s="5">
        <f t="shared" si="1"/>
        <v>2021</v>
      </c>
      <c r="AB28" s="113">
        <f t="shared" si="2"/>
        <v>2025</v>
      </c>
      <c r="AC28" s="103">
        <v>20209.38</v>
      </c>
    </row>
    <row r="29" spans="1:43" x14ac:dyDescent="0.25">
      <c r="A29" s="7" t="s">
        <v>286</v>
      </c>
      <c r="B29" s="5" t="s">
        <v>275</v>
      </c>
      <c r="C29" s="5" t="s">
        <v>158</v>
      </c>
      <c r="D29" s="5" t="s">
        <v>194</v>
      </c>
      <c r="E29" s="5" t="s">
        <v>69</v>
      </c>
      <c r="F29" s="5" t="s">
        <v>159</v>
      </c>
      <c r="G29" s="5" t="s">
        <v>160</v>
      </c>
      <c r="H29" s="5" t="s">
        <v>318</v>
      </c>
      <c r="I29" s="8">
        <v>44376</v>
      </c>
      <c r="J29" s="9">
        <v>22801.279999999999</v>
      </c>
      <c r="K29" s="9" t="s">
        <v>355</v>
      </c>
      <c r="L29" s="5">
        <v>49</v>
      </c>
      <c r="N29" s="12"/>
      <c r="R29" s="69">
        <v>180</v>
      </c>
      <c r="S29" s="9"/>
      <c r="T29" s="9">
        <v>60</v>
      </c>
      <c r="Y29" s="113">
        <v>4.0830000000000002</v>
      </c>
      <c r="Z29" s="5">
        <v>49</v>
      </c>
      <c r="AA29" s="5">
        <f t="shared" si="1"/>
        <v>2021</v>
      </c>
      <c r="AB29" s="113">
        <f t="shared" si="2"/>
        <v>2025.0830000000001</v>
      </c>
      <c r="AC29" s="103">
        <v>22801.279999999999</v>
      </c>
    </row>
    <row r="30" spans="1:43" x14ac:dyDescent="0.25">
      <c r="A30" s="7" t="s">
        <v>287</v>
      </c>
      <c r="B30" s="5" t="s">
        <v>275</v>
      </c>
      <c r="C30" s="5" t="s">
        <v>288</v>
      </c>
      <c r="D30" s="5" t="s">
        <v>194</v>
      </c>
      <c r="E30" s="5" t="s">
        <v>62</v>
      </c>
      <c r="F30" s="5" t="s">
        <v>289</v>
      </c>
      <c r="G30" s="5" t="s">
        <v>290</v>
      </c>
      <c r="H30" s="5" t="s">
        <v>291</v>
      </c>
      <c r="I30" s="8">
        <v>44999</v>
      </c>
      <c r="J30" s="9">
        <v>22918.959999999999</v>
      </c>
      <c r="K30" s="9" t="s">
        <v>349</v>
      </c>
      <c r="L30" s="5">
        <v>60</v>
      </c>
      <c r="N30" s="12"/>
      <c r="R30" s="9"/>
      <c r="S30" s="9">
        <v>0</v>
      </c>
      <c r="T30" s="9">
        <v>60</v>
      </c>
      <c r="Y30" s="5">
        <v>5</v>
      </c>
      <c r="Z30" s="5">
        <f t="shared" si="0"/>
        <v>60</v>
      </c>
      <c r="AA30" s="5">
        <f t="shared" si="1"/>
        <v>2023</v>
      </c>
      <c r="AB30" s="113">
        <f t="shared" si="2"/>
        <v>2028</v>
      </c>
    </row>
    <row r="31" spans="1:43" x14ac:dyDescent="0.25">
      <c r="A31" s="7" t="s">
        <v>217</v>
      </c>
      <c r="C31" s="5" t="s">
        <v>31</v>
      </c>
      <c r="D31" s="5" t="s">
        <v>194</v>
      </c>
      <c r="E31" s="5" t="s">
        <v>69</v>
      </c>
      <c r="F31" s="5" t="s">
        <v>71</v>
      </c>
      <c r="G31" s="5" t="s">
        <v>78</v>
      </c>
      <c r="H31" s="5" t="s">
        <v>97</v>
      </c>
      <c r="I31" s="8">
        <v>42885</v>
      </c>
      <c r="J31" s="9">
        <v>28533.4</v>
      </c>
      <c r="K31" s="9" t="s">
        <v>97</v>
      </c>
      <c r="L31" s="5">
        <v>66</v>
      </c>
      <c r="M31" s="8">
        <v>44867</v>
      </c>
      <c r="N31" s="12"/>
      <c r="R31" s="69">
        <v>405</v>
      </c>
      <c r="S31" s="9"/>
      <c r="T31" s="9">
        <v>60</v>
      </c>
      <c r="Y31" s="5">
        <v>3</v>
      </c>
      <c r="Z31" s="5">
        <f t="shared" si="0"/>
        <v>36</v>
      </c>
      <c r="AA31" s="5">
        <f t="shared" si="1"/>
        <v>2017</v>
      </c>
      <c r="AB31" s="113">
        <f t="shared" si="2"/>
        <v>2020</v>
      </c>
    </row>
    <row r="32" spans="1:43" x14ac:dyDescent="0.25">
      <c r="J32" s="9"/>
      <c r="K32" s="9"/>
      <c r="N32" s="12"/>
      <c r="R32" s="9"/>
      <c r="S32" s="9"/>
      <c r="Z32" s="5">
        <f t="shared" si="0"/>
        <v>0</v>
      </c>
      <c r="AA32" s="5">
        <f t="shared" si="1"/>
        <v>1900</v>
      </c>
      <c r="AB32" s="113">
        <f t="shared" si="2"/>
        <v>1900</v>
      </c>
    </row>
    <row r="33" spans="1:28" x14ac:dyDescent="0.25">
      <c r="A33" s="5" t="s">
        <v>13</v>
      </c>
      <c r="D33" s="5" t="s">
        <v>195</v>
      </c>
      <c r="E33" s="5" t="s">
        <v>86</v>
      </c>
      <c r="F33" s="5" t="s">
        <v>79</v>
      </c>
      <c r="J33" s="9"/>
      <c r="K33" s="9"/>
      <c r="N33" s="12"/>
      <c r="R33" s="9"/>
      <c r="S33" s="9"/>
      <c r="T33" s="9">
        <v>30</v>
      </c>
      <c r="Z33" s="5">
        <f t="shared" si="0"/>
        <v>0</v>
      </c>
      <c r="AA33" s="5">
        <f t="shared" si="1"/>
        <v>1900</v>
      </c>
      <c r="AB33" s="113">
        <f t="shared" si="2"/>
        <v>1900</v>
      </c>
    </row>
    <row r="34" spans="1:28" x14ac:dyDescent="0.25">
      <c r="A34" s="5" t="s">
        <v>12</v>
      </c>
      <c r="C34" s="5" t="s">
        <v>32</v>
      </c>
      <c r="D34" s="5" t="s">
        <v>195</v>
      </c>
      <c r="E34" s="5" t="s">
        <v>86</v>
      </c>
      <c r="F34" s="5" t="s">
        <v>80</v>
      </c>
      <c r="J34" s="9">
        <v>1200</v>
      </c>
      <c r="K34" s="9"/>
      <c r="N34" s="12"/>
      <c r="R34" s="9"/>
      <c r="S34" s="9"/>
      <c r="T34" s="9">
        <v>30</v>
      </c>
      <c r="Z34" s="5">
        <f t="shared" si="0"/>
        <v>0</v>
      </c>
      <c r="AA34" s="5">
        <f t="shared" si="1"/>
        <v>1900</v>
      </c>
      <c r="AB34" s="113">
        <f t="shared" si="2"/>
        <v>1900</v>
      </c>
    </row>
    <row r="35" spans="1:28" x14ac:dyDescent="0.25">
      <c r="A35" s="5" t="s">
        <v>14</v>
      </c>
      <c r="C35" s="5" t="s">
        <v>33</v>
      </c>
      <c r="D35" s="5" t="s">
        <v>195</v>
      </c>
      <c r="E35" s="5" t="s">
        <v>270</v>
      </c>
      <c r="F35" s="5" t="s">
        <v>81</v>
      </c>
      <c r="G35" s="5" t="s">
        <v>241</v>
      </c>
      <c r="J35" s="9">
        <v>1024.25</v>
      </c>
      <c r="K35" s="9"/>
      <c r="N35" s="12"/>
      <c r="R35" s="9"/>
      <c r="S35" s="9"/>
      <c r="T35" s="9">
        <v>30</v>
      </c>
      <c r="U35" s="5" t="s">
        <v>144</v>
      </c>
      <c r="Z35" s="5">
        <f t="shared" si="0"/>
        <v>0</v>
      </c>
      <c r="AA35" s="5">
        <f t="shared" si="1"/>
        <v>1900</v>
      </c>
      <c r="AB35" s="113">
        <f t="shared" si="2"/>
        <v>1900</v>
      </c>
    </row>
    <row r="36" spans="1:28" x14ac:dyDescent="0.25">
      <c r="A36" s="5" t="s">
        <v>15</v>
      </c>
      <c r="C36" s="5" t="s">
        <v>34</v>
      </c>
      <c r="D36" s="5" t="s">
        <v>195</v>
      </c>
      <c r="E36" s="5" t="s">
        <v>86</v>
      </c>
      <c r="F36" s="5" t="s">
        <v>82</v>
      </c>
      <c r="G36" s="5" t="s">
        <v>242</v>
      </c>
      <c r="J36" s="9">
        <v>4329</v>
      </c>
      <c r="K36" s="9"/>
      <c r="N36" s="12"/>
      <c r="R36" s="9"/>
      <c r="S36" s="9"/>
      <c r="T36" s="9">
        <v>30</v>
      </c>
      <c r="U36" s="5" t="s">
        <v>144</v>
      </c>
      <c r="Z36" s="5">
        <f t="shared" si="0"/>
        <v>0</v>
      </c>
      <c r="AA36" s="5">
        <f t="shared" si="1"/>
        <v>1900</v>
      </c>
      <c r="AB36" s="113">
        <f t="shared" si="2"/>
        <v>1900</v>
      </c>
    </row>
    <row r="37" spans="1:28" x14ac:dyDescent="0.25">
      <c r="A37" s="5" t="s">
        <v>16</v>
      </c>
      <c r="C37" s="5" t="s">
        <v>35</v>
      </c>
      <c r="D37" s="5" t="s">
        <v>195</v>
      </c>
      <c r="E37" s="5" t="s">
        <v>86</v>
      </c>
      <c r="F37" s="5" t="s">
        <v>85</v>
      </c>
      <c r="G37" s="5" t="s">
        <v>240</v>
      </c>
      <c r="J37" s="9"/>
      <c r="K37" s="9"/>
      <c r="N37" s="12"/>
      <c r="R37" s="9"/>
      <c r="S37" s="9"/>
      <c r="T37" s="9">
        <v>30</v>
      </c>
      <c r="U37" s="5" t="s">
        <v>144</v>
      </c>
      <c r="Z37" s="5">
        <f t="shared" si="0"/>
        <v>0</v>
      </c>
      <c r="AA37" s="5">
        <f t="shared" si="1"/>
        <v>1900</v>
      </c>
      <c r="AB37" s="113">
        <f t="shared" si="2"/>
        <v>1900</v>
      </c>
    </row>
    <row r="38" spans="1:28" x14ac:dyDescent="0.25">
      <c r="A38" s="7" t="s">
        <v>206</v>
      </c>
      <c r="C38" s="5" t="s">
        <v>36</v>
      </c>
      <c r="D38" s="5" t="s">
        <v>195</v>
      </c>
      <c r="E38" s="5" t="s">
        <v>86</v>
      </c>
      <c r="F38" s="5" t="s">
        <v>83</v>
      </c>
      <c r="G38" s="5" t="s">
        <v>102</v>
      </c>
      <c r="H38" s="5" t="s">
        <v>103</v>
      </c>
      <c r="J38" s="9">
        <v>2426</v>
      </c>
      <c r="K38" s="9"/>
      <c r="L38" s="5">
        <v>24</v>
      </c>
      <c r="N38" s="12"/>
      <c r="R38" s="9"/>
      <c r="S38" s="9"/>
      <c r="T38" s="9">
        <v>30</v>
      </c>
      <c r="Y38" s="5">
        <v>10</v>
      </c>
      <c r="Z38" s="5">
        <f t="shared" si="0"/>
        <v>120</v>
      </c>
      <c r="AA38" s="5">
        <f t="shared" si="1"/>
        <v>1900</v>
      </c>
      <c r="AB38" s="113">
        <f t="shared" si="2"/>
        <v>1910</v>
      </c>
    </row>
    <row r="39" spans="1:28" x14ac:dyDescent="0.25">
      <c r="A39" s="7" t="s">
        <v>207</v>
      </c>
      <c r="C39" s="5" t="s">
        <v>37</v>
      </c>
      <c r="D39" s="5" t="s">
        <v>195</v>
      </c>
      <c r="E39" s="5" t="s">
        <v>86</v>
      </c>
      <c r="F39" s="5" t="s">
        <v>83</v>
      </c>
      <c r="G39" s="5" t="s">
        <v>106</v>
      </c>
      <c r="H39" s="5" t="s">
        <v>107</v>
      </c>
      <c r="J39" s="9">
        <v>2400</v>
      </c>
      <c r="K39" s="9"/>
      <c r="L39" s="5">
        <v>12</v>
      </c>
      <c r="N39" s="12"/>
      <c r="R39" s="9"/>
      <c r="S39" s="9"/>
      <c r="T39" s="9">
        <v>30</v>
      </c>
      <c r="Y39" s="5">
        <v>5</v>
      </c>
      <c r="Z39" s="5">
        <f t="shared" si="0"/>
        <v>60</v>
      </c>
      <c r="AA39" s="5">
        <f t="shared" si="1"/>
        <v>1900</v>
      </c>
      <c r="AB39" s="113">
        <f t="shared" si="2"/>
        <v>1905</v>
      </c>
    </row>
    <row r="40" spans="1:28" x14ac:dyDescent="0.25">
      <c r="A40" s="7" t="s">
        <v>208</v>
      </c>
      <c r="C40" s="5" t="s">
        <v>38</v>
      </c>
      <c r="D40" s="5" t="s">
        <v>195</v>
      </c>
      <c r="E40" s="5" t="s">
        <v>86</v>
      </c>
      <c r="F40" s="5" t="s">
        <v>80</v>
      </c>
      <c r="G40" s="5" t="s">
        <v>101</v>
      </c>
      <c r="H40" s="5" t="s">
        <v>100</v>
      </c>
      <c r="J40" s="9">
        <v>875</v>
      </c>
      <c r="K40" s="9"/>
      <c r="L40" s="5">
        <v>12</v>
      </c>
      <c r="N40" s="12"/>
      <c r="R40" s="9"/>
      <c r="S40" s="9"/>
      <c r="T40" s="9">
        <v>30</v>
      </c>
      <c r="Y40" s="5">
        <v>3</v>
      </c>
      <c r="Z40" s="5">
        <f t="shared" si="0"/>
        <v>36</v>
      </c>
      <c r="AA40" s="5">
        <f t="shared" si="1"/>
        <v>1900</v>
      </c>
      <c r="AB40" s="113">
        <f t="shared" si="2"/>
        <v>1903</v>
      </c>
    </row>
    <row r="41" spans="1:28" x14ac:dyDescent="0.25">
      <c r="A41" s="7" t="s">
        <v>209</v>
      </c>
      <c r="C41" s="5" t="s">
        <v>39</v>
      </c>
      <c r="D41" s="5" t="s">
        <v>195</v>
      </c>
      <c r="E41" s="15" t="s">
        <v>87</v>
      </c>
      <c r="F41" s="15" t="s">
        <v>84</v>
      </c>
      <c r="G41" s="15" t="s">
        <v>104</v>
      </c>
      <c r="H41" s="15" t="s">
        <v>99</v>
      </c>
      <c r="I41" s="15"/>
      <c r="J41" s="16"/>
      <c r="K41" s="16"/>
      <c r="L41" s="15"/>
      <c r="M41" s="15"/>
      <c r="N41" s="17"/>
      <c r="O41" s="18"/>
      <c r="P41" s="18"/>
      <c r="Q41" s="18"/>
      <c r="R41" s="19"/>
      <c r="S41" s="19"/>
      <c r="T41" s="19">
        <v>30</v>
      </c>
      <c r="U41" s="5" t="s">
        <v>144</v>
      </c>
      <c r="Z41" s="5">
        <f t="shared" si="0"/>
        <v>0</v>
      </c>
      <c r="AA41" s="5">
        <f t="shared" si="1"/>
        <v>1900</v>
      </c>
      <c r="AB41" s="113">
        <f t="shared" si="2"/>
        <v>1900</v>
      </c>
    </row>
    <row r="42" spans="1:28" x14ac:dyDescent="0.25">
      <c r="A42" s="7" t="s">
        <v>211</v>
      </c>
      <c r="C42" s="5" t="s">
        <v>40</v>
      </c>
      <c r="D42" s="5" t="s">
        <v>195</v>
      </c>
      <c r="E42" s="5" t="s">
        <v>87</v>
      </c>
      <c r="F42" s="5" t="s">
        <v>84</v>
      </c>
      <c r="G42" s="5" t="s">
        <v>105</v>
      </c>
      <c r="H42" s="5" t="s">
        <v>99</v>
      </c>
      <c r="J42" s="9">
        <v>1158.33</v>
      </c>
      <c r="K42" s="9"/>
      <c r="L42" s="5">
        <v>24</v>
      </c>
      <c r="N42" s="12"/>
      <c r="R42" s="9"/>
      <c r="S42" s="9"/>
      <c r="T42" s="9">
        <v>30</v>
      </c>
      <c r="U42" s="5" t="s">
        <v>144</v>
      </c>
      <c r="Y42" s="5">
        <v>5</v>
      </c>
      <c r="Z42" s="5">
        <f t="shared" si="0"/>
        <v>60</v>
      </c>
      <c r="AA42" s="5">
        <f t="shared" si="1"/>
        <v>1900</v>
      </c>
      <c r="AB42" s="113">
        <f t="shared" si="2"/>
        <v>1905</v>
      </c>
    </row>
    <row r="43" spans="1:28" x14ac:dyDescent="0.25">
      <c r="A43" s="7" t="s">
        <v>210</v>
      </c>
      <c r="C43" s="5" t="s">
        <v>122</v>
      </c>
      <c r="D43" s="5" t="s">
        <v>195</v>
      </c>
      <c r="E43" s="5" t="s">
        <v>87</v>
      </c>
      <c r="F43" s="5" t="s">
        <v>84</v>
      </c>
      <c r="G43" s="5" t="s">
        <v>125</v>
      </c>
      <c r="H43" s="5" t="s">
        <v>126</v>
      </c>
      <c r="J43" s="9">
        <v>1158.33</v>
      </c>
      <c r="K43" s="9"/>
      <c r="L43" s="5">
        <v>24</v>
      </c>
      <c r="N43" s="12"/>
      <c r="R43" s="9"/>
      <c r="S43" s="9"/>
      <c r="T43" s="9">
        <v>30</v>
      </c>
      <c r="U43" s="5" t="s">
        <v>144</v>
      </c>
      <c r="Y43" s="5">
        <v>5</v>
      </c>
      <c r="Z43" s="5">
        <f t="shared" si="0"/>
        <v>60</v>
      </c>
      <c r="AA43" s="5">
        <f t="shared" si="1"/>
        <v>1900</v>
      </c>
      <c r="AB43" s="113">
        <f t="shared" si="2"/>
        <v>1905</v>
      </c>
    </row>
    <row r="44" spans="1:28" x14ac:dyDescent="0.25">
      <c r="A44" s="7" t="s">
        <v>212</v>
      </c>
      <c r="C44" s="5" t="s">
        <v>123</v>
      </c>
      <c r="D44" s="5" t="s">
        <v>195</v>
      </c>
      <c r="E44" s="5" t="s">
        <v>124</v>
      </c>
      <c r="F44" s="5" t="s">
        <v>84</v>
      </c>
      <c r="G44" s="5" t="s">
        <v>127</v>
      </c>
      <c r="H44" s="5" t="s">
        <v>128</v>
      </c>
      <c r="J44" s="9">
        <v>1525.01</v>
      </c>
      <c r="K44" s="9"/>
      <c r="L44" s="5">
        <v>24</v>
      </c>
      <c r="N44" s="12"/>
      <c r="R44" s="9"/>
      <c r="S44" s="9"/>
      <c r="T44" s="9">
        <v>30</v>
      </c>
      <c r="U44" s="5" t="s">
        <v>144</v>
      </c>
      <c r="Y44" s="5">
        <v>5</v>
      </c>
      <c r="Z44" s="5">
        <f t="shared" si="0"/>
        <v>60</v>
      </c>
      <c r="AA44" s="5">
        <f t="shared" si="1"/>
        <v>1900</v>
      </c>
      <c r="AB44" s="113">
        <f t="shared" si="2"/>
        <v>1905</v>
      </c>
    </row>
    <row r="45" spans="1:28" x14ac:dyDescent="0.25">
      <c r="A45" s="7" t="s">
        <v>213</v>
      </c>
      <c r="C45" s="5" t="s">
        <v>131</v>
      </c>
      <c r="D45" s="5" t="s">
        <v>195</v>
      </c>
      <c r="E45" s="5" t="s">
        <v>87</v>
      </c>
      <c r="F45" s="5" t="s">
        <v>84</v>
      </c>
      <c r="G45" s="5" t="s">
        <v>132</v>
      </c>
      <c r="H45" s="5" t="s">
        <v>133</v>
      </c>
      <c r="J45" s="9">
        <v>1158.33</v>
      </c>
      <c r="K45" s="9"/>
      <c r="L45" s="5">
        <v>24</v>
      </c>
      <c r="N45" s="12"/>
      <c r="R45" s="9"/>
      <c r="S45" s="9"/>
      <c r="T45" s="9">
        <v>30</v>
      </c>
      <c r="U45" s="5" t="s">
        <v>144</v>
      </c>
      <c r="Y45" s="5">
        <v>5</v>
      </c>
      <c r="Z45" s="5">
        <f t="shared" si="0"/>
        <v>60</v>
      </c>
      <c r="AA45" s="5">
        <f t="shared" si="1"/>
        <v>1900</v>
      </c>
      <c r="AB45" s="113">
        <f t="shared" si="2"/>
        <v>1905</v>
      </c>
    </row>
    <row r="46" spans="1:28" x14ac:dyDescent="0.25">
      <c r="A46" s="7" t="s">
        <v>214</v>
      </c>
      <c r="C46" s="5" t="s">
        <v>145</v>
      </c>
      <c r="D46" s="5" t="s">
        <v>195</v>
      </c>
      <c r="E46" s="5" t="s">
        <v>87</v>
      </c>
      <c r="F46" s="5" t="s">
        <v>84</v>
      </c>
      <c r="G46" s="5" t="s">
        <v>147</v>
      </c>
      <c r="H46" s="5" t="s">
        <v>148</v>
      </c>
      <c r="J46" s="9">
        <v>1316.67</v>
      </c>
      <c r="K46" s="9"/>
      <c r="L46" s="5">
        <v>24</v>
      </c>
      <c r="N46" s="12"/>
      <c r="R46" s="9"/>
      <c r="S46" s="9"/>
      <c r="T46" s="9">
        <v>30</v>
      </c>
      <c r="U46" s="5" t="s">
        <v>144</v>
      </c>
      <c r="Y46" s="5">
        <v>5</v>
      </c>
      <c r="Z46" s="5">
        <f t="shared" si="0"/>
        <v>60</v>
      </c>
      <c r="AA46" s="5">
        <f t="shared" si="1"/>
        <v>1900</v>
      </c>
      <c r="AB46" s="113">
        <f t="shared" si="2"/>
        <v>1905</v>
      </c>
    </row>
    <row r="47" spans="1:28" x14ac:dyDescent="0.25">
      <c r="A47" s="7" t="s">
        <v>216</v>
      </c>
      <c r="C47" s="5" t="s">
        <v>146</v>
      </c>
      <c r="D47" s="5" t="s">
        <v>195</v>
      </c>
      <c r="E47" s="5" t="s">
        <v>87</v>
      </c>
      <c r="F47" s="5" t="s">
        <v>84</v>
      </c>
      <c r="G47" s="5" t="s">
        <v>149</v>
      </c>
      <c r="H47" s="5" t="s">
        <v>148</v>
      </c>
      <c r="J47" s="9">
        <v>1316.67</v>
      </c>
      <c r="K47" s="9"/>
      <c r="L47" s="5">
        <v>24</v>
      </c>
      <c r="N47" s="12"/>
      <c r="R47" s="9"/>
      <c r="S47" s="9"/>
      <c r="T47" s="9">
        <v>30</v>
      </c>
      <c r="U47" s="5" t="s">
        <v>144</v>
      </c>
      <c r="Y47" s="5">
        <v>5</v>
      </c>
      <c r="Z47" s="5">
        <f t="shared" si="0"/>
        <v>60</v>
      </c>
      <c r="AA47" s="5">
        <f t="shared" si="1"/>
        <v>1900</v>
      </c>
      <c r="AB47" s="113">
        <f t="shared" si="2"/>
        <v>1905</v>
      </c>
    </row>
    <row r="48" spans="1:28" x14ac:dyDescent="0.25">
      <c r="A48" s="5" t="s">
        <v>247</v>
      </c>
      <c r="B48" s="5" t="s">
        <v>114</v>
      </c>
      <c r="C48" s="5" t="s">
        <v>244</v>
      </c>
      <c r="D48" s="5" t="s">
        <v>195</v>
      </c>
      <c r="E48" s="5" t="s">
        <v>245</v>
      </c>
      <c r="F48" s="5" t="s">
        <v>246</v>
      </c>
      <c r="G48" s="5" t="s">
        <v>240</v>
      </c>
      <c r="H48" s="5" t="s">
        <v>269</v>
      </c>
      <c r="I48" s="8">
        <v>42885</v>
      </c>
      <c r="J48" s="9">
        <v>23900</v>
      </c>
      <c r="K48" s="9"/>
      <c r="L48" s="5">
        <v>60</v>
      </c>
      <c r="N48" s="12"/>
      <c r="R48" s="9"/>
      <c r="S48" s="9"/>
      <c r="T48" s="9">
        <v>60</v>
      </c>
      <c r="U48" s="5" t="s">
        <v>144</v>
      </c>
      <c r="Z48" s="5">
        <f t="shared" si="0"/>
        <v>0</v>
      </c>
      <c r="AA48" s="5">
        <f t="shared" si="1"/>
        <v>2017</v>
      </c>
      <c r="AB48" s="113">
        <f t="shared" si="2"/>
        <v>2017</v>
      </c>
    </row>
    <row r="49" spans="1:28" x14ac:dyDescent="0.25">
      <c r="A49" s="7" t="s">
        <v>215</v>
      </c>
      <c r="B49" s="5" t="s">
        <v>275</v>
      </c>
      <c r="C49" s="5" t="s">
        <v>157</v>
      </c>
      <c r="D49" s="5" t="s">
        <v>195</v>
      </c>
      <c r="E49" s="5" t="s">
        <v>153</v>
      </c>
      <c r="F49" s="5" t="s">
        <v>154</v>
      </c>
      <c r="G49" s="5" t="s">
        <v>155</v>
      </c>
      <c r="H49" s="5" t="s">
        <v>156</v>
      </c>
      <c r="I49" s="8">
        <v>44439</v>
      </c>
      <c r="J49" s="9">
        <v>28800</v>
      </c>
      <c r="K49" s="9"/>
      <c r="L49" s="5">
        <v>48</v>
      </c>
      <c r="N49" s="12"/>
      <c r="O49" s="13"/>
      <c r="P49" s="13"/>
      <c r="Q49" s="13"/>
      <c r="T49" s="9">
        <v>60</v>
      </c>
      <c r="Z49" s="5">
        <f t="shared" si="0"/>
        <v>0</v>
      </c>
      <c r="AA49" s="5">
        <f t="shared" si="1"/>
        <v>2021</v>
      </c>
      <c r="AB49" s="113">
        <f t="shared" si="2"/>
        <v>2021</v>
      </c>
    </row>
    <row r="50" spans="1:28" x14ac:dyDescent="0.25">
      <c r="J50" s="9"/>
      <c r="K50" s="9"/>
      <c r="N50" s="12"/>
      <c r="O50" s="13"/>
      <c r="P50" s="13"/>
      <c r="Q50" s="13"/>
      <c r="T50" s="9"/>
      <c r="Z50" s="5">
        <f t="shared" si="0"/>
        <v>0</v>
      </c>
      <c r="AA50" s="5">
        <f t="shared" si="1"/>
        <v>1900</v>
      </c>
      <c r="AB50" s="113">
        <f t="shared" si="2"/>
        <v>1900</v>
      </c>
    </row>
    <row r="51" spans="1:28" x14ac:dyDescent="0.25">
      <c r="A51" s="7" t="s">
        <v>273</v>
      </c>
      <c r="B51" s="5" t="s">
        <v>275</v>
      </c>
      <c r="C51" s="5" t="s">
        <v>257</v>
      </c>
      <c r="D51" s="5" t="s">
        <v>196</v>
      </c>
      <c r="E51" s="5" t="s">
        <v>258</v>
      </c>
      <c r="F51" s="5" t="s">
        <v>259</v>
      </c>
      <c r="G51" s="27" t="s">
        <v>260</v>
      </c>
      <c r="I51" s="8">
        <v>44298</v>
      </c>
      <c r="J51" s="9">
        <v>32000</v>
      </c>
      <c r="K51" s="9"/>
      <c r="T51" s="9">
        <v>60</v>
      </c>
      <c r="U51" s="5" t="s">
        <v>144</v>
      </c>
      <c r="Y51" s="5">
        <v>5</v>
      </c>
      <c r="Z51" s="5">
        <f t="shared" si="0"/>
        <v>60</v>
      </c>
      <c r="AA51" s="5">
        <f t="shared" si="1"/>
        <v>2021</v>
      </c>
      <c r="AB51" s="113">
        <f t="shared" si="2"/>
        <v>2026</v>
      </c>
    </row>
    <row r="52" spans="1:28" x14ac:dyDescent="0.25">
      <c r="A52" s="5" t="s">
        <v>248</v>
      </c>
      <c r="B52" s="5" t="s">
        <v>114</v>
      </c>
      <c r="C52" s="5" t="s">
        <v>251</v>
      </c>
      <c r="D52" s="5" t="s">
        <v>196</v>
      </c>
      <c r="F52" s="5" t="s">
        <v>252</v>
      </c>
      <c r="I52" s="8">
        <v>41061</v>
      </c>
      <c r="J52" s="9">
        <v>5500</v>
      </c>
      <c r="K52" s="9"/>
      <c r="N52" s="12"/>
      <c r="O52" s="13"/>
      <c r="P52" s="13"/>
      <c r="Q52" s="13"/>
      <c r="T52" s="9"/>
      <c r="Z52" s="5">
        <f t="shared" si="0"/>
        <v>0</v>
      </c>
      <c r="AA52" s="5">
        <f t="shared" si="1"/>
        <v>2012</v>
      </c>
      <c r="AB52" s="113">
        <f t="shared" si="2"/>
        <v>2012</v>
      </c>
    </row>
    <row r="53" spans="1:28" x14ac:dyDescent="0.25">
      <c r="A53" s="5" t="s">
        <v>249</v>
      </c>
      <c r="B53" s="5" t="s">
        <v>114</v>
      </c>
      <c r="D53" s="5" t="s">
        <v>196</v>
      </c>
      <c r="E53" s="5" t="s">
        <v>117</v>
      </c>
      <c r="F53" s="5" t="s">
        <v>271</v>
      </c>
      <c r="G53" s="5">
        <v>20058</v>
      </c>
      <c r="I53" s="8">
        <v>41275</v>
      </c>
      <c r="J53" s="9"/>
      <c r="K53" s="9"/>
      <c r="N53" s="12"/>
      <c r="O53" s="13"/>
      <c r="P53" s="13"/>
      <c r="Q53" s="13"/>
      <c r="T53" s="9"/>
      <c r="Z53" s="5">
        <f t="shared" si="0"/>
        <v>0</v>
      </c>
      <c r="AA53" s="5">
        <f t="shared" si="1"/>
        <v>2013</v>
      </c>
      <c r="AB53" s="113">
        <f t="shared" si="2"/>
        <v>2013</v>
      </c>
    </row>
    <row r="54" spans="1:28" x14ac:dyDescent="0.25">
      <c r="A54" s="5" t="s">
        <v>250</v>
      </c>
      <c r="B54" s="5" t="s">
        <v>114</v>
      </c>
      <c r="D54" s="5" t="s">
        <v>196</v>
      </c>
      <c r="F54" s="5" t="s">
        <v>253</v>
      </c>
      <c r="J54" s="9">
        <v>20000</v>
      </c>
      <c r="K54" s="9"/>
      <c r="N54" s="12"/>
      <c r="O54" s="13"/>
      <c r="P54" s="13"/>
      <c r="Q54" s="13"/>
      <c r="T54" s="9"/>
      <c r="Z54" s="5">
        <f t="shared" si="0"/>
        <v>0</v>
      </c>
      <c r="AA54" s="5">
        <f t="shared" si="1"/>
        <v>1900</v>
      </c>
      <c r="AB54" s="113">
        <f t="shared" si="2"/>
        <v>1900</v>
      </c>
    </row>
    <row r="55" spans="1:28" x14ac:dyDescent="0.25">
      <c r="A55" s="7" t="s">
        <v>197</v>
      </c>
      <c r="B55" s="5" t="s">
        <v>275</v>
      </c>
      <c r="D55" s="5" t="s">
        <v>196</v>
      </c>
      <c r="E55" s="5" t="s">
        <v>117</v>
      </c>
      <c r="F55" s="5" t="s">
        <v>109</v>
      </c>
      <c r="G55" s="5">
        <v>64891</v>
      </c>
      <c r="H55" s="5" t="s">
        <v>119</v>
      </c>
      <c r="I55" s="8">
        <v>43101</v>
      </c>
      <c r="J55" s="9">
        <v>17100</v>
      </c>
      <c r="K55" s="9"/>
      <c r="L55" s="5">
        <v>48</v>
      </c>
      <c r="R55" s="9"/>
      <c r="S55" s="9"/>
      <c r="T55" s="9">
        <v>60</v>
      </c>
      <c r="Y55" s="5">
        <v>3</v>
      </c>
      <c r="Z55" s="5">
        <f t="shared" si="0"/>
        <v>36</v>
      </c>
      <c r="AA55" s="5">
        <f t="shared" si="1"/>
        <v>2018</v>
      </c>
      <c r="AB55" s="113">
        <f t="shared" si="2"/>
        <v>2021</v>
      </c>
    </row>
    <row r="56" spans="1:28" x14ac:dyDescent="0.25">
      <c r="A56" s="5" t="s">
        <v>254</v>
      </c>
      <c r="D56" s="5" t="s">
        <v>196</v>
      </c>
      <c r="E56" s="5" t="s">
        <v>117</v>
      </c>
      <c r="F56" s="5" t="s">
        <v>272</v>
      </c>
      <c r="G56" s="5">
        <v>31370</v>
      </c>
      <c r="J56" s="9"/>
      <c r="K56" s="9"/>
      <c r="R56" s="9"/>
      <c r="S56" s="9"/>
      <c r="T56" s="9"/>
      <c r="Z56" s="5">
        <f t="shared" si="0"/>
        <v>0</v>
      </c>
      <c r="AA56" s="5">
        <f t="shared" si="1"/>
        <v>1900</v>
      </c>
      <c r="AB56" s="113">
        <f t="shared" si="2"/>
        <v>1900</v>
      </c>
    </row>
    <row r="57" spans="1:28" x14ac:dyDescent="0.25">
      <c r="A57" s="7" t="s">
        <v>198</v>
      </c>
      <c r="B57" s="5" t="s">
        <v>275</v>
      </c>
      <c r="D57" s="5" t="s">
        <v>196</v>
      </c>
      <c r="E57" s="20" t="s">
        <v>117</v>
      </c>
      <c r="F57" s="20" t="s">
        <v>110</v>
      </c>
      <c r="G57" s="20">
        <v>66021</v>
      </c>
      <c r="H57" s="20" t="s">
        <v>120</v>
      </c>
      <c r="I57" s="28">
        <v>43101</v>
      </c>
      <c r="J57" s="21">
        <v>17100</v>
      </c>
      <c r="K57" s="21"/>
      <c r="L57" s="20">
        <v>36</v>
      </c>
      <c r="M57" s="20"/>
      <c r="N57" s="20"/>
      <c r="O57" s="22"/>
      <c r="P57" s="22"/>
      <c r="Q57" s="22"/>
      <c r="R57" s="21"/>
      <c r="S57" s="21"/>
      <c r="T57" s="21">
        <v>60</v>
      </c>
      <c r="Y57" s="5">
        <v>5</v>
      </c>
      <c r="Z57" s="5">
        <f t="shared" si="0"/>
        <v>60</v>
      </c>
      <c r="AA57" s="5">
        <f t="shared" si="1"/>
        <v>2018</v>
      </c>
      <c r="AB57" s="113">
        <f t="shared" si="2"/>
        <v>2023</v>
      </c>
    </row>
    <row r="58" spans="1:28" x14ac:dyDescent="0.25">
      <c r="A58" s="7" t="s">
        <v>255</v>
      </c>
      <c r="B58" s="5" t="s">
        <v>114</v>
      </c>
      <c r="C58" s="5" t="s">
        <v>265</v>
      </c>
      <c r="D58" s="5" t="s">
        <v>266</v>
      </c>
      <c r="E58" s="5" t="s">
        <v>117</v>
      </c>
      <c r="F58" s="14" t="s">
        <v>256</v>
      </c>
      <c r="G58" s="14">
        <v>80259</v>
      </c>
      <c r="H58" s="14" t="s">
        <v>264</v>
      </c>
      <c r="I58" s="29">
        <v>43003</v>
      </c>
      <c r="J58" s="23">
        <v>12850</v>
      </c>
      <c r="K58" s="23"/>
      <c r="L58" s="14">
        <v>60</v>
      </c>
      <c r="M58" s="14"/>
      <c r="N58" s="24"/>
      <c r="O58" s="25"/>
      <c r="P58" s="25"/>
      <c r="Q58" s="25"/>
      <c r="R58" s="23"/>
      <c r="S58" s="23"/>
      <c r="T58" s="23">
        <v>60</v>
      </c>
      <c r="Y58" s="5">
        <v>5</v>
      </c>
      <c r="Z58" s="5">
        <f t="shared" si="0"/>
        <v>60</v>
      </c>
      <c r="AA58" s="5">
        <f t="shared" si="1"/>
        <v>2017</v>
      </c>
      <c r="AB58" s="113">
        <f t="shared" si="2"/>
        <v>2022</v>
      </c>
    </row>
    <row r="59" spans="1:28" x14ac:dyDescent="0.25">
      <c r="A59" s="7" t="s">
        <v>199</v>
      </c>
      <c r="B59" s="5" t="s">
        <v>275</v>
      </c>
      <c r="D59" s="5" t="s">
        <v>196</v>
      </c>
      <c r="E59" s="5" t="s">
        <v>118</v>
      </c>
      <c r="F59" s="5" t="s">
        <v>111</v>
      </c>
      <c r="G59" s="5">
        <v>402208029</v>
      </c>
      <c r="H59" s="5" t="s">
        <v>100</v>
      </c>
      <c r="J59" s="9">
        <v>2800</v>
      </c>
      <c r="K59" s="9"/>
      <c r="L59" s="5">
        <v>36</v>
      </c>
      <c r="N59" s="12"/>
      <c r="T59" s="9">
        <v>60</v>
      </c>
      <c r="Z59" s="5">
        <f t="shared" si="0"/>
        <v>0</v>
      </c>
      <c r="AA59" s="5">
        <f t="shared" si="1"/>
        <v>1900</v>
      </c>
      <c r="AB59" s="113">
        <f t="shared" si="2"/>
        <v>1900</v>
      </c>
    </row>
    <row r="60" spans="1:28" x14ac:dyDescent="0.25">
      <c r="A60" s="7" t="s">
        <v>200</v>
      </c>
      <c r="B60" s="5" t="s">
        <v>275</v>
      </c>
      <c r="D60" s="5" t="s">
        <v>196</v>
      </c>
      <c r="E60" s="5" t="s">
        <v>117</v>
      </c>
      <c r="F60" s="5" t="s">
        <v>112</v>
      </c>
      <c r="G60" s="5">
        <v>11454</v>
      </c>
      <c r="H60" s="7" t="s">
        <v>121</v>
      </c>
      <c r="I60" s="30">
        <v>44639</v>
      </c>
      <c r="J60" s="9">
        <v>6270.6</v>
      </c>
      <c r="K60" s="9"/>
      <c r="L60" s="5">
        <v>38</v>
      </c>
      <c r="N60" s="12"/>
      <c r="O60" s="13"/>
      <c r="P60" s="13"/>
      <c r="Q60" s="13"/>
      <c r="T60" s="9">
        <v>60</v>
      </c>
      <c r="Z60" s="5">
        <f t="shared" si="0"/>
        <v>0</v>
      </c>
      <c r="AA60" s="5">
        <f t="shared" si="1"/>
        <v>2022</v>
      </c>
      <c r="AB60" s="113">
        <f t="shared" si="2"/>
        <v>2022</v>
      </c>
    </row>
    <row r="61" spans="1:28" x14ac:dyDescent="0.25">
      <c r="A61" s="7" t="s">
        <v>201</v>
      </c>
      <c r="B61" s="5" t="s">
        <v>275</v>
      </c>
      <c r="D61" s="5" t="s">
        <v>196</v>
      </c>
      <c r="E61" s="5" t="s">
        <v>117</v>
      </c>
      <c r="F61" s="5" t="s">
        <v>113</v>
      </c>
      <c r="G61" s="5">
        <v>11444</v>
      </c>
      <c r="H61" s="7" t="s">
        <v>121</v>
      </c>
      <c r="I61" s="30">
        <v>44639</v>
      </c>
      <c r="J61" s="9">
        <v>6270.6</v>
      </c>
      <c r="K61" s="9"/>
      <c r="L61" s="5">
        <v>38</v>
      </c>
      <c r="N61" s="12"/>
      <c r="O61" s="13"/>
      <c r="P61" s="13"/>
      <c r="Q61" s="13"/>
      <c r="T61" s="9">
        <v>60</v>
      </c>
      <c r="Z61" s="5">
        <f t="shared" si="0"/>
        <v>0</v>
      </c>
      <c r="AA61" s="5">
        <f t="shared" si="1"/>
        <v>2022</v>
      </c>
      <c r="AB61" s="113">
        <f t="shared" si="2"/>
        <v>2022</v>
      </c>
    </row>
    <row r="62" spans="1:28" x14ac:dyDescent="0.25">
      <c r="A62" s="7" t="s">
        <v>202</v>
      </c>
      <c r="B62" s="5" t="s">
        <v>275</v>
      </c>
      <c r="D62" s="5" t="s">
        <v>196</v>
      </c>
      <c r="E62" s="5" t="s">
        <v>117</v>
      </c>
      <c r="F62" s="5" t="s">
        <v>129</v>
      </c>
      <c r="G62" s="5">
        <v>70814</v>
      </c>
      <c r="H62" s="26" t="s">
        <v>134</v>
      </c>
      <c r="I62" s="31">
        <v>43833</v>
      </c>
      <c r="J62" s="9">
        <v>15190</v>
      </c>
      <c r="K62" s="9"/>
      <c r="L62" s="5">
        <v>36</v>
      </c>
      <c r="N62" s="12"/>
      <c r="O62" s="13"/>
      <c r="P62" s="13"/>
      <c r="Q62" s="13"/>
      <c r="T62" s="9">
        <v>60</v>
      </c>
      <c r="Z62" s="5">
        <f t="shared" si="0"/>
        <v>0</v>
      </c>
      <c r="AA62" s="5">
        <f t="shared" si="1"/>
        <v>2020</v>
      </c>
      <c r="AB62" s="113">
        <f t="shared" si="2"/>
        <v>2020</v>
      </c>
    </row>
    <row r="63" spans="1:28" x14ac:dyDescent="0.25">
      <c r="A63" s="7" t="s">
        <v>203</v>
      </c>
      <c r="B63" s="5" t="s">
        <v>275</v>
      </c>
      <c r="D63" s="5" t="s">
        <v>196</v>
      </c>
      <c r="E63" s="5" t="s">
        <v>117</v>
      </c>
      <c r="F63" s="5" t="s">
        <v>130</v>
      </c>
      <c r="G63" s="5">
        <v>11553</v>
      </c>
      <c r="H63" s="26" t="s">
        <v>134</v>
      </c>
      <c r="I63" s="31">
        <v>43833</v>
      </c>
      <c r="J63" s="9">
        <v>4710</v>
      </c>
      <c r="K63" s="9"/>
      <c r="L63" s="5">
        <v>36</v>
      </c>
      <c r="N63" s="12"/>
      <c r="O63" s="13"/>
      <c r="P63" s="13"/>
      <c r="Q63" s="13"/>
      <c r="T63" s="9">
        <v>60</v>
      </c>
      <c r="Z63" s="5">
        <f t="shared" si="0"/>
        <v>0</v>
      </c>
      <c r="AA63" s="5">
        <f t="shared" si="1"/>
        <v>2020</v>
      </c>
      <c r="AB63" s="113">
        <f t="shared" si="2"/>
        <v>2020</v>
      </c>
    </row>
    <row r="64" spans="1:28" x14ac:dyDescent="0.25">
      <c r="A64" s="7" t="s">
        <v>204</v>
      </c>
      <c r="B64" s="5" t="s">
        <v>275</v>
      </c>
      <c r="D64" s="5" t="s">
        <v>196</v>
      </c>
      <c r="E64" s="5" t="s">
        <v>117</v>
      </c>
      <c r="F64" s="5" t="s">
        <v>151</v>
      </c>
      <c r="G64" s="5">
        <v>11978</v>
      </c>
      <c r="H64" s="5" t="s">
        <v>152</v>
      </c>
      <c r="I64" s="8">
        <v>44368</v>
      </c>
      <c r="J64" s="9">
        <v>5089</v>
      </c>
      <c r="K64" s="9"/>
      <c r="L64" s="5">
        <v>36</v>
      </c>
      <c r="N64" s="12"/>
      <c r="O64" s="13"/>
      <c r="P64" s="13"/>
      <c r="Q64" s="13"/>
      <c r="T64" s="9">
        <v>60</v>
      </c>
      <c r="Z64" s="5">
        <f t="shared" si="0"/>
        <v>0</v>
      </c>
      <c r="AA64" s="5">
        <f t="shared" si="1"/>
        <v>2021</v>
      </c>
      <c r="AB64" s="113">
        <f t="shared" si="2"/>
        <v>2021</v>
      </c>
    </row>
    <row r="65" spans="1:28" x14ac:dyDescent="0.25">
      <c r="A65" s="7" t="s">
        <v>205</v>
      </c>
      <c r="B65" s="5" t="s">
        <v>275</v>
      </c>
      <c r="D65" s="5" t="s">
        <v>196</v>
      </c>
      <c r="E65" s="5" t="s">
        <v>117</v>
      </c>
      <c r="F65" s="5" t="s">
        <v>150</v>
      </c>
      <c r="G65" s="5">
        <v>12089</v>
      </c>
      <c r="H65" s="5" t="s">
        <v>152</v>
      </c>
      <c r="I65" s="8">
        <v>44368</v>
      </c>
      <c r="J65" s="9">
        <v>5089</v>
      </c>
      <c r="K65" s="9"/>
      <c r="L65" s="5">
        <v>36</v>
      </c>
      <c r="N65" s="12"/>
      <c r="O65" s="13"/>
      <c r="P65" s="13"/>
      <c r="Q65" s="13"/>
      <c r="T65" s="9">
        <v>60</v>
      </c>
      <c r="Z65" s="5">
        <f t="shared" si="0"/>
        <v>0</v>
      </c>
      <c r="AA65" s="5">
        <f t="shared" si="1"/>
        <v>2021</v>
      </c>
      <c r="AB65" s="113">
        <f t="shared" si="2"/>
        <v>2021</v>
      </c>
    </row>
    <row r="66" spans="1:28" x14ac:dyDescent="0.25">
      <c r="Z66" s="5">
        <f t="shared" si="0"/>
        <v>0</v>
      </c>
      <c r="AA66" s="5">
        <f t="shared" si="1"/>
        <v>1900</v>
      </c>
      <c r="AB66" s="113">
        <f t="shared" si="2"/>
        <v>1900</v>
      </c>
    </row>
    <row r="67" spans="1:28" x14ac:dyDescent="0.25">
      <c r="Z67" s="5">
        <f t="shared" ref="Z67:Z86" si="3">12*Y67</f>
        <v>0</v>
      </c>
      <c r="AA67" s="5">
        <f t="shared" ref="AA67:AA86" si="4">YEAR(I67)</f>
        <v>1900</v>
      </c>
      <c r="AB67" s="113">
        <f t="shared" ref="AB67:AB86" si="5">Y67+AA67</f>
        <v>1900</v>
      </c>
    </row>
    <row r="68" spans="1:28" x14ac:dyDescent="0.25">
      <c r="Z68" s="5">
        <f t="shared" si="3"/>
        <v>0</v>
      </c>
      <c r="AA68" s="5">
        <f t="shared" si="4"/>
        <v>1900</v>
      </c>
      <c r="AB68" s="113">
        <f t="shared" si="5"/>
        <v>1900</v>
      </c>
    </row>
    <row r="69" spans="1:28" x14ac:dyDescent="0.25">
      <c r="Z69" s="5">
        <f t="shared" si="3"/>
        <v>0</v>
      </c>
      <c r="AA69" s="5">
        <f t="shared" si="4"/>
        <v>1900</v>
      </c>
      <c r="AB69" s="113">
        <f t="shared" si="5"/>
        <v>1900</v>
      </c>
    </row>
    <row r="70" spans="1:28" x14ac:dyDescent="0.25">
      <c r="Z70" s="5">
        <f t="shared" si="3"/>
        <v>0</v>
      </c>
      <c r="AA70" s="5">
        <f t="shared" si="4"/>
        <v>1900</v>
      </c>
      <c r="AB70" s="113">
        <f t="shared" si="5"/>
        <v>1900</v>
      </c>
    </row>
    <row r="71" spans="1:28" x14ac:dyDescent="0.25">
      <c r="Z71" s="5">
        <f t="shared" si="3"/>
        <v>0</v>
      </c>
      <c r="AA71" s="5">
        <f t="shared" si="4"/>
        <v>1900</v>
      </c>
      <c r="AB71" s="113">
        <f t="shared" si="5"/>
        <v>1900</v>
      </c>
    </row>
    <row r="72" spans="1:28" x14ac:dyDescent="0.25">
      <c r="Z72" s="5">
        <f t="shared" si="3"/>
        <v>0</v>
      </c>
      <c r="AA72" s="5">
        <f t="shared" si="4"/>
        <v>1900</v>
      </c>
      <c r="AB72" s="113">
        <f t="shared" si="5"/>
        <v>1900</v>
      </c>
    </row>
    <row r="73" spans="1:28" x14ac:dyDescent="0.25">
      <c r="Z73" s="5">
        <f t="shared" si="3"/>
        <v>0</v>
      </c>
      <c r="AA73" s="5">
        <f t="shared" si="4"/>
        <v>1900</v>
      </c>
      <c r="AB73" s="113">
        <f t="shared" si="5"/>
        <v>1900</v>
      </c>
    </row>
    <row r="74" spans="1:28" x14ac:dyDescent="0.25">
      <c r="Z74" s="5">
        <f t="shared" si="3"/>
        <v>0</v>
      </c>
      <c r="AA74" s="5">
        <f t="shared" si="4"/>
        <v>1900</v>
      </c>
      <c r="AB74" s="113">
        <f t="shared" si="5"/>
        <v>1900</v>
      </c>
    </row>
    <row r="75" spans="1:28" x14ac:dyDescent="0.25">
      <c r="Z75" s="5">
        <f t="shared" si="3"/>
        <v>0</v>
      </c>
      <c r="AA75" s="5">
        <f t="shared" si="4"/>
        <v>1900</v>
      </c>
      <c r="AB75" s="113">
        <f t="shared" si="5"/>
        <v>1900</v>
      </c>
    </row>
    <row r="76" spans="1:28" x14ac:dyDescent="0.25">
      <c r="Z76" s="5">
        <f t="shared" si="3"/>
        <v>0</v>
      </c>
      <c r="AA76" s="5">
        <f t="shared" si="4"/>
        <v>1900</v>
      </c>
      <c r="AB76" s="113">
        <f t="shared" si="5"/>
        <v>1900</v>
      </c>
    </row>
    <row r="77" spans="1:28" x14ac:dyDescent="0.25">
      <c r="Z77" s="5">
        <f t="shared" si="3"/>
        <v>0</v>
      </c>
      <c r="AA77" s="5">
        <f t="shared" si="4"/>
        <v>1900</v>
      </c>
      <c r="AB77" s="113">
        <f t="shared" si="5"/>
        <v>1900</v>
      </c>
    </row>
    <row r="78" spans="1:28" x14ac:dyDescent="0.25">
      <c r="Z78" s="5">
        <f t="shared" si="3"/>
        <v>0</v>
      </c>
      <c r="AA78" s="5">
        <f t="shared" si="4"/>
        <v>1900</v>
      </c>
      <c r="AB78" s="113">
        <f t="shared" si="5"/>
        <v>1900</v>
      </c>
    </row>
    <row r="79" spans="1:28" x14ac:dyDescent="0.25">
      <c r="Z79" s="5">
        <f t="shared" si="3"/>
        <v>0</v>
      </c>
      <c r="AA79" s="5">
        <f t="shared" si="4"/>
        <v>1900</v>
      </c>
      <c r="AB79" s="113">
        <f t="shared" si="5"/>
        <v>1900</v>
      </c>
    </row>
    <row r="80" spans="1:28" x14ac:dyDescent="0.25">
      <c r="Z80" s="5">
        <f t="shared" si="3"/>
        <v>0</v>
      </c>
      <c r="AA80" s="5">
        <f t="shared" si="4"/>
        <v>1900</v>
      </c>
      <c r="AB80" s="113">
        <f t="shared" si="5"/>
        <v>1900</v>
      </c>
    </row>
    <row r="81" spans="26:28" x14ac:dyDescent="0.25">
      <c r="Z81" s="5">
        <f t="shared" si="3"/>
        <v>0</v>
      </c>
      <c r="AA81" s="5">
        <f t="shared" si="4"/>
        <v>1900</v>
      </c>
      <c r="AB81" s="113">
        <f t="shared" si="5"/>
        <v>1900</v>
      </c>
    </row>
    <row r="82" spans="26:28" x14ac:dyDescent="0.25">
      <c r="Z82" s="5">
        <f t="shared" si="3"/>
        <v>0</v>
      </c>
      <c r="AA82" s="5">
        <f t="shared" si="4"/>
        <v>1900</v>
      </c>
      <c r="AB82" s="113">
        <f t="shared" si="5"/>
        <v>1900</v>
      </c>
    </row>
    <row r="83" spans="26:28" x14ac:dyDescent="0.25">
      <c r="Z83" s="5">
        <f t="shared" si="3"/>
        <v>0</v>
      </c>
      <c r="AA83" s="5">
        <f t="shared" si="4"/>
        <v>1900</v>
      </c>
      <c r="AB83" s="113">
        <f t="shared" si="5"/>
        <v>1900</v>
      </c>
    </row>
    <row r="84" spans="26:28" x14ac:dyDescent="0.25">
      <c r="Z84" s="5">
        <f t="shared" si="3"/>
        <v>0</v>
      </c>
      <c r="AA84" s="5">
        <f t="shared" si="4"/>
        <v>1900</v>
      </c>
      <c r="AB84" s="113">
        <f t="shared" si="5"/>
        <v>1900</v>
      </c>
    </row>
    <row r="85" spans="26:28" x14ac:dyDescent="0.25">
      <c r="Z85" s="5">
        <f t="shared" si="3"/>
        <v>0</v>
      </c>
      <c r="AA85" s="5">
        <f t="shared" si="4"/>
        <v>1900</v>
      </c>
      <c r="AB85" s="113">
        <f t="shared" si="5"/>
        <v>1900</v>
      </c>
    </row>
    <row r="86" spans="26:28" x14ac:dyDescent="0.25">
      <c r="Z86" s="5">
        <f t="shared" si="3"/>
        <v>0</v>
      </c>
      <c r="AA86" s="5">
        <f t="shared" si="4"/>
        <v>1900</v>
      </c>
      <c r="AB86" s="113">
        <f t="shared" si="5"/>
        <v>1900</v>
      </c>
    </row>
    <row r="120" spans="1:3" x14ac:dyDescent="0.25">
      <c r="A120" s="5" t="s">
        <v>0</v>
      </c>
      <c r="C120" s="5">
        <v>2020</v>
      </c>
    </row>
    <row r="121" spans="1:3" x14ac:dyDescent="0.25">
      <c r="A121" s="5" t="s">
        <v>1</v>
      </c>
      <c r="C121" s="5">
        <v>2021</v>
      </c>
    </row>
    <row r="122" spans="1:3" x14ac:dyDescent="0.25">
      <c r="A122" s="5" t="s">
        <v>2</v>
      </c>
      <c r="C122" s="5">
        <v>2022</v>
      </c>
    </row>
    <row r="123" spans="1:3" x14ac:dyDescent="0.25">
      <c r="A123" s="5" t="s">
        <v>3</v>
      </c>
      <c r="C123" s="5">
        <v>2023</v>
      </c>
    </row>
    <row r="124" spans="1:3" x14ac:dyDescent="0.25">
      <c r="A124" s="5" t="s">
        <v>4</v>
      </c>
      <c r="C124" s="5">
        <v>2024</v>
      </c>
    </row>
    <row r="125" spans="1:3" x14ac:dyDescent="0.25">
      <c r="A125" s="5" t="s">
        <v>5</v>
      </c>
      <c r="C125" s="5">
        <v>2025</v>
      </c>
    </row>
    <row r="126" spans="1:3" x14ac:dyDescent="0.25">
      <c r="A126" s="5" t="s">
        <v>6</v>
      </c>
      <c r="C126" s="5">
        <v>2026</v>
      </c>
    </row>
    <row r="127" spans="1:3" x14ac:dyDescent="0.25">
      <c r="A127" s="5" t="s">
        <v>7</v>
      </c>
      <c r="C127" s="5">
        <v>2027</v>
      </c>
    </row>
    <row r="128" spans="1:3" x14ac:dyDescent="0.25">
      <c r="A128" s="5" t="s">
        <v>8</v>
      </c>
      <c r="C128" s="5">
        <v>2028</v>
      </c>
    </row>
    <row r="129" spans="1:3" x14ac:dyDescent="0.25">
      <c r="A129" s="5" t="s">
        <v>9</v>
      </c>
      <c r="C129" s="5">
        <v>2029</v>
      </c>
    </row>
    <row r="130" spans="1:3" x14ac:dyDescent="0.25">
      <c r="A130" s="5" t="s">
        <v>10</v>
      </c>
      <c r="C130" s="5">
        <v>2030</v>
      </c>
    </row>
    <row r="131" spans="1:3" x14ac:dyDescent="0.25">
      <c r="A131" s="5" t="s">
        <v>11</v>
      </c>
      <c r="C131" s="5">
        <v>2031</v>
      </c>
    </row>
  </sheetData>
  <phoneticPr fontId="1" type="noConversion"/>
  <conditionalFormatting sqref="G51">
    <cfRule type="expression" dxfId="9" priority="6">
      <formula>MOD(ROW(),2)</formula>
    </cfRule>
  </conditionalFormatting>
  <pageMargins left="0.11811023622047245" right="0.11811023622047245" top="0.94488188976377963" bottom="0.15748031496062992" header="0.31496062992125984" footer="0.31496062992125984"/>
  <pageSetup paperSize="9" orientation="landscape" r:id="rId1"/>
  <headerFooter>
    <oddHeader>&amp;C&amp;"-,Gras"&amp;14 VEHICULES / ENGINS AGRICOLES / REMORQUES GPDG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5D144-47C4-4B97-976D-F4BC06388791}">
  <sheetPr codeName="Feuil5"/>
  <dimension ref="A1:V88"/>
  <sheetViews>
    <sheetView tabSelected="1" workbookViewId="0">
      <selection activeCell="N16" sqref="N16"/>
    </sheetView>
  </sheetViews>
  <sheetFormatPr baseColWidth="10" defaultRowHeight="12" x14ac:dyDescent="0.25"/>
  <cols>
    <col min="1" max="1" width="10.42578125" style="5" bestFit="1" customWidth="1"/>
    <col min="2" max="2" width="10.42578125" style="5" customWidth="1"/>
    <col min="3" max="3" width="10.42578125" style="5" bestFit="1" customWidth="1"/>
    <col min="4" max="4" width="12.140625" style="5" bestFit="1" customWidth="1"/>
    <col min="5" max="5" width="18.140625" style="5" bestFit="1" customWidth="1"/>
    <col min="6" max="6" width="20.85546875" style="5" bestFit="1" customWidth="1"/>
    <col min="7" max="7" width="20.140625" style="5" bestFit="1" customWidth="1"/>
    <col min="8" max="8" width="13" style="5" bestFit="1" customWidth="1"/>
    <col min="9" max="9" width="9" style="5" customWidth="1"/>
    <col min="10" max="10" width="6.7109375" style="5" customWidth="1"/>
    <col min="11" max="12" width="10.85546875" style="5" customWidth="1"/>
    <col min="13" max="22" width="10.85546875" style="103" customWidth="1"/>
    <col min="23" max="16384" width="11.42578125" style="5"/>
  </cols>
  <sheetData>
    <row r="1" spans="1:22" ht="12.95" customHeight="1" x14ac:dyDescent="0.25">
      <c r="A1" s="85" t="s">
        <v>182</v>
      </c>
      <c r="B1" s="85" t="s">
        <v>274</v>
      </c>
      <c r="C1" s="85" t="s">
        <v>328</v>
      </c>
      <c r="D1" s="85" t="s">
        <v>41</v>
      </c>
      <c r="E1" s="85" t="s">
        <v>42</v>
      </c>
      <c r="F1" s="85" t="s">
        <v>191</v>
      </c>
      <c r="G1" s="85" t="s">
        <v>43</v>
      </c>
      <c r="H1" s="85" t="s">
        <v>237</v>
      </c>
      <c r="I1" s="85"/>
      <c r="J1" s="85" t="s">
        <v>236</v>
      </c>
      <c r="K1" s="85" t="s">
        <v>243</v>
      </c>
      <c r="L1" s="85" t="s">
        <v>329</v>
      </c>
      <c r="M1" s="86" t="s">
        <v>330</v>
      </c>
      <c r="N1" s="86" t="s">
        <v>331</v>
      </c>
      <c r="O1" s="86" t="s">
        <v>332</v>
      </c>
      <c r="P1" s="86" t="s">
        <v>333</v>
      </c>
      <c r="Q1" s="86" t="s">
        <v>334</v>
      </c>
      <c r="R1" s="86" t="s">
        <v>335</v>
      </c>
      <c r="S1" s="86" t="s">
        <v>336</v>
      </c>
      <c r="T1" s="86" t="s">
        <v>337</v>
      </c>
      <c r="U1" s="86" t="s">
        <v>338</v>
      </c>
      <c r="V1" s="86" t="s">
        <v>339</v>
      </c>
    </row>
    <row r="2" spans="1:22" ht="12.95" customHeight="1" x14ac:dyDescent="0.25">
      <c r="A2" s="87" t="s">
        <v>218</v>
      </c>
      <c r="B2" s="87"/>
      <c r="C2" s="27" t="s">
        <v>17</v>
      </c>
      <c r="D2" s="27" t="s">
        <v>44</v>
      </c>
      <c r="E2" s="27" t="s">
        <v>45</v>
      </c>
      <c r="F2" s="27" t="s">
        <v>340</v>
      </c>
      <c r="G2" s="27" t="s">
        <v>46</v>
      </c>
      <c r="H2" s="27">
        <v>5374268704</v>
      </c>
      <c r="I2" s="27" t="s">
        <v>275</v>
      </c>
      <c r="J2" s="27" t="s">
        <v>238</v>
      </c>
      <c r="K2" s="27" t="s">
        <v>239</v>
      </c>
      <c r="L2" s="27" t="s">
        <v>3</v>
      </c>
      <c r="M2" s="88">
        <v>1401.29</v>
      </c>
      <c r="N2" s="88">
        <v>1342.37</v>
      </c>
      <c r="O2" s="88">
        <v>1272.3800000000001</v>
      </c>
      <c r="P2" s="88">
        <v>1262.42</v>
      </c>
      <c r="Q2" s="88">
        <v>1249.93</v>
      </c>
      <c r="R2" s="88">
        <v>1214.32</v>
      </c>
      <c r="S2" s="88"/>
      <c r="T2" s="88"/>
      <c r="U2" s="88"/>
      <c r="V2" s="88"/>
    </row>
    <row r="3" spans="1:22" ht="12.95" customHeight="1" x14ac:dyDescent="0.25">
      <c r="A3" s="87" t="s">
        <v>219</v>
      </c>
      <c r="B3" s="87"/>
      <c r="C3" s="27" t="s">
        <v>18</v>
      </c>
      <c r="D3" s="27" t="s">
        <v>47</v>
      </c>
      <c r="E3" s="27" t="s">
        <v>48</v>
      </c>
      <c r="F3" s="27" t="s">
        <v>340</v>
      </c>
      <c r="G3" s="27" t="s">
        <v>49</v>
      </c>
      <c r="H3" s="27">
        <v>6593682904</v>
      </c>
      <c r="I3" s="27" t="s">
        <v>275</v>
      </c>
      <c r="J3" s="27" t="s">
        <v>238</v>
      </c>
      <c r="K3" s="27" t="s">
        <v>239</v>
      </c>
      <c r="L3" s="27" t="s">
        <v>3</v>
      </c>
      <c r="M3" s="88">
        <v>1518.22</v>
      </c>
      <c r="N3" s="88">
        <v>1471.01</v>
      </c>
      <c r="O3" s="88">
        <v>1448.41</v>
      </c>
      <c r="P3" s="88">
        <v>1439.06</v>
      </c>
      <c r="Q3" s="88">
        <v>1427.02</v>
      </c>
      <c r="R3" s="88">
        <v>1374.59</v>
      </c>
      <c r="S3" s="88">
        <v>1337.27</v>
      </c>
      <c r="T3" s="88">
        <v>1181.3599999999999</v>
      </c>
      <c r="U3" s="88">
        <v>1100.99</v>
      </c>
      <c r="V3" s="88"/>
    </row>
    <row r="4" spans="1:22" ht="12.95" customHeight="1" x14ac:dyDescent="0.25">
      <c r="A4" s="27" t="s">
        <v>161</v>
      </c>
      <c r="B4" s="27"/>
      <c r="C4" s="27" t="s">
        <v>19</v>
      </c>
      <c r="D4" s="27" t="s">
        <v>47</v>
      </c>
      <c r="E4" s="27" t="s">
        <v>48</v>
      </c>
      <c r="F4" s="27" t="s">
        <v>192</v>
      </c>
      <c r="G4" s="27" t="s">
        <v>50</v>
      </c>
      <c r="H4" s="27">
        <v>7219552904</v>
      </c>
      <c r="I4" s="27" t="s">
        <v>114</v>
      </c>
      <c r="J4" s="27" t="s">
        <v>238</v>
      </c>
      <c r="K4" s="27" t="s">
        <v>239</v>
      </c>
      <c r="L4" s="27" t="s">
        <v>6</v>
      </c>
      <c r="M4" s="88">
        <v>993.01</v>
      </c>
      <c r="N4" s="88"/>
      <c r="O4" s="88"/>
      <c r="P4" s="88"/>
      <c r="Q4" s="88"/>
      <c r="R4" s="88"/>
      <c r="S4" s="88"/>
      <c r="T4" s="88"/>
      <c r="U4" s="88"/>
      <c r="V4" s="88"/>
    </row>
    <row r="5" spans="1:22" ht="12.95" customHeight="1" x14ac:dyDescent="0.25">
      <c r="A5" s="27" t="s">
        <v>162</v>
      </c>
      <c r="B5" s="27"/>
      <c r="C5" s="27" t="s">
        <v>20</v>
      </c>
      <c r="D5" s="27" t="s">
        <v>51</v>
      </c>
      <c r="E5" s="27" t="s">
        <v>52</v>
      </c>
      <c r="F5" s="27" t="s">
        <v>192</v>
      </c>
      <c r="G5" s="27" t="s">
        <v>53</v>
      </c>
      <c r="H5" s="27">
        <v>10118321304</v>
      </c>
      <c r="I5" s="27" t="s">
        <v>114</v>
      </c>
      <c r="J5" s="27" t="s">
        <v>238</v>
      </c>
      <c r="K5" s="27" t="s">
        <v>239</v>
      </c>
      <c r="L5" s="27" t="s">
        <v>341</v>
      </c>
      <c r="M5" s="88"/>
      <c r="N5" s="88"/>
      <c r="O5" s="88"/>
      <c r="P5" s="88"/>
      <c r="Q5" s="88"/>
      <c r="R5" s="88"/>
      <c r="S5" s="88"/>
      <c r="T5" s="88"/>
      <c r="U5" s="88"/>
      <c r="V5" s="88"/>
    </row>
    <row r="6" spans="1:22" ht="12.95" customHeight="1" x14ac:dyDescent="0.25">
      <c r="A6" s="89"/>
      <c r="B6" s="89"/>
      <c r="C6" s="27"/>
      <c r="D6" s="27"/>
      <c r="E6" s="27"/>
      <c r="F6" s="27"/>
      <c r="G6" s="27"/>
      <c r="H6" s="27"/>
      <c r="I6" s="27"/>
      <c r="J6" s="27"/>
      <c r="K6" s="27"/>
      <c r="L6" s="27"/>
      <c r="M6" s="88"/>
      <c r="N6" s="88"/>
      <c r="O6" s="88"/>
      <c r="P6" s="88"/>
      <c r="Q6" s="88"/>
      <c r="R6" s="88"/>
      <c r="S6" s="88"/>
      <c r="T6" s="88"/>
      <c r="U6" s="88"/>
      <c r="V6" s="88"/>
    </row>
    <row r="7" spans="1:22" ht="12.95" customHeight="1" x14ac:dyDescent="0.25">
      <c r="A7" s="89"/>
      <c r="B7" s="89"/>
      <c r="C7" s="27"/>
      <c r="D7" s="27"/>
      <c r="E7" s="27"/>
      <c r="F7" s="27"/>
      <c r="G7" s="27"/>
      <c r="H7" s="27"/>
      <c r="I7" s="27"/>
      <c r="J7" s="27"/>
      <c r="K7" s="27"/>
      <c r="L7" s="27"/>
      <c r="M7" s="88"/>
      <c r="N7" s="88"/>
      <c r="O7" s="88"/>
      <c r="P7" s="88"/>
      <c r="Q7" s="88"/>
      <c r="R7" s="88"/>
      <c r="S7" s="88"/>
      <c r="T7" s="88"/>
      <c r="U7" s="88"/>
      <c r="V7" s="88"/>
    </row>
    <row r="8" spans="1:22" ht="12.95" customHeight="1" x14ac:dyDescent="0.25">
      <c r="A8" s="89"/>
      <c r="B8" s="89"/>
      <c r="C8" s="27"/>
      <c r="D8" s="27"/>
      <c r="E8" s="27"/>
      <c r="F8" s="27"/>
      <c r="G8" s="27"/>
      <c r="H8" s="27"/>
      <c r="I8" s="27"/>
      <c r="J8" s="27"/>
      <c r="K8" s="27"/>
      <c r="L8" s="27"/>
      <c r="M8" s="88"/>
      <c r="N8" s="88"/>
      <c r="O8" s="88"/>
      <c r="P8" s="88"/>
      <c r="Q8" s="88"/>
      <c r="R8" s="88"/>
      <c r="S8" s="88"/>
      <c r="T8" s="88"/>
      <c r="U8" s="88"/>
      <c r="V8" s="88"/>
    </row>
    <row r="9" spans="1:22" ht="12.95" customHeight="1" x14ac:dyDescent="0.25">
      <c r="A9" s="89"/>
      <c r="B9" s="89"/>
      <c r="C9" s="27"/>
      <c r="D9" s="27"/>
      <c r="E9" s="27"/>
      <c r="F9" s="27"/>
      <c r="G9" s="27"/>
      <c r="H9" s="27"/>
      <c r="I9" s="27"/>
      <c r="J9" s="27"/>
      <c r="K9" s="27"/>
      <c r="L9" s="27"/>
      <c r="M9" s="88"/>
      <c r="N9" s="88"/>
      <c r="O9" s="88"/>
      <c r="P9" s="88"/>
      <c r="Q9" s="88"/>
      <c r="R9" s="88"/>
      <c r="S9" s="88"/>
      <c r="T9" s="88"/>
      <c r="U9" s="88"/>
      <c r="V9" s="88"/>
    </row>
    <row r="10" spans="1:22" ht="12.95" customHeight="1" x14ac:dyDescent="0.25">
      <c r="A10" s="89"/>
      <c r="B10" s="89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88"/>
      <c r="N10" s="88"/>
      <c r="O10" s="88"/>
      <c r="P10" s="88"/>
      <c r="Q10" s="88"/>
      <c r="R10" s="88"/>
      <c r="S10" s="88"/>
      <c r="T10" s="88"/>
      <c r="U10" s="88"/>
      <c r="V10" s="88"/>
    </row>
    <row r="11" spans="1:22" ht="12.95" customHeight="1" x14ac:dyDescent="0.25">
      <c r="A11" s="89"/>
      <c r="B11" s="89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88"/>
      <c r="N11" s="88"/>
      <c r="O11" s="88"/>
      <c r="P11" s="88"/>
      <c r="Q11" s="88"/>
      <c r="R11" s="88"/>
      <c r="S11" s="88"/>
      <c r="T11" s="88"/>
      <c r="U11" s="88"/>
      <c r="V11" s="88"/>
    </row>
    <row r="12" spans="1:22" ht="12.95" customHeight="1" x14ac:dyDescent="0.25">
      <c r="A12" s="89"/>
      <c r="B12" s="8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88"/>
      <c r="N12" s="88"/>
      <c r="O12" s="88"/>
      <c r="P12" s="88"/>
      <c r="Q12" s="88"/>
      <c r="R12" s="88"/>
      <c r="S12" s="88"/>
      <c r="T12" s="88"/>
      <c r="U12" s="88"/>
      <c r="V12" s="88"/>
    </row>
    <row r="13" spans="1:22" ht="12.95" customHeight="1" x14ac:dyDescent="0.25">
      <c r="A13" s="89"/>
      <c r="B13" s="89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88"/>
      <c r="N13" s="88"/>
      <c r="O13" s="88"/>
      <c r="P13" s="88"/>
      <c r="Q13" s="88"/>
      <c r="R13" s="88"/>
      <c r="S13" s="88"/>
      <c r="T13" s="88"/>
      <c r="U13" s="88"/>
      <c r="V13" s="88"/>
    </row>
    <row r="14" spans="1:22" ht="12.95" customHeight="1" x14ac:dyDescent="0.25">
      <c r="A14" s="89"/>
      <c r="B14" s="89"/>
      <c r="C14" s="27"/>
      <c r="D14" s="27"/>
      <c r="E14" s="27"/>
      <c r="F14" s="27"/>
      <c r="H14" s="27"/>
      <c r="I14" s="27"/>
      <c r="J14" s="27"/>
      <c r="K14" s="27"/>
      <c r="L14" s="27"/>
      <c r="M14" s="88"/>
      <c r="N14" s="88"/>
      <c r="O14" s="88"/>
      <c r="P14" s="88"/>
      <c r="Q14" s="88"/>
      <c r="R14" s="88"/>
      <c r="S14" s="88"/>
      <c r="T14" s="88"/>
      <c r="U14" s="88"/>
      <c r="V14" s="88"/>
    </row>
    <row r="15" spans="1:22" ht="12" customHeight="1" x14ac:dyDescent="0.25">
      <c r="A15" s="89"/>
      <c r="B15" s="89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88"/>
      <c r="N15" s="88"/>
      <c r="O15" s="88"/>
      <c r="P15" s="88"/>
      <c r="Q15" s="88"/>
      <c r="R15" s="88"/>
      <c r="S15" s="88"/>
      <c r="T15" s="88"/>
      <c r="U15" s="88"/>
      <c r="V15" s="88"/>
    </row>
    <row r="16" spans="1:22" ht="12.95" customHeight="1" x14ac:dyDescent="0.25">
      <c r="A16" s="89"/>
      <c r="B16" s="89"/>
      <c r="C16" s="27"/>
      <c r="D16" s="27"/>
      <c r="E16" s="27"/>
      <c r="F16" s="27"/>
      <c r="H16" s="27"/>
      <c r="I16" s="27"/>
      <c r="J16" s="27"/>
      <c r="K16" s="27"/>
      <c r="L16" s="27"/>
      <c r="M16" s="88"/>
      <c r="N16" s="88"/>
      <c r="O16" s="88"/>
      <c r="P16" s="88"/>
      <c r="Q16" s="88"/>
      <c r="R16" s="88"/>
      <c r="S16" s="88"/>
      <c r="T16" s="88"/>
      <c r="U16" s="88"/>
      <c r="V16" s="88"/>
    </row>
    <row r="17" spans="1:22" ht="12.95" customHeight="1" x14ac:dyDescent="0.25">
      <c r="A17" s="89"/>
      <c r="B17" s="89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88"/>
      <c r="N17" s="88"/>
      <c r="O17" s="88"/>
      <c r="P17" s="88"/>
      <c r="Q17" s="88"/>
      <c r="R17" s="88"/>
      <c r="S17" s="88"/>
      <c r="T17" s="88"/>
      <c r="U17" s="88"/>
      <c r="V17" s="88"/>
    </row>
    <row r="18" spans="1:22" s="92" customFormat="1" ht="12.95" customHeight="1" x14ac:dyDescent="0.25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1"/>
      <c r="N18" s="91"/>
      <c r="O18" s="91"/>
      <c r="P18" s="91"/>
      <c r="Q18" s="91"/>
      <c r="R18" s="91"/>
      <c r="S18" s="91"/>
      <c r="T18" s="91"/>
      <c r="U18" s="91"/>
      <c r="V18" s="91"/>
    </row>
    <row r="19" spans="1:22" s="92" customFormat="1" ht="12.95" customHeight="1" x14ac:dyDescent="0.25">
      <c r="A19" s="93"/>
      <c r="B19" s="93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1"/>
      <c r="N19" s="91"/>
      <c r="O19" s="91"/>
      <c r="P19" s="91"/>
      <c r="Q19" s="91"/>
      <c r="R19" s="91"/>
      <c r="S19" s="91"/>
      <c r="T19" s="91"/>
      <c r="U19" s="91"/>
      <c r="V19" s="91"/>
    </row>
    <row r="20" spans="1:22" s="92" customFormat="1" ht="12.95" customHeight="1" x14ac:dyDescent="0.25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1"/>
      <c r="N20" s="91"/>
      <c r="O20" s="91"/>
      <c r="P20" s="91"/>
      <c r="Q20" s="91"/>
      <c r="R20" s="91"/>
      <c r="S20" s="91"/>
      <c r="T20" s="91"/>
      <c r="U20" s="91"/>
      <c r="V20" s="91"/>
    </row>
    <row r="21" spans="1:22" ht="12.95" customHeight="1" x14ac:dyDescent="0.25">
      <c r="A21" s="87"/>
      <c r="B21" s="8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88"/>
      <c r="N21" s="88"/>
      <c r="O21" s="88"/>
      <c r="P21" s="88"/>
      <c r="Q21" s="88"/>
      <c r="R21" s="88"/>
      <c r="S21" s="88"/>
      <c r="T21" s="88"/>
      <c r="U21" s="88"/>
      <c r="V21" s="88"/>
    </row>
    <row r="22" spans="1:22" ht="12.95" customHeight="1" x14ac:dyDescent="0.25">
      <c r="A22" s="87"/>
      <c r="B22" s="8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88"/>
      <c r="N22" s="88"/>
      <c r="O22" s="88"/>
      <c r="P22" s="88"/>
      <c r="Q22" s="88"/>
      <c r="R22" s="88"/>
      <c r="S22" s="88"/>
      <c r="T22" s="88"/>
      <c r="U22" s="88"/>
      <c r="V22" s="88"/>
    </row>
    <row r="23" spans="1:22" ht="12.95" customHeight="1" x14ac:dyDescent="0.25">
      <c r="A23" s="87"/>
      <c r="B23" s="87"/>
      <c r="C23" s="94"/>
      <c r="D23" s="94"/>
      <c r="E23" s="94"/>
      <c r="F23" s="94"/>
      <c r="G23" s="94"/>
      <c r="H23" s="94"/>
      <c r="I23" s="94"/>
      <c r="J23" s="27"/>
      <c r="K23" s="27"/>
      <c r="L23" s="27"/>
      <c r="M23" s="88"/>
      <c r="N23" s="88"/>
      <c r="O23" s="88"/>
      <c r="P23" s="88"/>
      <c r="Q23" s="88"/>
      <c r="R23" s="88"/>
      <c r="S23" s="88"/>
      <c r="T23" s="88"/>
      <c r="U23" s="88"/>
      <c r="V23" s="88"/>
    </row>
    <row r="24" spans="1:22" ht="12.95" customHeight="1" x14ac:dyDescent="0.25">
      <c r="A24" s="87"/>
      <c r="B24" s="8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88"/>
      <c r="N24" s="88"/>
      <c r="O24" s="88"/>
      <c r="P24" s="88"/>
      <c r="Q24" s="88"/>
      <c r="R24" s="88"/>
      <c r="S24" s="88"/>
      <c r="T24" s="88"/>
      <c r="U24" s="88"/>
      <c r="V24" s="88"/>
    </row>
    <row r="25" spans="1:22" ht="12.95" customHeight="1" x14ac:dyDescent="0.25">
      <c r="A25" s="87"/>
      <c r="B25" s="8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88"/>
      <c r="N25" s="88"/>
      <c r="O25" s="88"/>
      <c r="P25" s="88"/>
      <c r="Q25" s="88"/>
      <c r="R25" s="88"/>
      <c r="S25" s="88"/>
      <c r="T25" s="88"/>
      <c r="U25" s="88"/>
      <c r="V25" s="88"/>
    </row>
    <row r="26" spans="1:22" ht="12.95" customHeight="1" x14ac:dyDescent="0.25">
      <c r="A26" s="87"/>
      <c r="B26" s="8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88"/>
      <c r="N26" s="88"/>
      <c r="O26" s="88"/>
      <c r="P26" s="88"/>
      <c r="Q26" s="88"/>
      <c r="R26" s="88"/>
      <c r="S26" s="88"/>
      <c r="T26" s="88"/>
      <c r="U26" s="88"/>
      <c r="V26" s="88"/>
    </row>
    <row r="27" spans="1:22" ht="12.95" customHeight="1" x14ac:dyDescent="0.25">
      <c r="A27" s="87"/>
      <c r="B27" s="8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88"/>
      <c r="N27" s="88"/>
      <c r="O27" s="88"/>
      <c r="P27" s="88"/>
      <c r="Q27" s="88"/>
      <c r="R27" s="88"/>
      <c r="S27" s="88"/>
      <c r="T27" s="88"/>
      <c r="U27" s="88"/>
      <c r="V27" s="88"/>
    </row>
    <row r="28" spans="1:22" ht="12.95" customHeight="1" x14ac:dyDescent="0.25">
      <c r="A28" s="87"/>
      <c r="B28" s="8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88"/>
      <c r="N28" s="88"/>
      <c r="O28" s="88"/>
      <c r="P28" s="88"/>
      <c r="Q28" s="88"/>
      <c r="R28" s="88"/>
      <c r="S28" s="88"/>
      <c r="T28" s="88"/>
      <c r="U28" s="88"/>
      <c r="V28" s="88"/>
    </row>
    <row r="29" spans="1:22" ht="12.95" customHeight="1" x14ac:dyDescent="0.25">
      <c r="A29" s="89"/>
      <c r="B29" s="8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88"/>
      <c r="N29" s="88"/>
      <c r="O29" s="88"/>
      <c r="P29" s="88"/>
      <c r="Q29" s="88"/>
      <c r="R29" s="88"/>
      <c r="S29" s="88"/>
      <c r="T29" s="88"/>
      <c r="U29" s="88"/>
      <c r="V29" s="88"/>
    </row>
    <row r="30" spans="1:22" ht="12.95" customHeight="1" x14ac:dyDescent="0.25">
      <c r="A30" s="87"/>
      <c r="B30" s="8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88"/>
      <c r="N30" s="88"/>
      <c r="O30" s="88"/>
      <c r="P30" s="88"/>
      <c r="Q30" s="88"/>
      <c r="R30" s="88"/>
      <c r="S30" s="88"/>
      <c r="T30" s="88"/>
      <c r="U30" s="88"/>
      <c r="V30" s="88"/>
    </row>
    <row r="31" spans="1:22" ht="12.95" customHeight="1" x14ac:dyDescent="0.25">
      <c r="A31" s="87"/>
      <c r="B31" s="8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88"/>
      <c r="N31" s="88"/>
      <c r="O31" s="88"/>
      <c r="P31" s="88"/>
      <c r="Q31" s="88"/>
      <c r="R31" s="88"/>
      <c r="S31" s="88"/>
      <c r="T31" s="88"/>
      <c r="U31" s="88"/>
      <c r="V31" s="88"/>
    </row>
    <row r="32" spans="1:22" ht="12.95" customHeight="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88"/>
      <c r="N32" s="88"/>
      <c r="O32" s="88"/>
      <c r="P32" s="88"/>
      <c r="Q32" s="88"/>
      <c r="R32" s="88"/>
      <c r="S32" s="88"/>
      <c r="T32" s="88"/>
      <c r="U32" s="88"/>
      <c r="V32" s="88"/>
    </row>
    <row r="33" spans="1:22" ht="12.95" customHeigh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88"/>
      <c r="N33" s="88"/>
      <c r="O33" s="88"/>
      <c r="P33" s="88"/>
      <c r="Q33" s="88"/>
      <c r="R33" s="88"/>
      <c r="S33" s="88"/>
      <c r="T33" s="88"/>
      <c r="U33" s="88"/>
      <c r="V33" s="88"/>
    </row>
    <row r="34" spans="1:22" ht="12.95" customHeight="1" x14ac:dyDescent="0.25">
      <c r="A34" s="87"/>
      <c r="B34" s="8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88"/>
      <c r="N34" s="88"/>
      <c r="O34" s="88"/>
      <c r="P34" s="88"/>
      <c r="Q34" s="88"/>
      <c r="R34" s="88"/>
      <c r="S34" s="88"/>
      <c r="T34" s="88"/>
      <c r="U34" s="88"/>
      <c r="V34" s="88"/>
    </row>
    <row r="35" spans="1:22" ht="12.95" customHeight="1" x14ac:dyDescent="0.25">
      <c r="A35" s="87"/>
      <c r="B35" s="8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88"/>
      <c r="N35" s="88"/>
      <c r="O35" s="88"/>
      <c r="P35" s="88"/>
      <c r="Q35" s="88"/>
      <c r="R35" s="88"/>
      <c r="S35" s="88"/>
      <c r="T35" s="88"/>
      <c r="U35" s="88"/>
      <c r="V35" s="88"/>
    </row>
    <row r="36" spans="1:22" ht="12.95" customHeight="1" x14ac:dyDescent="0.25">
      <c r="A36" s="87"/>
      <c r="B36" s="8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88"/>
      <c r="N36" s="88"/>
      <c r="O36" s="88"/>
      <c r="P36" s="88"/>
      <c r="Q36" s="88"/>
      <c r="R36" s="88"/>
      <c r="S36" s="88"/>
      <c r="T36" s="88"/>
      <c r="U36" s="88"/>
      <c r="V36" s="88"/>
    </row>
    <row r="37" spans="1:22" ht="12.95" customHeight="1" x14ac:dyDescent="0.25">
      <c r="A37" s="87"/>
      <c r="B37" s="8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88"/>
      <c r="N37" s="88"/>
      <c r="O37" s="88"/>
      <c r="P37" s="88"/>
      <c r="Q37" s="88"/>
      <c r="R37" s="88"/>
      <c r="S37" s="88"/>
      <c r="T37" s="88"/>
      <c r="U37" s="88"/>
      <c r="V37" s="88"/>
    </row>
    <row r="38" spans="1:22" ht="12.95" customHeight="1" x14ac:dyDescent="0.25">
      <c r="A38" s="87"/>
      <c r="B38" s="8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88"/>
      <c r="N38" s="88"/>
      <c r="O38" s="88"/>
      <c r="P38" s="88"/>
      <c r="Q38" s="88"/>
      <c r="R38" s="88"/>
      <c r="S38" s="88"/>
      <c r="T38" s="88"/>
      <c r="U38" s="88"/>
      <c r="V38" s="88"/>
    </row>
    <row r="39" spans="1:22" ht="12.95" customHeight="1" x14ac:dyDescent="0.25">
      <c r="A39" s="87"/>
      <c r="B39" s="8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88"/>
      <c r="N39" s="88"/>
      <c r="O39" s="88"/>
      <c r="P39" s="88"/>
      <c r="Q39" s="88"/>
      <c r="R39" s="88"/>
      <c r="S39" s="88"/>
      <c r="T39" s="88"/>
      <c r="U39" s="88"/>
      <c r="V39" s="88"/>
    </row>
    <row r="40" spans="1:22" ht="12.95" customHeight="1" x14ac:dyDescent="0.25">
      <c r="A40" s="87"/>
      <c r="B40" s="8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88"/>
      <c r="N40" s="88"/>
      <c r="O40" s="88"/>
      <c r="P40" s="88"/>
      <c r="Q40" s="88"/>
      <c r="R40" s="88"/>
      <c r="S40" s="88"/>
      <c r="T40" s="88"/>
      <c r="U40" s="88"/>
      <c r="V40" s="88"/>
    </row>
    <row r="41" spans="1:22" s="92" customFormat="1" ht="12.95" customHeight="1" x14ac:dyDescent="0.25">
      <c r="A41" s="95"/>
      <c r="B41" s="95"/>
      <c r="C41" s="96"/>
      <c r="D41" s="96"/>
      <c r="E41" s="96"/>
      <c r="F41" s="90"/>
      <c r="G41" s="96"/>
      <c r="H41" s="96"/>
      <c r="I41" s="96"/>
      <c r="J41" s="90"/>
      <c r="K41" s="90"/>
      <c r="L41" s="90"/>
      <c r="M41" s="91"/>
      <c r="N41" s="91"/>
      <c r="O41" s="91"/>
      <c r="P41" s="91"/>
      <c r="Q41" s="91"/>
      <c r="R41" s="91"/>
      <c r="S41" s="91"/>
      <c r="T41" s="91"/>
      <c r="U41" s="91"/>
      <c r="V41" s="91"/>
    </row>
    <row r="42" spans="1:22" ht="12.95" customHeight="1" x14ac:dyDescent="0.25">
      <c r="A42" s="87"/>
      <c r="B42" s="8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88"/>
      <c r="N42" s="88"/>
      <c r="O42" s="88"/>
      <c r="P42" s="88"/>
      <c r="Q42" s="88"/>
      <c r="R42" s="88"/>
      <c r="S42" s="88"/>
      <c r="T42" s="88"/>
      <c r="U42" s="88"/>
      <c r="V42" s="88"/>
    </row>
    <row r="43" spans="1:22" ht="12.95" customHeight="1" x14ac:dyDescent="0.25">
      <c r="A43" s="87"/>
      <c r="B43" s="8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88"/>
      <c r="N43" s="88"/>
      <c r="O43" s="88"/>
      <c r="P43" s="88"/>
      <c r="Q43" s="88"/>
      <c r="R43" s="88"/>
      <c r="S43" s="88"/>
      <c r="T43" s="88"/>
      <c r="U43" s="88"/>
      <c r="V43" s="88"/>
    </row>
    <row r="44" spans="1:22" ht="12.95" customHeight="1" x14ac:dyDescent="0.25">
      <c r="A44" s="87"/>
      <c r="B44" s="8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88"/>
      <c r="N44" s="88"/>
      <c r="O44" s="88"/>
      <c r="P44" s="88"/>
      <c r="Q44" s="88"/>
      <c r="R44" s="88"/>
      <c r="S44" s="88"/>
      <c r="T44" s="88"/>
      <c r="U44" s="88"/>
      <c r="V44" s="88"/>
    </row>
    <row r="45" spans="1:22" ht="12.95" customHeight="1" x14ac:dyDescent="0.25">
      <c r="A45" s="87"/>
      <c r="B45" s="8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88"/>
      <c r="N45" s="88"/>
      <c r="O45" s="88"/>
      <c r="P45" s="88"/>
      <c r="Q45" s="88"/>
      <c r="R45" s="88"/>
      <c r="S45" s="88"/>
      <c r="T45" s="88"/>
      <c r="U45" s="88"/>
      <c r="V45" s="88"/>
    </row>
    <row r="46" spans="1:22" ht="12.95" customHeight="1" x14ac:dyDescent="0.25">
      <c r="A46" s="87"/>
      <c r="B46" s="8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88"/>
      <c r="N46" s="88"/>
      <c r="O46" s="88"/>
      <c r="P46" s="88"/>
      <c r="Q46" s="88"/>
      <c r="R46" s="88"/>
      <c r="S46" s="88"/>
      <c r="T46" s="88"/>
      <c r="U46" s="88"/>
      <c r="V46" s="88"/>
    </row>
    <row r="47" spans="1:22" ht="12.95" customHeight="1" x14ac:dyDescent="0.25">
      <c r="A47" s="87"/>
      <c r="B47" s="8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88"/>
      <c r="N47" s="88"/>
      <c r="O47" s="88"/>
      <c r="P47" s="88"/>
      <c r="Q47" s="88"/>
      <c r="R47" s="88"/>
      <c r="S47" s="88"/>
      <c r="T47" s="88"/>
      <c r="U47" s="88"/>
      <c r="V47" s="88"/>
    </row>
    <row r="48" spans="1:22" ht="12.95" customHeight="1" x14ac:dyDescent="0.25">
      <c r="A48" s="87"/>
      <c r="B48" s="87"/>
      <c r="C48" s="97"/>
      <c r="D48" s="97"/>
      <c r="E48" s="97"/>
      <c r="F48" s="97"/>
      <c r="G48" s="97"/>
      <c r="H48" s="97"/>
      <c r="I48" s="97"/>
      <c r="J48" s="27"/>
      <c r="K48" s="97"/>
      <c r="L48" s="97"/>
      <c r="M48" s="98"/>
      <c r="N48" s="98"/>
      <c r="O48" s="98"/>
      <c r="P48" s="98"/>
      <c r="Q48" s="98"/>
      <c r="R48" s="98"/>
      <c r="S48" s="98"/>
      <c r="T48" s="98"/>
      <c r="U48" s="98"/>
      <c r="V48" s="98"/>
    </row>
    <row r="49" spans="1:22" ht="12.95" customHeight="1" x14ac:dyDescent="0.25">
      <c r="A49" s="99"/>
      <c r="B49" s="99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88"/>
      <c r="N49" s="88"/>
      <c r="O49" s="88"/>
      <c r="P49" s="88"/>
      <c r="Q49" s="88"/>
      <c r="R49" s="88"/>
      <c r="S49" s="88"/>
      <c r="T49" s="88"/>
      <c r="U49" s="88"/>
      <c r="V49" s="88"/>
    </row>
    <row r="50" spans="1:22" ht="12.95" customHeight="1" x14ac:dyDescent="0.25">
      <c r="A50" s="100"/>
      <c r="B50" s="100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88"/>
      <c r="N50" s="88"/>
      <c r="O50" s="88"/>
      <c r="P50" s="88"/>
      <c r="Q50" s="88"/>
      <c r="R50" s="88"/>
      <c r="S50" s="88"/>
      <c r="T50" s="88"/>
      <c r="U50" s="88"/>
      <c r="V50" s="88"/>
    </row>
    <row r="51" spans="1:22" ht="12.95" customHeight="1" x14ac:dyDescent="0.25">
      <c r="A51" s="101"/>
      <c r="B51" s="101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88"/>
      <c r="N51" s="88"/>
      <c r="O51" s="88"/>
      <c r="P51" s="88"/>
      <c r="Q51" s="88"/>
      <c r="R51" s="88"/>
      <c r="S51" s="88"/>
      <c r="T51" s="88"/>
      <c r="U51" s="88"/>
      <c r="V51" s="88"/>
    </row>
    <row r="52" spans="1:22" ht="12.95" customHeight="1" x14ac:dyDescent="0.25">
      <c r="A52" s="89"/>
      <c r="B52" s="89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88"/>
      <c r="N52" s="88"/>
      <c r="O52" s="88"/>
      <c r="P52" s="88"/>
      <c r="Q52" s="88"/>
      <c r="R52" s="88"/>
      <c r="S52" s="88"/>
      <c r="T52" s="88"/>
      <c r="U52" s="88"/>
      <c r="V52" s="88"/>
    </row>
    <row r="53" spans="1:22" ht="12.95" customHeight="1" x14ac:dyDescent="0.25">
      <c r="A53" s="89"/>
      <c r="B53" s="89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88"/>
      <c r="N53" s="88"/>
      <c r="O53" s="88"/>
      <c r="P53" s="88"/>
      <c r="Q53" s="88"/>
      <c r="R53" s="88"/>
      <c r="S53" s="88"/>
      <c r="T53" s="88"/>
      <c r="U53" s="88"/>
      <c r="V53" s="88"/>
    </row>
    <row r="54" spans="1:22" ht="12.95" customHeight="1" x14ac:dyDescent="0.25">
      <c r="A54" s="89"/>
      <c r="B54" s="89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88"/>
      <c r="N54" s="88"/>
      <c r="O54" s="88"/>
      <c r="P54" s="88"/>
      <c r="Q54" s="88"/>
      <c r="R54" s="88"/>
      <c r="S54" s="88"/>
      <c r="T54" s="88"/>
      <c r="U54" s="88"/>
      <c r="V54" s="88"/>
    </row>
    <row r="55" spans="1:22" ht="12.95" customHeight="1" x14ac:dyDescent="0.25">
      <c r="A55" s="89"/>
      <c r="B55" s="89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88"/>
      <c r="N55" s="88"/>
      <c r="O55" s="88"/>
      <c r="P55" s="88"/>
      <c r="Q55" s="88"/>
      <c r="R55" s="88"/>
      <c r="S55" s="88"/>
      <c r="T55" s="88"/>
      <c r="U55" s="88"/>
      <c r="V55" s="88"/>
    </row>
    <row r="56" spans="1:22" ht="12.95" customHeight="1" x14ac:dyDescent="0.25">
      <c r="A56" s="89"/>
      <c r="B56" s="89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88"/>
      <c r="N56" s="88"/>
      <c r="O56" s="88"/>
      <c r="P56" s="88"/>
      <c r="Q56" s="88"/>
      <c r="R56" s="88"/>
      <c r="S56" s="88"/>
      <c r="T56" s="88"/>
      <c r="U56" s="88"/>
      <c r="V56" s="88"/>
    </row>
    <row r="57" spans="1:22" ht="12.95" customHeight="1" x14ac:dyDescent="0.25">
      <c r="A57" s="89"/>
      <c r="B57" s="89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88"/>
      <c r="N57" s="88"/>
      <c r="O57" s="88"/>
      <c r="P57" s="88"/>
      <c r="Q57" s="88"/>
      <c r="R57" s="88"/>
      <c r="S57" s="88"/>
      <c r="T57" s="88"/>
      <c r="U57" s="88"/>
      <c r="V57" s="88"/>
    </row>
    <row r="58" spans="1:22" ht="12.95" customHeight="1" x14ac:dyDescent="0.25">
      <c r="A58" s="89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88"/>
      <c r="N58" s="88"/>
      <c r="O58" s="88"/>
      <c r="P58" s="88"/>
      <c r="Q58" s="88"/>
      <c r="R58" s="88"/>
      <c r="S58" s="88"/>
      <c r="T58" s="88"/>
      <c r="U58" s="88"/>
      <c r="V58" s="88"/>
    </row>
    <row r="59" spans="1:22" ht="12.95" customHeight="1" x14ac:dyDescent="0.25">
      <c r="A59" s="89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88"/>
      <c r="N59" s="88"/>
      <c r="O59" s="88"/>
      <c r="P59" s="88"/>
      <c r="Q59" s="88"/>
      <c r="R59" s="88"/>
      <c r="S59" s="88"/>
      <c r="T59" s="88"/>
      <c r="U59" s="88"/>
      <c r="V59" s="88"/>
    </row>
    <row r="60" spans="1:22" ht="12.95" customHeight="1" x14ac:dyDescent="0.25">
      <c r="A60" s="89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88"/>
      <c r="N60" s="88"/>
      <c r="O60" s="88"/>
      <c r="P60" s="88"/>
      <c r="Q60" s="88"/>
      <c r="R60" s="88"/>
      <c r="S60" s="88"/>
      <c r="T60" s="88"/>
      <c r="U60" s="88"/>
      <c r="V60" s="88"/>
    </row>
    <row r="61" spans="1:22" ht="12.95" customHeight="1" x14ac:dyDescent="0.25">
      <c r="A61" s="89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88"/>
      <c r="N61" s="88"/>
      <c r="O61" s="88"/>
      <c r="P61" s="88"/>
      <c r="Q61" s="88"/>
      <c r="R61" s="88"/>
      <c r="S61" s="88"/>
      <c r="T61" s="88"/>
      <c r="U61" s="88"/>
      <c r="V61" s="88"/>
    </row>
    <row r="62" spans="1:22" ht="12.95" customHeight="1" x14ac:dyDescent="0.25">
      <c r="A62" s="89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88"/>
      <c r="N62" s="88"/>
      <c r="O62" s="88"/>
      <c r="P62" s="88"/>
      <c r="Q62" s="88"/>
      <c r="R62" s="88"/>
      <c r="S62" s="88"/>
      <c r="T62" s="88"/>
      <c r="U62" s="88"/>
      <c r="V62" s="88"/>
    </row>
    <row r="63" spans="1:22" ht="12.95" customHeight="1" x14ac:dyDescent="0.25">
      <c r="A63" s="89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88"/>
      <c r="N63" s="88"/>
      <c r="O63" s="88"/>
      <c r="P63" s="88"/>
      <c r="Q63" s="88"/>
      <c r="R63" s="88"/>
      <c r="S63" s="88"/>
      <c r="T63" s="88"/>
      <c r="U63" s="88"/>
      <c r="V63" s="88"/>
    </row>
    <row r="64" spans="1:22" ht="12.95" customHeight="1" x14ac:dyDescent="0.25">
      <c r="A64" s="89"/>
      <c r="B64" s="89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88"/>
      <c r="N64" s="88"/>
      <c r="O64" s="88"/>
      <c r="P64" s="88"/>
      <c r="Q64" s="88"/>
      <c r="R64" s="88"/>
      <c r="S64" s="88"/>
      <c r="T64" s="88"/>
      <c r="U64" s="88"/>
      <c r="V64" s="88"/>
    </row>
    <row r="65" spans="1:22" ht="12.95" customHeight="1" x14ac:dyDescent="0.25">
      <c r="A65" s="89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88"/>
      <c r="N65" s="88"/>
      <c r="O65" s="88"/>
      <c r="P65" s="88"/>
      <c r="Q65" s="88"/>
      <c r="R65" s="88"/>
      <c r="S65" s="88"/>
      <c r="T65" s="88"/>
      <c r="U65" s="88"/>
      <c r="V65" s="88"/>
    </row>
    <row r="66" spans="1:22" ht="12.95" customHeight="1" x14ac:dyDescent="0.25">
      <c r="A66" s="89"/>
      <c r="B66" s="89"/>
      <c r="C66" s="27"/>
      <c r="D66" s="27"/>
      <c r="E66" s="27"/>
      <c r="F66" s="27"/>
      <c r="G66" s="27"/>
      <c r="H66" s="102"/>
      <c r="I66" s="102"/>
      <c r="J66" s="27"/>
      <c r="K66" s="27"/>
      <c r="L66" s="27"/>
      <c r="M66" s="88"/>
      <c r="N66" s="88"/>
      <c r="O66" s="88"/>
      <c r="P66" s="88"/>
      <c r="Q66" s="88"/>
      <c r="R66" s="88"/>
      <c r="S66" s="88"/>
      <c r="T66" s="88"/>
      <c r="U66" s="88"/>
      <c r="V66" s="88"/>
    </row>
    <row r="71" spans="1:22" ht="12.95" customHeight="1" x14ac:dyDescent="0.25"/>
    <row r="73" spans="1:22" ht="12.95" customHeight="1" x14ac:dyDescent="0.25"/>
    <row r="78" spans="1:22" ht="12.95" customHeight="1" x14ac:dyDescent="0.25"/>
    <row r="79" spans="1:22" ht="12.95" customHeight="1" x14ac:dyDescent="0.25"/>
    <row r="80" spans="1:22" ht="12.95" customHeight="1" x14ac:dyDescent="0.25"/>
    <row r="81" spans="1:1" ht="12.95" customHeight="1" x14ac:dyDescent="0.25"/>
    <row r="83" spans="1:1" ht="12.95" customHeight="1" x14ac:dyDescent="0.25"/>
    <row r="84" spans="1:1" ht="12.95" customHeight="1" x14ac:dyDescent="0.25"/>
    <row r="86" spans="1:1" ht="12.95" customHeight="1" x14ac:dyDescent="0.25"/>
    <row r="87" spans="1:1" ht="12.95" customHeight="1" x14ac:dyDescent="0.25">
      <c r="A87" s="104"/>
    </row>
    <row r="88" spans="1:1" ht="12.95" customHeight="1" x14ac:dyDescent="0.25">
      <c r="A88" s="104"/>
    </row>
  </sheetData>
  <phoneticPr fontId="1" type="noConversion"/>
  <conditionalFormatting sqref="C2:C17">
    <cfRule type="expression" dxfId="5" priority="5">
      <formula>MOD(ROW(),2)</formula>
    </cfRule>
  </conditionalFormatting>
  <conditionalFormatting sqref="G2:V12 F2:F17 D2:E13 G13 H13:V14 H16:V17">
    <cfRule type="expression" dxfId="4" priority="6">
      <formula>MOD(ROW(),2)</formula>
    </cfRule>
  </conditionalFormatting>
  <conditionalFormatting sqref="D14:E17">
    <cfRule type="expression" dxfId="3" priority="2">
      <formula>MOD(ROW(),2)</formula>
    </cfRule>
  </conditionalFormatting>
  <conditionalFormatting sqref="G17">
    <cfRule type="expression" dxfId="2" priority="1">
      <formula>MOD(ROW(),2)</formula>
    </cfRule>
  </conditionalFormatting>
  <conditionalFormatting sqref="G15:V15">
    <cfRule type="expression" dxfId="1" priority="3">
      <formula>MOD(ROW(),2)</formula>
    </cfRule>
  </conditionalFormatting>
  <conditionalFormatting sqref="W1:XFD1048576 C18:V1048576 A32:B32">
    <cfRule type="expression" dxfId="0" priority="4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56344-C0E8-479A-910B-520B9040E5A5}">
  <sheetPr codeName="Feuil6"/>
  <dimension ref="A2:L46"/>
  <sheetViews>
    <sheetView view="pageLayout" zoomScaleNormal="100" workbookViewId="0">
      <selection activeCell="D17" sqref="D17"/>
    </sheetView>
  </sheetViews>
  <sheetFormatPr baseColWidth="10" defaultColWidth="11.42578125" defaultRowHeight="12.75" x14ac:dyDescent="0.2"/>
  <cols>
    <col min="1" max="1" width="1" style="1" customWidth="1"/>
    <col min="2" max="2" width="22.42578125" style="1" customWidth="1"/>
    <col min="3" max="3" width="1.5703125" style="1" customWidth="1"/>
    <col min="4" max="4" width="14.7109375" style="1" customWidth="1"/>
    <col min="5" max="5" width="1.5703125" style="1" customWidth="1"/>
    <col min="6" max="6" width="11.42578125" style="1"/>
    <col min="7" max="7" width="11.5703125" style="1" customWidth="1"/>
    <col min="8" max="8" width="1.42578125" style="1" customWidth="1"/>
    <col min="9" max="10" width="11" style="1" customWidth="1"/>
    <col min="11" max="11" width="10" style="1" customWidth="1"/>
    <col min="12" max="12" width="1" style="1" customWidth="1"/>
    <col min="13" max="16384" width="11.42578125" style="1"/>
  </cols>
  <sheetData>
    <row r="2" spans="6:10" x14ac:dyDescent="0.2">
      <c r="J2" s="35"/>
    </row>
    <row r="3" spans="6:10" x14ac:dyDescent="0.2">
      <c r="G3" s="73"/>
      <c r="H3" s="73"/>
      <c r="I3" s="73"/>
      <c r="J3" s="73"/>
    </row>
    <row r="8" spans="6:10" x14ac:dyDescent="0.2">
      <c r="G8" s="1" t="s">
        <v>319</v>
      </c>
      <c r="J8" s="37">
        <v>44925</v>
      </c>
    </row>
    <row r="12" spans="6:10" x14ac:dyDescent="0.2">
      <c r="F12" s="36"/>
      <c r="H12" s="38"/>
      <c r="I12" s="3"/>
    </row>
    <row r="17" spans="1:12" x14ac:dyDescent="0.2">
      <c r="B17" s="39" t="s">
        <v>234</v>
      </c>
      <c r="C17" s="39" t="s">
        <v>183</v>
      </c>
      <c r="D17" s="1" t="s">
        <v>218</v>
      </c>
      <c r="G17" s="1" t="s">
        <v>191</v>
      </c>
      <c r="H17" s="1" t="s">
        <v>183</v>
      </c>
      <c r="I17" s="1" t="str">
        <f>VLOOKUP($D$17,'Véhicules MAJ 20012022'!$A$1:$T$118,4,FALSE)</f>
        <v>BENNE</v>
      </c>
    </row>
    <row r="18" spans="1:12" x14ac:dyDescent="0.2">
      <c r="B18" s="39" t="s">
        <v>41</v>
      </c>
      <c r="C18" s="39" t="s">
        <v>183</v>
      </c>
      <c r="D18" s="1" t="str">
        <f>VLOOKUP($D$17,'Véhicules MAJ 20012022'!A1:T98,5,FALSE)</f>
        <v>IVECO</v>
      </c>
      <c r="G18" s="1" t="s">
        <v>42</v>
      </c>
      <c r="H18" s="1" t="s">
        <v>183</v>
      </c>
      <c r="I18" s="1" t="str">
        <f>VLOOKUP($D$17,'Véhicules MAJ 20012022'!$A$1:$T$118,6,FALSE)</f>
        <v>DAYLY</v>
      </c>
    </row>
    <row r="19" spans="1:12" x14ac:dyDescent="0.2">
      <c r="B19" s="39" t="s">
        <v>235</v>
      </c>
      <c r="C19" s="39" t="s">
        <v>183</v>
      </c>
      <c r="D19" s="1" t="str">
        <f>VLOOKUP($D$17,'Véhicules MAJ 20012022'!$A$1:$T$118,3,FALSE)</f>
        <v>DJ-492-HG</v>
      </c>
      <c r="G19" s="1" t="s">
        <v>320</v>
      </c>
      <c r="H19" s="1" t="s">
        <v>183</v>
      </c>
      <c r="I19" s="1" t="str">
        <f>VLOOKUP($D$17,'Véhicules MAJ 20012022'!$A$1:$T$118,7,FALSE)</f>
        <v>ZCFC35A740D533467</v>
      </c>
    </row>
    <row r="22" spans="1:12" ht="6.75" customHeight="1" x14ac:dyDescent="0.2">
      <c r="A22" s="40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2"/>
    </row>
    <row r="23" spans="1:12" x14ac:dyDescent="0.2">
      <c r="A23" s="43"/>
      <c r="B23" s="40" t="s">
        <v>184</v>
      </c>
      <c r="C23" s="41" t="s">
        <v>183</v>
      </c>
      <c r="D23" s="44" t="str">
        <f>VLOOKUP($D$17,'Véhicules MAJ 20012022'!$A$1:$T$118,8,FALSE)</f>
        <v>CB IVECO Capital</v>
      </c>
      <c r="E23" s="45"/>
      <c r="F23" s="45"/>
      <c r="G23" s="46" t="s">
        <v>262</v>
      </c>
      <c r="H23" s="45" t="s">
        <v>183</v>
      </c>
      <c r="I23" s="47">
        <f>VLOOKUP($D$17,'Véhicules MAJ 20012022'!$A$1:$T$118,13,FALSE)</f>
        <v>43709</v>
      </c>
      <c r="J23" s="45"/>
      <c r="K23" s="48"/>
      <c r="L23" s="49"/>
    </row>
    <row r="24" spans="1:12" x14ac:dyDescent="0.2">
      <c r="A24" s="43"/>
      <c r="B24" s="50" t="s">
        <v>185</v>
      </c>
      <c r="C24" s="51" t="s">
        <v>183</v>
      </c>
      <c r="D24" s="52">
        <f>VLOOKUP($D$17,'Véhicules MAJ 20012022'!$A$1:$T$118,10,FALSE)</f>
        <v>17500</v>
      </c>
      <c r="E24" s="53"/>
      <c r="F24" s="84" t="s">
        <v>263</v>
      </c>
      <c r="G24" s="84"/>
      <c r="H24" s="53" t="s">
        <v>183</v>
      </c>
      <c r="I24" s="53">
        <f>VLOOKUP($D$17,'Véhicules MAJ 20012022'!$A$1:$T$118,12,FALSE)</f>
        <v>60</v>
      </c>
      <c r="J24" s="53"/>
      <c r="K24" s="54"/>
      <c r="L24" s="49"/>
    </row>
    <row r="25" spans="1:12" ht="6" customHeight="1" x14ac:dyDescent="0.2">
      <c r="A25" s="43"/>
      <c r="L25" s="49"/>
    </row>
    <row r="26" spans="1:12" x14ac:dyDescent="0.2">
      <c r="A26" s="43"/>
      <c r="B26" s="55"/>
      <c r="C26" s="56"/>
      <c r="D26" s="56"/>
      <c r="E26" s="56"/>
      <c r="F26" s="56"/>
      <c r="G26" s="56"/>
      <c r="H26" s="56"/>
      <c r="I26" s="57" t="s">
        <v>168</v>
      </c>
      <c r="J26" s="57" t="s">
        <v>169</v>
      </c>
      <c r="K26" s="58" t="s">
        <v>170</v>
      </c>
      <c r="L26" s="49"/>
    </row>
    <row r="27" spans="1:12" x14ac:dyDescent="0.2">
      <c r="A27" s="43"/>
      <c r="B27" s="40" t="s">
        <v>268</v>
      </c>
      <c r="C27" s="41" t="s">
        <v>183</v>
      </c>
      <c r="D27" s="41"/>
      <c r="E27" s="41"/>
      <c r="F27" s="41"/>
      <c r="G27" s="41"/>
      <c r="H27" s="42"/>
      <c r="I27" s="59">
        <f>D24/I24</f>
        <v>291.66666666666669</v>
      </c>
      <c r="J27" s="60">
        <v>0.2</v>
      </c>
      <c r="K27" s="59">
        <f t="shared" ref="K27:K32" si="0">I27*J27</f>
        <v>58.333333333333343</v>
      </c>
      <c r="L27" s="49"/>
    </row>
    <row r="28" spans="1:12" x14ac:dyDescent="0.2">
      <c r="A28" s="43"/>
      <c r="B28" s="43"/>
      <c r="D28" s="32"/>
      <c r="H28" s="49"/>
      <c r="I28" s="61"/>
      <c r="J28" s="62"/>
      <c r="K28" s="61"/>
      <c r="L28" s="49"/>
    </row>
    <row r="29" spans="1:12" x14ac:dyDescent="0.2">
      <c r="A29" s="43"/>
      <c r="B29" s="43" t="s">
        <v>186</v>
      </c>
      <c r="C29" s="1" t="s">
        <v>183</v>
      </c>
      <c r="D29" s="32">
        <f>VLOOKUP($D$17,'Véhicules MAJ 20012022'!$A$1:$T$118,19,FALSE)</f>
        <v>0</v>
      </c>
      <c r="H29" s="49"/>
      <c r="I29" s="61">
        <f>D29/I24</f>
        <v>0</v>
      </c>
      <c r="J29" s="62">
        <v>0.2</v>
      </c>
      <c r="K29" s="61">
        <f t="shared" si="0"/>
        <v>0</v>
      </c>
      <c r="L29" s="49"/>
    </row>
    <row r="30" spans="1:12" x14ac:dyDescent="0.2">
      <c r="A30" s="43"/>
      <c r="B30" s="43" t="s">
        <v>187</v>
      </c>
      <c r="C30" s="1" t="s">
        <v>183</v>
      </c>
      <c r="D30" s="32">
        <f>VLOOKUP($D$17,'Véhicules MAJ 20012022'!$A$1:$T$118,20,FALSE)</f>
        <v>60</v>
      </c>
      <c r="H30" s="49"/>
      <c r="I30" s="61">
        <f>D30</f>
        <v>60</v>
      </c>
      <c r="J30" s="62">
        <v>0.2</v>
      </c>
      <c r="K30" s="61">
        <f t="shared" si="0"/>
        <v>12</v>
      </c>
      <c r="L30" s="49"/>
    </row>
    <row r="31" spans="1:12" x14ac:dyDescent="0.2">
      <c r="A31" s="43"/>
      <c r="B31" s="43" t="s">
        <v>188</v>
      </c>
      <c r="C31" s="1" t="s">
        <v>183</v>
      </c>
      <c r="D31" s="32">
        <f>VLOOKUP($D$17,'Véhicules MAJ 20012022'!$A$1:$T$118,18,FALSE)</f>
        <v>495</v>
      </c>
      <c r="H31" s="49"/>
      <c r="I31" s="61">
        <f>D31/I24</f>
        <v>8.25</v>
      </c>
      <c r="J31" s="62">
        <v>0.2</v>
      </c>
      <c r="K31" s="61">
        <f t="shared" si="0"/>
        <v>1.6500000000000001</v>
      </c>
      <c r="L31" s="49"/>
    </row>
    <row r="32" spans="1:12" x14ac:dyDescent="0.2">
      <c r="A32" s="43"/>
      <c r="B32" s="50" t="s">
        <v>189</v>
      </c>
      <c r="C32" s="51" t="s">
        <v>183</v>
      </c>
      <c r="D32" s="33">
        <f>VLOOKUP($D$17,'Assurances '!1:1048576,8,FALSE)</f>
        <v>5374268704</v>
      </c>
      <c r="E32" s="51"/>
      <c r="F32" s="51" t="s">
        <v>171</v>
      </c>
      <c r="G32" s="72">
        <f>IF(ISBLANK(VLOOKUP($D$17,'Assurances '!1:1048576,14,FALSE)),"",VLOOKUP($D$17,'Assurances '!1:1048576,13,FALSE))</f>
        <v>1401.29</v>
      </c>
      <c r="H32" s="63"/>
      <c r="I32" s="64">
        <f>G32/12</f>
        <v>116.77416666666666</v>
      </c>
      <c r="J32" s="34"/>
      <c r="K32" s="61">
        <f t="shared" si="0"/>
        <v>0</v>
      </c>
      <c r="L32" s="49"/>
    </row>
    <row r="33" spans="1:12" x14ac:dyDescent="0.2">
      <c r="A33" s="43"/>
      <c r="B33" s="65" t="s">
        <v>172</v>
      </c>
      <c r="C33" s="65"/>
      <c r="D33" s="65" t="s">
        <v>173</v>
      </c>
      <c r="G33" s="55" t="s">
        <v>174</v>
      </c>
      <c r="H33" s="66"/>
      <c r="I33" s="67">
        <f>SUM(I27:I32)</f>
        <v>476.69083333333333</v>
      </c>
      <c r="J33" s="67"/>
      <c r="K33" s="67">
        <f>SUM(K27:K32)</f>
        <v>71.983333333333348</v>
      </c>
      <c r="L33" s="49"/>
    </row>
    <row r="34" spans="1:12" x14ac:dyDescent="0.2">
      <c r="A34" s="43"/>
      <c r="B34" s="65"/>
      <c r="C34" s="65"/>
      <c r="D34" s="65"/>
      <c r="G34" s="74" t="s">
        <v>175</v>
      </c>
      <c r="H34" s="75"/>
      <c r="I34" s="75"/>
      <c r="J34" s="76"/>
      <c r="K34" s="67">
        <f>SUM(K33+I33)</f>
        <v>548.67416666666668</v>
      </c>
      <c r="L34" s="49"/>
    </row>
    <row r="35" spans="1:12" ht="6.75" customHeight="1" x14ac:dyDescent="0.2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63"/>
    </row>
    <row r="37" spans="1:12" x14ac:dyDescent="0.2">
      <c r="B37" s="1" t="s">
        <v>176</v>
      </c>
      <c r="F37" s="2">
        <v>20</v>
      </c>
    </row>
    <row r="38" spans="1:12" x14ac:dyDescent="0.2">
      <c r="B38" s="1" t="s">
        <v>177</v>
      </c>
      <c r="F38" s="68">
        <f>I33*(52/50)</f>
        <v>495.75846666666666</v>
      </c>
    </row>
    <row r="39" spans="1:12" x14ac:dyDescent="0.2">
      <c r="B39" s="1" t="s">
        <v>178</v>
      </c>
      <c r="F39" s="68">
        <f>F38/F37</f>
        <v>24.787923333333332</v>
      </c>
    </row>
    <row r="41" spans="1:12" x14ac:dyDescent="0.2">
      <c r="G41" s="77" t="s">
        <v>179</v>
      </c>
      <c r="H41" s="77"/>
      <c r="I41" s="77"/>
      <c r="J41" s="77"/>
      <c r="K41" s="79">
        <f>F39*(0.4+1)</f>
        <v>34.703092666666663</v>
      </c>
    </row>
    <row r="42" spans="1:12" x14ac:dyDescent="0.2">
      <c r="G42" s="78"/>
      <c r="H42" s="78"/>
      <c r="I42" s="78"/>
      <c r="J42" s="78"/>
      <c r="K42" s="80"/>
    </row>
    <row r="43" spans="1:12" x14ac:dyDescent="0.2">
      <c r="G43" s="65" t="s">
        <v>180</v>
      </c>
      <c r="H43" s="65"/>
    </row>
    <row r="45" spans="1:12" x14ac:dyDescent="0.2">
      <c r="G45" s="81" t="s">
        <v>181</v>
      </c>
      <c r="H45" s="81"/>
      <c r="I45" s="81"/>
      <c r="J45" s="81"/>
      <c r="K45" s="83" t="b">
        <f>IF(G3="PAYSAGE DES GRAVES",VLOOKUP(D17,#REF!,35,FALSE),IF(G3="PAYSAGE DES GRAVES AMENAGEMENT",VLOOKUP(D17,#REF!,36,FALSE),IF(G3="NICOLAS LE JARDINIER",VLOOKUP(D17,#REF!,37,FALSE))))</f>
        <v>0</v>
      </c>
    </row>
    <row r="46" spans="1:12" x14ac:dyDescent="0.2">
      <c r="G46" s="82"/>
      <c r="H46" s="82"/>
      <c r="I46" s="82"/>
      <c r="J46" s="82"/>
      <c r="K46" s="80"/>
    </row>
  </sheetData>
  <mergeCells count="7">
    <mergeCell ref="G3:J3"/>
    <mergeCell ref="G34:J34"/>
    <mergeCell ref="G41:J42"/>
    <mergeCell ref="K41:K42"/>
    <mergeCell ref="G45:J46"/>
    <mergeCell ref="K45:K46"/>
    <mergeCell ref="F24:G24"/>
  </mergeCells>
  <dataValidations count="1">
    <dataValidation type="list" allowBlank="1" showInputMessage="1" showErrorMessage="1" sqref="G3:H3" xr:uid="{773BEA9A-0C34-418E-A8E4-451F6A744F68}">
      <formula1>"PAYSAGE DES GRAVES,PAYSAGE DES GRAVES AMENAGEMENT,NICOLAS LE JARDINIER"</formula1>
    </dataValidation>
  </dataValidations>
  <pageMargins left="0.19685039370078741" right="0.31496062992125984" top="0.19685039370078741" bottom="0.19685039370078741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B223CFB-66ED-4428-8FBC-DAD019964991}">
          <x14:formula1>
            <xm:f>'Véhicules MAJ 20012022'!$A$2:$A$83</xm:f>
          </x14:formula1>
          <xm:sqref>D17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Véhicules MAJ 20012022</vt:lpstr>
      <vt:lpstr>Assurances </vt:lpstr>
      <vt:lpstr>Feuil1</vt:lpstr>
      <vt:lpstr>REFERENCE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Talas</dc:creator>
  <cp:lastModifiedBy>William Talas</cp:lastModifiedBy>
  <cp:lastPrinted>2023-01-18T14:50:16Z</cp:lastPrinted>
  <dcterms:created xsi:type="dcterms:W3CDTF">2020-07-08T09:46:14Z</dcterms:created>
  <dcterms:modified xsi:type="dcterms:W3CDTF">2023-08-03T14:50:52Z</dcterms:modified>
</cp:coreProperties>
</file>