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w\Desktop\Personnel et confidentiel\Personnel\Modéles RH\"/>
    </mc:Choice>
  </mc:AlternateContent>
  <xr:revisionPtr revIDLastSave="0" documentId="13_ncr:1_{D6913C6A-7824-49D5-9F4B-561D3C7480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alcul FJ" sheetId="6" r:id="rId1"/>
    <sheet name="FJ réduit" sheetId="8" r:id="rId2"/>
    <sheet name="JF" sheetId="7" r:id="rId3"/>
  </sheets>
  <calcPr calcId="191029"/>
</workbook>
</file>

<file path=xl/calcChain.xml><?xml version="1.0" encoding="utf-8"?>
<calcChain xmlns="http://schemas.openxmlformats.org/spreadsheetml/2006/main">
  <c r="B13" i="6" l="1"/>
  <c r="B17" i="8"/>
  <c r="B14" i="8" l="1"/>
  <c r="B20" i="8" s="1"/>
  <c r="B16" i="8"/>
  <c r="B13" i="8" l="1"/>
  <c r="B12" i="8"/>
  <c r="B4" i="8"/>
  <c r="B3" i="8"/>
  <c r="B14" i="6"/>
  <c r="B11" i="8" l="1"/>
  <c r="B5" i="8"/>
  <c r="B12" i="6"/>
  <c r="B11" i="6" l="1"/>
  <c r="B3" i="6"/>
  <c r="B4" i="6"/>
  <c r="B13" i="7"/>
  <c r="B12" i="7"/>
  <c r="B11" i="7"/>
  <c r="B10" i="7"/>
  <c r="B9" i="7"/>
  <c r="B6" i="7"/>
  <c r="B5" i="7"/>
  <c r="B4" i="7"/>
  <c r="B7" i="7" s="1"/>
  <c r="B3" i="7"/>
  <c r="B15" i="6" l="1"/>
  <c r="B21" i="8"/>
  <c r="B5" i="6"/>
  <c r="B8" i="7"/>
  <c r="B18" i="6" l="1"/>
  <c r="B19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Déborah WEIBEL</author>
  </authors>
  <commentList>
    <comment ref="A16" authorId="0" shapeId="0" xr:uid="{0D75C7A1-00D8-4943-8BA4-D23099C45627}">
      <text>
        <r>
          <rPr>
            <b/>
            <sz val="9"/>
            <color indexed="81"/>
            <rFont val="Tahoma"/>
            <charset val="1"/>
          </rPr>
          <t>Déborah WEIBEL:</t>
        </r>
        <r>
          <rPr>
            <sz val="9"/>
            <color indexed="81"/>
            <rFont val="Tahoma"/>
            <charset val="1"/>
          </rPr>
          <t xml:space="preserve">
Journée à déduire si incluse dans le forfait jours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Déborah WEIBEL</author>
  </authors>
  <commentList>
    <comment ref="A18" authorId="0" shapeId="0" xr:uid="{1C02745F-2537-4F2C-B9B0-71F50117B3FA}">
      <text>
        <r>
          <rPr>
            <b/>
            <sz val="9"/>
            <color indexed="81"/>
            <rFont val="Tahoma"/>
            <charset val="1"/>
          </rPr>
          <t>Déborah WEIBEL:</t>
        </r>
        <r>
          <rPr>
            <sz val="9"/>
            <color indexed="81"/>
            <rFont val="Tahoma"/>
            <charset val="1"/>
          </rPr>
          <t xml:space="preserve">
Journée à déduire si incluse dans le forfait jours</t>
        </r>
      </text>
    </comment>
  </commentList>
</comments>
</file>

<file path=xl/sharedStrings.xml><?xml version="1.0" encoding="utf-8"?>
<sst xmlns="http://schemas.openxmlformats.org/spreadsheetml/2006/main" count="52" uniqueCount="36">
  <si>
    <t>Année</t>
  </si>
  <si>
    <t>1er janvier</t>
  </si>
  <si>
    <t>Lundi de pâques</t>
  </si>
  <si>
    <t>Fête du travail</t>
  </si>
  <si>
    <t>Libération 1945</t>
  </si>
  <si>
    <t>Jeudi de l'ascencion</t>
  </si>
  <si>
    <t>Lundi de pentecôte</t>
  </si>
  <si>
    <t>Fête nationale</t>
  </si>
  <si>
    <t>Assomption</t>
  </si>
  <si>
    <t>Toussaint</t>
  </si>
  <si>
    <t>Armistice 1918</t>
  </si>
  <si>
    <t>Noël</t>
  </si>
  <si>
    <t>Premier jour de l'année</t>
  </si>
  <si>
    <t>Dernier jour de l'année</t>
  </si>
  <si>
    <t>Nombre de jours fériés tombant en semaine</t>
  </si>
  <si>
    <t>Nombre de congés payés</t>
  </si>
  <si>
    <t>Jours fériés</t>
  </si>
  <si>
    <t>Nombre de jours calendaires de la période</t>
  </si>
  <si>
    <t>Forfait du salarié pour l'année</t>
  </si>
  <si>
    <t>RFJ</t>
  </si>
  <si>
    <t>Nombre de jours calendaires de l'année</t>
  </si>
  <si>
    <t>Date début contrat</t>
  </si>
  <si>
    <t>Date fin de contrat</t>
  </si>
  <si>
    <t>Forfait pour une année compléte</t>
  </si>
  <si>
    <t>Nombre de samedi et dimanche de la période</t>
  </si>
  <si>
    <t>Année complète</t>
  </si>
  <si>
    <t xml:space="preserve">Nombre de jours ouvrés de la période </t>
  </si>
  <si>
    <t>Calcul RJF (Forfait jours réduit)</t>
  </si>
  <si>
    <t>Jour non travaillé</t>
  </si>
  <si>
    <t xml:space="preserve">Jours de repos </t>
  </si>
  <si>
    <t xml:space="preserve">Calcul RJF </t>
  </si>
  <si>
    <t>Formule excel calcul RFJ</t>
  </si>
  <si>
    <t>Journée de solidarité à déduire des JF</t>
  </si>
  <si>
    <t>Vendredi</t>
  </si>
  <si>
    <t>Forfait année incomplète</t>
  </si>
  <si>
    <t>Nombre de jours fériés tombant en semaine (hors journée non travaillée)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</si>
</sst>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vertical="center"/>
    </xf>
    <xf numFmtId="1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14" fontId="0" fillId="0" borderId="2" xfId="0" applyNumberFormat="1" applyBorder="1" applyAlignment="1">
      <alignment vertical="center"/>
    </xf>
    <xf numFmtId="14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22500-E626-4E4F-98C4-DBA58D004251}">
  <dimension ref="A1:B19"/>
  <sheetViews>
    <sheetView tabSelected="1" workbookViewId="0">
      <selection activeCell="G16" sqref="G16"/>
    </sheetView>
  </sheetViews>
  <sheetFormatPr baseColWidth="10" defaultRowHeight="15" x14ac:dyDescent="0.25"/>
  <cols>
    <col min="1" max="1" width="44.140625" style="6" bestFit="1" customWidth="1"/>
    <col min="2" max="2" width="12.42578125" style="6" bestFit="1" customWidth="1"/>
    <col min="4" max="4" width="17.140625" bestFit="1" customWidth="1"/>
    <col min="5" max="5" width="24.7109375" bestFit="1" customWidth="1"/>
  </cols>
  <sheetData>
    <row r="1" spans="1:2" ht="23.45" customHeight="1" x14ac:dyDescent="0.25">
      <c r="A1" s="11" t="s">
        <v>25</v>
      </c>
      <c r="B1" s="12"/>
    </row>
    <row r="2" spans="1:2" ht="19.899999999999999" customHeight="1" x14ac:dyDescent="0.25">
      <c r="A2" s="2" t="s">
        <v>0</v>
      </c>
      <c r="B2" s="2">
        <v>2024</v>
      </c>
    </row>
    <row r="3" spans="1:2" ht="19.899999999999999" customHeight="1" x14ac:dyDescent="0.25">
      <c r="A3" s="2" t="s">
        <v>12</v>
      </c>
      <c r="B3" s="3">
        <f>DATE(B2,1,1)</f>
        <v>45292</v>
      </c>
    </row>
    <row r="4" spans="1:2" ht="19.899999999999999" customHeight="1" x14ac:dyDescent="0.25">
      <c r="A4" s="2" t="s">
        <v>13</v>
      </c>
      <c r="B4" s="3">
        <f>DATE(B2,12,31)</f>
        <v>45657</v>
      </c>
    </row>
    <row r="5" spans="1:2" ht="19.899999999999999" customHeight="1" x14ac:dyDescent="0.25">
      <c r="A5" s="2" t="s">
        <v>20</v>
      </c>
      <c r="B5" s="2">
        <f>B4-B3+1</f>
        <v>366</v>
      </c>
    </row>
    <row r="6" spans="1:2" ht="19.899999999999999" customHeight="1" x14ac:dyDescent="0.25">
      <c r="A6" s="2" t="s">
        <v>23</v>
      </c>
      <c r="B6" s="4">
        <v>218</v>
      </c>
    </row>
    <row r="7" spans="1:2" ht="19.899999999999999" customHeight="1" x14ac:dyDescent="0.25">
      <c r="A7" s="7"/>
      <c r="B7" s="8"/>
    </row>
    <row r="8" spans="1:2" ht="23.45" customHeight="1" x14ac:dyDescent="0.25">
      <c r="A8" s="11" t="s">
        <v>30</v>
      </c>
      <c r="B8" s="12"/>
    </row>
    <row r="9" spans="1:2" ht="19.899999999999999" customHeight="1" x14ac:dyDescent="0.25">
      <c r="A9" s="2" t="s">
        <v>21</v>
      </c>
      <c r="B9" s="9">
        <v>45399</v>
      </c>
    </row>
    <row r="10" spans="1:2" ht="19.899999999999999" customHeight="1" x14ac:dyDescent="0.25">
      <c r="A10" s="2" t="s">
        <v>22</v>
      </c>
      <c r="B10" s="9">
        <v>45657</v>
      </c>
    </row>
    <row r="11" spans="1:2" ht="19.899999999999999" customHeight="1" x14ac:dyDescent="0.25">
      <c r="A11" s="2" t="s">
        <v>34</v>
      </c>
      <c r="B11" s="2">
        <f>ROUNDUP(B6/B5*B13,)</f>
        <v>155</v>
      </c>
    </row>
    <row r="12" spans="1:2" ht="19.899999999999999" customHeight="1" x14ac:dyDescent="0.25">
      <c r="A12" s="2" t="s">
        <v>26</v>
      </c>
      <c r="B12" s="2">
        <f>NETWORKDAYS(B9,B10)</f>
        <v>185</v>
      </c>
    </row>
    <row r="13" spans="1:2" ht="19.899999999999999" customHeight="1" x14ac:dyDescent="0.25">
      <c r="A13" s="2" t="s">
        <v>17</v>
      </c>
      <c r="B13" s="2">
        <f>B10-B9+1</f>
        <v>259</v>
      </c>
    </row>
    <row r="14" spans="1:2" ht="19.899999999999999" customHeight="1" x14ac:dyDescent="0.25">
      <c r="A14" s="2" t="s">
        <v>24</v>
      </c>
      <c r="B14" s="2">
        <f>NETWORKDAYS.INTL(B9,B10,"1111100")</f>
        <v>74</v>
      </c>
    </row>
    <row r="15" spans="1:2" ht="19.899999999999999" customHeight="1" x14ac:dyDescent="0.25">
      <c r="A15" s="2" t="s">
        <v>14</v>
      </c>
      <c r="B15" s="2">
        <f>NETWORKDAYS.INTL(B9,B10,"0000011")-NETWORKDAYS.INTL(B9,B10,"0000011",JF!B3:B13)</f>
        <v>8</v>
      </c>
    </row>
    <row r="16" spans="1:2" ht="19.899999999999999" customHeight="1" x14ac:dyDescent="0.25">
      <c r="A16" s="2" t="s">
        <v>32</v>
      </c>
      <c r="B16" s="2">
        <v>1</v>
      </c>
    </row>
    <row r="17" spans="1:2" ht="19.899999999999999" customHeight="1" x14ac:dyDescent="0.25">
      <c r="A17" s="2" t="s">
        <v>15</v>
      </c>
      <c r="B17" s="4">
        <v>18</v>
      </c>
    </row>
    <row r="18" spans="1:2" ht="19.899999999999999" customHeight="1" x14ac:dyDescent="0.25">
      <c r="A18" s="2" t="s">
        <v>18</v>
      </c>
      <c r="B18" s="5">
        <f>B13-B14-B15+B16-B17</f>
        <v>160</v>
      </c>
    </row>
    <row r="19" spans="1:2" ht="19.899999999999999" customHeight="1" x14ac:dyDescent="0.25">
      <c r="A19" s="2" t="s">
        <v>19</v>
      </c>
      <c r="B19" s="5">
        <f>B18-B11</f>
        <v>5</v>
      </c>
    </row>
  </sheetData>
  <mergeCells count="2">
    <mergeCell ref="A1:B1"/>
    <mergeCell ref="A8:B8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96CD5-9473-405A-BF77-CBB5DB984F74}">
  <dimension ref="A1:E21"/>
  <sheetViews>
    <sheetView workbookViewId="0">
      <selection activeCell="D23" sqref="D23"/>
    </sheetView>
  </sheetViews>
  <sheetFormatPr baseColWidth="10" defaultRowHeight="15" x14ac:dyDescent="0.25"/>
  <cols>
    <col min="1" max="1" width="67.5703125" style="6" bestFit="1" customWidth="1"/>
    <col min="2" max="2" width="12.42578125" style="6" bestFit="1" customWidth="1"/>
    <col min="4" max="4" width="17.140625" bestFit="1" customWidth="1"/>
    <col min="5" max="5" width="24.7109375" bestFit="1" customWidth="1"/>
  </cols>
  <sheetData>
    <row r="1" spans="1:5" ht="23.45" customHeight="1" x14ac:dyDescent="0.25">
      <c r="A1" s="11" t="s">
        <v>25</v>
      </c>
      <c r="B1" s="12"/>
      <c r="E1" t="s">
        <v>31</v>
      </c>
    </row>
    <row r="2" spans="1:5" ht="19.899999999999999" customHeight="1" x14ac:dyDescent="0.25">
      <c r="A2" s="2" t="s">
        <v>0</v>
      </c>
      <c r="B2" s="2">
        <v>2024</v>
      </c>
    </row>
    <row r="3" spans="1:5" ht="19.899999999999999" customHeight="1" x14ac:dyDescent="0.25">
      <c r="A3" s="2" t="s">
        <v>12</v>
      </c>
      <c r="B3" s="3">
        <f>DATE(B2,1,1)</f>
        <v>45292</v>
      </c>
    </row>
    <row r="4" spans="1:5" ht="19.899999999999999" customHeight="1" x14ac:dyDescent="0.25">
      <c r="A4" s="2" t="s">
        <v>13</v>
      </c>
      <c r="B4" s="3">
        <f>DATE(B2,12,31)</f>
        <v>45657</v>
      </c>
    </row>
    <row r="5" spans="1:5" ht="19.899999999999999" customHeight="1" x14ac:dyDescent="0.25">
      <c r="A5" s="2" t="s">
        <v>20</v>
      </c>
      <c r="B5" s="2">
        <f>B4-B3+1</f>
        <v>366</v>
      </c>
    </row>
    <row r="6" spans="1:5" ht="19.899999999999999" customHeight="1" x14ac:dyDescent="0.25">
      <c r="A6" s="2" t="s">
        <v>23</v>
      </c>
      <c r="B6" s="4">
        <v>175</v>
      </c>
    </row>
    <row r="7" spans="1:5" ht="19.899999999999999" customHeight="1" x14ac:dyDescent="0.25">
      <c r="A7" s="7"/>
      <c r="B7" s="8"/>
    </row>
    <row r="8" spans="1:5" ht="23.45" customHeight="1" x14ac:dyDescent="0.25">
      <c r="A8" s="11" t="s">
        <v>27</v>
      </c>
      <c r="B8" s="12"/>
    </row>
    <row r="9" spans="1:5" ht="19.899999999999999" customHeight="1" x14ac:dyDescent="0.25">
      <c r="A9" s="2" t="s">
        <v>21</v>
      </c>
      <c r="B9" s="9">
        <v>45299</v>
      </c>
    </row>
    <row r="10" spans="1:5" ht="19.899999999999999" customHeight="1" x14ac:dyDescent="0.25">
      <c r="A10" s="2" t="s">
        <v>22</v>
      </c>
      <c r="B10" s="9">
        <v>45657</v>
      </c>
    </row>
    <row r="11" spans="1:5" ht="19.899999999999999" customHeight="1" x14ac:dyDescent="0.25">
      <c r="A11" s="2" t="s">
        <v>34</v>
      </c>
      <c r="B11" s="2">
        <f>ROUNDUP(B6/B5*B13,)</f>
        <v>172</v>
      </c>
    </row>
    <row r="12" spans="1:5" ht="19.899999999999999" customHeight="1" x14ac:dyDescent="0.25">
      <c r="A12" s="2" t="s">
        <v>26</v>
      </c>
      <c r="B12" s="2">
        <f>NETWORKDAYS(B9,B10)</f>
        <v>257</v>
      </c>
    </row>
    <row r="13" spans="1:5" ht="19.899999999999999" customHeight="1" x14ac:dyDescent="0.25">
      <c r="A13" s="2" t="s">
        <v>17</v>
      </c>
      <c r="B13" s="2">
        <f>B10-B9+1</f>
        <v>359</v>
      </c>
    </row>
    <row r="14" spans="1:5" ht="19.899999999999999" customHeight="1" x14ac:dyDescent="0.25">
      <c r="A14" s="2" t="s">
        <v>24</v>
      </c>
      <c r="B14" s="2">
        <f>NETWORKDAYS.INTL(B9,B10,"1111100")</f>
        <v>102</v>
      </c>
    </row>
    <row r="15" spans="1:5" ht="19.899999999999999" customHeight="1" x14ac:dyDescent="0.25">
      <c r="A15" s="2" t="s">
        <v>28</v>
      </c>
      <c r="B15" s="10" t="s">
        <v>33</v>
      </c>
    </row>
    <row r="16" spans="1:5" ht="19.899999999999999" customHeight="1" x14ac:dyDescent="0.25">
      <c r="A16" s="2" t="s">
        <v>29</v>
      </c>
      <c r="B16" s="2">
        <f>INT(($B10-WEEKDAY($B10-(MATCH($B15,{"lundi";"mardi";"mercredi";"jeudi";"vendredi"},0)-1),2)-$B9+8)/7)</f>
        <v>51</v>
      </c>
    </row>
    <row r="17" spans="1:2" ht="19.899999999999999" customHeight="1" x14ac:dyDescent="0.25">
      <c r="A17" s="14" t="s">
        <v>35</v>
      </c>
      <c r="B17" s="14">
        <f>NETWORKDAYS.INTL(B9,B10,"0000011")-NETWORKDAYS.INTL(B9,B10,"0000011",JF!B3:B13)</f>
        <v>9</v>
      </c>
    </row>
    <row r="18" spans="1:2" ht="19.899999999999999" customHeight="1" x14ac:dyDescent="0.25">
      <c r="A18" s="2" t="s">
        <v>32</v>
      </c>
      <c r="B18" s="2">
        <v>1</v>
      </c>
    </row>
    <row r="19" spans="1:2" ht="19.899999999999999" customHeight="1" x14ac:dyDescent="0.25">
      <c r="A19" s="2" t="s">
        <v>15</v>
      </c>
      <c r="B19" s="4">
        <v>20</v>
      </c>
    </row>
    <row r="20" spans="1:2" ht="19.899999999999999" customHeight="1" x14ac:dyDescent="0.25">
      <c r="A20" s="2" t="s">
        <v>18</v>
      </c>
      <c r="B20" s="5">
        <f>B13-B14-B16-B17+B18-B19</f>
        <v>178</v>
      </c>
    </row>
    <row r="21" spans="1:2" ht="19.899999999999999" customHeight="1" x14ac:dyDescent="0.25">
      <c r="A21" s="2" t="s">
        <v>19</v>
      </c>
      <c r="B21" s="5">
        <f>B20-B11</f>
        <v>6</v>
      </c>
    </row>
  </sheetData>
  <dataConsolidate/>
  <mergeCells count="2">
    <mergeCell ref="A1:B1"/>
    <mergeCell ref="A8:B8"/>
  </mergeCells>
  <dataValidations count="1">
    <dataValidation type="list" allowBlank="1" showInputMessage="1" showErrorMessage="1" sqref="B15" xr:uid="{0E48CAFE-2C67-4F7C-BF51-FC0EA56FB14D}">
      <formula1>"Lundi, Mardi, Mercredi, Jeudi, Vendredi"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7AAAF-A1FC-444A-894C-6AE48DB54BE6}">
  <dimension ref="A1:B13"/>
  <sheetViews>
    <sheetView workbookViewId="0">
      <selection activeCell="B4" sqref="B4:B13"/>
    </sheetView>
  </sheetViews>
  <sheetFormatPr baseColWidth="10" defaultRowHeight="15" x14ac:dyDescent="0.25"/>
  <cols>
    <col min="1" max="1" width="17.140625" bestFit="1" customWidth="1"/>
    <col min="2" max="2" width="36.140625" customWidth="1"/>
    <col min="3" max="3" width="17.140625" bestFit="1" customWidth="1"/>
    <col min="4" max="4" width="26.85546875" customWidth="1"/>
  </cols>
  <sheetData>
    <row r="1" spans="1:2" x14ac:dyDescent="0.25">
      <c r="A1" s="13" t="s">
        <v>16</v>
      </c>
      <c r="B1" s="13"/>
    </row>
    <row r="3" spans="1:2" x14ac:dyDescent="0.25">
      <c r="A3" t="s">
        <v>1</v>
      </c>
      <c r="B3" s="1">
        <f>DATE('Calcul FJ'!$B$2,1,1)</f>
        <v>45292</v>
      </c>
    </row>
    <row r="4" spans="1:2" x14ac:dyDescent="0.25">
      <c r="A4" t="s">
        <v>2</v>
      </c>
      <c r="B4" s="1">
        <f>(ROUND(DATE('Calcul FJ'!B2,4,MOD(234-11*MOD('Calcul FJ'!B2,19),30))/7,0)*7-6)+1</f>
        <v>45383</v>
      </c>
    </row>
    <row r="5" spans="1:2" x14ac:dyDescent="0.25">
      <c r="A5" t="s">
        <v>3</v>
      </c>
      <c r="B5" s="1">
        <f>DATE('Calcul FJ'!B2,5,1)</f>
        <v>45413</v>
      </c>
    </row>
    <row r="6" spans="1:2" x14ac:dyDescent="0.25">
      <c r="A6" t="s">
        <v>4</v>
      </c>
      <c r="B6" s="1">
        <f>DATE('Calcul FJ'!B2,5,8)</f>
        <v>45420</v>
      </c>
    </row>
    <row r="7" spans="1:2" x14ac:dyDescent="0.25">
      <c r="A7" t="s">
        <v>5</v>
      </c>
      <c r="B7" s="1">
        <f>B4+38</f>
        <v>45421</v>
      </c>
    </row>
    <row r="8" spans="1:2" x14ac:dyDescent="0.25">
      <c r="A8" t="s">
        <v>6</v>
      </c>
      <c r="B8" s="1">
        <f>B4+49</f>
        <v>45432</v>
      </c>
    </row>
    <row r="9" spans="1:2" x14ac:dyDescent="0.25">
      <c r="A9" t="s">
        <v>7</v>
      </c>
      <c r="B9" s="1">
        <f>DATE('Calcul FJ'!B2,7,14)</f>
        <v>45487</v>
      </c>
    </row>
    <row r="10" spans="1:2" x14ac:dyDescent="0.25">
      <c r="A10" t="s">
        <v>8</v>
      </c>
      <c r="B10" s="1">
        <f>DATE('Calcul FJ'!B2,8,15)</f>
        <v>45519</v>
      </c>
    </row>
    <row r="11" spans="1:2" x14ac:dyDescent="0.25">
      <c r="A11" t="s">
        <v>9</v>
      </c>
      <c r="B11" s="1">
        <f>DATE('Calcul FJ'!B2,11,1)</f>
        <v>45597</v>
      </c>
    </row>
    <row r="12" spans="1:2" x14ac:dyDescent="0.25">
      <c r="A12" t="s">
        <v>10</v>
      </c>
      <c r="B12" s="1">
        <f>DATE('Calcul FJ'!B2,11,11)</f>
        <v>45607</v>
      </c>
    </row>
    <row r="13" spans="1:2" x14ac:dyDescent="0.25">
      <c r="A13" t="s">
        <v>11</v>
      </c>
      <c r="B13" s="1">
        <f>DATE('Calcul FJ'!B2,12,25)</f>
        <v>45651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 FJ</vt:lpstr>
      <vt:lpstr>FJ réduit</vt:lpstr>
      <vt:lpstr>JF</vt:lpstr>
    </vt:vector>
  </TitlesOfParts>
  <Company>BGH - Experts et Conseils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Rey</dc:creator>
  <cp:lastModifiedBy>Déborah WEIBEL</cp:lastModifiedBy>
  <cp:lastPrinted>2012-12-03T15:46:49Z</cp:lastPrinted>
  <dcterms:created xsi:type="dcterms:W3CDTF">2012-11-27T12:38:26Z</dcterms:created>
  <dcterms:modified xsi:type="dcterms:W3CDTF">2024-10-15T07:20:49Z</dcterms:modified>
</cp:coreProperties>
</file>