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68C80471-AADC-4A76-9D49-E7F581FC686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Septembre 2024" sheetId="3" r:id="rId1"/>
    <sheet name="Ratios hebdomadaires" sheetId="4" r:id="rId2"/>
    <sheet name="Suivi Hebdomadaires" sheetId="6" r:id="rId3"/>
  </sheets>
  <definedNames>
    <definedName name="_xlnm._FilterDatabase" localSheetId="0" hidden="1">'Septembre 2024'!$A$2:$C$52</definedName>
    <definedName name="_xlnm._FilterDatabase" localSheetId="2" hidden="1">'Suivi Hebdomadaires'!$A$2:$C$52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4" i="6" l="1"/>
  <c r="AH5" i="6"/>
  <c r="AH6" i="6"/>
  <c r="AH7" i="6"/>
  <c r="AH8" i="6"/>
  <c r="AH9" i="6"/>
  <c r="AH10" i="6"/>
  <c r="AH11" i="6"/>
  <c r="AH12" i="6"/>
  <c r="AH13" i="6"/>
  <c r="AH14" i="6"/>
  <c r="AB4" i="6"/>
  <c r="AB5" i="6"/>
  <c r="AB6" i="6"/>
  <c r="AB7" i="6"/>
  <c r="AB8" i="6"/>
  <c r="AB9" i="6"/>
  <c r="AB10" i="6"/>
  <c r="AB11" i="6"/>
  <c r="AB12" i="6"/>
  <c r="AB13" i="6"/>
  <c r="AB14" i="6"/>
  <c r="V4" i="6"/>
  <c r="V5" i="6"/>
  <c r="V6" i="6"/>
  <c r="V7" i="6"/>
  <c r="V8" i="6"/>
  <c r="V9" i="6"/>
  <c r="V10" i="6"/>
  <c r="V11" i="6"/>
  <c r="V12" i="6"/>
  <c r="V13" i="6"/>
  <c r="V14" i="6"/>
  <c r="P4" i="6"/>
  <c r="P5" i="6"/>
  <c r="P6" i="6"/>
  <c r="P7" i="6"/>
  <c r="P8" i="6"/>
  <c r="P9" i="6"/>
  <c r="P10" i="6"/>
  <c r="P11" i="6"/>
  <c r="P12" i="6"/>
  <c r="P13" i="6"/>
  <c r="P14" i="6"/>
  <c r="V3" i="6"/>
  <c r="AB3" i="6" s="1"/>
  <c r="AH3" i="6" s="1"/>
  <c r="P3" i="6"/>
  <c r="G3" i="4"/>
  <c r="F3" i="6"/>
  <c r="F4" i="6"/>
  <c r="G4" i="6"/>
  <c r="F5" i="6"/>
  <c r="G5" i="6"/>
  <c r="H5" i="6" s="1"/>
  <c r="F6" i="6"/>
  <c r="G6" i="6"/>
  <c r="H6" i="6" s="1"/>
  <c r="F7" i="6"/>
  <c r="G7" i="6"/>
  <c r="F8" i="6"/>
  <c r="G8" i="6"/>
  <c r="H8" i="6" s="1"/>
  <c r="F9" i="6"/>
  <c r="G9" i="6"/>
  <c r="H9" i="6" s="1"/>
  <c r="F10" i="6"/>
  <c r="G10" i="6"/>
  <c r="H10" i="6" s="1"/>
  <c r="F11" i="6"/>
  <c r="G11" i="6"/>
  <c r="F12" i="6"/>
  <c r="G12" i="6"/>
  <c r="H12" i="6" s="1"/>
  <c r="F13" i="6"/>
  <c r="G13" i="6"/>
  <c r="F14" i="6"/>
  <c r="G14" i="6"/>
  <c r="H14" i="6" s="1"/>
  <c r="F15" i="6"/>
  <c r="G15" i="6"/>
  <c r="F16" i="6"/>
  <c r="G16" i="6"/>
  <c r="F17" i="6"/>
  <c r="G17" i="6"/>
  <c r="F18" i="6"/>
  <c r="G18" i="6"/>
  <c r="H18" i="6" s="1"/>
  <c r="F19" i="6"/>
  <c r="G19" i="6"/>
  <c r="F20" i="6"/>
  <c r="G20" i="6"/>
  <c r="H20" i="6" s="1"/>
  <c r="F21" i="6"/>
  <c r="G21" i="6"/>
  <c r="F22" i="6"/>
  <c r="G22" i="6"/>
  <c r="H22" i="6" s="1"/>
  <c r="F23" i="6"/>
  <c r="G23" i="6"/>
  <c r="F24" i="6"/>
  <c r="G24" i="6"/>
  <c r="F25" i="6"/>
  <c r="G25" i="6"/>
  <c r="H25" i="6" s="1"/>
  <c r="F26" i="6"/>
  <c r="G26" i="6"/>
  <c r="H26" i="6" s="1"/>
  <c r="F27" i="6"/>
  <c r="G27" i="6"/>
  <c r="F28" i="6"/>
  <c r="G28" i="6"/>
  <c r="H28" i="6" s="1"/>
  <c r="F29" i="6"/>
  <c r="G29" i="6"/>
  <c r="F30" i="6"/>
  <c r="G30" i="6"/>
  <c r="H30" i="6" s="1"/>
  <c r="F31" i="6"/>
  <c r="G31" i="6"/>
  <c r="F32" i="6"/>
  <c r="G32" i="6"/>
  <c r="H32" i="6" s="1"/>
  <c r="F33" i="6"/>
  <c r="G33" i="6"/>
  <c r="H33" i="6" s="1"/>
  <c r="F34" i="6"/>
  <c r="G34" i="6"/>
  <c r="H34" i="6" s="1"/>
  <c r="F35" i="6"/>
  <c r="G35" i="6"/>
  <c r="F36" i="6"/>
  <c r="G36" i="6"/>
  <c r="H36" i="6" s="1"/>
  <c r="F37" i="6"/>
  <c r="G37" i="6"/>
  <c r="H37" i="6" s="1"/>
  <c r="F38" i="6"/>
  <c r="G38" i="6"/>
  <c r="H38" i="6" s="1"/>
  <c r="F39" i="6"/>
  <c r="G39" i="6"/>
  <c r="F40" i="6"/>
  <c r="G40" i="6"/>
  <c r="H40" i="6" s="1"/>
  <c r="F41" i="6"/>
  <c r="G41" i="6"/>
  <c r="F42" i="6"/>
  <c r="G42" i="6"/>
  <c r="H42" i="6" s="1"/>
  <c r="F43" i="6"/>
  <c r="G43" i="6"/>
  <c r="F44" i="6"/>
  <c r="G44" i="6"/>
  <c r="H44" i="6" s="1"/>
  <c r="F45" i="6"/>
  <c r="G45" i="6"/>
  <c r="F46" i="6"/>
  <c r="G46" i="6"/>
  <c r="H46" i="6" s="1"/>
  <c r="F47" i="6"/>
  <c r="G47" i="6"/>
  <c r="F48" i="6"/>
  <c r="G48" i="6"/>
  <c r="H48" i="6" s="1"/>
  <c r="F49" i="6"/>
  <c r="G49" i="6"/>
  <c r="F50" i="6"/>
  <c r="G50" i="6"/>
  <c r="H50" i="6" s="1"/>
  <c r="F51" i="6"/>
  <c r="G51" i="6"/>
  <c r="F52" i="6"/>
  <c r="G52" i="6"/>
  <c r="H52" i="6" s="1"/>
  <c r="H13" i="6"/>
  <c r="H16" i="6"/>
  <c r="H24" i="6"/>
  <c r="G3" i="6"/>
  <c r="AM2" i="6"/>
  <c r="AH2" i="6"/>
  <c r="AI2" i="6" s="1"/>
  <c r="AJ2" i="6" s="1"/>
  <c r="AK2" i="6" s="1"/>
  <c r="AL2" i="6" s="1"/>
  <c r="AL52" i="6"/>
  <c r="AL51" i="6"/>
  <c r="AL50" i="6"/>
  <c r="AL49" i="6"/>
  <c r="AL48" i="6"/>
  <c r="AL47" i="6"/>
  <c r="AL46" i="6"/>
  <c r="AL45" i="6"/>
  <c r="AL44" i="6"/>
  <c r="AL43" i="6"/>
  <c r="AL42" i="6"/>
  <c r="AL41" i="6"/>
  <c r="AL40" i="6"/>
  <c r="AL39" i="6"/>
  <c r="AL38" i="6"/>
  <c r="AL37" i="6"/>
  <c r="AL36" i="6"/>
  <c r="AL35" i="6"/>
  <c r="AL34" i="6"/>
  <c r="AL33" i="6"/>
  <c r="AL32" i="6"/>
  <c r="AL31" i="6"/>
  <c r="AL30" i="6"/>
  <c r="AL29" i="6"/>
  <c r="AL28" i="6"/>
  <c r="AL27" i="6"/>
  <c r="AL26" i="6"/>
  <c r="AL25" i="6"/>
  <c r="AL24" i="6"/>
  <c r="AL23" i="6"/>
  <c r="AL22" i="6"/>
  <c r="AL21" i="6"/>
  <c r="AL20" i="6"/>
  <c r="AL19" i="6"/>
  <c r="AL18" i="6"/>
  <c r="AL17" i="6"/>
  <c r="AL16" i="6"/>
  <c r="AL15" i="6"/>
  <c r="AL14" i="6"/>
  <c r="AL13" i="6"/>
  <c r="AL12" i="6"/>
  <c r="AL11" i="6"/>
  <c r="AL10" i="6"/>
  <c r="AL9" i="6"/>
  <c r="AL8" i="6"/>
  <c r="AL7" i="6"/>
  <c r="AL6" i="6"/>
  <c r="AL5" i="6"/>
  <c r="AL4" i="6"/>
  <c r="AL3" i="6"/>
  <c r="AF3" i="6"/>
  <c r="AG2" i="6"/>
  <c r="AB2" i="6"/>
  <c r="AC2" i="6" s="1"/>
  <c r="AD2" i="6" s="1"/>
  <c r="AE2" i="6" s="1"/>
  <c r="AF2" i="6" s="1"/>
  <c r="AA2" i="6"/>
  <c r="AF52" i="6"/>
  <c r="AF51" i="6"/>
  <c r="AF50" i="6"/>
  <c r="AF49" i="6"/>
  <c r="AF48" i="6"/>
  <c r="AF47" i="6"/>
  <c r="AF46" i="6"/>
  <c r="AF45" i="6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F30" i="6"/>
  <c r="AF29" i="6"/>
  <c r="AF28" i="6"/>
  <c r="AF27" i="6"/>
  <c r="AF26" i="6"/>
  <c r="AF25" i="6"/>
  <c r="AF24" i="6"/>
  <c r="AF23" i="6"/>
  <c r="AF22" i="6"/>
  <c r="AF21" i="6"/>
  <c r="AF20" i="6"/>
  <c r="AF19" i="6"/>
  <c r="AF18" i="6"/>
  <c r="AF17" i="6"/>
  <c r="AF16" i="6"/>
  <c r="AF15" i="6"/>
  <c r="AF14" i="6"/>
  <c r="AF13" i="6"/>
  <c r="AF12" i="6"/>
  <c r="AF11" i="6"/>
  <c r="AF10" i="6"/>
  <c r="AF9" i="6"/>
  <c r="AF8" i="6"/>
  <c r="AF7" i="6"/>
  <c r="AF6" i="6"/>
  <c r="AF5" i="6"/>
  <c r="AF4" i="6"/>
  <c r="Z3" i="6"/>
  <c r="V2" i="6"/>
  <c r="Z52" i="6"/>
  <c r="Z51" i="6"/>
  <c r="Z50" i="6"/>
  <c r="Z49" i="6"/>
  <c r="Z48" i="6"/>
  <c r="Z47" i="6"/>
  <c r="Z46" i="6"/>
  <c r="Z45" i="6"/>
  <c r="Z44" i="6"/>
  <c r="Z43" i="6"/>
  <c r="Z42" i="6"/>
  <c r="Z41" i="6"/>
  <c r="Z40" i="6"/>
  <c r="Z39" i="6"/>
  <c r="Z38" i="6"/>
  <c r="Z37" i="6"/>
  <c r="Z36" i="6"/>
  <c r="Z35" i="6"/>
  <c r="Z34" i="6"/>
  <c r="Z33" i="6"/>
  <c r="Z32" i="6"/>
  <c r="Z31" i="6"/>
  <c r="Z30" i="6"/>
  <c r="Z29" i="6"/>
  <c r="Z28" i="6"/>
  <c r="Z27" i="6"/>
  <c r="Z26" i="6"/>
  <c r="Z25" i="6"/>
  <c r="Z24" i="6"/>
  <c r="Z23" i="6"/>
  <c r="Z22" i="6"/>
  <c r="Z21" i="6"/>
  <c r="Z20" i="6"/>
  <c r="Z19" i="6"/>
  <c r="Z18" i="6"/>
  <c r="Z17" i="6"/>
  <c r="Z16" i="6"/>
  <c r="Z15" i="6"/>
  <c r="Z14" i="6"/>
  <c r="Z13" i="6"/>
  <c r="Z12" i="6"/>
  <c r="Z11" i="6"/>
  <c r="Z10" i="6"/>
  <c r="Z9" i="6"/>
  <c r="Z8" i="6"/>
  <c r="Z7" i="6"/>
  <c r="Z6" i="6"/>
  <c r="Z5" i="6"/>
  <c r="Z4" i="6"/>
  <c r="W2" i="6"/>
  <c r="X2" i="6" s="1"/>
  <c r="Y2" i="6" s="1"/>
  <c r="Z2" i="6" s="1"/>
  <c r="T3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3" i="6"/>
  <c r="U2" i="6"/>
  <c r="O2" i="6"/>
  <c r="P2" i="6"/>
  <c r="Q2" i="6" s="1"/>
  <c r="R2" i="6" s="1"/>
  <c r="S2" i="6" s="1"/>
  <c r="T2" i="6" s="1"/>
  <c r="K2" i="6"/>
  <c r="L2" i="6" s="1"/>
  <c r="M2" i="6" s="1"/>
  <c r="J2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T11" i="6"/>
  <c r="T10" i="6"/>
  <c r="T9" i="6"/>
  <c r="T8" i="6"/>
  <c r="T7" i="6"/>
  <c r="T6" i="6"/>
  <c r="T5" i="6"/>
  <c r="T4" i="6"/>
  <c r="D52" i="6"/>
  <c r="P52" i="6" s="1"/>
  <c r="D4" i="6"/>
  <c r="D5" i="6"/>
  <c r="D6" i="6"/>
  <c r="D7" i="6"/>
  <c r="D8" i="6"/>
  <c r="D9" i="6"/>
  <c r="D10" i="6"/>
  <c r="D11" i="6"/>
  <c r="D12" i="6"/>
  <c r="D13" i="6"/>
  <c r="D14" i="6"/>
  <c r="D15" i="6"/>
  <c r="P15" i="6" s="1"/>
  <c r="D16" i="6"/>
  <c r="D17" i="6"/>
  <c r="AH17" i="6" s="1"/>
  <c r="D18" i="6"/>
  <c r="AH18" i="6" s="1"/>
  <c r="D19" i="6"/>
  <c r="P19" i="6" s="1"/>
  <c r="D20" i="6"/>
  <c r="P20" i="6" s="1"/>
  <c r="D21" i="6"/>
  <c r="D22" i="6"/>
  <c r="V22" i="6" s="1"/>
  <c r="D23" i="6"/>
  <c r="P23" i="6" s="1"/>
  <c r="D24" i="6"/>
  <c r="D25" i="6"/>
  <c r="AH25" i="6" s="1"/>
  <c r="D26" i="6"/>
  <c r="AH26" i="6" s="1"/>
  <c r="D27" i="6"/>
  <c r="P27" i="6" s="1"/>
  <c r="D28" i="6"/>
  <c r="P28" i="6" s="1"/>
  <c r="D29" i="6"/>
  <c r="AB29" i="6" s="1"/>
  <c r="D30" i="6"/>
  <c r="V30" i="6" s="1"/>
  <c r="D31" i="6"/>
  <c r="AH31" i="6" s="1"/>
  <c r="D32" i="6"/>
  <c r="D33" i="6"/>
  <c r="AH33" i="6" s="1"/>
  <c r="D34" i="6"/>
  <c r="AH34" i="6" s="1"/>
  <c r="D35" i="6"/>
  <c r="P35" i="6" s="1"/>
  <c r="D36" i="6"/>
  <c r="P36" i="6" s="1"/>
  <c r="D37" i="6"/>
  <c r="D38" i="6"/>
  <c r="V38" i="6" s="1"/>
  <c r="D39" i="6"/>
  <c r="D40" i="6"/>
  <c r="D41" i="6"/>
  <c r="AH41" i="6" s="1"/>
  <c r="D42" i="6"/>
  <c r="AH42" i="6" s="1"/>
  <c r="D43" i="6"/>
  <c r="P43" i="6" s="1"/>
  <c r="D44" i="6"/>
  <c r="P44" i="6" s="1"/>
  <c r="D45" i="6"/>
  <c r="AB45" i="6" s="1"/>
  <c r="D46" i="6"/>
  <c r="V46" i="6" s="1"/>
  <c r="D47" i="6"/>
  <c r="AH47" i="6" s="1"/>
  <c r="D48" i="6"/>
  <c r="D49" i="6"/>
  <c r="AH49" i="6" s="1"/>
  <c r="D50" i="6"/>
  <c r="AH50" i="6" s="1"/>
  <c r="D51" i="6"/>
  <c r="P51" i="6" s="1"/>
  <c r="D3" i="6"/>
  <c r="D4" i="4"/>
  <c r="P4" i="4" s="1"/>
  <c r="D5" i="4"/>
  <c r="S5" i="4" s="1"/>
  <c r="D6" i="4"/>
  <c r="S6" i="4" s="1"/>
  <c r="D7" i="4"/>
  <c r="P7" i="4" s="1"/>
  <c r="D8" i="4"/>
  <c r="P8" i="4" s="1"/>
  <c r="D9" i="4"/>
  <c r="P9" i="4" s="1"/>
  <c r="D10" i="4"/>
  <c r="S10" i="4" s="1"/>
  <c r="D11" i="4"/>
  <c r="S11" i="4" s="1"/>
  <c r="D12" i="4"/>
  <c r="S12" i="4" s="1"/>
  <c r="D13" i="4"/>
  <c r="S13" i="4" s="1"/>
  <c r="D14" i="4"/>
  <c r="P14" i="4" s="1"/>
  <c r="D15" i="4"/>
  <c r="P15" i="4" s="1"/>
  <c r="D16" i="4"/>
  <c r="D17" i="4"/>
  <c r="P17" i="4" s="1"/>
  <c r="D18" i="4"/>
  <c r="S18" i="4" s="1"/>
  <c r="D19" i="4"/>
  <c r="S19" i="4" s="1"/>
  <c r="D20" i="4"/>
  <c r="S20" i="4" s="1"/>
  <c r="D21" i="4"/>
  <c r="S21" i="4" s="1"/>
  <c r="D22" i="4"/>
  <c r="P22" i="4" s="1"/>
  <c r="D23" i="4"/>
  <c r="D24" i="4"/>
  <c r="P24" i="4" s="1"/>
  <c r="D25" i="4"/>
  <c r="P25" i="4" s="1"/>
  <c r="D26" i="4"/>
  <c r="S26" i="4" s="1"/>
  <c r="D27" i="4"/>
  <c r="S27" i="4" s="1"/>
  <c r="D28" i="4"/>
  <c r="S28" i="4" s="1"/>
  <c r="D29" i="4"/>
  <c r="P29" i="4" s="1"/>
  <c r="D30" i="4"/>
  <c r="P30" i="4" s="1"/>
  <c r="D31" i="4"/>
  <c r="P31" i="4" s="1"/>
  <c r="D32" i="4"/>
  <c r="P32" i="4" s="1"/>
  <c r="D33" i="4"/>
  <c r="P33" i="4" s="1"/>
  <c r="D34" i="4"/>
  <c r="S34" i="4" s="1"/>
  <c r="D35" i="4"/>
  <c r="S35" i="4" s="1"/>
  <c r="D36" i="4"/>
  <c r="P36" i="4" s="1"/>
  <c r="D37" i="4"/>
  <c r="P37" i="4" s="1"/>
  <c r="D38" i="4"/>
  <c r="P38" i="4" s="1"/>
  <c r="D39" i="4"/>
  <c r="S39" i="4" s="1"/>
  <c r="D40" i="4"/>
  <c r="P40" i="4" s="1"/>
  <c r="D41" i="4"/>
  <c r="P41" i="4" s="1"/>
  <c r="D42" i="4"/>
  <c r="S42" i="4" s="1"/>
  <c r="D43" i="4"/>
  <c r="S43" i="4" s="1"/>
  <c r="D44" i="4"/>
  <c r="S44" i="4" s="1"/>
  <c r="D45" i="4"/>
  <c r="P45" i="4" s="1"/>
  <c r="D46" i="4"/>
  <c r="P46" i="4" s="1"/>
  <c r="D47" i="4"/>
  <c r="P47" i="4" s="1"/>
  <c r="D48" i="4"/>
  <c r="P48" i="4" s="1"/>
  <c r="D49" i="4"/>
  <c r="P49" i="4" s="1"/>
  <c r="D50" i="4"/>
  <c r="S50" i="4" s="1"/>
  <c r="D51" i="4"/>
  <c r="S51" i="4" s="1"/>
  <c r="D52" i="4"/>
  <c r="S52" i="4" s="1"/>
  <c r="D3" i="4"/>
  <c r="S3" i="4" s="1"/>
  <c r="S2" i="4"/>
  <c r="J2" i="4"/>
  <c r="M2" i="4" s="1"/>
  <c r="P2" i="4" s="1"/>
  <c r="K2" i="4"/>
  <c r="N2" i="4" s="1"/>
  <c r="Q2" i="4" s="1"/>
  <c r="T2" i="4" s="1"/>
  <c r="F2" i="4"/>
  <c r="J4" i="3"/>
  <c r="W4" i="4" s="1"/>
  <c r="J5" i="3"/>
  <c r="W5" i="4" s="1"/>
  <c r="J6" i="3"/>
  <c r="W6" i="4" s="1"/>
  <c r="J7" i="3"/>
  <c r="W7" i="4" s="1"/>
  <c r="J8" i="3"/>
  <c r="W8" i="4" s="1"/>
  <c r="J9" i="3"/>
  <c r="W9" i="4" s="1"/>
  <c r="J10" i="3"/>
  <c r="W10" i="4" s="1"/>
  <c r="J11" i="3"/>
  <c r="W11" i="4" s="1"/>
  <c r="J12" i="3"/>
  <c r="W12" i="4" s="1"/>
  <c r="J13" i="3"/>
  <c r="W13" i="4" s="1"/>
  <c r="J14" i="3"/>
  <c r="W14" i="4" s="1"/>
  <c r="J15" i="3"/>
  <c r="W15" i="4" s="1"/>
  <c r="J16" i="3"/>
  <c r="W16" i="4" s="1"/>
  <c r="J17" i="3"/>
  <c r="W17" i="4" s="1"/>
  <c r="J18" i="3"/>
  <c r="W18" i="4" s="1"/>
  <c r="J19" i="3"/>
  <c r="W19" i="4" s="1"/>
  <c r="J20" i="3"/>
  <c r="W20" i="4" s="1"/>
  <c r="J21" i="3"/>
  <c r="W21" i="4" s="1"/>
  <c r="J22" i="3"/>
  <c r="W22" i="4" s="1"/>
  <c r="J23" i="3"/>
  <c r="W23" i="4" s="1"/>
  <c r="J24" i="3"/>
  <c r="W24" i="4" s="1"/>
  <c r="J25" i="3"/>
  <c r="W25" i="4" s="1"/>
  <c r="J26" i="3"/>
  <c r="W26" i="4" s="1"/>
  <c r="J27" i="3"/>
  <c r="W27" i="4" s="1"/>
  <c r="J28" i="3"/>
  <c r="W28" i="4" s="1"/>
  <c r="J29" i="3"/>
  <c r="W29" i="4" s="1"/>
  <c r="J30" i="3"/>
  <c r="W30" i="4" s="1"/>
  <c r="J31" i="3"/>
  <c r="W31" i="4" s="1"/>
  <c r="J32" i="3"/>
  <c r="W32" i="4" s="1"/>
  <c r="J33" i="3"/>
  <c r="W33" i="4" s="1"/>
  <c r="J34" i="3"/>
  <c r="W34" i="4" s="1"/>
  <c r="J35" i="3"/>
  <c r="W35" i="4" s="1"/>
  <c r="J36" i="3"/>
  <c r="W36" i="4" s="1"/>
  <c r="J37" i="3"/>
  <c r="W37" i="4" s="1"/>
  <c r="J38" i="3"/>
  <c r="W38" i="4" s="1"/>
  <c r="J39" i="3"/>
  <c r="W39" i="4" s="1"/>
  <c r="J40" i="3"/>
  <c r="W40" i="4" s="1"/>
  <c r="J41" i="3"/>
  <c r="W41" i="4" s="1"/>
  <c r="J42" i="3"/>
  <c r="W42" i="4" s="1"/>
  <c r="J43" i="3"/>
  <c r="W43" i="4" s="1"/>
  <c r="J44" i="3"/>
  <c r="W44" i="4" s="1"/>
  <c r="J45" i="3"/>
  <c r="W45" i="4" s="1"/>
  <c r="J46" i="3"/>
  <c r="W46" i="4" s="1"/>
  <c r="J47" i="3"/>
  <c r="W47" i="4" s="1"/>
  <c r="J48" i="3"/>
  <c r="W48" i="4" s="1"/>
  <c r="J49" i="3"/>
  <c r="W49" i="4" s="1"/>
  <c r="J50" i="3"/>
  <c r="W50" i="4" s="1"/>
  <c r="J51" i="3"/>
  <c r="W51" i="4" s="1"/>
  <c r="J52" i="3"/>
  <c r="W52" i="4" s="1"/>
  <c r="J3" i="3"/>
  <c r="W3" i="4" s="1"/>
  <c r="H4" i="3"/>
  <c r="V4" i="4" s="1"/>
  <c r="H5" i="3"/>
  <c r="V5" i="4" s="1"/>
  <c r="H6" i="3"/>
  <c r="V6" i="4" s="1"/>
  <c r="H7" i="3"/>
  <c r="V7" i="4" s="1"/>
  <c r="H8" i="3"/>
  <c r="V8" i="4" s="1"/>
  <c r="H9" i="3"/>
  <c r="V9" i="4" s="1"/>
  <c r="H10" i="3"/>
  <c r="V10" i="4" s="1"/>
  <c r="H11" i="3"/>
  <c r="V11" i="4" s="1"/>
  <c r="H12" i="3"/>
  <c r="V12" i="4" s="1"/>
  <c r="H13" i="3"/>
  <c r="V13" i="4" s="1"/>
  <c r="H14" i="3"/>
  <c r="V14" i="4" s="1"/>
  <c r="H15" i="3"/>
  <c r="V15" i="4" s="1"/>
  <c r="H16" i="3"/>
  <c r="V16" i="4" s="1"/>
  <c r="H17" i="3"/>
  <c r="V17" i="4" s="1"/>
  <c r="H18" i="3"/>
  <c r="V18" i="4" s="1"/>
  <c r="H19" i="3"/>
  <c r="V19" i="4" s="1"/>
  <c r="H20" i="3"/>
  <c r="V20" i="4" s="1"/>
  <c r="H21" i="3"/>
  <c r="V21" i="4" s="1"/>
  <c r="H22" i="3"/>
  <c r="V22" i="4" s="1"/>
  <c r="H23" i="3"/>
  <c r="V23" i="4" s="1"/>
  <c r="H24" i="3"/>
  <c r="V24" i="4" s="1"/>
  <c r="H25" i="3"/>
  <c r="V25" i="4" s="1"/>
  <c r="H26" i="3"/>
  <c r="V26" i="4" s="1"/>
  <c r="H27" i="3"/>
  <c r="V27" i="4" s="1"/>
  <c r="H28" i="3"/>
  <c r="V28" i="4" s="1"/>
  <c r="H29" i="3"/>
  <c r="V29" i="4" s="1"/>
  <c r="H30" i="3"/>
  <c r="V30" i="4" s="1"/>
  <c r="H31" i="3"/>
  <c r="V31" i="4" s="1"/>
  <c r="H32" i="3"/>
  <c r="V32" i="4" s="1"/>
  <c r="H33" i="3"/>
  <c r="V33" i="4" s="1"/>
  <c r="H34" i="3"/>
  <c r="V34" i="4" s="1"/>
  <c r="H35" i="3"/>
  <c r="V35" i="4" s="1"/>
  <c r="H36" i="3"/>
  <c r="V36" i="4" s="1"/>
  <c r="H37" i="3"/>
  <c r="V37" i="4" s="1"/>
  <c r="H38" i="3"/>
  <c r="V38" i="4" s="1"/>
  <c r="H39" i="3"/>
  <c r="V39" i="4" s="1"/>
  <c r="H40" i="3"/>
  <c r="V40" i="4" s="1"/>
  <c r="H41" i="3"/>
  <c r="V41" i="4" s="1"/>
  <c r="H42" i="3"/>
  <c r="V42" i="4" s="1"/>
  <c r="H43" i="3"/>
  <c r="V43" i="4" s="1"/>
  <c r="H44" i="3"/>
  <c r="V44" i="4" s="1"/>
  <c r="H45" i="3"/>
  <c r="V45" i="4" s="1"/>
  <c r="H46" i="3"/>
  <c r="V46" i="4" s="1"/>
  <c r="H47" i="3"/>
  <c r="V47" i="4" s="1"/>
  <c r="H48" i="3"/>
  <c r="V48" i="4" s="1"/>
  <c r="H49" i="3"/>
  <c r="V49" i="4" s="1"/>
  <c r="H50" i="3"/>
  <c r="V50" i="4" s="1"/>
  <c r="H51" i="3"/>
  <c r="V51" i="4" s="1"/>
  <c r="H52" i="3"/>
  <c r="V52" i="4" s="1"/>
  <c r="H3" i="3"/>
  <c r="V3" i="4" s="1"/>
  <c r="F4" i="3"/>
  <c r="E4" i="6" s="1"/>
  <c r="F5" i="3"/>
  <c r="E5" i="6" s="1"/>
  <c r="F6" i="3"/>
  <c r="E6" i="6" s="1"/>
  <c r="F7" i="3"/>
  <c r="E7" i="6" s="1"/>
  <c r="F8" i="3"/>
  <c r="E8" i="6" s="1"/>
  <c r="F9" i="3"/>
  <c r="E9" i="6" s="1"/>
  <c r="F10" i="3"/>
  <c r="E10" i="6" s="1"/>
  <c r="F11" i="3"/>
  <c r="E11" i="6" s="1"/>
  <c r="F12" i="3"/>
  <c r="E12" i="6" s="1"/>
  <c r="F13" i="3"/>
  <c r="E13" i="6" s="1"/>
  <c r="F14" i="3"/>
  <c r="E14" i="6" s="1"/>
  <c r="F15" i="3"/>
  <c r="E15" i="6" s="1"/>
  <c r="F16" i="3"/>
  <c r="E16" i="4" s="1"/>
  <c r="F17" i="3"/>
  <c r="E17" i="6" s="1"/>
  <c r="F18" i="3"/>
  <c r="E18" i="6" s="1"/>
  <c r="F19" i="3"/>
  <c r="E19" i="6" s="1"/>
  <c r="F20" i="3"/>
  <c r="E20" i="6" s="1"/>
  <c r="F21" i="3"/>
  <c r="E21" i="6" s="1"/>
  <c r="F22" i="3"/>
  <c r="E22" i="6" s="1"/>
  <c r="F23" i="3"/>
  <c r="E23" i="6" s="1"/>
  <c r="F24" i="3"/>
  <c r="E24" i="4" s="1"/>
  <c r="F25" i="3"/>
  <c r="E25" i="6" s="1"/>
  <c r="F26" i="3"/>
  <c r="E26" i="6" s="1"/>
  <c r="F27" i="3"/>
  <c r="E27" i="4" s="1"/>
  <c r="F28" i="3"/>
  <c r="E28" i="6" s="1"/>
  <c r="F29" i="3"/>
  <c r="E29" i="6" s="1"/>
  <c r="F30" i="3"/>
  <c r="E30" i="6" s="1"/>
  <c r="F31" i="3"/>
  <c r="E31" i="6" s="1"/>
  <c r="F32" i="3"/>
  <c r="E32" i="4" s="1"/>
  <c r="F33" i="3"/>
  <c r="E33" i="6" s="1"/>
  <c r="F34" i="3"/>
  <c r="E34" i="6" s="1"/>
  <c r="F35" i="3"/>
  <c r="E35" i="6" s="1"/>
  <c r="F36" i="3"/>
  <c r="E36" i="4" s="1"/>
  <c r="F37" i="3"/>
  <c r="E37" i="6" s="1"/>
  <c r="F38" i="3"/>
  <c r="E38" i="6" s="1"/>
  <c r="F39" i="3"/>
  <c r="E39" i="6" s="1"/>
  <c r="F40" i="3"/>
  <c r="E40" i="4" s="1"/>
  <c r="F41" i="3"/>
  <c r="E41" i="6" s="1"/>
  <c r="F42" i="3"/>
  <c r="E42" i="6" s="1"/>
  <c r="F43" i="3"/>
  <c r="E43" i="6" s="1"/>
  <c r="F44" i="3"/>
  <c r="E44" i="6" s="1"/>
  <c r="F45" i="3"/>
  <c r="E45" i="6" s="1"/>
  <c r="F46" i="3"/>
  <c r="E46" i="6" s="1"/>
  <c r="F47" i="3"/>
  <c r="E47" i="6" s="1"/>
  <c r="F48" i="3"/>
  <c r="E48" i="6" s="1"/>
  <c r="F49" i="3"/>
  <c r="E49" i="6" s="1"/>
  <c r="F50" i="3"/>
  <c r="E50" i="6" s="1"/>
  <c r="F51" i="3"/>
  <c r="E51" i="6" s="1"/>
  <c r="F52" i="3"/>
  <c r="E52" i="4" s="1"/>
  <c r="F3" i="3"/>
  <c r="E3" i="6" s="1"/>
  <c r="K23" i="3"/>
  <c r="K28" i="3"/>
  <c r="M3" i="4" l="1"/>
  <c r="P3" i="4"/>
  <c r="P13" i="4"/>
  <c r="S37" i="4"/>
  <c r="P12" i="4"/>
  <c r="S7" i="4"/>
  <c r="S36" i="4"/>
  <c r="E22" i="4"/>
  <c r="F22" i="4" s="1"/>
  <c r="T22" i="4" s="1"/>
  <c r="AJ22" i="6" s="1"/>
  <c r="E21" i="4"/>
  <c r="F21" i="4" s="1"/>
  <c r="N21" i="4" s="1"/>
  <c r="X21" i="6" s="1"/>
  <c r="S9" i="4"/>
  <c r="E24" i="6"/>
  <c r="V33" i="6"/>
  <c r="E20" i="4"/>
  <c r="F20" i="4" s="1"/>
  <c r="T20" i="4" s="1"/>
  <c r="AJ20" i="6" s="1"/>
  <c r="V28" i="6"/>
  <c r="S49" i="4"/>
  <c r="E50" i="4"/>
  <c r="F50" i="4" s="1"/>
  <c r="N50" i="4" s="1"/>
  <c r="X50" i="6" s="1"/>
  <c r="V35" i="6"/>
  <c r="AB35" i="6"/>
  <c r="AB43" i="6"/>
  <c r="E14" i="4"/>
  <c r="F14" i="4" s="1"/>
  <c r="T14" i="4" s="1"/>
  <c r="AJ14" i="6" s="1"/>
  <c r="E36" i="6"/>
  <c r="V27" i="6"/>
  <c r="P34" i="6"/>
  <c r="E13" i="4"/>
  <c r="F13" i="4" s="1"/>
  <c r="K13" i="4" s="1"/>
  <c r="R13" i="6" s="1"/>
  <c r="E52" i="6"/>
  <c r="V25" i="6"/>
  <c r="AH36" i="6"/>
  <c r="P33" i="6"/>
  <c r="S41" i="4"/>
  <c r="E30" i="4"/>
  <c r="F30" i="4" s="1"/>
  <c r="Q30" i="4" s="1"/>
  <c r="AD30" i="6" s="1"/>
  <c r="E12" i="4"/>
  <c r="F12" i="4" s="1"/>
  <c r="K12" i="4" s="1"/>
  <c r="R12" i="6" s="1"/>
  <c r="S33" i="4"/>
  <c r="V52" i="6"/>
  <c r="AH28" i="6"/>
  <c r="P26" i="6"/>
  <c r="E46" i="4"/>
  <c r="F46" i="4" s="1"/>
  <c r="N46" i="4" s="1"/>
  <c r="X46" i="6" s="1"/>
  <c r="P50" i="6"/>
  <c r="E44" i="4"/>
  <c r="F44" i="4" s="1"/>
  <c r="T44" i="4" s="1"/>
  <c r="AJ44" i="6" s="1"/>
  <c r="E26" i="4"/>
  <c r="F26" i="4" s="1"/>
  <c r="T26" i="4" s="1"/>
  <c r="AJ26" i="6" s="1"/>
  <c r="E4" i="4"/>
  <c r="F4" i="4" s="1"/>
  <c r="H4" i="4" s="1"/>
  <c r="L4" i="6" s="1"/>
  <c r="S25" i="4"/>
  <c r="V51" i="6"/>
  <c r="P25" i="6"/>
  <c r="E45" i="4"/>
  <c r="F45" i="4" s="1"/>
  <c r="N45" i="4" s="1"/>
  <c r="X45" i="6" s="1"/>
  <c r="P49" i="6"/>
  <c r="E25" i="4"/>
  <c r="F25" i="4" s="1"/>
  <c r="T25" i="4" s="1"/>
  <c r="AJ25" i="6" s="1"/>
  <c r="S17" i="4"/>
  <c r="V49" i="6"/>
  <c r="P18" i="6"/>
  <c r="E34" i="4"/>
  <c r="F34" i="4" s="1"/>
  <c r="N34" i="4" s="1"/>
  <c r="X34" i="6" s="1"/>
  <c r="P5" i="4"/>
  <c r="E11" i="4"/>
  <c r="F11" i="4" s="1"/>
  <c r="K11" i="4" s="1"/>
  <c r="R11" i="6" s="1"/>
  <c r="S29" i="4"/>
  <c r="AB30" i="6"/>
  <c r="AH22" i="6"/>
  <c r="E43" i="4"/>
  <c r="F43" i="4" s="1"/>
  <c r="K43" i="4" s="1"/>
  <c r="R43" i="6" s="1"/>
  <c r="E10" i="4"/>
  <c r="F10" i="4" s="1"/>
  <c r="T10" i="4" s="1"/>
  <c r="AJ10" i="6" s="1"/>
  <c r="E40" i="6"/>
  <c r="V44" i="6"/>
  <c r="AH52" i="6"/>
  <c r="AH20" i="6"/>
  <c r="E3" i="4"/>
  <c r="F3" i="4" s="1"/>
  <c r="N3" i="4" s="1"/>
  <c r="X3" i="6" s="1"/>
  <c r="E42" i="4"/>
  <c r="F42" i="4" s="1"/>
  <c r="T42" i="4" s="1"/>
  <c r="AJ42" i="6" s="1"/>
  <c r="E29" i="4"/>
  <c r="F29" i="4" s="1"/>
  <c r="T29" i="4" s="1"/>
  <c r="AJ29" i="6" s="1"/>
  <c r="E19" i="4"/>
  <c r="F19" i="4" s="1"/>
  <c r="T19" i="4" s="1"/>
  <c r="AJ19" i="6" s="1"/>
  <c r="E9" i="4"/>
  <c r="F9" i="4" s="1"/>
  <c r="T9" i="4" s="1"/>
  <c r="AJ9" i="6" s="1"/>
  <c r="S45" i="4"/>
  <c r="V43" i="6"/>
  <c r="V20" i="6"/>
  <c r="AB51" i="6"/>
  <c r="AB27" i="6"/>
  <c r="AH46" i="6"/>
  <c r="AH15" i="6"/>
  <c r="P47" i="6"/>
  <c r="P17" i="6"/>
  <c r="AB38" i="6"/>
  <c r="AH30" i="6"/>
  <c r="E27" i="6"/>
  <c r="P44" i="4"/>
  <c r="S4" i="4"/>
  <c r="E38" i="4"/>
  <c r="F38" i="4" s="1"/>
  <c r="N38" i="4" s="1"/>
  <c r="X38" i="6" s="1"/>
  <c r="E28" i="4"/>
  <c r="F28" i="4" s="1"/>
  <c r="K28" i="4" s="1"/>
  <c r="R28" i="6" s="1"/>
  <c r="E18" i="4"/>
  <c r="E6" i="4"/>
  <c r="F6" i="4" s="1"/>
  <c r="K6" i="4" s="1"/>
  <c r="R6" i="6" s="1"/>
  <c r="P28" i="4"/>
  <c r="E16" i="6"/>
  <c r="V41" i="6"/>
  <c r="V19" i="6"/>
  <c r="AB46" i="6"/>
  <c r="AB22" i="6"/>
  <c r="AH44" i="6"/>
  <c r="P42" i="6"/>
  <c r="E35" i="4"/>
  <c r="E33" i="4"/>
  <c r="F33" i="4" s="1"/>
  <c r="T33" i="4" s="1"/>
  <c r="AJ33" i="6" s="1"/>
  <c r="X28" i="4"/>
  <c r="E51" i="4"/>
  <c r="F51" i="4" s="1"/>
  <c r="T51" i="4" s="1"/>
  <c r="AJ51" i="6" s="1"/>
  <c r="E37" i="4"/>
  <c r="F37" i="4" s="1"/>
  <c r="Q37" i="4" s="1"/>
  <c r="AD37" i="6" s="1"/>
  <c r="E17" i="4"/>
  <c r="F17" i="4" s="1"/>
  <c r="T17" i="4" s="1"/>
  <c r="AJ17" i="6" s="1"/>
  <c r="E5" i="4"/>
  <c r="F5" i="4" s="1"/>
  <c r="P21" i="4"/>
  <c r="S38" i="4"/>
  <c r="V36" i="6"/>
  <c r="V17" i="6"/>
  <c r="AB19" i="6"/>
  <c r="AH38" i="6"/>
  <c r="P41" i="6"/>
  <c r="S48" i="4"/>
  <c r="AH40" i="6"/>
  <c r="AB40" i="6"/>
  <c r="V40" i="6"/>
  <c r="P40" i="6"/>
  <c r="P6" i="4"/>
  <c r="AH32" i="6"/>
  <c r="AB32" i="6"/>
  <c r="V32" i="6"/>
  <c r="P32" i="6"/>
  <c r="AH16" i="6"/>
  <c r="AB16" i="6"/>
  <c r="V16" i="6"/>
  <c r="P16" i="6"/>
  <c r="AB39" i="6"/>
  <c r="V39" i="6"/>
  <c r="X23" i="4"/>
  <c r="S23" i="4"/>
  <c r="P39" i="4"/>
  <c r="P23" i="4"/>
  <c r="S47" i="4"/>
  <c r="S24" i="4"/>
  <c r="AB23" i="6"/>
  <c r="V23" i="6"/>
  <c r="S22" i="4"/>
  <c r="S32" i="4"/>
  <c r="V45" i="6"/>
  <c r="P45" i="6"/>
  <c r="AH45" i="6"/>
  <c r="V21" i="6"/>
  <c r="P21" i="6"/>
  <c r="AH21" i="6"/>
  <c r="P39" i="6"/>
  <c r="E49" i="4"/>
  <c r="F49" i="4" s="1"/>
  <c r="T49" i="4" s="1"/>
  <c r="AJ49" i="6" s="1"/>
  <c r="E41" i="4"/>
  <c r="F41" i="4" s="1"/>
  <c r="T41" i="4" s="1"/>
  <c r="AJ41" i="6" s="1"/>
  <c r="P52" i="4"/>
  <c r="P20" i="4"/>
  <c r="S31" i="4"/>
  <c r="S15" i="4"/>
  <c r="E32" i="6"/>
  <c r="AH23" i="6"/>
  <c r="P16" i="4"/>
  <c r="S16" i="4"/>
  <c r="AH48" i="6"/>
  <c r="AB48" i="6"/>
  <c r="V48" i="6"/>
  <c r="P48" i="6"/>
  <c r="AH24" i="6"/>
  <c r="AB24" i="6"/>
  <c r="V24" i="6"/>
  <c r="P24" i="6"/>
  <c r="AB47" i="6"/>
  <c r="V47" i="6"/>
  <c r="AB31" i="6"/>
  <c r="V31" i="6"/>
  <c r="AB15" i="6"/>
  <c r="V15" i="6"/>
  <c r="S46" i="4"/>
  <c r="V37" i="6"/>
  <c r="P37" i="6"/>
  <c r="AH37" i="6"/>
  <c r="V29" i="6"/>
  <c r="P29" i="6"/>
  <c r="AH29" i="6"/>
  <c r="AB21" i="6"/>
  <c r="E48" i="4"/>
  <c r="F48" i="4" s="1"/>
  <c r="E8" i="4"/>
  <c r="F8" i="4" s="1"/>
  <c r="K8" i="4" s="1"/>
  <c r="R8" i="6" s="1"/>
  <c r="S30" i="4"/>
  <c r="S14" i="4"/>
  <c r="AB37" i="6"/>
  <c r="E47" i="4"/>
  <c r="F47" i="4" s="1"/>
  <c r="N47" i="4" s="1"/>
  <c r="X47" i="6" s="1"/>
  <c r="E39" i="4"/>
  <c r="F39" i="4" s="1"/>
  <c r="T39" i="4" s="1"/>
  <c r="AJ39" i="6" s="1"/>
  <c r="E31" i="4"/>
  <c r="F31" i="4" s="1"/>
  <c r="Q31" i="4" s="1"/>
  <c r="AD31" i="6" s="1"/>
  <c r="E23" i="4"/>
  <c r="F23" i="4" s="1"/>
  <c r="T23" i="4" s="1"/>
  <c r="AJ23" i="6" s="1"/>
  <c r="E15" i="4"/>
  <c r="F15" i="4" s="1"/>
  <c r="E7" i="4"/>
  <c r="F7" i="4" s="1"/>
  <c r="Q7" i="4" s="1"/>
  <c r="AD7" i="6" s="1"/>
  <c r="S40" i="4"/>
  <c r="AH39" i="6"/>
  <c r="P31" i="6"/>
  <c r="V50" i="6"/>
  <c r="V42" i="6"/>
  <c r="V34" i="6"/>
  <c r="V26" i="6"/>
  <c r="V18" i="6"/>
  <c r="AB52" i="6"/>
  <c r="AB44" i="6"/>
  <c r="AB36" i="6"/>
  <c r="AB28" i="6"/>
  <c r="AB20" i="6"/>
  <c r="S8" i="4"/>
  <c r="AB50" i="6"/>
  <c r="AB42" i="6"/>
  <c r="AB34" i="6"/>
  <c r="AB26" i="6"/>
  <c r="AB18" i="6"/>
  <c r="AH51" i="6"/>
  <c r="AH43" i="6"/>
  <c r="AH35" i="6"/>
  <c r="AH27" i="6"/>
  <c r="AH19" i="6"/>
  <c r="P46" i="6"/>
  <c r="P38" i="6"/>
  <c r="P30" i="6"/>
  <c r="P22" i="6"/>
  <c r="AB49" i="6"/>
  <c r="AB41" i="6"/>
  <c r="AB33" i="6"/>
  <c r="AB25" i="6"/>
  <c r="AB17" i="6"/>
  <c r="H4" i="6"/>
  <c r="H45" i="6"/>
  <c r="H29" i="6"/>
  <c r="H21" i="6"/>
  <c r="H3" i="6"/>
  <c r="H49" i="6"/>
  <c r="H41" i="6"/>
  <c r="H17" i="6"/>
  <c r="H51" i="6"/>
  <c r="H47" i="6"/>
  <c r="H43" i="6"/>
  <c r="H39" i="6"/>
  <c r="H35" i="6"/>
  <c r="H31" i="6"/>
  <c r="H27" i="6"/>
  <c r="H23" i="6"/>
  <c r="H19" i="6"/>
  <c r="H15" i="6"/>
  <c r="H11" i="6"/>
  <c r="H7" i="6"/>
  <c r="N2" i="6"/>
  <c r="P51" i="4"/>
  <c r="P43" i="4"/>
  <c r="P35" i="4"/>
  <c r="P27" i="4"/>
  <c r="P19" i="4"/>
  <c r="P11" i="4"/>
  <c r="G11" i="4"/>
  <c r="J11" i="6" s="1"/>
  <c r="P50" i="4"/>
  <c r="P42" i="4"/>
  <c r="P34" i="4"/>
  <c r="P26" i="4"/>
  <c r="P18" i="4"/>
  <c r="P10" i="4"/>
  <c r="M19" i="4"/>
  <c r="M50" i="4"/>
  <c r="M34" i="4"/>
  <c r="M26" i="4"/>
  <c r="M10" i="4"/>
  <c r="M41" i="4"/>
  <c r="M17" i="4"/>
  <c r="M48" i="4"/>
  <c r="M16" i="4"/>
  <c r="M47" i="4"/>
  <c r="M31" i="4"/>
  <c r="M15" i="4"/>
  <c r="M38" i="4"/>
  <c r="M22" i="4"/>
  <c r="M14" i="4"/>
  <c r="M45" i="4"/>
  <c r="M37" i="4"/>
  <c r="M29" i="4"/>
  <c r="M21" i="4"/>
  <c r="M13" i="4"/>
  <c r="M5" i="4"/>
  <c r="M51" i="4"/>
  <c r="M43" i="4"/>
  <c r="M35" i="4"/>
  <c r="M27" i="4"/>
  <c r="M11" i="4"/>
  <c r="M42" i="4"/>
  <c r="M18" i="4"/>
  <c r="M49" i="4"/>
  <c r="M33" i="4"/>
  <c r="M25" i="4"/>
  <c r="M9" i="4"/>
  <c r="M40" i="4"/>
  <c r="M32" i="4"/>
  <c r="M24" i="4"/>
  <c r="M8" i="4"/>
  <c r="M39" i="4"/>
  <c r="M23" i="4"/>
  <c r="M7" i="4"/>
  <c r="M46" i="4"/>
  <c r="M30" i="4"/>
  <c r="M6" i="4"/>
  <c r="M52" i="4"/>
  <c r="M44" i="4"/>
  <c r="M36" i="4"/>
  <c r="M28" i="4"/>
  <c r="M20" i="4"/>
  <c r="M12" i="4"/>
  <c r="M4" i="4"/>
  <c r="J27" i="4"/>
  <c r="J50" i="4"/>
  <c r="J42" i="4"/>
  <c r="J34" i="4"/>
  <c r="J26" i="4"/>
  <c r="J49" i="4"/>
  <c r="J41" i="4"/>
  <c r="J33" i="4"/>
  <c r="J25" i="4"/>
  <c r="J17" i="4"/>
  <c r="J9" i="4"/>
  <c r="J48" i="4"/>
  <c r="J40" i="4"/>
  <c r="J32" i="4"/>
  <c r="J24" i="4"/>
  <c r="J16" i="4"/>
  <c r="J8" i="4"/>
  <c r="J51" i="4"/>
  <c r="J35" i="4"/>
  <c r="J19" i="4"/>
  <c r="J18" i="4"/>
  <c r="F18" i="4"/>
  <c r="T18" i="4" s="1"/>
  <c r="AJ18" i="6" s="1"/>
  <c r="J47" i="4"/>
  <c r="J39" i="4"/>
  <c r="J31" i="4"/>
  <c r="J23" i="4"/>
  <c r="J15" i="4"/>
  <c r="J7" i="4"/>
  <c r="J3" i="6"/>
  <c r="J46" i="4"/>
  <c r="J38" i="4"/>
  <c r="J30" i="4"/>
  <c r="J22" i="4"/>
  <c r="J14" i="4"/>
  <c r="J6" i="4"/>
  <c r="J43" i="4"/>
  <c r="J11" i="4"/>
  <c r="J10" i="4"/>
  <c r="F40" i="4"/>
  <c r="Q40" i="4" s="1"/>
  <c r="AD40" i="6" s="1"/>
  <c r="F24" i="4"/>
  <c r="T24" i="4" s="1"/>
  <c r="AJ24" i="6" s="1"/>
  <c r="F16" i="4"/>
  <c r="K16" i="4" s="1"/>
  <c r="R16" i="6" s="1"/>
  <c r="J3" i="4"/>
  <c r="J45" i="4"/>
  <c r="J37" i="4"/>
  <c r="J29" i="4"/>
  <c r="J21" i="4"/>
  <c r="J13" i="4"/>
  <c r="J5" i="4"/>
  <c r="J52" i="4"/>
  <c r="J44" i="4"/>
  <c r="J36" i="4"/>
  <c r="J28" i="4"/>
  <c r="J20" i="4"/>
  <c r="J12" i="4"/>
  <c r="J4" i="4"/>
  <c r="K40" i="4"/>
  <c r="R40" i="6" s="1"/>
  <c r="G50" i="4"/>
  <c r="J50" i="6" s="1"/>
  <c r="G42" i="4"/>
  <c r="J42" i="6" s="1"/>
  <c r="G18" i="4"/>
  <c r="J18" i="6" s="1"/>
  <c r="G33" i="4"/>
  <c r="J33" i="6" s="1"/>
  <c r="G9" i="4"/>
  <c r="J9" i="6" s="1"/>
  <c r="F36" i="4"/>
  <c r="N36" i="4" s="1"/>
  <c r="X36" i="6" s="1"/>
  <c r="G32" i="4"/>
  <c r="J32" i="6" s="1"/>
  <c r="G16" i="4"/>
  <c r="J16" i="6" s="1"/>
  <c r="F27" i="4"/>
  <c r="N27" i="4" s="1"/>
  <c r="X27" i="6" s="1"/>
  <c r="G47" i="4"/>
  <c r="J47" i="6" s="1"/>
  <c r="G31" i="4"/>
  <c r="J31" i="6" s="1"/>
  <c r="G7" i="4"/>
  <c r="J7" i="6" s="1"/>
  <c r="G46" i="4"/>
  <c r="J46" i="6" s="1"/>
  <c r="G38" i="4"/>
  <c r="J38" i="6" s="1"/>
  <c r="G30" i="4"/>
  <c r="J30" i="6" s="1"/>
  <c r="G22" i="4"/>
  <c r="J22" i="6" s="1"/>
  <c r="G14" i="4"/>
  <c r="J14" i="6" s="1"/>
  <c r="G6" i="4"/>
  <c r="J6" i="6" s="1"/>
  <c r="G17" i="4"/>
  <c r="J17" i="6" s="1"/>
  <c r="G8" i="4"/>
  <c r="J8" i="6" s="1"/>
  <c r="G23" i="4"/>
  <c r="J23" i="6" s="1"/>
  <c r="G4" i="4"/>
  <c r="J4" i="6" s="1"/>
  <c r="G45" i="4"/>
  <c r="J45" i="6" s="1"/>
  <c r="G37" i="4"/>
  <c r="J37" i="6" s="1"/>
  <c r="G29" i="4"/>
  <c r="J29" i="6" s="1"/>
  <c r="G21" i="4"/>
  <c r="J21" i="6" s="1"/>
  <c r="G13" i="4"/>
  <c r="J13" i="6" s="1"/>
  <c r="G5" i="4"/>
  <c r="J5" i="6" s="1"/>
  <c r="G34" i="4"/>
  <c r="J34" i="6" s="1"/>
  <c r="G10" i="4"/>
  <c r="J10" i="6" s="1"/>
  <c r="G49" i="4"/>
  <c r="J49" i="6" s="1"/>
  <c r="G25" i="4"/>
  <c r="J25" i="6" s="1"/>
  <c r="F52" i="4"/>
  <c r="N52" i="4" s="1"/>
  <c r="X52" i="6" s="1"/>
  <c r="G48" i="4"/>
  <c r="J48" i="6" s="1"/>
  <c r="G24" i="4"/>
  <c r="J24" i="6" s="1"/>
  <c r="G39" i="4"/>
  <c r="J39" i="6" s="1"/>
  <c r="G15" i="4"/>
  <c r="J15" i="6" s="1"/>
  <c r="G52" i="4"/>
  <c r="J52" i="6" s="1"/>
  <c r="G44" i="4"/>
  <c r="J44" i="6" s="1"/>
  <c r="G36" i="4"/>
  <c r="J36" i="6" s="1"/>
  <c r="G28" i="4"/>
  <c r="J28" i="6" s="1"/>
  <c r="G20" i="4"/>
  <c r="J20" i="6" s="1"/>
  <c r="G12" i="4"/>
  <c r="J12" i="6" s="1"/>
  <c r="G26" i="4"/>
  <c r="J26" i="6" s="1"/>
  <c r="F32" i="4"/>
  <c r="K32" i="4" s="1"/>
  <c r="R32" i="6" s="1"/>
  <c r="G41" i="4"/>
  <c r="J41" i="6" s="1"/>
  <c r="G40" i="4"/>
  <c r="J40" i="6" s="1"/>
  <c r="F35" i="4"/>
  <c r="T35" i="4" s="1"/>
  <c r="AJ35" i="6" s="1"/>
  <c r="G51" i="4"/>
  <c r="J51" i="6" s="1"/>
  <c r="G43" i="4"/>
  <c r="J43" i="6" s="1"/>
  <c r="G35" i="4"/>
  <c r="J35" i="6" s="1"/>
  <c r="G27" i="4"/>
  <c r="J27" i="6" s="1"/>
  <c r="G19" i="4"/>
  <c r="J19" i="6" s="1"/>
  <c r="N40" i="4"/>
  <c r="X40" i="6" s="1"/>
  <c r="T40" i="4" l="1"/>
  <c r="AJ40" i="6" s="1"/>
  <c r="N24" i="4"/>
  <c r="X24" i="6" s="1"/>
  <c r="K4" i="4"/>
  <c r="R4" i="6" s="1"/>
  <c r="Q5" i="4"/>
  <c r="AD5" i="6" s="1"/>
  <c r="N5" i="4"/>
  <c r="X5" i="6" s="1"/>
  <c r="Q4" i="4"/>
  <c r="AD4" i="6" s="1"/>
  <c r="N26" i="4"/>
  <c r="X26" i="6" s="1"/>
  <c r="T31" i="4"/>
  <c r="AJ31" i="6" s="1"/>
  <c r="T34" i="4"/>
  <c r="AJ34" i="6" s="1"/>
  <c r="K31" i="4"/>
  <c r="R31" i="6" s="1"/>
  <c r="Q15" i="4"/>
  <c r="AD15" i="6" s="1"/>
  <c r="K15" i="4"/>
  <c r="R15" i="6" s="1"/>
  <c r="Q34" i="4"/>
  <c r="AD34" i="6" s="1"/>
  <c r="N31" i="4"/>
  <c r="X31" i="6" s="1"/>
  <c r="K41" i="4"/>
  <c r="R41" i="6" s="1"/>
  <c r="N28" i="4"/>
  <c r="X28" i="6" s="1"/>
  <c r="K26" i="4"/>
  <c r="R26" i="6" s="1"/>
  <c r="K5" i="4"/>
  <c r="R5" i="6" s="1"/>
  <c r="Q23" i="4"/>
  <c r="AD23" i="6" s="1"/>
  <c r="Q42" i="4"/>
  <c r="AD42" i="6" s="1"/>
  <c r="Q47" i="4"/>
  <c r="AD47" i="6" s="1"/>
  <c r="K14" i="4"/>
  <c r="R14" i="6" s="1"/>
  <c r="N14" i="4"/>
  <c r="X14" i="6" s="1"/>
  <c r="Q49" i="4"/>
  <c r="AD49" i="6" s="1"/>
  <c r="N43" i="4"/>
  <c r="X43" i="6" s="1"/>
  <c r="T15" i="4"/>
  <c r="AJ15" i="6" s="1"/>
  <c r="K51" i="4"/>
  <c r="R51" i="6" s="1"/>
  <c r="Q52" i="4"/>
  <c r="AD52" i="6" s="1"/>
  <c r="T43" i="4"/>
  <c r="AJ43" i="6" s="1"/>
  <c r="K7" i="4"/>
  <c r="R7" i="6" s="1"/>
  <c r="K24" i="4"/>
  <c r="R24" i="6" s="1"/>
  <c r="N15" i="4"/>
  <c r="X15" i="6" s="1"/>
  <c r="K33" i="4"/>
  <c r="R33" i="6" s="1"/>
  <c r="K44" i="4"/>
  <c r="R44" i="6" s="1"/>
  <c r="T28" i="4"/>
  <c r="AJ28" i="6" s="1"/>
  <c r="Q22" i="4"/>
  <c r="AD22" i="6" s="1"/>
  <c r="N33" i="4"/>
  <c r="X33" i="6" s="1"/>
  <c r="T45" i="4"/>
  <c r="AJ45" i="6" s="1"/>
  <c r="Q28" i="4"/>
  <c r="AD28" i="6" s="1"/>
  <c r="Q21" i="4"/>
  <c r="AD21" i="6" s="1"/>
  <c r="K22" i="4"/>
  <c r="R22" i="6" s="1"/>
  <c r="K49" i="4"/>
  <c r="R49" i="6" s="1"/>
  <c r="Q45" i="4"/>
  <c r="AD45" i="6" s="1"/>
  <c r="Q39" i="4"/>
  <c r="AD39" i="6" s="1"/>
  <c r="T21" i="4"/>
  <c r="AJ21" i="6" s="1"/>
  <c r="K30" i="4"/>
  <c r="R30" i="6" s="1"/>
  <c r="Q24" i="4"/>
  <c r="AD24" i="6" s="1"/>
  <c r="N8" i="4"/>
  <c r="X8" i="6" s="1"/>
  <c r="Q27" i="4"/>
  <c r="AD27" i="6" s="1"/>
  <c r="K45" i="4"/>
  <c r="R45" i="6" s="1"/>
  <c r="T4" i="4"/>
  <c r="AJ4" i="6" s="1"/>
  <c r="T36" i="4"/>
  <c r="AJ36" i="6" s="1"/>
  <c r="K21" i="4"/>
  <c r="R21" i="6" s="1"/>
  <c r="T30" i="4"/>
  <c r="AJ30" i="6" s="1"/>
  <c r="T16" i="4"/>
  <c r="AJ16" i="6" s="1"/>
  <c r="N16" i="4"/>
  <c r="X16" i="6" s="1"/>
  <c r="Q43" i="4"/>
  <c r="AD43" i="6" s="1"/>
  <c r="N23" i="4"/>
  <c r="X23" i="6" s="1"/>
  <c r="N4" i="4"/>
  <c r="X4" i="6" s="1"/>
  <c r="K52" i="4"/>
  <c r="R52" i="6" s="1"/>
  <c r="T47" i="4"/>
  <c r="AJ47" i="6" s="1"/>
  <c r="Q46" i="4"/>
  <c r="AD46" i="6" s="1"/>
  <c r="Q16" i="4"/>
  <c r="AD16" i="6" s="1"/>
  <c r="K25" i="4"/>
  <c r="R25" i="6" s="1"/>
  <c r="N11" i="4"/>
  <c r="X11" i="6" s="1"/>
  <c r="N7" i="4"/>
  <c r="X7" i="6" s="1"/>
  <c r="K10" i="4"/>
  <c r="R10" i="6" s="1"/>
  <c r="T11" i="4"/>
  <c r="AJ11" i="6" s="1"/>
  <c r="H7" i="4"/>
  <c r="L7" i="6" s="1"/>
  <c r="N49" i="4"/>
  <c r="X49" i="6" s="1"/>
  <c r="T7" i="4"/>
  <c r="AJ7" i="6" s="1"/>
  <c r="K17" i="4"/>
  <c r="R17" i="6" s="1"/>
  <c r="Q33" i="4"/>
  <c r="AD33" i="6" s="1"/>
  <c r="Q18" i="4"/>
  <c r="AD18" i="6" s="1"/>
  <c r="N42" i="4"/>
  <c r="X42" i="6" s="1"/>
  <c r="N18" i="4"/>
  <c r="X18" i="6" s="1"/>
  <c r="Q44" i="4"/>
  <c r="AD44" i="6" s="1"/>
  <c r="K23" i="4"/>
  <c r="R23" i="6" s="1"/>
  <c r="T12" i="4"/>
  <c r="AJ12" i="6" s="1"/>
  <c r="K36" i="4"/>
  <c r="R36" i="6" s="1"/>
  <c r="K46" i="4"/>
  <c r="R46" i="6" s="1"/>
  <c r="K18" i="4"/>
  <c r="R18" i="6" s="1"/>
  <c r="N37" i="4"/>
  <c r="X37" i="6" s="1"/>
  <c r="N17" i="4"/>
  <c r="X17" i="6" s="1"/>
  <c r="Q11" i="4"/>
  <c r="AD11" i="6" s="1"/>
  <c r="Q9" i="4"/>
  <c r="AD9" i="6" s="1"/>
  <c r="N41" i="4"/>
  <c r="X41" i="6" s="1"/>
  <c r="N12" i="4"/>
  <c r="X12" i="6" s="1"/>
  <c r="Q17" i="4"/>
  <c r="AD17" i="6" s="1"/>
  <c r="K42" i="4"/>
  <c r="R42" i="6" s="1"/>
  <c r="K19" i="4"/>
  <c r="R19" i="6" s="1"/>
  <c r="N44" i="4"/>
  <c r="X44" i="6" s="1"/>
  <c r="Q12" i="4"/>
  <c r="AD12" i="6" s="1"/>
  <c r="Q36" i="4"/>
  <c r="AD36" i="6" s="1"/>
  <c r="T46" i="4"/>
  <c r="AJ46" i="6" s="1"/>
  <c r="K34" i="4"/>
  <c r="R34" i="6" s="1"/>
  <c r="Q41" i="4"/>
  <c r="AD41" i="6" s="1"/>
  <c r="Q26" i="4"/>
  <c r="AD26" i="6" s="1"/>
  <c r="K9" i="4"/>
  <c r="R9" i="6" s="1"/>
  <c r="K35" i="4"/>
  <c r="R35" i="6" s="1"/>
  <c r="T6" i="4"/>
  <c r="AJ6" i="6" s="1"/>
  <c r="Q25" i="4"/>
  <c r="AD25" i="6" s="1"/>
  <c r="T3" i="4"/>
  <c r="AJ3" i="6" s="1"/>
  <c r="Q13" i="4"/>
  <c r="AD13" i="6" s="1"/>
  <c r="K38" i="4"/>
  <c r="R38" i="6" s="1"/>
  <c r="Q10" i="4"/>
  <c r="AD10" i="6" s="1"/>
  <c r="K27" i="4"/>
  <c r="R27" i="6" s="1"/>
  <c r="N20" i="4"/>
  <c r="X20" i="6" s="1"/>
  <c r="Q6" i="4"/>
  <c r="AD6" i="6" s="1"/>
  <c r="Q38" i="4"/>
  <c r="AD38" i="6" s="1"/>
  <c r="N32" i="4"/>
  <c r="X32" i="6" s="1"/>
  <c r="N9" i="4"/>
  <c r="X9" i="6" s="1"/>
  <c r="N19" i="4"/>
  <c r="X19" i="6" s="1"/>
  <c r="Q35" i="4"/>
  <c r="AD35" i="6" s="1"/>
  <c r="N51" i="4"/>
  <c r="X51" i="6" s="1"/>
  <c r="T37" i="4"/>
  <c r="AJ37" i="6" s="1"/>
  <c r="K39" i="4"/>
  <c r="R39" i="6" s="1"/>
  <c r="K20" i="4"/>
  <c r="R20" i="6" s="1"/>
  <c r="H3" i="4"/>
  <c r="L3" i="6" s="1"/>
  <c r="H5" i="4"/>
  <c r="L5" i="6" s="1"/>
  <c r="N13" i="4"/>
  <c r="X13" i="6" s="1"/>
  <c r="N29" i="4"/>
  <c r="X29" i="6" s="1"/>
  <c r="H6" i="4"/>
  <c r="L6" i="6" s="1"/>
  <c r="N22" i="4"/>
  <c r="X22" i="6" s="1"/>
  <c r="T38" i="4"/>
  <c r="AJ38" i="6" s="1"/>
  <c r="Q8" i="4"/>
  <c r="AD8" i="6" s="1"/>
  <c r="T8" i="4"/>
  <c r="AJ8" i="6" s="1"/>
  <c r="Q48" i="4"/>
  <c r="AD48" i="6" s="1"/>
  <c r="T48" i="4"/>
  <c r="AJ48" i="6" s="1"/>
  <c r="K48" i="4"/>
  <c r="R48" i="6" s="1"/>
  <c r="T27" i="4"/>
  <c r="AJ27" i="6" s="1"/>
  <c r="Q20" i="4"/>
  <c r="AD20" i="6" s="1"/>
  <c r="T13" i="4"/>
  <c r="AJ13" i="6" s="1"/>
  <c r="Q14" i="4"/>
  <c r="AD14" i="6" s="1"/>
  <c r="Q29" i="4"/>
  <c r="AD29" i="6" s="1"/>
  <c r="K3" i="4"/>
  <c r="R3" i="6" s="1"/>
  <c r="K29" i="4"/>
  <c r="R29" i="6" s="1"/>
  <c r="N10" i="4"/>
  <c r="X10" i="6" s="1"/>
  <c r="Q19" i="4"/>
  <c r="AD19" i="6" s="1"/>
  <c r="N35" i="4"/>
  <c r="X35" i="6" s="1"/>
  <c r="Q51" i="4"/>
  <c r="AD51" i="6" s="1"/>
  <c r="K37" i="4"/>
  <c r="R37" i="6" s="1"/>
  <c r="N39" i="4"/>
  <c r="X39" i="6" s="1"/>
  <c r="T52" i="4"/>
  <c r="AJ52" i="6" s="1"/>
  <c r="Q3" i="4"/>
  <c r="AD3" i="6" s="1"/>
  <c r="T5" i="4"/>
  <c r="AJ5" i="6" s="1"/>
  <c r="K47" i="4"/>
  <c r="R47" i="6" s="1"/>
  <c r="N6" i="4"/>
  <c r="X6" i="6" s="1"/>
  <c r="Q32" i="4"/>
  <c r="AD32" i="6" s="1"/>
  <c r="T32" i="4"/>
  <c r="AJ32" i="6" s="1"/>
  <c r="T50" i="4"/>
  <c r="AJ50" i="6" s="1"/>
  <c r="K50" i="4"/>
  <c r="R50" i="6" s="1"/>
  <c r="Q50" i="4"/>
  <c r="AD50" i="6" s="1"/>
  <c r="H52" i="4"/>
  <c r="L52" i="6" s="1"/>
  <c r="N30" i="4"/>
  <c r="X30" i="6" s="1"/>
  <c r="N48" i="4"/>
  <c r="X48" i="6" s="1"/>
  <c r="N25" i="4"/>
  <c r="X25" i="6" s="1"/>
  <c r="H8" i="4" l="1"/>
  <c r="L8" i="6" s="1"/>
  <c r="H9" i="4" l="1"/>
  <c r="L9" i="6" s="1"/>
  <c r="H10" i="4" l="1"/>
  <c r="L10" i="6" s="1"/>
  <c r="H11" i="4" l="1"/>
  <c r="L11" i="6" s="1"/>
  <c r="H12" i="4" l="1"/>
  <c r="L12" i="6" s="1"/>
  <c r="H13" i="4" l="1"/>
  <c r="L13" i="6" s="1"/>
  <c r="H14" i="4" l="1"/>
  <c r="L14" i="6" s="1"/>
  <c r="H15" i="4" l="1"/>
  <c r="L15" i="6" s="1"/>
  <c r="H16" i="4" l="1"/>
  <c r="L16" i="6" s="1"/>
  <c r="H17" i="4" l="1"/>
  <c r="L17" i="6" s="1"/>
  <c r="H18" i="4" l="1"/>
  <c r="L18" i="6" s="1"/>
  <c r="H19" i="4" l="1"/>
  <c r="L19" i="6" s="1"/>
  <c r="H20" i="4" l="1"/>
  <c r="L20" i="6" s="1"/>
  <c r="H21" i="4" l="1"/>
  <c r="L21" i="6" s="1"/>
  <c r="H22" i="4" l="1"/>
  <c r="L22" i="6" s="1"/>
  <c r="H23" i="4" l="1"/>
  <c r="L23" i="6" s="1"/>
  <c r="H24" i="4" l="1"/>
  <c r="L24" i="6" s="1"/>
  <c r="H25" i="4" l="1"/>
  <c r="L25" i="6" s="1"/>
  <c r="H26" i="4" l="1"/>
  <c r="L26" i="6" s="1"/>
  <c r="H27" i="4" l="1"/>
  <c r="L27" i="6" s="1"/>
  <c r="H28" i="4" l="1"/>
  <c r="L28" i="6" s="1"/>
  <c r="H29" i="4" l="1"/>
  <c r="L29" i="6" s="1"/>
  <c r="H30" i="4" l="1"/>
  <c r="L30" i="6" s="1"/>
  <c r="H31" i="4" l="1"/>
  <c r="L31" i="6" s="1"/>
  <c r="H32" i="4" l="1"/>
  <c r="L32" i="6" s="1"/>
  <c r="H33" i="4" l="1"/>
  <c r="L33" i="6" s="1"/>
  <c r="H34" i="4" l="1"/>
  <c r="L34" i="6" s="1"/>
  <c r="H35" i="4" l="1"/>
  <c r="L35" i="6" s="1"/>
  <c r="H36" i="4" l="1"/>
  <c r="L36" i="6" s="1"/>
  <c r="H37" i="4" l="1"/>
  <c r="L37" i="6" s="1"/>
  <c r="H38" i="4" l="1"/>
  <c r="L38" i="6" s="1"/>
  <c r="H39" i="4" l="1"/>
  <c r="L39" i="6" s="1"/>
  <c r="H40" i="4" l="1"/>
  <c r="L40" i="6" s="1"/>
  <c r="H41" i="4" l="1"/>
  <c r="L41" i="6" s="1"/>
  <c r="H42" i="4" l="1"/>
  <c r="L42" i="6" s="1"/>
  <c r="H43" i="4" l="1"/>
  <c r="L43" i="6" s="1"/>
  <c r="H44" i="4" l="1"/>
  <c r="L44" i="6" s="1"/>
  <c r="H45" i="4" l="1"/>
  <c r="L45" i="6" s="1"/>
  <c r="H46" i="4" l="1"/>
  <c r="L46" i="6" s="1"/>
  <c r="H47" i="4" l="1"/>
  <c r="L47" i="6" s="1"/>
  <c r="H48" i="4" l="1"/>
  <c r="L48" i="6" s="1"/>
  <c r="H49" i="4" l="1"/>
  <c r="L49" i="6" s="1"/>
  <c r="H50" i="4" l="1"/>
  <c r="L50" i="6" s="1"/>
  <c r="H51" i="4" l="1"/>
  <c r="L51" i="6" s="1"/>
</calcChain>
</file>

<file path=xl/sharedStrings.xml><?xml version="1.0" encoding="utf-8"?>
<sst xmlns="http://schemas.openxmlformats.org/spreadsheetml/2006/main" count="249" uniqueCount="59">
  <si>
    <t>MainLabel</t>
  </si>
  <si>
    <t>Sales</t>
  </si>
  <si>
    <t>COGS (%)</t>
  </si>
  <si>
    <t>Labour (%)</t>
  </si>
  <si>
    <t>Other Costs (%)</t>
  </si>
  <si>
    <t>CM</t>
  </si>
  <si>
    <t>CM (%)</t>
  </si>
  <si>
    <t>Parent Site</t>
  </si>
  <si>
    <t>Budget</t>
  </si>
  <si>
    <t>Total</t>
  </si>
  <si>
    <t xml:space="preserve">Clusters </t>
  </si>
  <si>
    <t xml:space="preserve">Managers </t>
  </si>
  <si>
    <t xml:space="preserve">Medium </t>
  </si>
  <si>
    <t xml:space="preserve">Large </t>
  </si>
  <si>
    <t>Small</t>
  </si>
  <si>
    <t>Mega</t>
  </si>
  <si>
    <t>Jumbo</t>
  </si>
  <si>
    <t>COGS (€)</t>
  </si>
  <si>
    <t>Labour (€)</t>
  </si>
  <si>
    <t>Other Costs (€)</t>
  </si>
  <si>
    <t>Journées</t>
  </si>
  <si>
    <t>Jours</t>
  </si>
  <si>
    <t>Semaine 1          Factures Réelles</t>
  </si>
  <si>
    <t>Semaine 1           CA Réel HT</t>
  </si>
  <si>
    <t>Semaine 1/COGS Prévisionels</t>
  </si>
  <si>
    <t>Semaine 1/CA Prévisionels</t>
  </si>
  <si>
    <t>Semaine 2/CA Prévisionels</t>
  </si>
  <si>
    <t>Semaine 2/COGS Prévisionels</t>
  </si>
  <si>
    <t>Semaine 3/CA Prévisionels</t>
  </si>
  <si>
    <t>Semaine 3/COGS Prévisionels</t>
  </si>
  <si>
    <t>Semaine 4/CA Prévisionels</t>
  </si>
  <si>
    <t>Semaine 4/COGS Prévisionels</t>
  </si>
  <si>
    <t>Semaine 5/CA Prévisionels</t>
  </si>
  <si>
    <t>Semaine 5/COGS Prévisionels</t>
  </si>
  <si>
    <t xml:space="preserve">Ratios Réels Semaine 1 </t>
  </si>
  <si>
    <t>Mise à jour Réelle</t>
  </si>
  <si>
    <t>Semaine 1           CA Budget HT</t>
  </si>
  <si>
    <t>Semaine 2           CA Budget HT</t>
  </si>
  <si>
    <t>Semaine 2           CA Réel HT</t>
  </si>
  <si>
    <t>Semaine 2               COGS Prévisionels</t>
  </si>
  <si>
    <t>Semaine 2          Factures Réelles</t>
  </si>
  <si>
    <t>Ratios Réels Semaine 2</t>
  </si>
  <si>
    <t>Semaine 3           CA Budget HT</t>
  </si>
  <si>
    <t>Semaine 3           CA Réel HT</t>
  </si>
  <si>
    <t>Semaine 3               COGS Prévisionels</t>
  </si>
  <si>
    <t>Semaine 3          Factures Réelles</t>
  </si>
  <si>
    <t>Ratios Réels Semaine 3</t>
  </si>
  <si>
    <t>Semaine 4           CA Budget HT</t>
  </si>
  <si>
    <t>Semaine 4           CA Réel HT</t>
  </si>
  <si>
    <t>Semaine 4               COGS Prévisionels</t>
  </si>
  <si>
    <t>Ratios Réels Semaine 4</t>
  </si>
  <si>
    <t>Semaine 5           CA Budget HT</t>
  </si>
  <si>
    <t>Semaine 5           CA Réel HT</t>
  </si>
  <si>
    <t>Semaine 5               COGS Prévisionels</t>
  </si>
  <si>
    <t>Semaine 5          Factures Réelles</t>
  </si>
  <si>
    <t>Ratios Réels Semaine 5</t>
  </si>
  <si>
    <t>Ratio Réel</t>
  </si>
  <si>
    <t>Semaine 4          Factures Réelles</t>
  </si>
  <si>
    <t>Journées Travaillées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</si>
</sst>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_-* #,##0.00\ [$€-40C]_-;\-* #,##0.00\ [$€-40C]_-;_-* &quot;-&quot;??\ [$€-40C]_-;_-@_-"/>
  </numFmts>
  <fonts count="10" x14ac:knownFonts="1">
    <font>
      <sz val="11"/>
      <name val="Aptos Narrow"/>
    </font>
    <font>
      <sz val="11"/>
      <name val="Aptos Narrow"/>
    </font>
    <font>
      <sz val="8"/>
      <name val="Calibri"/>
      <family val="2"/>
    </font>
    <font>
      <sz val="8"/>
      <name val="Aptos Narrow"/>
      <family val="2"/>
    </font>
    <font>
      <b/>
      <sz val="8"/>
      <name val="Aptos Narrow"/>
      <family val="2"/>
    </font>
    <font>
      <b/>
      <sz val="8"/>
      <name val="Calibri"/>
      <family val="2"/>
    </font>
    <font>
      <sz val="11"/>
      <name val="Aptos Narrow"/>
      <family val="2"/>
    </font>
    <font>
      <sz val="7"/>
      <name val="Calibri"/>
      <family val="2"/>
    </font>
    <font>
      <b/>
      <sz val="6"/>
      <name val="Calibri"/>
      <family val="2"/>
    </font>
    <font>
      <b/>
      <sz val="6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53">
    <xf numFmtId="0" fontId="0" fillId="0" borderId="0" xfId="0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2" fillId="0" borderId="6" xfId="0" applyFont="1" applyBorder="1" applyAlignment="1">
      <alignment horizontal="center" vertical="center"/>
    </xf>
    <xf numFmtId="0" fontId="3" fillId="0" borderId="1" xfId="0" applyFont="1" applyBorder="1"/>
    <xf numFmtId="10" fontId="3" fillId="0" borderId="0" xfId="0" applyNumberFormat="1" applyFont="1"/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65" fontId="3" fillId="0" borderId="15" xfId="0" applyNumberFormat="1" applyFont="1" applyBorder="1" applyAlignment="1">
      <alignment horizontal="center" vertical="center"/>
    </xf>
    <xf numFmtId="165" fontId="3" fillId="2" borderId="16" xfId="0" applyNumberFormat="1" applyFont="1" applyFill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19" xfId="0" applyNumberFormat="1" applyFont="1" applyFill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9" fillId="0" borderId="0" xfId="0" applyFont="1"/>
    <xf numFmtId="165" fontId="3" fillId="3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9" fontId="3" fillId="0" borderId="16" xfId="1" applyFont="1" applyFill="1" applyBorder="1" applyAlignment="1">
      <alignment horizontal="center" vertical="center"/>
    </xf>
    <xf numFmtId="9" fontId="3" fillId="0" borderId="19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9" fontId="3" fillId="0" borderId="0" xfId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9" fontId="3" fillId="0" borderId="18" xfId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2" xr:uid="{4E9DC3DC-FBED-454C-9AF9-E029A134924F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0B9C4-30A7-4BDA-8288-AB3CF8AD402E}">
  <dimension ref="A1:L54"/>
  <sheetViews>
    <sheetView zoomScale="130" zoomScaleNormal="130" workbookViewId="0">
      <selection activeCell="A2" sqref="A1:C1048576"/>
    </sheetView>
  </sheetViews>
  <sheetFormatPr baseColWidth="10" defaultColWidth="10.85546875" defaultRowHeight="11.25" x14ac:dyDescent="0.2"/>
  <cols>
    <col min="1" max="1" width="21.85546875" style="1" customWidth="1"/>
    <col min="2" max="2" width="10.5703125" style="5" customWidth="1"/>
    <col min="3" max="3" width="15.5703125" style="5" customWidth="1"/>
    <col min="4" max="4" width="10.85546875" style="11"/>
    <col min="5" max="10" width="10.85546875" style="1"/>
    <col min="11" max="11" width="10.85546875" style="13"/>
    <col min="12" max="16384" width="10.85546875" style="1"/>
  </cols>
  <sheetData>
    <row r="1" spans="1:12" x14ac:dyDescent="0.2">
      <c r="A1" s="51" t="s">
        <v>0</v>
      </c>
      <c r="B1" s="52"/>
      <c r="C1" s="52"/>
      <c r="D1" s="10" t="s">
        <v>1</v>
      </c>
      <c r="E1" s="10" t="s">
        <v>2</v>
      </c>
      <c r="F1" s="10" t="s">
        <v>17</v>
      </c>
      <c r="G1" s="10" t="s">
        <v>3</v>
      </c>
      <c r="H1" s="10" t="s">
        <v>18</v>
      </c>
      <c r="I1" s="10" t="s">
        <v>4</v>
      </c>
      <c r="J1" s="10" t="s">
        <v>19</v>
      </c>
      <c r="K1" s="10" t="s">
        <v>5</v>
      </c>
      <c r="L1" s="10" t="s">
        <v>6</v>
      </c>
    </row>
    <row r="2" spans="1:12" ht="12" thickBot="1" x14ac:dyDescent="0.25">
      <c r="A2" s="16" t="s">
        <v>7</v>
      </c>
      <c r="B2" s="7" t="s">
        <v>10</v>
      </c>
      <c r="C2" s="4" t="s">
        <v>11</v>
      </c>
      <c r="D2" s="12" t="s">
        <v>8</v>
      </c>
      <c r="E2" s="12" t="s">
        <v>8</v>
      </c>
      <c r="F2" s="12" t="s">
        <v>8</v>
      </c>
      <c r="G2" s="12" t="s">
        <v>8</v>
      </c>
      <c r="H2" s="12" t="s">
        <v>8</v>
      </c>
      <c r="I2" s="12" t="s">
        <v>8</v>
      </c>
      <c r="J2" s="12" t="s">
        <v>8</v>
      </c>
      <c r="K2" s="12" t="s">
        <v>8</v>
      </c>
      <c r="L2" s="12" t="s">
        <v>8</v>
      </c>
    </row>
    <row r="3" spans="1:12" x14ac:dyDescent="0.2">
      <c r="A3" s="8">
        <v>1</v>
      </c>
      <c r="B3" s="5" t="s">
        <v>13</v>
      </c>
      <c r="C3" s="5">
        <v>2</v>
      </c>
      <c r="D3" s="13">
        <v>33244</v>
      </c>
      <c r="E3" s="9">
        <v>-0.27989999999999998</v>
      </c>
      <c r="F3" s="13">
        <f>D3*E3</f>
        <v>-9304.9956000000002</v>
      </c>
      <c r="G3" s="9">
        <v>-0.16980000000000001</v>
      </c>
      <c r="H3" s="13">
        <f>D3*G3</f>
        <v>-5644.8312000000005</v>
      </c>
      <c r="I3" s="9">
        <v>-3.0800000000000001E-2</v>
      </c>
      <c r="J3" s="13">
        <f>D3*I3</f>
        <v>-1023.9152</v>
      </c>
      <c r="K3" s="13">
        <v>11620</v>
      </c>
      <c r="L3" s="9">
        <v>0.34949999999999998</v>
      </c>
    </row>
    <row r="4" spans="1:12" x14ac:dyDescent="0.2">
      <c r="A4" s="8">
        <v>2</v>
      </c>
      <c r="B4" s="5" t="s">
        <v>15</v>
      </c>
      <c r="C4" s="5">
        <v>6</v>
      </c>
      <c r="D4" s="13">
        <v>46505</v>
      </c>
      <c r="E4" s="9">
        <v>-0.2767</v>
      </c>
      <c r="F4" s="13">
        <f t="shared" ref="F4:F52" si="0">D4*E4</f>
        <v>-12867.933499999999</v>
      </c>
      <c r="G4" s="9">
        <v>-0.30669999999999997</v>
      </c>
      <c r="H4" s="13">
        <f t="shared" ref="H4:H52" si="1">D4*G4</f>
        <v>-14263.083499999999</v>
      </c>
      <c r="I4" s="9">
        <v>-2.7799999999999998E-2</v>
      </c>
      <c r="J4" s="13">
        <f t="shared" ref="J4:J52" si="2">D4*I4</f>
        <v>-1292.8389999999999</v>
      </c>
      <c r="K4" s="13">
        <v>8781</v>
      </c>
      <c r="L4" s="9">
        <v>0.1888</v>
      </c>
    </row>
    <row r="5" spans="1:12" x14ac:dyDescent="0.2">
      <c r="A5" s="8">
        <v>3</v>
      </c>
      <c r="B5" s="5" t="s">
        <v>13</v>
      </c>
      <c r="C5" s="5">
        <v>3</v>
      </c>
      <c r="D5" s="13">
        <v>33752</v>
      </c>
      <c r="E5" s="9">
        <v>-0.27989999999999998</v>
      </c>
      <c r="F5" s="13">
        <f t="shared" si="0"/>
        <v>-9447.1847999999991</v>
      </c>
      <c r="G5" s="9">
        <v>-0.28220000000000001</v>
      </c>
      <c r="H5" s="13">
        <f t="shared" si="1"/>
        <v>-9524.8144000000011</v>
      </c>
      <c r="I5" s="9">
        <v>-3.0599999999999999E-2</v>
      </c>
      <c r="J5" s="13">
        <f t="shared" si="2"/>
        <v>-1032.8111999999999</v>
      </c>
      <c r="K5" s="13">
        <v>6829</v>
      </c>
      <c r="L5" s="9">
        <v>0.20230000000000001</v>
      </c>
    </row>
    <row r="6" spans="1:12" x14ac:dyDescent="0.2">
      <c r="A6" s="8">
        <v>4</v>
      </c>
      <c r="B6" s="5" t="s">
        <v>14</v>
      </c>
      <c r="C6" s="5">
        <v>5</v>
      </c>
      <c r="D6" s="13">
        <v>9721</v>
      </c>
      <c r="E6" s="9">
        <v>-0.2898</v>
      </c>
      <c r="F6" s="13">
        <f t="shared" si="0"/>
        <v>-2817.1458000000002</v>
      </c>
      <c r="G6" s="9">
        <v>-1.2559</v>
      </c>
      <c r="H6" s="13">
        <f t="shared" si="1"/>
        <v>-12208.6039</v>
      </c>
      <c r="I6" s="9">
        <v>-5.6099999999999997E-2</v>
      </c>
      <c r="J6" s="13">
        <f t="shared" si="2"/>
        <v>-545.34809999999993</v>
      </c>
      <c r="K6" s="13">
        <v>-6822</v>
      </c>
      <c r="L6" s="9">
        <v>-0.70169999999999999</v>
      </c>
    </row>
    <row r="7" spans="1:12" x14ac:dyDescent="0.2">
      <c r="A7" s="8">
        <v>5</v>
      </c>
      <c r="B7" s="5" t="s">
        <v>15</v>
      </c>
      <c r="C7" s="5">
        <v>2</v>
      </c>
      <c r="D7" s="13">
        <v>69835</v>
      </c>
      <c r="E7" s="9">
        <v>-0.2767</v>
      </c>
      <c r="F7" s="13">
        <f t="shared" si="0"/>
        <v>-19323.344499999999</v>
      </c>
      <c r="G7" s="9">
        <v>-0.23880000000000001</v>
      </c>
      <c r="H7" s="13">
        <f t="shared" si="1"/>
        <v>-16676.598000000002</v>
      </c>
      <c r="I7" s="9">
        <v>-2.53E-2</v>
      </c>
      <c r="J7" s="13">
        <f t="shared" si="2"/>
        <v>-1766.8254999999999</v>
      </c>
      <c r="K7" s="13">
        <v>17057</v>
      </c>
      <c r="L7" s="9">
        <v>0.2442</v>
      </c>
    </row>
    <row r="8" spans="1:12" x14ac:dyDescent="0.2">
      <c r="A8" s="8">
        <v>6</v>
      </c>
      <c r="B8" s="5" t="s">
        <v>12</v>
      </c>
      <c r="C8" s="5">
        <v>4</v>
      </c>
      <c r="D8" s="13">
        <v>25360</v>
      </c>
      <c r="E8" s="9">
        <v>-0.27989999999999998</v>
      </c>
      <c r="F8" s="13">
        <f t="shared" si="0"/>
        <v>-7098.2639999999992</v>
      </c>
      <c r="G8" s="9">
        <v>-0.29620000000000002</v>
      </c>
      <c r="H8" s="13">
        <f t="shared" si="1"/>
        <v>-7511.6320000000005</v>
      </c>
      <c r="I8" s="9">
        <v>-3.4000000000000002E-2</v>
      </c>
      <c r="J8" s="13">
        <f t="shared" si="2"/>
        <v>-862.24</v>
      </c>
      <c r="K8" s="13">
        <v>6464</v>
      </c>
      <c r="L8" s="9">
        <v>0.25490000000000002</v>
      </c>
    </row>
    <row r="9" spans="1:12" x14ac:dyDescent="0.2">
      <c r="A9" s="8">
        <v>7</v>
      </c>
      <c r="B9" s="5" t="s">
        <v>16</v>
      </c>
      <c r="C9" s="5">
        <v>3</v>
      </c>
      <c r="D9" s="13">
        <v>82516</v>
      </c>
      <c r="E9" s="9">
        <v>-0.2767</v>
      </c>
      <c r="F9" s="13">
        <f t="shared" si="0"/>
        <v>-22832.177200000002</v>
      </c>
      <c r="G9" s="9">
        <v>-0.27550000000000002</v>
      </c>
      <c r="H9" s="13">
        <f t="shared" si="1"/>
        <v>-22733.158000000003</v>
      </c>
      <c r="I9" s="9">
        <v>-2.4500000000000001E-2</v>
      </c>
      <c r="J9" s="13">
        <f t="shared" si="2"/>
        <v>-2021.6420000000001</v>
      </c>
      <c r="K9" s="13">
        <v>17185</v>
      </c>
      <c r="L9" s="9">
        <v>0.20830000000000001</v>
      </c>
    </row>
    <row r="10" spans="1:12" x14ac:dyDescent="0.2">
      <c r="A10" s="8">
        <v>8</v>
      </c>
      <c r="B10" s="5" t="s">
        <v>16</v>
      </c>
      <c r="C10" s="5">
        <v>7</v>
      </c>
      <c r="D10" s="13">
        <v>107412</v>
      </c>
      <c r="E10" s="9">
        <v>-0.2767</v>
      </c>
      <c r="F10" s="13">
        <f t="shared" si="0"/>
        <v>-29720.900399999999</v>
      </c>
      <c r="G10" s="9">
        <v>-0.28670000000000001</v>
      </c>
      <c r="H10" s="13">
        <f t="shared" si="1"/>
        <v>-30795.020400000001</v>
      </c>
      <c r="I10" s="9">
        <v>-2.35E-2</v>
      </c>
      <c r="J10" s="13">
        <f t="shared" si="2"/>
        <v>-2524.1819999999998</v>
      </c>
      <c r="K10" s="13">
        <v>21271</v>
      </c>
      <c r="L10" s="9">
        <v>0.19800000000000001</v>
      </c>
    </row>
    <row r="11" spans="1:12" x14ac:dyDescent="0.2">
      <c r="A11" s="8">
        <v>9</v>
      </c>
      <c r="B11" s="5" t="s">
        <v>12</v>
      </c>
      <c r="C11" s="5">
        <v>1</v>
      </c>
      <c r="D11" s="13">
        <v>19986</v>
      </c>
      <c r="E11" s="9">
        <v>-0.27989999999999998</v>
      </c>
      <c r="F11" s="13">
        <f t="shared" si="0"/>
        <v>-5594.0814</v>
      </c>
      <c r="G11" s="9">
        <v>-0.20599999999999999</v>
      </c>
      <c r="H11" s="13">
        <f t="shared" si="1"/>
        <v>-4117.116</v>
      </c>
      <c r="I11" s="9">
        <v>-3.7699999999999997E-2</v>
      </c>
      <c r="J11" s="13">
        <f t="shared" si="2"/>
        <v>-753.47219999999993</v>
      </c>
      <c r="K11" s="13">
        <v>6124</v>
      </c>
      <c r="L11" s="9">
        <v>0.30640000000000001</v>
      </c>
    </row>
    <row r="12" spans="1:12" x14ac:dyDescent="0.2">
      <c r="A12" s="8">
        <v>10</v>
      </c>
      <c r="B12" s="5" t="s">
        <v>16</v>
      </c>
      <c r="C12" s="5">
        <v>7</v>
      </c>
      <c r="D12" s="13">
        <v>122386</v>
      </c>
      <c r="E12" s="9">
        <v>-0.2767</v>
      </c>
      <c r="F12" s="13">
        <f t="shared" si="0"/>
        <v>-33864.206200000001</v>
      </c>
      <c r="G12" s="9">
        <v>-0.28499999999999998</v>
      </c>
      <c r="H12" s="13">
        <f t="shared" si="1"/>
        <v>-34880.009999999995</v>
      </c>
      <c r="I12" s="9">
        <v>-2.3099999999999999E-2</v>
      </c>
      <c r="J12" s="13">
        <f t="shared" si="2"/>
        <v>-2827.1165999999998</v>
      </c>
      <c r="K12" s="13">
        <v>24497</v>
      </c>
      <c r="L12" s="9">
        <v>0.20019999999999999</v>
      </c>
    </row>
    <row r="13" spans="1:12" x14ac:dyDescent="0.2">
      <c r="A13" s="8">
        <v>11</v>
      </c>
      <c r="B13" s="5" t="s">
        <v>12</v>
      </c>
      <c r="C13" s="5">
        <v>1</v>
      </c>
      <c r="D13" s="13">
        <v>21222</v>
      </c>
      <c r="E13" s="9">
        <v>-0.27989999999999998</v>
      </c>
      <c r="F13" s="13">
        <f t="shared" si="0"/>
        <v>-5940.0378000000001</v>
      </c>
      <c r="G13" s="9">
        <v>-0.24279999999999999</v>
      </c>
      <c r="H13" s="13">
        <f t="shared" si="1"/>
        <v>-5152.7015999999994</v>
      </c>
      <c r="I13" s="9">
        <v>-3.6700000000000003E-2</v>
      </c>
      <c r="J13" s="13">
        <f t="shared" si="2"/>
        <v>-778.84740000000011</v>
      </c>
      <c r="K13" s="13">
        <v>5744</v>
      </c>
      <c r="L13" s="9">
        <v>0.2707</v>
      </c>
    </row>
    <row r="14" spans="1:12" x14ac:dyDescent="0.2">
      <c r="A14" s="8">
        <v>12</v>
      </c>
      <c r="B14" s="5" t="s">
        <v>15</v>
      </c>
      <c r="C14" s="5">
        <v>5</v>
      </c>
      <c r="D14" s="13">
        <v>63516</v>
      </c>
      <c r="E14" s="9">
        <v>-0.2767</v>
      </c>
      <c r="F14" s="13">
        <f t="shared" si="0"/>
        <v>-17574.877199999999</v>
      </c>
      <c r="G14" s="9">
        <v>-0.25519999999999998</v>
      </c>
      <c r="H14" s="13">
        <f t="shared" si="1"/>
        <v>-16209.283199999998</v>
      </c>
      <c r="I14" s="9">
        <v>-2.58E-2</v>
      </c>
      <c r="J14" s="13">
        <f t="shared" si="2"/>
        <v>-1638.7128</v>
      </c>
      <c r="K14" s="13">
        <v>14436</v>
      </c>
      <c r="L14" s="9">
        <v>0.2273</v>
      </c>
    </row>
    <row r="15" spans="1:12" x14ac:dyDescent="0.2">
      <c r="A15" s="8">
        <v>13</v>
      </c>
      <c r="B15" s="5" t="s">
        <v>12</v>
      </c>
      <c r="C15" s="5">
        <v>4</v>
      </c>
      <c r="D15" s="13">
        <v>22199</v>
      </c>
      <c r="E15" s="9">
        <v>-0.27989999999999998</v>
      </c>
      <c r="F15" s="13">
        <f t="shared" si="0"/>
        <v>-6213.5000999999993</v>
      </c>
      <c r="G15" s="9">
        <v>-0.44629999999999997</v>
      </c>
      <c r="H15" s="13">
        <f t="shared" si="1"/>
        <v>-9907.4136999999992</v>
      </c>
      <c r="I15" s="9">
        <v>-3.5999999999999997E-2</v>
      </c>
      <c r="J15" s="13">
        <f t="shared" si="2"/>
        <v>-799.16399999999999</v>
      </c>
      <c r="K15" s="13">
        <v>1507</v>
      </c>
      <c r="L15" s="9">
        <v>6.7900000000000002E-2</v>
      </c>
    </row>
    <row r="16" spans="1:12" x14ac:dyDescent="0.2">
      <c r="A16" s="8">
        <v>14</v>
      </c>
      <c r="B16" s="5" t="s">
        <v>12</v>
      </c>
      <c r="C16" s="5">
        <v>6</v>
      </c>
      <c r="D16" s="13">
        <v>29475</v>
      </c>
      <c r="E16" s="9">
        <v>-0.29680000000000001</v>
      </c>
      <c r="F16" s="13">
        <f t="shared" si="0"/>
        <v>-8748.18</v>
      </c>
      <c r="G16" s="9">
        <v>-0.36680000000000001</v>
      </c>
      <c r="H16" s="13">
        <f t="shared" si="1"/>
        <v>-10811.43</v>
      </c>
      <c r="I16" s="9">
        <v>-3.2099999999999997E-2</v>
      </c>
      <c r="J16" s="13">
        <f t="shared" si="2"/>
        <v>-946.14749999999992</v>
      </c>
      <c r="K16" s="13">
        <v>3073</v>
      </c>
      <c r="L16" s="9">
        <v>0.1043</v>
      </c>
    </row>
    <row r="17" spans="1:12" x14ac:dyDescent="0.2">
      <c r="A17" s="8">
        <v>15</v>
      </c>
      <c r="B17" s="5" t="s">
        <v>14</v>
      </c>
      <c r="C17" s="5">
        <v>6</v>
      </c>
      <c r="D17" s="13">
        <v>17971</v>
      </c>
      <c r="E17" s="9">
        <v>-0.2898</v>
      </c>
      <c r="F17" s="13">
        <f t="shared" si="0"/>
        <v>-5207.9957999999997</v>
      </c>
      <c r="G17" s="9">
        <v>-0.3397</v>
      </c>
      <c r="H17" s="13">
        <f t="shared" si="1"/>
        <v>-6104.7487000000001</v>
      </c>
      <c r="I17" s="9">
        <v>-3.9699999999999999E-2</v>
      </c>
      <c r="J17" s="13">
        <f t="shared" si="2"/>
        <v>-713.44870000000003</v>
      </c>
      <c r="K17" s="13">
        <v>2352</v>
      </c>
      <c r="L17" s="9">
        <v>0.13089999999999999</v>
      </c>
    </row>
    <row r="18" spans="1:12" x14ac:dyDescent="0.2">
      <c r="A18" s="8">
        <v>16</v>
      </c>
      <c r="B18" s="5" t="s">
        <v>13</v>
      </c>
      <c r="C18" s="5">
        <v>6</v>
      </c>
      <c r="D18" s="13">
        <v>38607</v>
      </c>
      <c r="E18" s="9">
        <v>-0.27989999999999998</v>
      </c>
      <c r="F18" s="13">
        <f t="shared" si="0"/>
        <v>-10806.0993</v>
      </c>
      <c r="G18" s="9">
        <v>-0.377</v>
      </c>
      <c r="H18" s="13">
        <f t="shared" si="1"/>
        <v>-14554.839</v>
      </c>
      <c r="I18" s="9">
        <v>-2.93E-2</v>
      </c>
      <c r="J18" s="13">
        <f t="shared" si="2"/>
        <v>-1131.1850999999999</v>
      </c>
      <c r="K18" s="13">
        <v>4393</v>
      </c>
      <c r="L18" s="9">
        <v>0.1138</v>
      </c>
    </row>
    <row r="19" spans="1:12" x14ac:dyDescent="0.2">
      <c r="A19" s="8">
        <v>17</v>
      </c>
      <c r="B19" s="5" t="s">
        <v>12</v>
      </c>
      <c r="C19" s="5">
        <v>2</v>
      </c>
      <c r="D19" s="13">
        <v>27723</v>
      </c>
      <c r="E19" s="9">
        <v>-0.27989999999999998</v>
      </c>
      <c r="F19" s="13">
        <f t="shared" si="0"/>
        <v>-7759.6676999999991</v>
      </c>
      <c r="G19" s="9">
        <v>-0.32240000000000002</v>
      </c>
      <c r="H19" s="13">
        <f t="shared" si="1"/>
        <v>-8937.8952000000008</v>
      </c>
      <c r="I19" s="9">
        <v>-3.2899999999999999E-2</v>
      </c>
      <c r="J19" s="13">
        <f t="shared" si="2"/>
        <v>-912.08669999999995</v>
      </c>
      <c r="K19" s="13">
        <v>5402</v>
      </c>
      <c r="L19" s="9">
        <v>0.1948</v>
      </c>
    </row>
    <row r="20" spans="1:12" x14ac:dyDescent="0.2">
      <c r="A20" s="8">
        <v>18</v>
      </c>
      <c r="B20" s="5" t="s">
        <v>12</v>
      </c>
      <c r="C20" s="5">
        <v>7</v>
      </c>
      <c r="D20" s="13">
        <v>30931</v>
      </c>
      <c r="E20" s="9">
        <v>-0.27989999999999998</v>
      </c>
      <c r="F20" s="13">
        <f t="shared" si="0"/>
        <v>-8657.5869000000002</v>
      </c>
      <c r="G20" s="9">
        <v>-0.40139999999999998</v>
      </c>
      <c r="H20" s="13">
        <f t="shared" si="1"/>
        <v>-12415.703399999999</v>
      </c>
      <c r="I20" s="9">
        <v>-3.1600000000000003E-2</v>
      </c>
      <c r="J20" s="13">
        <f t="shared" si="2"/>
        <v>-977.41960000000006</v>
      </c>
      <c r="K20" s="13">
        <v>2541</v>
      </c>
      <c r="L20" s="9">
        <v>8.2199999999999995E-2</v>
      </c>
    </row>
    <row r="21" spans="1:12" x14ac:dyDescent="0.2">
      <c r="A21" s="8">
        <v>19</v>
      </c>
      <c r="B21" s="5" t="s">
        <v>12</v>
      </c>
      <c r="C21" s="5">
        <v>6</v>
      </c>
      <c r="D21" s="13">
        <v>19900</v>
      </c>
      <c r="E21" s="9">
        <v>-0.29680000000000001</v>
      </c>
      <c r="F21" s="13">
        <f t="shared" si="0"/>
        <v>-5906.3200000000006</v>
      </c>
      <c r="G21" s="9">
        <v>-0.36680000000000001</v>
      </c>
      <c r="H21" s="13">
        <f t="shared" si="1"/>
        <v>-7299.3200000000006</v>
      </c>
      <c r="I21" s="9">
        <v>-3.78E-2</v>
      </c>
      <c r="J21" s="13">
        <f t="shared" si="2"/>
        <v>-752.22</v>
      </c>
      <c r="K21" s="13">
        <v>2559</v>
      </c>
      <c r="L21" s="9">
        <v>0.12859999999999999</v>
      </c>
    </row>
    <row r="22" spans="1:12" x14ac:dyDescent="0.2">
      <c r="A22" s="8">
        <v>20</v>
      </c>
      <c r="B22" s="5" t="s">
        <v>15</v>
      </c>
      <c r="C22" s="5">
        <v>4</v>
      </c>
      <c r="D22" s="13">
        <v>61817</v>
      </c>
      <c r="E22" s="9">
        <v>-0.2767</v>
      </c>
      <c r="F22" s="13">
        <f t="shared" si="0"/>
        <v>-17104.763900000002</v>
      </c>
      <c r="G22" s="9">
        <v>-0.2792</v>
      </c>
      <c r="H22" s="13">
        <f t="shared" si="1"/>
        <v>-17259.306400000001</v>
      </c>
      <c r="I22" s="9">
        <v>-2.5899999999999999E-2</v>
      </c>
      <c r="J22" s="13">
        <f t="shared" si="2"/>
        <v>-1601.0602999999999</v>
      </c>
      <c r="K22" s="13">
        <v>11942</v>
      </c>
      <c r="L22" s="9">
        <v>0.19320000000000001</v>
      </c>
    </row>
    <row r="23" spans="1:12" x14ac:dyDescent="0.2">
      <c r="A23" s="8">
        <v>21</v>
      </c>
      <c r="B23" s="5" t="s">
        <v>12</v>
      </c>
      <c r="C23" s="5">
        <v>6</v>
      </c>
      <c r="D23" s="13">
        <v>19900</v>
      </c>
      <c r="E23" s="9">
        <v>-0.29680000000000001</v>
      </c>
      <c r="F23" s="13">
        <f t="shared" si="0"/>
        <v>-5906.3200000000006</v>
      </c>
      <c r="G23" s="9">
        <v>-0.44919999999999999</v>
      </c>
      <c r="H23" s="13">
        <f t="shared" si="1"/>
        <v>-8939.08</v>
      </c>
      <c r="I23" s="9">
        <v>-3.78E-2</v>
      </c>
      <c r="J23" s="13">
        <f t="shared" si="2"/>
        <v>-752.22</v>
      </c>
      <c r="K23" s="13">
        <f>D23*L23</f>
        <v>222.88</v>
      </c>
      <c r="L23" s="9">
        <v>1.12E-2</v>
      </c>
    </row>
    <row r="24" spans="1:12" x14ac:dyDescent="0.2">
      <c r="A24" s="8">
        <v>22</v>
      </c>
      <c r="B24" s="5" t="s">
        <v>13</v>
      </c>
      <c r="C24" s="5">
        <v>1</v>
      </c>
      <c r="D24" s="13">
        <v>47019</v>
      </c>
      <c r="E24" s="9">
        <v>-0.27989999999999998</v>
      </c>
      <c r="F24" s="13">
        <f t="shared" si="0"/>
        <v>-13160.6181</v>
      </c>
      <c r="G24" s="9">
        <v>-0.30559999999999998</v>
      </c>
      <c r="H24" s="13">
        <f t="shared" si="1"/>
        <v>-14369.006399999998</v>
      </c>
      <c r="I24" s="9">
        <v>-2.7699999999999999E-2</v>
      </c>
      <c r="J24" s="13">
        <f t="shared" si="2"/>
        <v>-1302.4262999999999</v>
      </c>
      <c r="K24" s="13">
        <v>8550</v>
      </c>
      <c r="L24" s="9">
        <v>0.18179999999999999</v>
      </c>
    </row>
    <row r="25" spans="1:12" x14ac:dyDescent="0.2">
      <c r="A25" s="8">
        <v>23</v>
      </c>
      <c r="B25" s="5" t="s">
        <v>12</v>
      </c>
      <c r="C25" s="5">
        <v>1</v>
      </c>
      <c r="D25" s="13">
        <v>20986</v>
      </c>
      <c r="E25" s="9">
        <v>-0.27989999999999998</v>
      </c>
      <c r="F25" s="13">
        <f t="shared" si="0"/>
        <v>-5873.9813999999997</v>
      </c>
      <c r="G25" s="9">
        <v>-0.19819999999999999</v>
      </c>
      <c r="H25" s="13">
        <f t="shared" si="1"/>
        <v>-4159.4251999999997</v>
      </c>
      <c r="I25" s="9">
        <v>-3.6900000000000002E-2</v>
      </c>
      <c r="J25" s="13">
        <f t="shared" si="2"/>
        <v>-774.38340000000005</v>
      </c>
      <c r="K25" s="13">
        <v>6611</v>
      </c>
      <c r="L25" s="9">
        <v>0.315</v>
      </c>
    </row>
    <row r="26" spans="1:12" x14ac:dyDescent="0.2">
      <c r="A26" s="8">
        <v>24</v>
      </c>
      <c r="B26" s="5" t="s">
        <v>14</v>
      </c>
      <c r="C26" s="5">
        <v>2</v>
      </c>
      <c r="D26" s="13">
        <v>15411</v>
      </c>
      <c r="E26" s="9">
        <v>-0.2898</v>
      </c>
      <c r="F26" s="13">
        <f t="shared" si="0"/>
        <v>-4466.1077999999998</v>
      </c>
      <c r="G26" s="9">
        <v>-0.38740000000000002</v>
      </c>
      <c r="H26" s="13">
        <f t="shared" si="1"/>
        <v>-5970.2214000000004</v>
      </c>
      <c r="I26" s="9">
        <v>-4.2900000000000001E-2</v>
      </c>
      <c r="J26" s="13">
        <f t="shared" si="2"/>
        <v>-661.13189999999997</v>
      </c>
      <c r="K26" s="13">
        <v>1695</v>
      </c>
      <c r="L26" s="9">
        <v>0.11</v>
      </c>
    </row>
    <row r="27" spans="1:12" x14ac:dyDescent="0.2">
      <c r="A27" s="8">
        <v>25</v>
      </c>
      <c r="B27" s="5" t="s">
        <v>12</v>
      </c>
      <c r="C27" s="5">
        <v>3</v>
      </c>
      <c r="D27" s="13">
        <v>28751</v>
      </c>
      <c r="E27" s="9">
        <v>-0.27989999999999998</v>
      </c>
      <c r="F27" s="13">
        <f t="shared" si="0"/>
        <v>-8047.4048999999995</v>
      </c>
      <c r="G27" s="9">
        <v>-0.30470000000000003</v>
      </c>
      <c r="H27" s="13">
        <f t="shared" si="1"/>
        <v>-8760.4297000000006</v>
      </c>
      <c r="I27" s="9">
        <v>-3.2399999999999998E-2</v>
      </c>
      <c r="J27" s="13">
        <f t="shared" si="2"/>
        <v>-931.53239999999994</v>
      </c>
      <c r="K27" s="13">
        <v>6125</v>
      </c>
      <c r="L27" s="9">
        <v>0.21299999999999999</v>
      </c>
    </row>
    <row r="28" spans="1:12" x14ac:dyDescent="0.2">
      <c r="A28" s="8">
        <v>26</v>
      </c>
      <c r="B28" s="5" t="s">
        <v>14</v>
      </c>
      <c r="C28" s="5">
        <v>5</v>
      </c>
      <c r="D28" s="13">
        <v>8892</v>
      </c>
      <c r="E28" s="9">
        <v>-0.2898</v>
      </c>
      <c r="F28" s="13">
        <f t="shared" si="0"/>
        <v>-2576.9016000000001</v>
      </c>
      <c r="G28" s="9">
        <v>-0.36959999999999998</v>
      </c>
      <c r="H28" s="13">
        <f t="shared" si="1"/>
        <v>-3286.4831999999997</v>
      </c>
      <c r="I28" s="9">
        <v>-5.9400000000000001E-2</v>
      </c>
      <c r="J28" s="13">
        <f t="shared" si="2"/>
        <v>-528.1848</v>
      </c>
      <c r="K28" s="13">
        <f>D28*L28</f>
        <v>721.14120000000003</v>
      </c>
      <c r="L28" s="9">
        <v>8.1100000000000005E-2</v>
      </c>
    </row>
    <row r="29" spans="1:12" x14ac:dyDescent="0.2">
      <c r="A29" s="8">
        <v>27</v>
      </c>
      <c r="B29" s="5" t="s">
        <v>16</v>
      </c>
      <c r="C29" s="5">
        <v>7</v>
      </c>
      <c r="D29" s="13">
        <v>89682</v>
      </c>
      <c r="E29" s="9">
        <v>-0.27060000000000001</v>
      </c>
      <c r="F29" s="13">
        <f t="shared" si="0"/>
        <v>-24267.949199999999</v>
      </c>
      <c r="G29" s="9">
        <v>-0.221</v>
      </c>
      <c r="H29" s="13">
        <f t="shared" si="1"/>
        <v>-19819.722000000002</v>
      </c>
      <c r="I29" s="9">
        <v>-2.4199999999999999E-2</v>
      </c>
      <c r="J29" s="13">
        <f t="shared" si="2"/>
        <v>-2170.3044</v>
      </c>
      <c r="K29" s="13">
        <v>24146</v>
      </c>
      <c r="L29" s="9">
        <v>0.26919999999999999</v>
      </c>
    </row>
    <row r="30" spans="1:12" x14ac:dyDescent="0.2">
      <c r="A30" s="8">
        <v>28</v>
      </c>
      <c r="B30" s="5" t="s">
        <v>12</v>
      </c>
      <c r="C30" s="5">
        <v>7</v>
      </c>
      <c r="D30" s="13">
        <v>17663</v>
      </c>
      <c r="E30" s="9">
        <v>-0.27989999999999998</v>
      </c>
      <c r="F30" s="13">
        <f t="shared" si="0"/>
        <v>-4943.8737000000001</v>
      </c>
      <c r="G30" s="9">
        <v>-0.26529999999999998</v>
      </c>
      <c r="H30" s="13">
        <f t="shared" si="1"/>
        <v>-4685.9938999999995</v>
      </c>
      <c r="I30" s="9">
        <v>-0.04</v>
      </c>
      <c r="J30" s="13">
        <f t="shared" si="2"/>
        <v>-706.52</v>
      </c>
      <c r="K30" s="13">
        <v>5295</v>
      </c>
      <c r="L30" s="9">
        <v>0.29980000000000001</v>
      </c>
    </row>
    <row r="31" spans="1:12" x14ac:dyDescent="0.2">
      <c r="A31" s="8">
        <v>29</v>
      </c>
      <c r="B31" s="5" t="s">
        <v>12</v>
      </c>
      <c r="C31" s="5">
        <v>3</v>
      </c>
      <c r="D31" s="13">
        <v>22990</v>
      </c>
      <c r="E31" s="9">
        <v>-0.27989999999999998</v>
      </c>
      <c r="F31" s="13">
        <f t="shared" si="0"/>
        <v>-6434.9009999999998</v>
      </c>
      <c r="G31" s="9">
        <v>-0.31069999999999998</v>
      </c>
      <c r="H31" s="13">
        <f t="shared" si="1"/>
        <v>-7142.9929999999995</v>
      </c>
      <c r="I31" s="9">
        <v>-3.5400000000000001E-2</v>
      </c>
      <c r="J31" s="13">
        <f t="shared" si="2"/>
        <v>-813.846</v>
      </c>
      <c r="K31" s="13">
        <v>3885</v>
      </c>
      <c r="L31" s="9">
        <v>0.16900000000000001</v>
      </c>
    </row>
    <row r="32" spans="1:12" x14ac:dyDescent="0.2">
      <c r="A32" s="8">
        <v>30</v>
      </c>
      <c r="B32" s="5" t="s">
        <v>15</v>
      </c>
      <c r="C32" s="5">
        <v>1</v>
      </c>
      <c r="D32" s="13">
        <v>58211</v>
      </c>
      <c r="E32" s="9">
        <v>-0.2767</v>
      </c>
      <c r="F32" s="13">
        <f t="shared" si="0"/>
        <v>-16106.983700000001</v>
      </c>
      <c r="G32" s="9">
        <v>-0.22</v>
      </c>
      <c r="H32" s="13">
        <f t="shared" si="1"/>
        <v>-12806.42</v>
      </c>
      <c r="I32" s="9">
        <v>-2.63E-2</v>
      </c>
      <c r="J32" s="13">
        <f t="shared" si="2"/>
        <v>-1530.9493</v>
      </c>
      <c r="K32" s="13">
        <v>15252</v>
      </c>
      <c r="L32" s="9">
        <v>0.26200000000000001</v>
      </c>
    </row>
    <row r="33" spans="1:12" x14ac:dyDescent="0.2">
      <c r="A33" s="8">
        <v>31</v>
      </c>
      <c r="B33" s="5" t="s">
        <v>12</v>
      </c>
      <c r="C33" s="5">
        <v>4</v>
      </c>
      <c r="D33" s="13">
        <v>24844</v>
      </c>
      <c r="E33" s="9">
        <v>-0.27989999999999998</v>
      </c>
      <c r="F33" s="13">
        <f t="shared" si="0"/>
        <v>-6953.8355999999994</v>
      </c>
      <c r="G33" s="9">
        <v>-0.2984</v>
      </c>
      <c r="H33" s="13">
        <f t="shared" si="1"/>
        <v>-7413.4495999999999</v>
      </c>
      <c r="I33" s="9">
        <v>-3.4299999999999997E-2</v>
      </c>
      <c r="J33" s="13">
        <f t="shared" si="2"/>
        <v>-852.14919999999995</v>
      </c>
      <c r="K33" s="13">
        <v>5402</v>
      </c>
      <c r="L33" s="9">
        <v>0.2175</v>
      </c>
    </row>
    <row r="34" spans="1:12" x14ac:dyDescent="0.2">
      <c r="A34" s="8">
        <v>32</v>
      </c>
      <c r="B34" s="5" t="s">
        <v>12</v>
      </c>
      <c r="C34" s="5">
        <v>6</v>
      </c>
      <c r="D34" s="13">
        <v>22554</v>
      </c>
      <c r="E34" s="9">
        <v>-0.27989999999999998</v>
      </c>
      <c r="F34" s="13">
        <f t="shared" si="0"/>
        <v>-6312.8645999999999</v>
      </c>
      <c r="G34" s="9">
        <v>-0.5413</v>
      </c>
      <c r="H34" s="13">
        <f t="shared" si="1"/>
        <v>-12208.4802</v>
      </c>
      <c r="I34" s="9">
        <v>-3.5700000000000003E-2</v>
      </c>
      <c r="J34" s="13">
        <f t="shared" si="2"/>
        <v>-805.17780000000005</v>
      </c>
      <c r="K34" s="13">
        <v>-1283</v>
      </c>
      <c r="L34" s="9">
        <v>-5.6899999999999999E-2</v>
      </c>
    </row>
    <row r="35" spans="1:12" x14ac:dyDescent="0.2">
      <c r="A35" s="8">
        <v>33</v>
      </c>
      <c r="B35" s="5" t="s">
        <v>15</v>
      </c>
      <c r="C35" s="5">
        <v>3</v>
      </c>
      <c r="D35" s="13">
        <v>78562</v>
      </c>
      <c r="E35" s="9">
        <v>-0.2767</v>
      </c>
      <c r="F35" s="13">
        <f t="shared" si="0"/>
        <v>-21738.1054</v>
      </c>
      <c r="G35" s="9">
        <v>-0.24729999999999999</v>
      </c>
      <c r="H35" s="13">
        <f t="shared" si="1"/>
        <v>-19428.382600000001</v>
      </c>
      <c r="I35" s="9">
        <v>-2.47E-2</v>
      </c>
      <c r="J35" s="13">
        <f t="shared" si="2"/>
        <v>-1940.4813999999999</v>
      </c>
      <c r="K35" s="13">
        <v>18564</v>
      </c>
      <c r="L35" s="9">
        <v>0.23630000000000001</v>
      </c>
    </row>
    <row r="36" spans="1:12" x14ac:dyDescent="0.2">
      <c r="A36" s="8">
        <v>34</v>
      </c>
      <c r="B36" s="5" t="s">
        <v>15</v>
      </c>
      <c r="C36" s="5">
        <v>1</v>
      </c>
      <c r="D36" s="13">
        <v>64180</v>
      </c>
      <c r="E36" s="9">
        <v>-0.2767</v>
      </c>
      <c r="F36" s="13">
        <f t="shared" si="0"/>
        <v>-17758.606</v>
      </c>
      <c r="G36" s="9">
        <v>-0.2036</v>
      </c>
      <c r="H36" s="13">
        <f t="shared" si="1"/>
        <v>-13067.048000000001</v>
      </c>
      <c r="I36" s="9">
        <v>-2.5700000000000001E-2</v>
      </c>
      <c r="J36" s="13">
        <f t="shared" si="2"/>
        <v>-1649.4259999999999</v>
      </c>
      <c r="K36" s="13">
        <v>17906</v>
      </c>
      <c r="L36" s="9">
        <v>0.27900000000000003</v>
      </c>
    </row>
    <row r="37" spans="1:12" x14ac:dyDescent="0.2">
      <c r="A37" s="8">
        <v>35</v>
      </c>
      <c r="B37" s="5" t="s">
        <v>16</v>
      </c>
      <c r="C37" s="5">
        <v>2</v>
      </c>
      <c r="D37" s="13">
        <v>93306</v>
      </c>
      <c r="E37" s="9">
        <v>-0.27060000000000001</v>
      </c>
      <c r="F37" s="13">
        <f t="shared" si="0"/>
        <v>-25248.603600000002</v>
      </c>
      <c r="G37" s="9">
        <v>-0.221</v>
      </c>
      <c r="H37" s="13">
        <f t="shared" si="1"/>
        <v>-20620.626</v>
      </c>
      <c r="I37" s="9">
        <v>-2.4E-2</v>
      </c>
      <c r="J37" s="13">
        <f t="shared" si="2"/>
        <v>-2239.3440000000001</v>
      </c>
      <c r="K37" s="13">
        <v>25135</v>
      </c>
      <c r="L37" s="9">
        <v>0.26939999999999997</v>
      </c>
    </row>
    <row r="38" spans="1:12" x14ac:dyDescent="0.2">
      <c r="A38" s="8">
        <v>36</v>
      </c>
      <c r="B38" s="5" t="s">
        <v>12</v>
      </c>
      <c r="C38" s="5">
        <v>6</v>
      </c>
      <c r="D38" s="13">
        <v>24179</v>
      </c>
      <c r="E38" s="9">
        <v>-0.29680000000000001</v>
      </c>
      <c r="F38" s="13">
        <f t="shared" si="0"/>
        <v>-7176.3272000000006</v>
      </c>
      <c r="G38" s="9">
        <v>-0.36680000000000001</v>
      </c>
      <c r="H38" s="13">
        <f t="shared" si="1"/>
        <v>-8868.8572000000004</v>
      </c>
      <c r="I38" s="9">
        <v>-3.4700000000000002E-2</v>
      </c>
      <c r="J38" s="13">
        <f t="shared" si="2"/>
        <v>-839.01130000000001</v>
      </c>
      <c r="K38" s="13">
        <v>1492</v>
      </c>
      <c r="L38" s="9">
        <v>6.1699999999999998E-2</v>
      </c>
    </row>
    <row r="39" spans="1:12" x14ac:dyDescent="0.2">
      <c r="A39" s="8">
        <v>37</v>
      </c>
      <c r="B39" s="5" t="s">
        <v>15</v>
      </c>
      <c r="C39" s="5">
        <v>2</v>
      </c>
      <c r="D39" s="13">
        <v>62329</v>
      </c>
      <c r="E39" s="9">
        <v>-0.2767</v>
      </c>
      <c r="F39" s="13">
        <f t="shared" si="0"/>
        <v>-17246.434300000001</v>
      </c>
      <c r="G39" s="9">
        <v>-0.26750000000000002</v>
      </c>
      <c r="H39" s="13">
        <f t="shared" si="1"/>
        <v>-16673.0075</v>
      </c>
      <c r="I39" s="9">
        <v>-2.5899999999999999E-2</v>
      </c>
      <c r="J39" s="13">
        <f t="shared" si="2"/>
        <v>-1614.3210999999999</v>
      </c>
      <c r="K39" s="13">
        <v>18380</v>
      </c>
      <c r="L39" s="9">
        <v>0.2949</v>
      </c>
    </row>
    <row r="40" spans="1:12" x14ac:dyDescent="0.2">
      <c r="A40" s="8">
        <v>38</v>
      </c>
      <c r="B40" s="5" t="s">
        <v>14</v>
      </c>
      <c r="C40" s="5">
        <v>2</v>
      </c>
      <c r="D40" s="13">
        <v>12439</v>
      </c>
      <c r="E40" s="9">
        <v>-0.2898</v>
      </c>
      <c r="F40" s="13">
        <f t="shared" si="0"/>
        <v>-3604.8222000000001</v>
      </c>
      <c r="G40" s="9">
        <v>-0.20680000000000001</v>
      </c>
      <c r="H40" s="13">
        <f t="shared" si="1"/>
        <v>-2572.3852000000002</v>
      </c>
      <c r="I40" s="9">
        <v>-4.8300000000000003E-2</v>
      </c>
      <c r="J40" s="13">
        <f t="shared" si="2"/>
        <v>-600.80370000000005</v>
      </c>
      <c r="K40" s="13">
        <v>3982</v>
      </c>
      <c r="L40" s="9">
        <v>0.3201</v>
      </c>
    </row>
    <row r="41" spans="1:12" x14ac:dyDescent="0.2">
      <c r="A41" s="8">
        <v>39</v>
      </c>
      <c r="B41" s="5" t="s">
        <v>12</v>
      </c>
      <c r="C41" s="5">
        <v>5</v>
      </c>
      <c r="D41" s="13">
        <v>23074</v>
      </c>
      <c r="E41" s="9">
        <v>-0.27989999999999998</v>
      </c>
      <c r="F41" s="13">
        <f t="shared" si="0"/>
        <v>-6458.4125999999997</v>
      </c>
      <c r="G41" s="9">
        <v>-0.1176</v>
      </c>
      <c r="H41" s="13">
        <f t="shared" si="1"/>
        <v>-2713.5023999999999</v>
      </c>
      <c r="I41" s="9">
        <v>-3.5400000000000001E-2</v>
      </c>
      <c r="J41" s="13">
        <f t="shared" si="2"/>
        <v>-816.81960000000004</v>
      </c>
      <c r="K41" s="13">
        <v>9163</v>
      </c>
      <c r="L41" s="9">
        <v>0.39710000000000001</v>
      </c>
    </row>
    <row r="42" spans="1:12" x14ac:dyDescent="0.2">
      <c r="A42" s="8">
        <v>40</v>
      </c>
      <c r="B42" s="5" t="s">
        <v>14</v>
      </c>
      <c r="C42" s="5">
        <v>5</v>
      </c>
      <c r="D42" s="13">
        <v>7789</v>
      </c>
      <c r="E42" s="9">
        <v>-0.2898</v>
      </c>
      <c r="F42" s="13">
        <f t="shared" si="0"/>
        <v>-2257.2521999999999</v>
      </c>
      <c r="G42" s="9">
        <v>-1.2358</v>
      </c>
      <c r="H42" s="13">
        <f t="shared" si="1"/>
        <v>-9625.6461999999992</v>
      </c>
      <c r="I42" s="9">
        <v>-6.5000000000000002E-2</v>
      </c>
      <c r="J42" s="13">
        <f t="shared" si="2"/>
        <v>-506.28500000000003</v>
      </c>
      <c r="K42" s="13">
        <v>-5379</v>
      </c>
      <c r="L42" s="9">
        <v>-0.69059999999999999</v>
      </c>
    </row>
    <row r="43" spans="1:12" x14ac:dyDescent="0.2">
      <c r="A43" s="8">
        <v>41</v>
      </c>
      <c r="B43" s="5" t="s">
        <v>12</v>
      </c>
      <c r="C43" s="5">
        <v>5</v>
      </c>
      <c r="D43" s="13">
        <v>21910</v>
      </c>
      <c r="E43" s="9">
        <v>-0.27989999999999998</v>
      </c>
      <c r="F43" s="13">
        <f t="shared" si="0"/>
        <v>-6132.6089999999995</v>
      </c>
      <c r="G43" s="9">
        <v>-0.32350000000000001</v>
      </c>
      <c r="H43" s="13">
        <f t="shared" si="1"/>
        <v>-7087.8850000000002</v>
      </c>
      <c r="I43" s="9">
        <v>-3.6200000000000003E-2</v>
      </c>
      <c r="J43" s="13">
        <f t="shared" si="2"/>
        <v>-793.14200000000005</v>
      </c>
      <c r="K43" s="13">
        <v>4172</v>
      </c>
      <c r="L43" s="9">
        <v>0.19040000000000001</v>
      </c>
    </row>
    <row r="44" spans="1:12" x14ac:dyDescent="0.2">
      <c r="A44" s="8">
        <v>42</v>
      </c>
      <c r="B44" s="5" t="s">
        <v>12</v>
      </c>
      <c r="C44" s="5">
        <v>5</v>
      </c>
      <c r="D44" s="13">
        <v>15839</v>
      </c>
      <c r="E44" s="9">
        <v>-0.29680000000000001</v>
      </c>
      <c r="F44" s="13">
        <f t="shared" si="0"/>
        <v>-4701.0151999999998</v>
      </c>
      <c r="G44" s="9">
        <v>-0.36680000000000001</v>
      </c>
      <c r="H44" s="13">
        <f t="shared" si="1"/>
        <v>-5809.7452000000003</v>
      </c>
      <c r="I44" s="9">
        <v>-4.2299999999999997E-2</v>
      </c>
      <c r="J44" s="13">
        <f t="shared" si="2"/>
        <v>-669.98969999999997</v>
      </c>
      <c r="K44" s="13">
        <v>1966</v>
      </c>
      <c r="L44" s="9">
        <v>0.1241</v>
      </c>
    </row>
    <row r="45" spans="1:12" x14ac:dyDescent="0.2">
      <c r="A45" s="8">
        <v>43</v>
      </c>
      <c r="B45" s="5" t="s">
        <v>13</v>
      </c>
      <c r="C45" s="5">
        <v>5</v>
      </c>
      <c r="D45" s="13">
        <v>32535</v>
      </c>
      <c r="E45" s="9">
        <v>-0.27989999999999998</v>
      </c>
      <c r="F45" s="13">
        <f t="shared" si="0"/>
        <v>-9106.5464999999986</v>
      </c>
      <c r="G45" s="9">
        <v>-0.18459999999999999</v>
      </c>
      <c r="H45" s="13">
        <f t="shared" si="1"/>
        <v>-6005.9609999999993</v>
      </c>
      <c r="I45" s="9">
        <v>-3.1E-2</v>
      </c>
      <c r="J45" s="13">
        <f t="shared" si="2"/>
        <v>-1008.585</v>
      </c>
      <c r="K45" s="13">
        <v>10884</v>
      </c>
      <c r="L45" s="9">
        <v>0.33450000000000002</v>
      </c>
    </row>
    <row r="46" spans="1:12" x14ac:dyDescent="0.2">
      <c r="A46" s="8">
        <v>44</v>
      </c>
      <c r="B46" s="5" t="s">
        <v>15</v>
      </c>
      <c r="C46" s="5">
        <v>5</v>
      </c>
      <c r="D46" s="13">
        <v>50529</v>
      </c>
      <c r="E46" s="9">
        <v>-0.2767</v>
      </c>
      <c r="F46" s="13">
        <f t="shared" si="0"/>
        <v>-13981.374299999999</v>
      </c>
      <c r="G46" s="9">
        <v>-0.30309999999999998</v>
      </c>
      <c r="H46" s="13">
        <f t="shared" si="1"/>
        <v>-15315.339899999999</v>
      </c>
      <c r="I46" s="9">
        <v>-2.7199999999999998E-2</v>
      </c>
      <c r="J46" s="13">
        <f t="shared" si="2"/>
        <v>-1374.3887999999999</v>
      </c>
      <c r="K46" s="13">
        <v>9752</v>
      </c>
      <c r="L46" s="9">
        <v>0.193</v>
      </c>
    </row>
    <row r="47" spans="1:12" x14ac:dyDescent="0.2">
      <c r="A47" s="8">
        <v>45</v>
      </c>
      <c r="B47" s="5" t="s">
        <v>16</v>
      </c>
      <c r="C47" s="5">
        <v>4</v>
      </c>
      <c r="D47" s="13">
        <v>82510</v>
      </c>
      <c r="E47" s="9">
        <v>-0.2767</v>
      </c>
      <c r="F47" s="13">
        <f t="shared" si="0"/>
        <v>-22830.517</v>
      </c>
      <c r="G47" s="9">
        <v>-0.2515</v>
      </c>
      <c r="H47" s="13">
        <f t="shared" si="1"/>
        <v>-20751.264999999999</v>
      </c>
      <c r="I47" s="9">
        <v>-2.4500000000000001E-2</v>
      </c>
      <c r="J47" s="13">
        <f t="shared" si="2"/>
        <v>-2021.4950000000001</v>
      </c>
      <c r="K47" s="13">
        <v>12155</v>
      </c>
      <c r="L47" s="9">
        <v>0.14729999999999999</v>
      </c>
    </row>
    <row r="48" spans="1:12" x14ac:dyDescent="0.2">
      <c r="A48" s="8">
        <v>46</v>
      </c>
      <c r="B48" s="5" t="s">
        <v>12</v>
      </c>
      <c r="C48" s="5">
        <v>7</v>
      </c>
      <c r="D48" s="13">
        <v>32552</v>
      </c>
      <c r="E48" s="9">
        <v>-0.27989999999999998</v>
      </c>
      <c r="F48" s="13">
        <f t="shared" si="0"/>
        <v>-9111.3047999999999</v>
      </c>
      <c r="G48" s="9">
        <v>-0.28110000000000002</v>
      </c>
      <c r="H48" s="13">
        <f t="shared" si="1"/>
        <v>-9150.3672000000006</v>
      </c>
      <c r="I48" s="9">
        <v>-3.1E-2</v>
      </c>
      <c r="J48" s="13">
        <f t="shared" si="2"/>
        <v>-1009.112</v>
      </c>
      <c r="K48" s="13">
        <v>8887</v>
      </c>
      <c r="L48" s="9">
        <v>0.27300000000000002</v>
      </c>
    </row>
    <row r="49" spans="1:12" x14ac:dyDescent="0.2">
      <c r="A49" s="8">
        <v>47</v>
      </c>
      <c r="B49" s="5" t="s">
        <v>15</v>
      </c>
      <c r="C49" s="5">
        <v>4</v>
      </c>
      <c r="D49" s="13">
        <v>59901</v>
      </c>
      <c r="E49" s="9">
        <v>-0.2767</v>
      </c>
      <c r="F49" s="13">
        <f t="shared" si="0"/>
        <v>-16574.6067</v>
      </c>
      <c r="G49" s="9">
        <v>-0.3054</v>
      </c>
      <c r="H49" s="13">
        <f t="shared" si="1"/>
        <v>-18293.7654</v>
      </c>
      <c r="I49" s="9">
        <v>-2.6100000000000002E-2</v>
      </c>
      <c r="J49" s="13">
        <f t="shared" si="2"/>
        <v>-1563.4161000000001</v>
      </c>
      <c r="K49" s="13">
        <v>10589</v>
      </c>
      <c r="L49" s="9">
        <v>0.17680000000000001</v>
      </c>
    </row>
    <row r="50" spans="1:12" x14ac:dyDescent="0.2">
      <c r="A50" s="8">
        <v>48</v>
      </c>
      <c r="B50" s="5" t="s">
        <v>15</v>
      </c>
      <c r="C50" s="5">
        <v>4</v>
      </c>
      <c r="D50" s="13">
        <v>69852</v>
      </c>
      <c r="E50" s="9">
        <v>-0.2767</v>
      </c>
      <c r="F50" s="13">
        <f t="shared" si="0"/>
        <v>-19328.0484</v>
      </c>
      <c r="G50" s="9">
        <v>-0.26169999999999999</v>
      </c>
      <c r="H50" s="13">
        <f t="shared" si="1"/>
        <v>-18280.268400000001</v>
      </c>
      <c r="I50" s="9">
        <v>-2.53E-2</v>
      </c>
      <c r="J50" s="13">
        <f t="shared" si="2"/>
        <v>-1767.2556</v>
      </c>
      <c r="K50" s="13">
        <v>16155</v>
      </c>
      <c r="L50" s="9">
        <v>0.23130000000000001</v>
      </c>
    </row>
    <row r="51" spans="1:12" x14ac:dyDescent="0.2">
      <c r="A51" s="8">
        <v>49</v>
      </c>
      <c r="B51" s="5" t="s">
        <v>13</v>
      </c>
      <c r="C51" s="5">
        <v>4</v>
      </c>
      <c r="D51" s="13">
        <v>41507</v>
      </c>
      <c r="E51" s="9">
        <v>-0.27989999999999998</v>
      </c>
      <c r="F51" s="13">
        <f t="shared" si="0"/>
        <v>-11617.809299999999</v>
      </c>
      <c r="G51" s="9">
        <v>-0.2394</v>
      </c>
      <c r="H51" s="13">
        <f t="shared" si="1"/>
        <v>-9936.7757999999994</v>
      </c>
      <c r="I51" s="9">
        <v>-2.87E-2</v>
      </c>
      <c r="J51" s="13">
        <f t="shared" si="2"/>
        <v>-1191.2509</v>
      </c>
      <c r="K51" s="13">
        <v>10463</v>
      </c>
      <c r="L51" s="9">
        <v>0.25209999999999999</v>
      </c>
    </row>
    <row r="52" spans="1:12" x14ac:dyDescent="0.2">
      <c r="A52" s="8" t="s">
        <v>9</v>
      </c>
      <c r="D52" s="13">
        <v>2033974</v>
      </c>
      <c r="E52" s="9">
        <v>-0.27860000000000001</v>
      </c>
      <c r="F52" s="13">
        <f t="shared" si="0"/>
        <v>-566665.15639999998</v>
      </c>
      <c r="G52" s="9">
        <v>-0.28549999999999998</v>
      </c>
      <c r="H52" s="13">
        <f t="shared" si="1"/>
        <v>-580699.57699999993</v>
      </c>
      <c r="I52" s="9">
        <v>-2.87E-2</v>
      </c>
      <c r="J52" s="13">
        <f t="shared" si="2"/>
        <v>-58375.053800000002</v>
      </c>
      <c r="K52" s="13">
        <v>417845</v>
      </c>
      <c r="L52" s="9">
        <v>0.2054</v>
      </c>
    </row>
    <row r="53" spans="1:12" x14ac:dyDescent="0.2">
      <c r="A53" s="2"/>
      <c r="B53" s="6"/>
      <c r="C53" s="6"/>
      <c r="D53" s="14"/>
      <c r="E53" s="3"/>
      <c r="F53" s="3"/>
      <c r="G53" s="3"/>
      <c r="H53" s="3"/>
      <c r="I53" s="3"/>
      <c r="J53" s="3"/>
      <c r="L53" s="3"/>
    </row>
    <row r="54" spans="1:12" x14ac:dyDescent="0.2">
      <c r="D54" s="15"/>
    </row>
  </sheetData>
  <autoFilter ref="A2:C52" xr:uid="{6C30B9C4-30A7-4BDA-8288-AB3CF8AD402E}"/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BEE23-977A-4719-8D19-F6D779BFE48E}">
  <dimension ref="A1:Y54"/>
  <sheetViews>
    <sheetView workbookViewId="0">
      <selection activeCell="G1" sqref="G1"/>
    </sheetView>
  </sheetViews>
  <sheetFormatPr baseColWidth="10" defaultColWidth="10.85546875" defaultRowHeight="11.25" x14ac:dyDescent="0.2"/>
  <cols>
    <col min="1" max="1" width="21.85546875" style="1" customWidth="1"/>
    <col min="2" max="2" width="10.5703125" style="5" customWidth="1"/>
    <col min="3" max="3" width="15.5703125" style="5" customWidth="1"/>
    <col min="4" max="4" width="10.5703125" style="11" customWidth="1"/>
    <col min="5" max="8" width="9.5703125" style="1" customWidth="1"/>
    <col min="9" max="9" width="3.85546875" style="1" customWidth="1"/>
    <col min="10" max="10" width="9.5703125" style="1" customWidth="1"/>
    <col min="11" max="11" width="10.85546875" style="1"/>
    <col min="12" max="12" width="3.85546875" style="1" customWidth="1"/>
    <col min="13" max="13" width="9.5703125" style="1" customWidth="1"/>
    <col min="14" max="14" width="10.85546875" style="1"/>
    <col min="15" max="15" width="3.85546875" style="1" customWidth="1"/>
    <col min="16" max="16" width="9.5703125" style="1" customWidth="1"/>
    <col min="17" max="17" width="10.85546875" style="1"/>
    <col min="18" max="18" width="3.85546875" style="1" customWidth="1"/>
    <col min="19" max="19" width="9.5703125" style="1" customWidth="1"/>
    <col min="20" max="20" width="10.85546875" style="1"/>
    <col min="21" max="21" width="3.85546875" style="1" customWidth="1"/>
    <col min="22" max="23" width="9.5703125" style="1" customWidth="1"/>
    <col min="24" max="24" width="9.5703125" style="13" customWidth="1"/>
    <col min="25" max="25" width="9.5703125" style="1" customWidth="1"/>
    <col min="26" max="16384" width="10.85546875" style="1"/>
  </cols>
  <sheetData>
    <row r="1" spans="1:25" ht="30" customHeight="1" x14ac:dyDescent="0.2">
      <c r="A1" s="51" t="s">
        <v>0</v>
      </c>
      <c r="B1" s="52"/>
      <c r="C1" s="52"/>
      <c r="D1" s="10" t="s">
        <v>1</v>
      </c>
      <c r="E1" s="10" t="s">
        <v>17</v>
      </c>
      <c r="F1" s="10" t="s">
        <v>20</v>
      </c>
      <c r="G1" s="33" t="s">
        <v>25</v>
      </c>
      <c r="H1" s="33" t="s">
        <v>24</v>
      </c>
      <c r="I1" s="25" t="s">
        <v>21</v>
      </c>
      <c r="J1" s="33" t="s">
        <v>26</v>
      </c>
      <c r="K1" s="33" t="s">
        <v>27</v>
      </c>
      <c r="L1" s="20" t="s">
        <v>21</v>
      </c>
      <c r="M1" s="33" t="s">
        <v>28</v>
      </c>
      <c r="N1" s="33" t="s">
        <v>29</v>
      </c>
      <c r="O1" s="25" t="s">
        <v>21</v>
      </c>
      <c r="P1" s="33" t="s">
        <v>30</v>
      </c>
      <c r="Q1" s="33" t="s">
        <v>31</v>
      </c>
      <c r="R1" s="25" t="s">
        <v>21</v>
      </c>
      <c r="S1" s="33" t="s">
        <v>32</v>
      </c>
      <c r="T1" s="33" t="s">
        <v>33</v>
      </c>
      <c r="U1" s="25" t="s">
        <v>21</v>
      </c>
      <c r="V1" s="19" t="s">
        <v>18</v>
      </c>
      <c r="W1" s="10" t="s">
        <v>19</v>
      </c>
      <c r="X1" s="10" t="s">
        <v>5</v>
      </c>
      <c r="Y1" s="10" t="s">
        <v>6</v>
      </c>
    </row>
    <row r="2" spans="1:25" ht="12" thickBot="1" x14ac:dyDescent="0.25">
      <c r="A2" s="16" t="s">
        <v>7</v>
      </c>
      <c r="B2" s="7" t="s">
        <v>10</v>
      </c>
      <c r="C2" s="4" t="s">
        <v>11</v>
      </c>
      <c r="D2" s="12" t="s">
        <v>8</v>
      </c>
      <c r="E2" s="12" t="s">
        <v>8</v>
      </c>
      <c r="F2" s="12">
        <f>SUM(I2,L2,O2,R2,U2)</f>
        <v>25</v>
      </c>
      <c r="G2" s="22">
        <v>36</v>
      </c>
      <c r="H2" s="22">
        <v>36</v>
      </c>
      <c r="I2" s="23">
        <v>6</v>
      </c>
      <c r="J2" s="22">
        <f>+G2+1</f>
        <v>37</v>
      </c>
      <c r="K2" s="21">
        <f>+H2+1</f>
        <v>37</v>
      </c>
      <c r="L2" s="21">
        <v>6</v>
      </c>
      <c r="M2" s="22">
        <f>+J2+1</f>
        <v>38</v>
      </c>
      <c r="N2" s="24">
        <f>+K2+1</f>
        <v>38</v>
      </c>
      <c r="O2" s="23">
        <v>6</v>
      </c>
      <c r="P2" s="22">
        <f>+M2+1</f>
        <v>39</v>
      </c>
      <c r="Q2" s="24">
        <f>+N2+1</f>
        <v>39</v>
      </c>
      <c r="R2" s="23">
        <v>6</v>
      </c>
      <c r="S2" s="22">
        <f t="shared" ref="S2:T2" si="0">+P2+1</f>
        <v>40</v>
      </c>
      <c r="T2" s="24">
        <f t="shared" si="0"/>
        <v>40</v>
      </c>
      <c r="U2" s="23">
        <v>1</v>
      </c>
      <c r="V2" s="21" t="s">
        <v>8</v>
      </c>
      <c r="W2" s="12" t="s">
        <v>8</v>
      </c>
      <c r="X2" s="12" t="s">
        <v>8</v>
      </c>
      <c r="Y2" s="12" t="s">
        <v>8</v>
      </c>
    </row>
    <row r="3" spans="1:25" x14ac:dyDescent="0.2">
      <c r="A3" s="8">
        <v>1</v>
      </c>
      <c r="B3" s="5" t="s">
        <v>13</v>
      </c>
      <c r="C3" s="5">
        <v>2</v>
      </c>
      <c r="D3" s="26">
        <f>+'Septembre 2024'!D3</f>
        <v>33244</v>
      </c>
      <c r="E3" s="13">
        <f>'Septembre 2024'!F3</f>
        <v>-9304.9956000000002</v>
      </c>
      <c r="F3" s="31">
        <f>E3/F$2</f>
        <v>-372.19982400000004</v>
      </c>
      <c r="G3" s="26">
        <f>(D3/F$2)*I$2</f>
        <v>7978.5599999999995</v>
      </c>
      <c r="H3" s="13">
        <f>F3*I$2</f>
        <v>-2233.1989440000002</v>
      </c>
      <c r="I3" s="27"/>
      <c r="J3" s="26">
        <f>(D3/F$2)*L$2</f>
        <v>7978.5599999999995</v>
      </c>
      <c r="K3" s="31">
        <f>F3*L$2</f>
        <v>-2233.1989440000002</v>
      </c>
      <c r="L3" s="27"/>
      <c r="M3" s="26">
        <f>(D3/F$2)*O$2</f>
        <v>7978.5599999999995</v>
      </c>
      <c r="N3" s="13">
        <f>F3*O$2</f>
        <v>-2233.1989440000002</v>
      </c>
      <c r="O3" s="27"/>
      <c r="P3" s="26">
        <f>(D3/F$2)*R$2</f>
        <v>7978.5599999999995</v>
      </c>
      <c r="Q3" s="13">
        <f>F3*R$2</f>
        <v>-2233.1989440000002</v>
      </c>
      <c r="R3" s="27"/>
      <c r="S3" s="26">
        <f>(D3/F$2)*U$2</f>
        <v>1329.76</v>
      </c>
      <c r="T3" s="13">
        <f>F3*U$2</f>
        <v>-372.19982400000004</v>
      </c>
      <c r="U3" s="27"/>
      <c r="V3" s="13">
        <f>'Septembre 2024'!H3</f>
        <v>-5644.8312000000005</v>
      </c>
      <c r="W3" s="13">
        <f>'Septembre 2024'!J3</f>
        <v>-1023.9152</v>
      </c>
      <c r="X3" s="13">
        <v>11620</v>
      </c>
      <c r="Y3" s="9">
        <v>0.34949999999999998</v>
      </c>
    </row>
    <row r="4" spans="1:25" x14ac:dyDescent="0.2">
      <c r="A4" s="8">
        <v>2</v>
      </c>
      <c r="B4" s="5" t="s">
        <v>15</v>
      </c>
      <c r="C4" s="5">
        <v>6</v>
      </c>
      <c r="D4" s="26">
        <f>+'Septembre 2024'!D4</f>
        <v>46505</v>
      </c>
      <c r="E4" s="13">
        <f>'Septembre 2024'!F4</f>
        <v>-12867.933499999999</v>
      </c>
      <c r="F4" s="31">
        <f t="shared" ref="F4:F52" si="1">E4/F$2</f>
        <v>-514.71733999999992</v>
      </c>
      <c r="G4" s="26">
        <f>(D4/F$2)*I$2</f>
        <v>11161.2</v>
      </c>
      <c r="H4" s="13">
        <f t="shared" ref="H4:H7" si="2">F4*I$2</f>
        <v>-3088.3040399999995</v>
      </c>
      <c r="I4" s="27"/>
      <c r="J4" s="26">
        <f t="shared" ref="J4:J52" si="3">(D4/F$2)*L$2</f>
        <v>11161.2</v>
      </c>
      <c r="K4" s="31">
        <f t="shared" ref="K4:K52" si="4">F4*L$2</f>
        <v>-3088.3040399999995</v>
      </c>
      <c r="L4" s="27"/>
      <c r="M4" s="26">
        <f t="shared" ref="M4:M52" si="5">(D4/F$2)*O$2</f>
        <v>11161.2</v>
      </c>
      <c r="N4" s="13">
        <f t="shared" ref="N4:N52" si="6">F4*O$2</f>
        <v>-3088.3040399999995</v>
      </c>
      <c r="O4" s="27"/>
      <c r="P4" s="26">
        <f t="shared" ref="P4:P52" si="7">(D4/F$2)*R$2</f>
        <v>11161.2</v>
      </c>
      <c r="Q4" s="13">
        <f t="shared" ref="Q4:Q52" si="8">F4*R$2</f>
        <v>-3088.3040399999995</v>
      </c>
      <c r="R4" s="27"/>
      <c r="S4" s="26">
        <f t="shared" ref="S4:S52" si="9">(D4/F$2)*U$2</f>
        <v>1860.2</v>
      </c>
      <c r="T4" s="13">
        <f t="shared" ref="T4:T52" si="10">F4*U$2</f>
        <v>-514.71733999999992</v>
      </c>
      <c r="U4" s="27"/>
      <c r="V4" s="13">
        <f>'Septembre 2024'!H4</f>
        <v>-14263.083499999999</v>
      </c>
      <c r="W4" s="13">
        <f>'Septembre 2024'!J4</f>
        <v>-1292.8389999999999</v>
      </c>
      <c r="X4" s="13">
        <v>8781</v>
      </c>
      <c r="Y4" s="9">
        <v>0.1888</v>
      </c>
    </row>
    <row r="5" spans="1:25" x14ac:dyDescent="0.2">
      <c r="A5" s="8">
        <v>3</v>
      </c>
      <c r="B5" s="5" t="s">
        <v>13</v>
      </c>
      <c r="C5" s="5">
        <v>3</v>
      </c>
      <c r="D5" s="26">
        <f>+'Septembre 2024'!D5</f>
        <v>33752</v>
      </c>
      <c r="E5" s="13">
        <f>'Septembre 2024'!F5</f>
        <v>-9447.1847999999991</v>
      </c>
      <c r="F5" s="31">
        <f t="shared" si="1"/>
        <v>-377.88739199999998</v>
      </c>
      <c r="G5" s="26">
        <f t="shared" ref="G5:G52" si="11">(D5/F$2)*I$2</f>
        <v>8100.48</v>
      </c>
      <c r="H5" s="13">
        <f t="shared" si="2"/>
        <v>-2267.3243519999996</v>
      </c>
      <c r="I5" s="27"/>
      <c r="J5" s="26">
        <f t="shared" si="3"/>
        <v>8100.48</v>
      </c>
      <c r="K5" s="31">
        <f t="shared" si="4"/>
        <v>-2267.3243519999996</v>
      </c>
      <c r="L5" s="27"/>
      <c r="M5" s="26">
        <f t="shared" si="5"/>
        <v>8100.48</v>
      </c>
      <c r="N5" s="13">
        <f t="shared" si="6"/>
        <v>-2267.3243519999996</v>
      </c>
      <c r="O5" s="27"/>
      <c r="P5" s="26">
        <f t="shared" si="7"/>
        <v>8100.48</v>
      </c>
      <c r="Q5" s="13">
        <f t="shared" si="8"/>
        <v>-2267.3243519999996</v>
      </c>
      <c r="R5" s="27"/>
      <c r="S5" s="26">
        <f t="shared" si="9"/>
        <v>1350.08</v>
      </c>
      <c r="T5" s="13">
        <f t="shared" si="10"/>
        <v>-377.88739199999998</v>
      </c>
      <c r="U5" s="27"/>
      <c r="V5" s="13">
        <f>'Septembre 2024'!H5</f>
        <v>-9524.8144000000011</v>
      </c>
      <c r="W5" s="13">
        <f>'Septembre 2024'!J5</f>
        <v>-1032.8111999999999</v>
      </c>
      <c r="X5" s="13">
        <v>6829</v>
      </c>
      <c r="Y5" s="9">
        <v>0.20230000000000001</v>
      </c>
    </row>
    <row r="6" spans="1:25" x14ac:dyDescent="0.2">
      <c r="A6" s="8">
        <v>4</v>
      </c>
      <c r="B6" s="5" t="s">
        <v>14</v>
      </c>
      <c r="C6" s="5">
        <v>5</v>
      </c>
      <c r="D6" s="26">
        <f>+'Septembre 2024'!D6</f>
        <v>9721</v>
      </c>
      <c r="E6" s="13">
        <f>'Septembre 2024'!F6</f>
        <v>-2817.1458000000002</v>
      </c>
      <c r="F6" s="31">
        <f t="shared" si="1"/>
        <v>-112.685832</v>
      </c>
      <c r="G6" s="26">
        <f t="shared" si="11"/>
        <v>2333.04</v>
      </c>
      <c r="H6" s="13">
        <f t="shared" si="2"/>
        <v>-676.11499200000003</v>
      </c>
      <c r="I6" s="27"/>
      <c r="J6" s="26">
        <f t="shared" si="3"/>
        <v>2333.04</v>
      </c>
      <c r="K6" s="31">
        <f t="shared" si="4"/>
        <v>-676.11499200000003</v>
      </c>
      <c r="L6" s="27"/>
      <c r="M6" s="26">
        <f t="shared" si="5"/>
        <v>2333.04</v>
      </c>
      <c r="N6" s="13">
        <f t="shared" si="6"/>
        <v>-676.11499200000003</v>
      </c>
      <c r="O6" s="27"/>
      <c r="P6" s="26">
        <f t="shared" si="7"/>
        <v>2333.04</v>
      </c>
      <c r="Q6" s="13">
        <f t="shared" si="8"/>
        <v>-676.11499200000003</v>
      </c>
      <c r="R6" s="27"/>
      <c r="S6" s="26">
        <f t="shared" si="9"/>
        <v>388.84</v>
      </c>
      <c r="T6" s="13">
        <f t="shared" si="10"/>
        <v>-112.685832</v>
      </c>
      <c r="U6" s="27"/>
      <c r="V6" s="13">
        <f>'Septembre 2024'!H6</f>
        <v>-12208.6039</v>
      </c>
      <c r="W6" s="13">
        <f>'Septembre 2024'!J6</f>
        <v>-545.34809999999993</v>
      </c>
      <c r="X6" s="13">
        <v>-6822</v>
      </c>
      <c r="Y6" s="9">
        <v>-0.70169999999999999</v>
      </c>
    </row>
    <row r="7" spans="1:25" x14ac:dyDescent="0.2">
      <c r="A7" s="8">
        <v>5</v>
      </c>
      <c r="B7" s="5" t="s">
        <v>15</v>
      </c>
      <c r="C7" s="5">
        <v>2</v>
      </c>
      <c r="D7" s="26">
        <f>+'Septembre 2024'!D7</f>
        <v>69835</v>
      </c>
      <c r="E7" s="13">
        <f>'Septembre 2024'!F7</f>
        <v>-19323.344499999999</v>
      </c>
      <c r="F7" s="31">
        <f t="shared" si="1"/>
        <v>-772.93377999999996</v>
      </c>
      <c r="G7" s="26">
        <f t="shared" si="11"/>
        <v>16760.400000000001</v>
      </c>
      <c r="H7" s="13">
        <f t="shared" si="2"/>
        <v>-4637.60268</v>
      </c>
      <c r="I7" s="27"/>
      <c r="J7" s="26">
        <f t="shared" si="3"/>
        <v>16760.400000000001</v>
      </c>
      <c r="K7" s="31">
        <f t="shared" si="4"/>
        <v>-4637.60268</v>
      </c>
      <c r="L7" s="27"/>
      <c r="M7" s="26">
        <f t="shared" si="5"/>
        <v>16760.400000000001</v>
      </c>
      <c r="N7" s="13">
        <f t="shared" si="6"/>
        <v>-4637.60268</v>
      </c>
      <c r="O7" s="27"/>
      <c r="P7" s="26">
        <f t="shared" si="7"/>
        <v>16760.400000000001</v>
      </c>
      <c r="Q7" s="13">
        <f t="shared" si="8"/>
        <v>-4637.60268</v>
      </c>
      <c r="R7" s="27"/>
      <c r="S7" s="26">
        <f t="shared" si="9"/>
        <v>2793.4</v>
      </c>
      <c r="T7" s="13">
        <f t="shared" si="10"/>
        <v>-772.93377999999996</v>
      </c>
      <c r="U7" s="27"/>
      <c r="V7" s="13">
        <f>'Septembre 2024'!H7</f>
        <v>-16676.598000000002</v>
      </c>
      <c r="W7" s="13">
        <f>'Septembre 2024'!J7</f>
        <v>-1766.8254999999999</v>
      </c>
      <c r="X7" s="13">
        <v>17057</v>
      </c>
      <c r="Y7" s="9">
        <v>0.2442</v>
      </c>
    </row>
    <row r="8" spans="1:25" x14ac:dyDescent="0.2">
      <c r="A8" s="8">
        <v>6</v>
      </c>
      <c r="B8" s="5" t="s">
        <v>12</v>
      </c>
      <c r="C8" s="5">
        <v>4</v>
      </c>
      <c r="D8" s="26">
        <f>+'Septembre 2024'!D8</f>
        <v>25360</v>
      </c>
      <c r="E8" s="13">
        <f>'Septembre 2024'!F8</f>
        <v>-7098.2639999999992</v>
      </c>
      <c r="F8" s="31">
        <f t="shared" si="1"/>
        <v>-283.93055999999996</v>
      </c>
      <c r="G8" s="26">
        <f t="shared" si="11"/>
        <v>6086.4</v>
      </c>
      <c r="H8" s="13">
        <f t="shared" ref="H8:H52" si="12">F8*I$2</f>
        <v>-1703.5833599999996</v>
      </c>
      <c r="I8" s="27"/>
      <c r="J8" s="26">
        <f t="shared" si="3"/>
        <v>6086.4</v>
      </c>
      <c r="K8" s="31">
        <f t="shared" si="4"/>
        <v>-1703.5833599999996</v>
      </c>
      <c r="L8" s="27"/>
      <c r="M8" s="26">
        <f t="shared" si="5"/>
        <v>6086.4</v>
      </c>
      <c r="N8" s="13">
        <f t="shared" si="6"/>
        <v>-1703.5833599999996</v>
      </c>
      <c r="O8" s="27"/>
      <c r="P8" s="26">
        <f t="shared" si="7"/>
        <v>6086.4</v>
      </c>
      <c r="Q8" s="13">
        <f t="shared" si="8"/>
        <v>-1703.5833599999996</v>
      </c>
      <c r="R8" s="27"/>
      <c r="S8" s="26">
        <f t="shared" si="9"/>
        <v>1014.4</v>
      </c>
      <c r="T8" s="13">
        <f t="shared" si="10"/>
        <v>-283.93055999999996</v>
      </c>
      <c r="U8" s="27"/>
      <c r="V8" s="13">
        <f>'Septembre 2024'!H8</f>
        <v>-7511.6320000000005</v>
      </c>
      <c r="W8" s="13">
        <f>'Septembre 2024'!J8</f>
        <v>-862.24</v>
      </c>
      <c r="X8" s="13">
        <v>6464</v>
      </c>
      <c r="Y8" s="9">
        <v>0.25490000000000002</v>
      </c>
    </row>
    <row r="9" spans="1:25" x14ac:dyDescent="0.2">
      <c r="A9" s="8">
        <v>7</v>
      </c>
      <c r="B9" s="5" t="s">
        <v>16</v>
      </c>
      <c r="C9" s="5">
        <v>3</v>
      </c>
      <c r="D9" s="26">
        <f>+'Septembre 2024'!D9</f>
        <v>82516</v>
      </c>
      <c r="E9" s="13">
        <f>'Septembre 2024'!F9</f>
        <v>-22832.177200000002</v>
      </c>
      <c r="F9" s="31">
        <f t="shared" si="1"/>
        <v>-913.28708800000004</v>
      </c>
      <c r="G9" s="26">
        <f t="shared" si="11"/>
        <v>19803.84</v>
      </c>
      <c r="H9" s="13">
        <f t="shared" si="12"/>
        <v>-5479.7225280000002</v>
      </c>
      <c r="I9" s="27"/>
      <c r="J9" s="26">
        <f t="shared" si="3"/>
        <v>19803.84</v>
      </c>
      <c r="K9" s="31">
        <f t="shared" si="4"/>
        <v>-5479.7225280000002</v>
      </c>
      <c r="L9" s="27"/>
      <c r="M9" s="26">
        <f t="shared" si="5"/>
        <v>19803.84</v>
      </c>
      <c r="N9" s="13">
        <f t="shared" si="6"/>
        <v>-5479.7225280000002</v>
      </c>
      <c r="O9" s="27"/>
      <c r="P9" s="26">
        <f t="shared" si="7"/>
        <v>19803.84</v>
      </c>
      <c r="Q9" s="13">
        <f t="shared" si="8"/>
        <v>-5479.7225280000002</v>
      </c>
      <c r="R9" s="27"/>
      <c r="S9" s="26">
        <f t="shared" si="9"/>
        <v>3300.64</v>
      </c>
      <c r="T9" s="13">
        <f t="shared" si="10"/>
        <v>-913.28708800000004</v>
      </c>
      <c r="U9" s="27"/>
      <c r="V9" s="13">
        <f>'Septembre 2024'!H9</f>
        <v>-22733.158000000003</v>
      </c>
      <c r="W9" s="13">
        <f>'Septembre 2024'!J9</f>
        <v>-2021.6420000000001</v>
      </c>
      <c r="X9" s="13">
        <v>17185</v>
      </c>
      <c r="Y9" s="9">
        <v>0.20830000000000001</v>
      </c>
    </row>
    <row r="10" spans="1:25" x14ac:dyDescent="0.2">
      <c r="A10" s="8">
        <v>8</v>
      </c>
      <c r="B10" s="5" t="s">
        <v>16</v>
      </c>
      <c r="C10" s="5">
        <v>7</v>
      </c>
      <c r="D10" s="26">
        <f>+'Septembre 2024'!D10</f>
        <v>107412</v>
      </c>
      <c r="E10" s="13">
        <f>'Septembre 2024'!F10</f>
        <v>-29720.900399999999</v>
      </c>
      <c r="F10" s="31">
        <f t="shared" si="1"/>
        <v>-1188.836016</v>
      </c>
      <c r="G10" s="26">
        <f t="shared" si="11"/>
        <v>25778.879999999997</v>
      </c>
      <c r="H10" s="13">
        <f t="shared" si="12"/>
        <v>-7133.0160959999994</v>
      </c>
      <c r="I10" s="27"/>
      <c r="J10" s="26">
        <f t="shared" si="3"/>
        <v>25778.879999999997</v>
      </c>
      <c r="K10" s="31">
        <f t="shared" si="4"/>
        <v>-7133.0160959999994</v>
      </c>
      <c r="L10" s="27"/>
      <c r="M10" s="26">
        <f t="shared" si="5"/>
        <v>25778.879999999997</v>
      </c>
      <c r="N10" s="13">
        <f t="shared" si="6"/>
        <v>-7133.0160959999994</v>
      </c>
      <c r="O10" s="27"/>
      <c r="P10" s="26">
        <f t="shared" si="7"/>
        <v>25778.879999999997</v>
      </c>
      <c r="Q10" s="13">
        <f t="shared" si="8"/>
        <v>-7133.0160959999994</v>
      </c>
      <c r="R10" s="27"/>
      <c r="S10" s="26">
        <f t="shared" si="9"/>
        <v>4296.4799999999996</v>
      </c>
      <c r="T10" s="13">
        <f t="shared" si="10"/>
        <v>-1188.836016</v>
      </c>
      <c r="U10" s="27"/>
      <c r="V10" s="13">
        <f>'Septembre 2024'!H10</f>
        <v>-30795.020400000001</v>
      </c>
      <c r="W10" s="13">
        <f>'Septembre 2024'!J10</f>
        <v>-2524.1819999999998</v>
      </c>
      <c r="X10" s="13">
        <v>21271</v>
      </c>
      <c r="Y10" s="9">
        <v>0.19800000000000001</v>
      </c>
    </row>
    <row r="11" spans="1:25" x14ac:dyDescent="0.2">
      <c r="A11" s="8">
        <v>9</v>
      </c>
      <c r="B11" s="5" t="s">
        <v>12</v>
      </c>
      <c r="C11" s="5">
        <v>1</v>
      </c>
      <c r="D11" s="26">
        <f>+'Septembre 2024'!D11</f>
        <v>19986</v>
      </c>
      <c r="E11" s="13">
        <f>'Septembre 2024'!F11</f>
        <v>-5594.0814</v>
      </c>
      <c r="F11" s="31">
        <f t="shared" si="1"/>
        <v>-223.76325600000001</v>
      </c>
      <c r="G11" s="26">
        <f t="shared" si="11"/>
        <v>4796.6400000000003</v>
      </c>
      <c r="H11" s="13">
        <f t="shared" si="12"/>
        <v>-1342.5795360000002</v>
      </c>
      <c r="I11" s="27"/>
      <c r="J11" s="26">
        <f t="shared" si="3"/>
        <v>4796.6400000000003</v>
      </c>
      <c r="K11" s="31">
        <f t="shared" si="4"/>
        <v>-1342.5795360000002</v>
      </c>
      <c r="L11" s="27"/>
      <c r="M11" s="26">
        <f t="shared" si="5"/>
        <v>4796.6400000000003</v>
      </c>
      <c r="N11" s="13">
        <f t="shared" si="6"/>
        <v>-1342.5795360000002</v>
      </c>
      <c r="O11" s="27"/>
      <c r="P11" s="26">
        <f t="shared" si="7"/>
        <v>4796.6400000000003</v>
      </c>
      <c r="Q11" s="13">
        <f t="shared" si="8"/>
        <v>-1342.5795360000002</v>
      </c>
      <c r="R11" s="27"/>
      <c r="S11" s="26">
        <f t="shared" si="9"/>
        <v>799.44</v>
      </c>
      <c r="T11" s="13">
        <f t="shared" si="10"/>
        <v>-223.76325600000001</v>
      </c>
      <c r="U11" s="27"/>
      <c r="V11" s="13">
        <f>'Septembre 2024'!H11</f>
        <v>-4117.116</v>
      </c>
      <c r="W11" s="13">
        <f>'Septembre 2024'!J11</f>
        <v>-753.47219999999993</v>
      </c>
      <c r="X11" s="13">
        <v>6124</v>
      </c>
      <c r="Y11" s="9">
        <v>0.30640000000000001</v>
      </c>
    </row>
    <row r="12" spans="1:25" x14ac:dyDescent="0.2">
      <c r="A12" s="8">
        <v>10</v>
      </c>
      <c r="B12" s="5" t="s">
        <v>16</v>
      </c>
      <c r="C12" s="5">
        <v>7</v>
      </c>
      <c r="D12" s="26">
        <f>+'Septembre 2024'!D12</f>
        <v>122386</v>
      </c>
      <c r="E12" s="13">
        <f>'Septembre 2024'!F12</f>
        <v>-33864.206200000001</v>
      </c>
      <c r="F12" s="31">
        <f t="shared" si="1"/>
        <v>-1354.568248</v>
      </c>
      <c r="G12" s="26">
        <f t="shared" si="11"/>
        <v>29372.639999999999</v>
      </c>
      <c r="H12" s="13">
        <f t="shared" si="12"/>
        <v>-8127.4094880000002</v>
      </c>
      <c r="I12" s="27"/>
      <c r="J12" s="26">
        <f t="shared" si="3"/>
        <v>29372.639999999999</v>
      </c>
      <c r="K12" s="31">
        <f t="shared" si="4"/>
        <v>-8127.4094880000002</v>
      </c>
      <c r="L12" s="27"/>
      <c r="M12" s="26">
        <f t="shared" si="5"/>
        <v>29372.639999999999</v>
      </c>
      <c r="N12" s="13">
        <f t="shared" si="6"/>
        <v>-8127.4094880000002</v>
      </c>
      <c r="O12" s="27"/>
      <c r="P12" s="26">
        <f t="shared" si="7"/>
        <v>29372.639999999999</v>
      </c>
      <c r="Q12" s="13">
        <f t="shared" si="8"/>
        <v>-8127.4094880000002</v>
      </c>
      <c r="R12" s="27"/>
      <c r="S12" s="26">
        <f t="shared" si="9"/>
        <v>4895.4399999999996</v>
      </c>
      <c r="T12" s="13">
        <f t="shared" si="10"/>
        <v>-1354.568248</v>
      </c>
      <c r="U12" s="27"/>
      <c r="V12" s="13">
        <f>'Septembre 2024'!H12</f>
        <v>-34880.009999999995</v>
      </c>
      <c r="W12" s="13">
        <f>'Septembre 2024'!J12</f>
        <v>-2827.1165999999998</v>
      </c>
      <c r="X12" s="13">
        <v>24497</v>
      </c>
      <c r="Y12" s="9">
        <v>0.20019999999999999</v>
      </c>
    </row>
    <row r="13" spans="1:25" x14ac:dyDescent="0.2">
      <c r="A13" s="8">
        <v>11</v>
      </c>
      <c r="B13" s="5" t="s">
        <v>12</v>
      </c>
      <c r="C13" s="5">
        <v>1</v>
      </c>
      <c r="D13" s="26">
        <f>+'Septembre 2024'!D13</f>
        <v>21222</v>
      </c>
      <c r="E13" s="13">
        <f>'Septembre 2024'!F13</f>
        <v>-5940.0378000000001</v>
      </c>
      <c r="F13" s="31">
        <f t="shared" si="1"/>
        <v>-237.60151200000001</v>
      </c>
      <c r="G13" s="26">
        <f t="shared" si="11"/>
        <v>5093.28</v>
      </c>
      <c r="H13" s="13">
        <f t="shared" si="12"/>
        <v>-1425.6090720000002</v>
      </c>
      <c r="I13" s="27"/>
      <c r="J13" s="26">
        <f t="shared" si="3"/>
        <v>5093.28</v>
      </c>
      <c r="K13" s="31">
        <f t="shared" si="4"/>
        <v>-1425.6090720000002</v>
      </c>
      <c r="L13" s="27"/>
      <c r="M13" s="26">
        <f t="shared" si="5"/>
        <v>5093.28</v>
      </c>
      <c r="N13" s="13">
        <f t="shared" si="6"/>
        <v>-1425.6090720000002</v>
      </c>
      <c r="O13" s="27"/>
      <c r="P13" s="26">
        <f t="shared" si="7"/>
        <v>5093.28</v>
      </c>
      <c r="Q13" s="13">
        <f t="shared" si="8"/>
        <v>-1425.6090720000002</v>
      </c>
      <c r="R13" s="27"/>
      <c r="S13" s="26">
        <f t="shared" si="9"/>
        <v>848.88</v>
      </c>
      <c r="T13" s="13">
        <f t="shared" si="10"/>
        <v>-237.60151200000001</v>
      </c>
      <c r="U13" s="27"/>
      <c r="V13" s="13">
        <f>'Septembre 2024'!H13</f>
        <v>-5152.7015999999994</v>
      </c>
      <c r="W13" s="13">
        <f>'Septembre 2024'!J13</f>
        <v>-778.84740000000011</v>
      </c>
      <c r="X13" s="13">
        <v>5744</v>
      </c>
      <c r="Y13" s="9">
        <v>0.2707</v>
      </c>
    </row>
    <row r="14" spans="1:25" x14ac:dyDescent="0.2">
      <c r="A14" s="8">
        <v>12</v>
      </c>
      <c r="B14" s="5" t="s">
        <v>15</v>
      </c>
      <c r="C14" s="5">
        <v>5</v>
      </c>
      <c r="D14" s="26">
        <f>+'Septembre 2024'!D14</f>
        <v>63516</v>
      </c>
      <c r="E14" s="13">
        <f>'Septembre 2024'!F14</f>
        <v>-17574.877199999999</v>
      </c>
      <c r="F14" s="31">
        <f t="shared" si="1"/>
        <v>-702.99508800000001</v>
      </c>
      <c r="G14" s="26">
        <f t="shared" si="11"/>
        <v>15243.84</v>
      </c>
      <c r="H14" s="13">
        <f t="shared" si="12"/>
        <v>-4217.9705279999998</v>
      </c>
      <c r="I14" s="27"/>
      <c r="J14" s="26">
        <f t="shared" si="3"/>
        <v>15243.84</v>
      </c>
      <c r="K14" s="31">
        <f t="shared" si="4"/>
        <v>-4217.9705279999998</v>
      </c>
      <c r="L14" s="27"/>
      <c r="M14" s="26">
        <f t="shared" si="5"/>
        <v>15243.84</v>
      </c>
      <c r="N14" s="13">
        <f t="shared" si="6"/>
        <v>-4217.9705279999998</v>
      </c>
      <c r="O14" s="27"/>
      <c r="P14" s="26">
        <f t="shared" si="7"/>
        <v>15243.84</v>
      </c>
      <c r="Q14" s="13">
        <f t="shared" si="8"/>
        <v>-4217.9705279999998</v>
      </c>
      <c r="R14" s="27"/>
      <c r="S14" s="26">
        <f t="shared" si="9"/>
        <v>2540.64</v>
      </c>
      <c r="T14" s="13">
        <f t="shared" si="10"/>
        <v>-702.99508800000001</v>
      </c>
      <c r="U14" s="27"/>
      <c r="V14" s="13">
        <f>'Septembre 2024'!H14</f>
        <v>-16209.283199999998</v>
      </c>
      <c r="W14" s="13">
        <f>'Septembre 2024'!J14</f>
        <v>-1638.7128</v>
      </c>
      <c r="X14" s="13">
        <v>14436</v>
      </c>
      <c r="Y14" s="9">
        <v>0.2273</v>
      </c>
    </row>
    <row r="15" spans="1:25" x14ac:dyDescent="0.2">
      <c r="A15" s="8">
        <v>13</v>
      </c>
      <c r="B15" s="5" t="s">
        <v>12</v>
      </c>
      <c r="C15" s="5">
        <v>4</v>
      </c>
      <c r="D15" s="26">
        <f>+'Septembre 2024'!D15</f>
        <v>22199</v>
      </c>
      <c r="E15" s="13">
        <f>'Septembre 2024'!F15</f>
        <v>-6213.5000999999993</v>
      </c>
      <c r="F15" s="31">
        <f t="shared" si="1"/>
        <v>-248.54000399999998</v>
      </c>
      <c r="G15" s="26">
        <f t="shared" si="11"/>
        <v>5327.76</v>
      </c>
      <c r="H15" s="13">
        <f t="shared" si="12"/>
        <v>-1491.2400239999999</v>
      </c>
      <c r="I15" s="27"/>
      <c r="J15" s="26">
        <f t="shared" si="3"/>
        <v>5327.76</v>
      </c>
      <c r="K15" s="31">
        <f t="shared" si="4"/>
        <v>-1491.2400239999999</v>
      </c>
      <c r="L15" s="27"/>
      <c r="M15" s="26">
        <f t="shared" si="5"/>
        <v>5327.76</v>
      </c>
      <c r="N15" s="13">
        <f t="shared" si="6"/>
        <v>-1491.2400239999999</v>
      </c>
      <c r="O15" s="27"/>
      <c r="P15" s="26">
        <f t="shared" si="7"/>
        <v>5327.76</v>
      </c>
      <c r="Q15" s="13">
        <f t="shared" si="8"/>
        <v>-1491.2400239999999</v>
      </c>
      <c r="R15" s="27"/>
      <c r="S15" s="26">
        <f t="shared" si="9"/>
        <v>887.96</v>
      </c>
      <c r="T15" s="13">
        <f t="shared" si="10"/>
        <v>-248.54000399999998</v>
      </c>
      <c r="U15" s="27"/>
      <c r="V15" s="13">
        <f>'Septembre 2024'!H15</f>
        <v>-9907.4136999999992</v>
      </c>
      <c r="W15" s="13">
        <f>'Septembre 2024'!J15</f>
        <v>-799.16399999999999</v>
      </c>
      <c r="X15" s="13">
        <v>1507</v>
      </c>
      <c r="Y15" s="9">
        <v>6.7900000000000002E-2</v>
      </c>
    </row>
    <row r="16" spans="1:25" x14ac:dyDescent="0.2">
      <c r="A16" s="8">
        <v>14</v>
      </c>
      <c r="B16" s="5" t="s">
        <v>12</v>
      </c>
      <c r="C16" s="5">
        <v>6</v>
      </c>
      <c r="D16" s="26">
        <f>+'Septembre 2024'!D16</f>
        <v>29475</v>
      </c>
      <c r="E16" s="13">
        <f>'Septembre 2024'!F16</f>
        <v>-8748.18</v>
      </c>
      <c r="F16" s="31">
        <f t="shared" si="1"/>
        <v>-349.92720000000003</v>
      </c>
      <c r="G16" s="26">
        <f t="shared" si="11"/>
        <v>7074</v>
      </c>
      <c r="H16" s="13">
        <f t="shared" si="12"/>
        <v>-2099.5632000000001</v>
      </c>
      <c r="I16" s="27"/>
      <c r="J16" s="26">
        <f t="shared" si="3"/>
        <v>7074</v>
      </c>
      <c r="K16" s="31">
        <f t="shared" si="4"/>
        <v>-2099.5632000000001</v>
      </c>
      <c r="L16" s="27"/>
      <c r="M16" s="26">
        <f t="shared" si="5"/>
        <v>7074</v>
      </c>
      <c r="N16" s="13">
        <f t="shared" si="6"/>
        <v>-2099.5632000000001</v>
      </c>
      <c r="O16" s="27"/>
      <c r="P16" s="26">
        <f t="shared" si="7"/>
        <v>7074</v>
      </c>
      <c r="Q16" s="13">
        <f t="shared" si="8"/>
        <v>-2099.5632000000001</v>
      </c>
      <c r="R16" s="27"/>
      <c r="S16" s="26">
        <f t="shared" si="9"/>
        <v>1179</v>
      </c>
      <c r="T16" s="13">
        <f t="shared" si="10"/>
        <v>-349.92720000000003</v>
      </c>
      <c r="U16" s="27"/>
      <c r="V16" s="13">
        <f>'Septembre 2024'!H16</f>
        <v>-10811.43</v>
      </c>
      <c r="W16" s="13">
        <f>'Septembre 2024'!J16</f>
        <v>-946.14749999999992</v>
      </c>
      <c r="X16" s="13">
        <v>3073</v>
      </c>
      <c r="Y16" s="9">
        <v>0.1043</v>
      </c>
    </row>
    <row r="17" spans="1:25" x14ac:dyDescent="0.2">
      <c r="A17" s="8">
        <v>15</v>
      </c>
      <c r="B17" s="5" t="s">
        <v>14</v>
      </c>
      <c r="C17" s="5">
        <v>6</v>
      </c>
      <c r="D17" s="26">
        <f>+'Septembre 2024'!D17</f>
        <v>17971</v>
      </c>
      <c r="E17" s="13">
        <f>'Septembre 2024'!F17</f>
        <v>-5207.9957999999997</v>
      </c>
      <c r="F17" s="31">
        <f t="shared" si="1"/>
        <v>-208.31983199999999</v>
      </c>
      <c r="G17" s="26">
        <f t="shared" si="11"/>
        <v>4313.04</v>
      </c>
      <c r="H17" s="13">
        <f t="shared" si="12"/>
        <v>-1249.9189919999999</v>
      </c>
      <c r="I17" s="27"/>
      <c r="J17" s="26">
        <f t="shared" si="3"/>
        <v>4313.04</v>
      </c>
      <c r="K17" s="31">
        <f t="shared" si="4"/>
        <v>-1249.9189919999999</v>
      </c>
      <c r="L17" s="27"/>
      <c r="M17" s="26">
        <f t="shared" si="5"/>
        <v>4313.04</v>
      </c>
      <c r="N17" s="13">
        <f t="shared" si="6"/>
        <v>-1249.9189919999999</v>
      </c>
      <c r="O17" s="27"/>
      <c r="P17" s="26">
        <f t="shared" si="7"/>
        <v>4313.04</v>
      </c>
      <c r="Q17" s="13">
        <f t="shared" si="8"/>
        <v>-1249.9189919999999</v>
      </c>
      <c r="R17" s="27"/>
      <c r="S17" s="26">
        <f t="shared" si="9"/>
        <v>718.84</v>
      </c>
      <c r="T17" s="13">
        <f t="shared" si="10"/>
        <v>-208.31983199999999</v>
      </c>
      <c r="U17" s="27"/>
      <c r="V17" s="13">
        <f>'Septembre 2024'!H17</f>
        <v>-6104.7487000000001</v>
      </c>
      <c r="W17" s="13">
        <f>'Septembre 2024'!J17</f>
        <v>-713.44870000000003</v>
      </c>
      <c r="X17" s="13">
        <v>2352</v>
      </c>
      <c r="Y17" s="9">
        <v>0.13089999999999999</v>
      </c>
    </row>
    <row r="18" spans="1:25" x14ac:dyDescent="0.2">
      <c r="A18" s="8">
        <v>16</v>
      </c>
      <c r="B18" s="5" t="s">
        <v>13</v>
      </c>
      <c r="C18" s="5">
        <v>6</v>
      </c>
      <c r="D18" s="26">
        <f>+'Septembre 2024'!D18</f>
        <v>38607</v>
      </c>
      <c r="E18" s="13">
        <f>'Septembre 2024'!F18</f>
        <v>-10806.0993</v>
      </c>
      <c r="F18" s="31">
        <f t="shared" si="1"/>
        <v>-432.24397199999999</v>
      </c>
      <c r="G18" s="26">
        <f t="shared" si="11"/>
        <v>9265.68</v>
      </c>
      <c r="H18" s="13">
        <f t="shared" si="12"/>
        <v>-2593.4638319999999</v>
      </c>
      <c r="I18" s="27"/>
      <c r="J18" s="26">
        <f t="shared" si="3"/>
        <v>9265.68</v>
      </c>
      <c r="K18" s="31">
        <f t="shared" si="4"/>
        <v>-2593.4638319999999</v>
      </c>
      <c r="L18" s="27"/>
      <c r="M18" s="26">
        <f t="shared" si="5"/>
        <v>9265.68</v>
      </c>
      <c r="N18" s="13">
        <f t="shared" si="6"/>
        <v>-2593.4638319999999</v>
      </c>
      <c r="O18" s="27"/>
      <c r="P18" s="26">
        <f t="shared" si="7"/>
        <v>9265.68</v>
      </c>
      <c r="Q18" s="13">
        <f t="shared" si="8"/>
        <v>-2593.4638319999999</v>
      </c>
      <c r="R18" s="27"/>
      <c r="S18" s="26">
        <f t="shared" si="9"/>
        <v>1544.28</v>
      </c>
      <c r="T18" s="13">
        <f t="shared" si="10"/>
        <v>-432.24397199999999</v>
      </c>
      <c r="U18" s="27"/>
      <c r="V18" s="13">
        <f>'Septembre 2024'!H18</f>
        <v>-14554.839</v>
      </c>
      <c r="W18" s="13">
        <f>'Septembre 2024'!J18</f>
        <v>-1131.1850999999999</v>
      </c>
      <c r="X18" s="13">
        <v>4393</v>
      </c>
      <c r="Y18" s="9">
        <v>0.1138</v>
      </c>
    </row>
    <row r="19" spans="1:25" x14ac:dyDescent="0.2">
      <c r="A19" s="8">
        <v>17</v>
      </c>
      <c r="B19" s="5" t="s">
        <v>12</v>
      </c>
      <c r="C19" s="5">
        <v>2</v>
      </c>
      <c r="D19" s="26">
        <f>+'Septembre 2024'!D19</f>
        <v>27723</v>
      </c>
      <c r="E19" s="13">
        <f>'Septembre 2024'!F19</f>
        <v>-7759.6676999999991</v>
      </c>
      <c r="F19" s="31">
        <f t="shared" si="1"/>
        <v>-310.38670799999994</v>
      </c>
      <c r="G19" s="26">
        <f t="shared" si="11"/>
        <v>6653.52</v>
      </c>
      <c r="H19" s="13">
        <f t="shared" si="12"/>
        <v>-1862.3202479999995</v>
      </c>
      <c r="I19" s="27"/>
      <c r="J19" s="26">
        <f t="shared" si="3"/>
        <v>6653.52</v>
      </c>
      <c r="K19" s="31">
        <f t="shared" si="4"/>
        <v>-1862.3202479999995</v>
      </c>
      <c r="L19" s="27"/>
      <c r="M19" s="26">
        <f t="shared" si="5"/>
        <v>6653.52</v>
      </c>
      <c r="N19" s="13">
        <f t="shared" si="6"/>
        <v>-1862.3202479999995</v>
      </c>
      <c r="O19" s="27"/>
      <c r="P19" s="26">
        <f t="shared" si="7"/>
        <v>6653.52</v>
      </c>
      <c r="Q19" s="13">
        <f t="shared" si="8"/>
        <v>-1862.3202479999995</v>
      </c>
      <c r="R19" s="27"/>
      <c r="S19" s="26">
        <f t="shared" si="9"/>
        <v>1108.92</v>
      </c>
      <c r="T19" s="13">
        <f t="shared" si="10"/>
        <v>-310.38670799999994</v>
      </c>
      <c r="U19" s="27"/>
      <c r="V19" s="13">
        <f>'Septembre 2024'!H19</f>
        <v>-8937.8952000000008</v>
      </c>
      <c r="W19" s="13">
        <f>'Septembre 2024'!J19</f>
        <v>-912.08669999999995</v>
      </c>
      <c r="X19" s="13">
        <v>5402</v>
      </c>
      <c r="Y19" s="9">
        <v>0.1948</v>
      </c>
    </row>
    <row r="20" spans="1:25" x14ac:dyDescent="0.2">
      <c r="A20" s="8">
        <v>18</v>
      </c>
      <c r="B20" s="5" t="s">
        <v>12</v>
      </c>
      <c r="C20" s="5">
        <v>7</v>
      </c>
      <c r="D20" s="26">
        <f>+'Septembre 2024'!D20</f>
        <v>30931</v>
      </c>
      <c r="E20" s="13">
        <f>'Septembre 2024'!F20</f>
        <v>-8657.5869000000002</v>
      </c>
      <c r="F20" s="31">
        <f t="shared" si="1"/>
        <v>-346.30347599999999</v>
      </c>
      <c r="G20" s="26">
        <f t="shared" si="11"/>
        <v>7423.4400000000005</v>
      </c>
      <c r="H20" s="13">
        <f t="shared" si="12"/>
        <v>-2077.8208559999998</v>
      </c>
      <c r="I20" s="27"/>
      <c r="J20" s="26">
        <f t="shared" si="3"/>
        <v>7423.4400000000005</v>
      </c>
      <c r="K20" s="31">
        <f t="shared" si="4"/>
        <v>-2077.8208559999998</v>
      </c>
      <c r="L20" s="27"/>
      <c r="M20" s="26">
        <f t="shared" si="5"/>
        <v>7423.4400000000005</v>
      </c>
      <c r="N20" s="13">
        <f t="shared" si="6"/>
        <v>-2077.8208559999998</v>
      </c>
      <c r="O20" s="27"/>
      <c r="P20" s="26">
        <f t="shared" si="7"/>
        <v>7423.4400000000005</v>
      </c>
      <c r="Q20" s="13">
        <f t="shared" si="8"/>
        <v>-2077.8208559999998</v>
      </c>
      <c r="R20" s="27"/>
      <c r="S20" s="26">
        <f t="shared" si="9"/>
        <v>1237.24</v>
      </c>
      <c r="T20" s="13">
        <f t="shared" si="10"/>
        <v>-346.30347599999999</v>
      </c>
      <c r="U20" s="27"/>
      <c r="V20" s="13">
        <f>'Septembre 2024'!H20</f>
        <v>-12415.703399999999</v>
      </c>
      <c r="W20" s="13">
        <f>'Septembre 2024'!J20</f>
        <v>-977.41960000000006</v>
      </c>
      <c r="X20" s="13">
        <v>2541</v>
      </c>
      <c r="Y20" s="9">
        <v>8.2199999999999995E-2</v>
      </c>
    </row>
    <row r="21" spans="1:25" x14ac:dyDescent="0.2">
      <c r="A21" s="8">
        <v>19</v>
      </c>
      <c r="B21" s="5" t="s">
        <v>12</v>
      </c>
      <c r="C21" s="5">
        <v>6</v>
      </c>
      <c r="D21" s="26">
        <f>+'Septembre 2024'!D21</f>
        <v>19900</v>
      </c>
      <c r="E21" s="13">
        <f>'Septembre 2024'!F21</f>
        <v>-5906.3200000000006</v>
      </c>
      <c r="F21" s="31">
        <f t="shared" si="1"/>
        <v>-236.25280000000004</v>
      </c>
      <c r="G21" s="26">
        <f t="shared" si="11"/>
        <v>4776</v>
      </c>
      <c r="H21" s="13">
        <f t="shared" si="12"/>
        <v>-1417.5168000000003</v>
      </c>
      <c r="I21" s="27"/>
      <c r="J21" s="26">
        <f t="shared" si="3"/>
        <v>4776</v>
      </c>
      <c r="K21" s="31">
        <f t="shared" si="4"/>
        <v>-1417.5168000000003</v>
      </c>
      <c r="L21" s="27"/>
      <c r="M21" s="26">
        <f t="shared" si="5"/>
        <v>4776</v>
      </c>
      <c r="N21" s="13">
        <f t="shared" si="6"/>
        <v>-1417.5168000000003</v>
      </c>
      <c r="O21" s="27"/>
      <c r="P21" s="26">
        <f t="shared" si="7"/>
        <v>4776</v>
      </c>
      <c r="Q21" s="13">
        <f t="shared" si="8"/>
        <v>-1417.5168000000003</v>
      </c>
      <c r="R21" s="27"/>
      <c r="S21" s="26">
        <f t="shared" si="9"/>
        <v>796</v>
      </c>
      <c r="T21" s="13">
        <f t="shared" si="10"/>
        <v>-236.25280000000004</v>
      </c>
      <c r="U21" s="27"/>
      <c r="V21" s="13">
        <f>'Septembre 2024'!H21</f>
        <v>-7299.3200000000006</v>
      </c>
      <c r="W21" s="13">
        <f>'Septembre 2024'!J21</f>
        <v>-752.22</v>
      </c>
      <c r="X21" s="13">
        <v>2559</v>
      </c>
      <c r="Y21" s="9">
        <v>0.12859999999999999</v>
      </c>
    </row>
    <row r="22" spans="1:25" x14ac:dyDescent="0.2">
      <c r="A22" s="8">
        <v>20</v>
      </c>
      <c r="B22" s="5" t="s">
        <v>15</v>
      </c>
      <c r="C22" s="5">
        <v>4</v>
      </c>
      <c r="D22" s="26">
        <f>+'Septembre 2024'!D22</f>
        <v>61817</v>
      </c>
      <c r="E22" s="13">
        <f>'Septembre 2024'!F22</f>
        <v>-17104.763900000002</v>
      </c>
      <c r="F22" s="31">
        <f t="shared" si="1"/>
        <v>-684.19055600000002</v>
      </c>
      <c r="G22" s="26">
        <f t="shared" si="11"/>
        <v>14836.079999999998</v>
      </c>
      <c r="H22" s="13">
        <f t="shared" si="12"/>
        <v>-4105.1433360000001</v>
      </c>
      <c r="I22" s="27"/>
      <c r="J22" s="26">
        <f t="shared" si="3"/>
        <v>14836.079999999998</v>
      </c>
      <c r="K22" s="31">
        <f t="shared" si="4"/>
        <v>-4105.1433360000001</v>
      </c>
      <c r="L22" s="27"/>
      <c r="M22" s="26">
        <f t="shared" si="5"/>
        <v>14836.079999999998</v>
      </c>
      <c r="N22" s="13">
        <f t="shared" si="6"/>
        <v>-4105.1433360000001</v>
      </c>
      <c r="O22" s="27"/>
      <c r="P22" s="26">
        <f t="shared" si="7"/>
        <v>14836.079999999998</v>
      </c>
      <c r="Q22" s="13">
        <f t="shared" si="8"/>
        <v>-4105.1433360000001</v>
      </c>
      <c r="R22" s="27"/>
      <c r="S22" s="26">
        <f t="shared" si="9"/>
        <v>2472.6799999999998</v>
      </c>
      <c r="T22" s="13">
        <f t="shared" si="10"/>
        <v>-684.19055600000002</v>
      </c>
      <c r="U22" s="27"/>
      <c r="V22" s="13">
        <f>'Septembre 2024'!H22</f>
        <v>-17259.306400000001</v>
      </c>
      <c r="W22" s="13">
        <f>'Septembre 2024'!J22</f>
        <v>-1601.0602999999999</v>
      </c>
      <c r="X22" s="13">
        <v>11942</v>
      </c>
      <c r="Y22" s="9">
        <v>0.19320000000000001</v>
      </c>
    </row>
    <row r="23" spans="1:25" x14ac:dyDescent="0.2">
      <c r="A23" s="8">
        <v>21</v>
      </c>
      <c r="B23" s="5" t="s">
        <v>12</v>
      </c>
      <c r="C23" s="5">
        <v>6</v>
      </c>
      <c r="D23" s="26">
        <f>+'Septembre 2024'!D23</f>
        <v>19900</v>
      </c>
      <c r="E23" s="13">
        <f>'Septembre 2024'!F23</f>
        <v>-5906.3200000000006</v>
      </c>
      <c r="F23" s="31">
        <f t="shared" si="1"/>
        <v>-236.25280000000004</v>
      </c>
      <c r="G23" s="26">
        <f t="shared" si="11"/>
        <v>4776</v>
      </c>
      <c r="H23" s="13">
        <f t="shared" si="12"/>
        <v>-1417.5168000000003</v>
      </c>
      <c r="I23" s="27"/>
      <c r="J23" s="26">
        <f t="shared" si="3"/>
        <v>4776</v>
      </c>
      <c r="K23" s="31">
        <f t="shared" si="4"/>
        <v>-1417.5168000000003</v>
      </c>
      <c r="L23" s="27"/>
      <c r="M23" s="26">
        <f t="shared" si="5"/>
        <v>4776</v>
      </c>
      <c r="N23" s="13">
        <f t="shared" si="6"/>
        <v>-1417.5168000000003</v>
      </c>
      <c r="O23" s="27"/>
      <c r="P23" s="26">
        <f t="shared" si="7"/>
        <v>4776</v>
      </c>
      <c r="Q23" s="13">
        <f t="shared" si="8"/>
        <v>-1417.5168000000003</v>
      </c>
      <c r="R23" s="27"/>
      <c r="S23" s="26">
        <f t="shared" si="9"/>
        <v>796</v>
      </c>
      <c r="T23" s="13">
        <f t="shared" si="10"/>
        <v>-236.25280000000004</v>
      </c>
      <c r="U23" s="27"/>
      <c r="V23" s="13">
        <f>'Septembre 2024'!H23</f>
        <v>-8939.08</v>
      </c>
      <c r="W23" s="13">
        <f>'Septembre 2024'!J23</f>
        <v>-752.22</v>
      </c>
      <c r="X23" s="13">
        <f>D23*Y23</f>
        <v>222.88</v>
      </c>
      <c r="Y23" s="9">
        <v>1.12E-2</v>
      </c>
    </row>
    <row r="24" spans="1:25" x14ac:dyDescent="0.2">
      <c r="A24" s="8">
        <v>22</v>
      </c>
      <c r="B24" s="5" t="s">
        <v>13</v>
      </c>
      <c r="C24" s="5">
        <v>1</v>
      </c>
      <c r="D24" s="26">
        <f>+'Septembre 2024'!D24</f>
        <v>47019</v>
      </c>
      <c r="E24" s="13">
        <f>'Septembre 2024'!F24</f>
        <v>-13160.6181</v>
      </c>
      <c r="F24" s="31">
        <f t="shared" si="1"/>
        <v>-526.42472399999997</v>
      </c>
      <c r="G24" s="26">
        <f t="shared" si="11"/>
        <v>11284.56</v>
      </c>
      <c r="H24" s="13">
        <f t="shared" si="12"/>
        <v>-3158.5483439999998</v>
      </c>
      <c r="I24" s="27"/>
      <c r="J24" s="26">
        <f t="shared" si="3"/>
        <v>11284.56</v>
      </c>
      <c r="K24" s="31">
        <f t="shared" si="4"/>
        <v>-3158.5483439999998</v>
      </c>
      <c r="L24" s="27"/>
      <c r="M24" s="26">
        <f t="shared" si="5"/>
        <v>11284.56</v>
      </c>
      <c r="N24" s="13">
        <f t="shared" si="6"/>
        <v>-3158.5483439999998</v>
      </c>
      <c r="O24" s="27"/>
      <c r="P24" s="26">
        <f t="shared" si="7"/>
        <v>11284.56</v>
      </c>
      <c r="Q24" s="13">
        <f t="shared" si="8"/>
        <v>-3158.5483439999998</v>
      </c>
      <c r="R24" s="27"/>
      <c r="S24" s="26">
        <f t="shared" si="9"/>
        <v>1880.76</v>
      </c>
      <c r="T24" s="13">
        <f t="shared" si="10"/>
        <v>-526.42472399999997</v>
      </c>
      <c r="U24" s="27"/>
      <c r="V24" s="13">
        <f>'Septembre 2024'!H24</f>
        <v>-14369.006399999998</v>
      </c>
      <c r="W24" s="13">
        <f>'Septembre 2024'!J24</f>
        <v>-1302.4262999999999</v>
      </c>
      <c r="X24" s="13">
        <v>8550</v>
      </c>
      <c r="Y24" s="9">
        <v>0.18179999999999999</v>
      </c>
    </row>
    <row r="25" spans="1:25" x14ac:dyDescent="0.2">
      <c r="A25" s="8">
        <v>23</v>
      </c>
      <c r="B25" s="5" t="s">
        <v>12</v>
      </c>
      <c r="C25" s="5">
        <v>1</v>
      </c>
      <c r="D25" s="26">
        <f>+'Septembre 2024'!D25</f>
        <v>20986</v>
      </c>
      <c r="E25" s="13">
        <f>'Septembre 2024'!F25</f>
        <v>-5873.9813999999997</v>
      </c>
      <c r="F25" s="31">
        <f t="shared" si="1"/>
        <v>-234.95925599999998</v>
      </c>
      <c r="G25" s="26">
        <f t="shared" si="11"/>
        <v>5036.6400000000003</v>
      </c>
      <c r="H25" s="13">
        <f t="shared" si="12"/>
        <v>-1409.7555359999999</v>
      </c>
      <c r="I25" s="27"/>
      <c r="J25" s="26">
        <f t="shared" si="3"/>
        <v>5036.6400000000003</v>
      </c>
      <c r="K25" s="31">
        <f t="shared" si="4"/>
        <v>-1409.7555359999999</v>
      </c>
      <c r="L25" s="27"/>
      <c r="M25" s="26">
        <f t="shared" si="5"/>
        <v>5036.6400000000003</v>
      </c>
      <c r="N25" s="13">
        <f t="shared" si="6"/>
        <v>-1409.7555359999999</v>
      </c>
      <c r="O25" s="27"/>
      <c r="P25" s="26">
        <f t="shared" si="7"/>
        <v>5036.6400000000003</v>
      </c>
      <c r="Q25" s="13">
        <f t="shared" si="8"/>
        <v>-1409.7555359999999</v>
      </c>
      <c r="R25" s="27"/>
      <c r="S25" s="26">
        <f t="shared" si="9"/>
        <v>839.44</v>
      </c>
      <c r="T25" s="13">
        <f t="shared" si="10"/>
        <v>-234.95925599999998</v>
      </c>
      <c r="U25" s="27"/>
      <c r="V25" s="13">
        <f>'Septembre 2024'!H25</f>
        <v>-4159.4251999999997</v>
      </c>
      <c r="W25" s="13">
        <f>'Septembre 2024'!J25</f>
        <v>-774.38340000000005</v>
      </c>
      <c r="X25" s="13">
        <v>6611</v>
      </c>
      <c r="Y25" s="9">
        <v>0.315</v>
      </c>
    </row>
    <row r="26" spans="1:25" x14ac:dyDescent="0.2">
      <c r="A26" s="8">
        <v>24</v>
      </c>
      <c r="B26" s="5" t="s">
        <v>14</v>
      </c>
      <c r="C26" s="5">
        <v>2</v>
      </c>
      <c r="D26" s="26">
        <f>+'Septembre 2024'!D26</f>
        <v>15411</v>
      </c>
      <c r="E26" s="13">
        <f>'Septembre 2024'!F26</f>
        <v>-4466.1077999999998</v>
      </c>
      <c r="F26" s="31">
        <f t="shared" si="1"/>
        <v>-178.64431199999999</v>
      </c>
      <c r="G26" s="26">
        <f t="shared" si="11"/>
        <v>3698.6400000000003</v>
      </c>
      <c r="H26" s="13">
        <f t="shared" si="12"/>
        <v>-1071.8658719999999</v>
      </c>
      <c r="I26" s="27"/>
      <c r="J26" s="26">
        <f t="shared" si="3"/>
        <v>3698.6400000000003</v>
      </c>
      <c r="K26" s="31">
        <f t="shared" si="4"/>
        <v>-1071.8658719999999</v>
      </c>
      <c r="L26" s="27"/>
      <c r="M26" s="26">
        <f t="shared" si="5"/>
        <v>3698.6400000000003</v>
      </c>
      <c r="N26" s="13">
        <f t="shared" si="6"/>
        <v>-1071.8658719999999</v>
      </c>
      <c r="O26" s="27"/>
      <c r="P26" s="26">
        <f t="shared" si="7"/>
        <v>3698.6400000000003</v>
      </c>
      <c r="Q26" s="13">
        <f t="shared" si="8"/>
        <v>-1071.8658719999999</v>
      </c>
      <c r="R26" s="27"/>
      <c r="S26" s="26">
        <f t="shared" si="9"/>
        <v>616.44000000000005</v>
      </c>
      <c r="T26" s="13">
        <f t="shared" si="10"/>
        <v>-178.64431199999999</v>
      </c>
      <c r="U26" s="27"/>
      <c r="V26" s="13">
        <f>'Septembre 2024'!H26</f>
        <v>-5970.2214000000004</v>
      </c>
      <c r="W26" s="13">
        <f>'Septembre 2024'!J26</f>
        <v>-661.13189999999997</v>
      </c>
      <c r="X26" s="13">
        <v>1695</v>
      </c>
      <c r="Y26" s="9">
        <v>0.11</v>
      </c>
    </row>
    <row r="27" spans="1:25" x14ac:dyDescent="0.2">
      <c r="A27" s="8">
        <v>25</v>
      </c>
      <c r="B27" s="5" t="s">
        <v>12</v>
      </c>
      <c r="C27" s="5">
        <v>3</v>
      </c>
      <c r="D27" s="26">
        <f>+'Septembre 2024'!D27</f>
        <v>28751</v>
      </c>
      <c r="E27" s="13">
        <f>'Septembre 2024'!F27</f>
        <v>-8047.4048999999995</v>
      </c>
      <c r="F27" s="31">
        <f t="shared" si="1"/>
        <v>-321.89619599999997</v>
      </c>
      <c r="G27" s="26">
        <f t="shared" si="11"/>
        <v>6900.24</v>
      </c>
      <c r="H27" s="13">
        <f t="shared" si="12"/>
        <v>-1931.377176</v>
      </c>
      <c r="I27" s="27"/>
      <c r="J27" s="26">
        <f t="shared" si="3"/>
        <v>6900.24</v>
      </c>
      <c r="K27" s="31">
        <f t="shared" si="4"/>
        <v>-1931.377176</v>
      </c>
      <c r="L27" s="27"/>
      <c r="M27" s="26">
        <f t="shared" si="5"/>
        <v>6900.24</v>
      </c>
      <c r="N27" s="13">
        <f t="shared" si="6"/>
        <v>-1931.377176</v>
      </c>
      <c r="O27" s="27"/>
      <c r="P27" s="26">
        <f t="shared" si="7"/>
        <v>6900.24</v>
      </c>
      <c r="Q27" s="13">
        <f t="shared" si="8"/>
        <v>-1931.377176</v>
      </c>
      <c r="R27" s="27"/>
      <c r="S27" s="26">
        <f t="shared" si="9"/>
        <v>1150.04</v>
      </c>
      <c r="T27" s="13">
        <f t="shared" si="10"/>
        <v>-321.89619599999997</v>
      </c>
      <c r="U27" s="27"/>
      <c r="V27" s="13">
        <f>'Septembre 2024'!H27</f>
        <v>-8760.4297000000006</v>
      </c>
      <c r="W27" s="13">
        <f>'Septembre 2024'!J27</f>
        <v>-931.53239999999994</v>
      </c>
      <c r="X27" s="13">
        <v>6125</v>
      </c>
      <c r="Y27" s="9">
        <v>0.21299999999999999</v>
      </c>
    </row>
    <row r="28" spans="1:25" x14ac:dyDescent="0.2">
      <c r="A28" s="8">
        <v>26</v>
      </c>
      <c r="B28" s="5" t="s">
        <v>14</v>
      </c>
      <c r="C28" s="5">
        <v>5</v>
      </c>
      <c r="D28" s="26">
        <f>+'Septembre 2024'!D28</f>
        <v>8892</v>
      </c>
      <c r="E28" s="13">
        <f>'Septembre 2024'!F28</f>
        <v>-2576.9016000000001</v>
      </c>
      <c r="F28" s="31">
        <f t="shared" si="1"/>
        <v>-103.076064</v>
      </c>
      <c r="G28" s="26">
        <f t="shared" si="11"/>
        <v>2134.08</v>
      </c>
      <c r="H28" s="13">
        <f t="shared" si="12"/>
        <v>-618.45638400000007</v>
      </c>
      <c r="I28" s="27"/>
      <c r="J28" s="26">
        <f t="shared" si="3"/>
        <v>2134.08</v>
      </c>
      <c r="K28" s="31">
        <f t="shared" si="4"/>
        <v>-618.45638400000007</v>
      </c>
      <c r="L28" s="27"/>
      <c r="M28" s="26">
        <f t="shared" si="5"/>
        <v>2134.08</v>
      </c>
      <c r="N28" s="13">
        <f t="shared" si="6"/>
        <v>-618.45638400000007</v>
      </c>
      <c r="O28" s="27"/>
      <c r="P28" s="26">
        <f t="shared" si="7"/>
        <v>2134.08</v>
      </c>
      <c r="Q28" s="13">
        <f t="shared" si="8"/>
        <v>-618.45638400000007</v>
      </c>
      <c r="R28" s="27"/>
      <c r="S28" s="26">
        <f t="shared" si="9"/>
        <v>355.68</v>
      </c>
      <c r="T28" s="13">
        <f t="shared" si="10"/>
        <v>-103.076064</v>
      </c>
      <c r="U28" s="27"/>
      <c r="V28" s="13">
        <f>'Septembre 2024'!H28</f>
        <v>-3286.4831999999997</v>
      </c>
      <c r="W28" s="13">
        <f>'Septembre 2024'!J28</f>
        <v>-528.1848</v>
      </c>
      <c r="X28" s="13">
        <f>D28*Y28</f>
        <v>721.14120000000003</v>
      </c>
      <c r="Y28" s="9">
        <v>8.1100000000000005E-2</v>
      </c>
    </row>
    <row r="29" spans="1:25" x14ac:dyDescent="0.2">
      <c r="A29" s="8">
        <v>27</v>
      </c>
      <c r="B29" s="5" t="s">
        <v>16</v>
      </c>
      <c r="C29" s="5">
        <v>7</v>
      </c>
      <c r="D29" s="26">
        <f>+'Septembre 2024'!D29</f>
        <v>89682</v>
      </c>
      <c r="E29" s="13">
        <f>'Septembre 2024'!F29</f>
        <v>-24267.949199999999</v>
      </c>
      <c r="F29" s="31">
        <f t="shared" si="1"/>
        <v>-970.71796799999993</v>
      </c>
      <c r="G29" s="26">
        <f t="shared" si="11"/>
        <v>21523.68</v>
      </c>
      <c r="H29" s="13">
        <f t="shared" si="12"/>
        <v>-5824.3078079999996</v>
      </c>
      <c r="I29" s="27"/>
      <c r="J29" s="26">
        <f t="shared" si="3"/>
        <v>21523.68</v>
      </c>
      <c r="K29" s="31">
        <f t="shared" si="4"/>
        <v>-5824.3078079999996</v>
      </c>
      <c r="L29" s="27"/>
      <c r="M29" s="26">
        <f t="shared" si="5"/>
        <v>21523.68</v>
      </c>
      <c r="N29" s="13">
        <f t="shared" si="6"/>
        <v>-5824.3078079999996</v>
      </c>
      <c r="O29" s="27"/>
      <c r="P29" s="26">
        <f t="shared" si="7"/>
        <v>21523.68</v>
      </c>
      <c r="Q29" s="13">
        <f t="shared" si="8"/>
        <v>-5824.3078079999996</v>
      </c>
      <c r="R29" s="27"/>
      <c r="S29" s="26">
        <f t="shared" si="9"/>
        <v>3587.28</v>
      </c>
      <c r="T29" s="13">
        <f t="shared" si="10"/>
        <v>-970.71796799999993</v>
      </c>
      <c r="U29" s="27"/>
      <c r="V29" s="13">
        <f>'Septembre 2024'!H29</f>
        <v>-19819.722000000002</v>
      </c>
      <c r="W29" s="13">
        <f>'Septembre 2024'!J29</f>
        <v>-2170.3044</v>
      </c>
      <c r="X29" s="13">
        <v>24146</v>
      </c>
      <c r="Y29" s="9">
        <v>0.26919999999999999</v>
      </c>
    </row>
    <row r="30" spans="1:25" x14ac:dyDescent="0.2">
      <c r="A30" s="8">
        <v>28</v>
      </c>
      <c r="B30" s="5" t="s">
        <v>12</v>
      </c>
      <c r="C30" s="5">
        <v>7</v>
      </c>
      <c r="D30" s="26">
        <f>+'Septembre 2024'!D30</f>
        <v>17663</v>
      </c>
      <c r="E30" s="13">
        <f>'Septembre 2024'!F30</f>
        <v>-4943.8737000000001</v>
      </c>
      <c r="F30" s="31">
        <f t="shared" si="1"/>
        <v>-197.75494800000001</v>
      </c>
      <c r="G30" s="26">
        <f t="shared" si="11"/>
        <v>4239.12</v>
      </c>
      <c r="H30" s="13">
        <f t="shared" si="12"/>
        <v>-1186.5296880000001</v>
      </c>
      <c r="I30" s="27"/>
      <c r="J30" s="26">
        <f t="shared" si="3"/>
        <v>4239.12</v>
      </c>
      <c r="K30" s="31">
        <f t="shared" si="4"/>
        <v>-1186.5296880000001</v>
      </c>
      <c r="L30" s="27"/>
      <c r="M30" s="26">
        <f t="shared" si="5"/>
        <v>4239.12</v>
      </c>
      <c r="N30" s="13">
        <f t="shared" si="6"/>
        <v>-1186.5296880000001</v>
      </c>
      <c r="O30" s="27"/>
      <c r="P30" s="26">
        <f t="shared" si="7"/>
        <v>4239.12</v>
      </c>
      <c r="Q30" s="13">
        <f t="shared" si="8"/>
        <v>-1186.5296880000001</v>
      </c>
      <c r="R30" s="27"/>
      <c r="S30" s="26">
        <f t="shared" si="9"/>
        <v>706.52</v>
      </c>
      <c r="T30" s="13">
        <f t="shared" si="10"/>
        <v>-197.75494800000001</v>
      </c>
      <c r="U30" s="27"/>
      <c r="V30" s="13">
        <f>'Septembre 2024'!H30</f>
        <v>-4685.9938999999995</v>
      </c>
      <c r="W30" s="13">
        <f>'Septembre 2024'!J30</f>
        <v>-706.52</v>
      </c>
      <c r="X30" s="13">
        <v>5295</v>
      </c>
      <c r="Y30" s="9">
        <v>0.29980000000000001</v>
      </c>
    </row>
    <row r="31" spans="1:25" x14ac:dyDescent="0.2">
      <c r="A31" s="8">
        <v>29</v>
      </c>
      <c r="B31" s="5" t="s">
        <v>12</v>
      </c>
      <c r="C31" s="5">
        <v>3</v>
      </c>
      <c r="D31" s="26">
        <f>+'Septembre 2024'!D31</f>
        <v>22990</v>
      </c>
      <c r="E31" s="13">
        <f>'Septembre 2024'!F31</f>
        <v>-6434.9009999999998</v>
      </c>
      <c r="F31" s="31">
        <f t="shared" si="1"/>
        <v>-257.39603999999997</v>
      </c>
      <c r="G31" s="26">
        <f t="shared" si="11"/>
        <v>5517.6</v>
      </c>
      <c r="H31" s="13">
        <f t="shared" si="12"/>
        <v>-1544.3762399999998</v>
      </c>
      <c r="I31" s="27"/>
      <c r="J31" s="26">
        <f t="shared" si="3"/>
        <v>5517.6</v>
      </c>
      <c r="K31" s="31">
        <f t="shared" si="4"/>
        <v>-1544.3762399999998</v>
      </c>
      <c r="L31" s="27"/>
      <c r="M31" s="26">
        <f t="shared" si="5"/>
        <v>5517.6</v>
      </c>
      <c r="N31" s="13">
        <f t="shared" si="6"/>
        <v>-1544.3762399999998</v>
      </c>
      <c r="O31" s="27"/>
      <c r="P31" s="26">
        <f t="shared" si="7"/>
        <v>5517.6</v>
      </c>
      <c r="Q31" s="13">
        <f t="shared" si="8"/>
        <v>-1544.3762399999998</v>
      </c>
      <c r="R31" s="27"/>
      <c r="S31" s="26">
        <f t="shared" si="9"/>
        <v>919.6</v>
      </c>
      <c r="T31" s="13">
        <f t="shared" si="10"/>
        <v>-257.39603999999997</v>
      </c>
      <c r="U31" s="27"/>
      <c r="V31" s="13">
        <f>'Septembre 2024'!H31</f>
        <v>-7142.9929999999995</v>
      </c>
      <c r="W31" s="13">
        <f>'Septembre 2024'!J31</f>
        <v>-813.846</v>
      </c>
      <c r="X31" s="13">
        <v>3885</v>
      </c>
      <c r="Y31" s="9">
        <v>0.16900000000000001</v>
      </c>
    </row>
    <row r="32" spans="1:25" x14ac:dyDescent="0.2">
      <c r="A32" s="8">
        <v>30</v>
      </c>
      <c r="B32" s="5" t="s">
        <v>15</v>
      </c>
      <c r="C32" s="5">
        <v>1</v>
      </c>
      <c r="D32" s="26">
        <f>+'Septembre 2024'!D32</f>
        <v>58211</v>
      </c>
      <c r="E32" s="13">
        <f>'Septembre 2024'!F32</f>
        <v>-16106.983700000001</v>
      </c>
      <c r="F32" s="31">
        <f t="shared" si="1"/>
        <v>-644.27934800000003</v>
      </c>
      <c r="G32" s="26">
        <f t="shared" si="11"/>
        <v>13970.64</v>
      </c>
      <c r="H32" s="13">
        <f t="shared" si="12"/>
        <v>-3865.6760880000002</v>
      </c>
      <c r="I32" s="27"/>
      <c r="J32" s="26">
        <f t="shared" si="3"/>
        <v>13970.64</v>
      </c>
      <c r="K32" s="31">
        <f t="shared" si="4"/>
        <v>-3865.6760880000002</v>
      </c>
      <c r="L32" s="27"/>
      <c r="M32" s="26">
        <f t="shared" si="5"/>
        <v>13970.64</v>
      </c>
      <c r="N32" s="13">
        <f t="shared" si="6"/>
        <v>-3865.6760880000002</v>
      </c>
      <c r="O32" s="27"/>
      <c r="P32" s="26">
        <f t="shared" si="7"/>
        <v>13970.64</v>
      </c>
      <c r="Q32" s="13">
        <f t="shared" si="8"/>
        <v>-3865.6760880000002</v>
      </c>
      <c r="R32" s="27"/>
      <c r="S32" s="26">
        <f t="shared" si="9"/>
        <v>2328.44</v>
      </c>
      <c r="T32" s="13">
        <f t="shared" si="10"/>
        <v>-644.27934800000003</v>
      </c>
      <c r="U32" s="27"/>
      <c r="V32" s="13">
        <f>'Septembre 2024'!H32</f>
        <v>-12806.42</v>
      </c>
      <c r="W32" s="13">
        <f>'Septembre 2024'!J32</f>
        <v>-1530.9493</v>
      </c>
      <c r="X32" s="13">
        <v>15252</v>
      </c>
      <c r="Y32" s="9">
        <v>0.26200000000000001</v>
      </c>
    </row>
    <row r="33" spans="1:25" x14ac:dyDescent="0.2">
      <c r="A33" s="8">
        <v>31</v>
      </c>
      <c r="B33" s="5" t="s">
        <v>12</v>
      </c>
      <c r="C33" s="5">
        <v>4</v>
      </c>
      <c r="D33" s="26">
        <f>+'Septembre 2024'!D33</f>
        <v>24844</v>
      </c>
      <c r="E33" s="13">
        <f>'Septembre 2024'!F33</f>
        <v>-6953.8355999999994</v>
      </c>
      <c r="F33" s="31">
        <f t="shared" si="1"/>
        <v>-278.15342399999997</v>
      </c>
      <c r="G33" s="26">
        <f t="shared" si="11"/>
        <v>5962.5599999999995</v>
      </c>
      <c r="H33" s="13">
        <f t="shared" si="12"/>
        <v>-1668.9205439999998</v>
      </c>
      <c r="I33" s="27"/>
      <c r="J33" s="26">
        <f t="shared" si="3"/>
        <v>5962.5599999999995</v>
      </c>
      <c r="K33" s="31">
        <f t="shared" si="4"/>
        <v>-1668.9205439999998</v>
      </c>
      <c r="L33" s="27"/>
      <c r="M33" s="26">
        <f t="shared" si="5"/>
        <v>5962.5599999999995</v>
      </c>
      <c r="N33" s="13">
        <f t="shared" si="6"/>
        <v>-1668.9205439999998</v>
      </c>
      <c r="O33" s="27"/>
      <c r="P33" s="26">
        <f t="shared" si="7"/>
        <v>5962.5599999999995</v>
      </c>
      <c r="Q33" s="13">
        <f t="shared" si="8"/>
        <v>-1668.9205439999998</v>
      </c>
      <c r="R33" s="27"/>
      <c r="S33" s="26">
        <f t="shared" si="9"/>
        <v>993.76</v>
      </c>
      <c r="T33" s="13">
        <f t="shared" si="10"/>
        <v>-278.15342399999997</v>
      </c>
      <c r="U33" s="27"/>
      <c r="V33" s="13">
        <f>'Septembre 2024'!H33</f>
        <v>-7413.4495999999999</v>
      </c>
      <c r="W33" s="13">
        <f>'Septembre 2024'!J33</f>
        <v>-852.14919999999995</v>
      </c>
      <c r="X33" s="13">
        <v>5402</v>
      </c>
      <c r="Y33" s="9">
        <v>0.2175</v>
      </c>
    </row>
    <row r="34" spans="1:25" x14ac:dyDescent="0.2">
      <c r="A34" s="8">
        <v>32</v>
      </c>
      <c r="B34" s="5" t="s">
        <v>12</v>
      </c>
      <c r="C34" s="5">
        <v>6</v>
      </c>
      <c r="D34" s="26">
        <f>+'Septembre 2024'!D34</f>
        <v>22554</v>
      </c>
      <c r="E34" s="13">
        <f>'Septembre 2024'!F34</f>
        <v>-6312.8645999999999</v>
      </c>
      <c r="F34" s="31">
        <f t="shared" si="1"/>
        <v>-252.51458399999999</v>
      </c>
      <c r="G34" s="26">
        <f t="shared" si="11"/>
        <v>5412.96</v>
      </c>
      <c r="H34" s="13">
        <f t="shared" si="12"/>
        <v>-1515.0875039999999</v>
      </c>
      <c r="I34" s="27"/>
      <c r="J34" s="26">
        <f t="shared" si="3"/>
        <v>5412.96</v>
      </c>
      <c r="K34" s="31">
        <f t="shared" si="4"/>
        <v>-1515.0875039999999</v>
      </c>
      <c r="L34" s="27"/>
      <c r="M34" s="26">
        <f t="shared" si="5"/>
        <v>5412.96</v>
      </c>
      <c r="N34" s="13">
        <f t="shared" si="6"/>
        <v>-1515.0875039999999</v>
      </c>
      <c r="O34" s="27"/>
      <c r="P34" s="26">
        <f t="shared" si="7"/>
        <v>5412.96</v>
      </c>
      <c r="Q34" s="13">
        <f t="shared" si="8"/>
        <v>-1515.0875039999999</v>
      </c>
      <c r="R34" s="27"/>
      <c r="S34" s="26">
        <f t="shared" si="9"/>
        <v>902.16</v>
      </c>
      <c r="T34" s="13">
        <f t="shared" si="10"/>
        <v>-252.51458399999999</v>
      </c>
      <c r="U34" s="27"/>
      <c r="V34" s="13">
        <f>'Septembre 2024'!H34</f>
        <v>-12208.4802</v>
      </c>
      <c r="W34" s="13">
        <f>'Septembre 2024'!J34</f>
        <v>-805.17780000000005</v>
      </c>
      <c r="X34" s="13">
        <v>-1283</v>
      </c>
      <c r="Y34" s="9">
        <v>-5.6899999999999999E-2</v>
      </c>
    </row>
    <row r="35" spans="1:25" x14ac:dyDescent="0.2">
      <c r="A35" s="8">
        <v>33</v>
      </c>
      <c r="B35" s="5" t="s">
        <v>15</v>
      </c>
      <c r="C35" s="5">
        <v>3</v>
      </c>
      <c r="D35" s="26">
        <f>+'Septembre 2024'!D35</f>
        <v>78562</v>
      </c>
      <c r="E35" s="13">
        <f>'Septembre 2024'!F35</f>
        <v>-21738.1054</v>
      </c>
      <c r="F35" s="31">
        <f t="shared" si="1"/>
        <v>-869.52421600000002</v>
      </c>
      <c r="G35" s="26">
        <f t="shared" si="11"/>
        <v>18854.88</v>
      </c>
      <c r="H35" s="13">
        <f t="shared" si="12"/>
        <v>-5217.1452960000006</v>
      </c>
      <c r="I35" s="27"/>
      <c r="J35" s="26">
        <f t="shared" si="3"/>
        <v>18854.88</v>
      </c>
      <c r="K35" s="31">
        <f t="shared" si="4"/>
        <v>-5217.1452960000006</v>
      </c>
      <c r="L35" s="27"/>
      <c r="M35" s="26">
        <f t="shared" si="5"/>
        <v>18854.88</v>
      </c>
      <c r="N35" s="13">
        <f t="shared" si="6"/>
        <v>-5217.1452960000006</v>
      </c>
      <c r="O35" s="27"/>
      <c r="P35" s="26">
        <f t="shared" si="7"/>
        <v>18854.88</v>
      </c>
      <c r="Q35" s="13">
        <f t="shared" si="8"/>
        <v>-5217.1452960000006</v>
      </c>
      <c r="R35" s="27"/>
      <c r="S35" s="26">
        <f t="shared" si="9"/>
        <v>3142.48</v>
      </c>
      <c r="T35" s="13">
        <f t="shared" si="10"/>
        <v>-869.52421600000002</v>
      </c>
      <c r="U35" s="27"/>
      <c r="V35" s="13">
        <f>'Septembre 2024'!H35</f>
        <v>-19428.382600000001</v>
      </c>
      <c r="W35" s="13">
        <f>'Septembre 2024'!J35</f>
        <v>-1940.4813999999999</v>
      </c>
      <c r="X35" s="13">
        <v>18564</v>
      </c>
      <c r="Y35" s="9">
        <v>0.23630000000000001</v>
      </c>
    </row>
    <row r="36" spans="1:25" x14ac:dyDescent="0.2">
      <c r="A36" s="8">
        <v>34</v>
      </c>
      <c r="B36" s="5" t="s">
        <v>15</v>
      </c>
      <c r="C36" s="5">
        <v>1</v>
      </c>
      <c r="D36" s="26">
        <f>+'Septembre 2024'!D36</f>
        <v>64180</v>
      </c>
      <c r="E36" s="13">
        <f>'Septembre 2024'!F36</f>
        <v>-17758.606</v>
      </c>
      <c r="F36" s="31">
        <f t="shared" si="1"/>
        <v>-710.34424000000001</v>
      </c>
      <c r="G36" s="26">
        <f t="shared" si="11"/>
        <v>15403.199999999999</v>
      </c>
      <c r="H36" s="13">
        <f t="shared" si="12"/>
        <v>-4262.0654400000003</v>
      </c>
      <c r="I36" s="27"/>
      <c r="J36" s="26">
        <f t="shared" si="3"/>
        <v>15403.199999999999</v>
      </c>
      <c r="K36" s="31">
        <f t="shared" si="4"/>
        <v>-4262.0654400000003</v>
      </c>
      <c r="L36" s="27"/>
      <c r="M36" s="26">
        <f t="shared" si="5"/>
        <v>15403.199999999999</v>
      </c>
      <c r="N36" s="13">
        <f t="shared" si="6"/>
        <v>-4262.0654400000003</v>
      </c>
      <c r="O36" s="27"/>
      <c r="P36" s="26">
        <f t="shared" si="7"/>
        <v>15403.199999999999</v>
      </c>
      <c r="Q36" s="13">
        <f t="shared" si="8"/>
        <v>-4262.0654400000003</v>
      </c>
      <c r="R36" s="27"/>
      <c r="S36" s="26">
        <f t="shared" si="9"/>
        <v>2567.1999999999998</v>
      </c>
      <c r="T36" s="13">
        <f t="shared" si="10"/>
        <v>-710.34424000000001</v>
      </c>
      <c r="U36" s="27"/>
      <c r="V36" s="13">
        <f>'Septembre 2024'!H36</f>
        <v>-13067.048000000001</v>
      </c>
      <c r="W36" s="13">
        <f>'Septembre 2024'!J36</f>
        <v>-1649.4259999999999</v>
      </c>
      <c r="X36" s="13">
        <v>17906</v>
      </c>
      <c r="Y36" s="9">
        <v>0.27900000000000003</v>
      </c>
    </row>
    <row r="37" spans="1:25" x14ac:dyDescent="0.2">
      <c r="A37" s="8">
        <v>35</v>
      </c>
      <c r="B37" s="5" t="s">
        <v>16</v>
      </c>
      <c r="C37" s="5">
        <v>2</v>
      </c>
      <c r="D37" s="26">
        <f>+'Septembre 2024'!D37</f>
        <v>93306</v>
      </c>
      <c r="E37" s="13">
        <f>'Septembre 2024'!F37</f>
        <v>-25248.603600000002</v>
      </c>
      <c r="F37" s="31">
        <f t="shared" si="1"/>
        <v>-1009.9441440000001</v>
      </c>
      <c r="G37" s="26">
        <f t="shared" si="11"/>
        <v>22393.439999999999</v>
      </c>
      <c r="H37" s="13">
        <f t="shared" si="12"/>
        <v>-6059.6648640000003</v>
      </c>
      <c r="I37" s="27"/>
      <c r="J37" s="26">
        <f t="shared" si="3"/>
        <v>22393.439999999999</v>
      </c>
      <c r="K37" s="31">
        <f t="shared" si="4"/>
        <v>-6059.6648640000003</v>
      </c>
      <c r="L37" s="27"/>
      <c r="M37" s="26">
        <f t="shared" si="5"/>
        <v>22393.439999999999</v>
      </c>
      <c r="N37" s="13">
        <f t="shared" si="6"/>
        <v>-6059.6648640000003</v>
      </c>
      <c r="O37" s="27"/>
      <c r="P37" s="26">
        <f t="shared" si="7"/>
        <v>22393.439999999999</v>
      </c>
      <c r="Q37" s="13">
        <f t="shared" si="8"/>
        <v>-6059.6648640000003</v>
      </c>
      <c r="R37" s="27"/>
      <c r="S37" s="26">
        <f t="shared" si="9"/>
        <v>3732.24</v>
      </c>
      <c r="T37" s="13">
        <f t="shared" si="10"/>
        <v>-1009.9441440000001</v>
      </c>
      <c r="U37" s="27"/>
      <c r="V37" s="13">
        <f>'Septembre 2024'!H37</f>
        <v>-20620.626</v>
      </c>
      <c r="W37" s="13">
        <f>'Septembre 2024'!J37</f>
        <v>-2239.3440000000001</v>
      </c>
      <c r="X37" s="13">
        <v>25135</v>
      </c>
      <c r="Y37" s="9">
        <v>0.26939999999999997</v>
      </c>
    </row>
    <row r="38" spans="1:25" x14ac:dyDescent="0.2">
      <c r="A38" s="8">
        <v>36</v>
      </c>
      <c r="B38" s="5" t="s">
        <v>12</v>
      </c>
      <c r="C38" s="5">
        <v>6</v>
      </c>
      <c r="D38" s="26">
        <f>+'Septembre 2024'!D38</f>
        <v>24179</v>
      </c>
      <c r="E38" s="13">
        <f>'Septembre 2024'!F38</f>
        <v>-7176.3272000000006</v>
      </c>
      <c r="F38" s="31">
        <f t="shared" si="1"/>
        <v>-287.053088</v>
      </c>
      <c r="G38" s="26">
        <f t="shared" si="11"/>
        <v>5802.96</v>
      </c>
      <c r="H38" s="13">
        <f t="shared" si="12"/>
        <v>-1722.318528</v>
      </c>
      <c r="I38" s="27"/>
      <c r="J38" s="26">
        <f t="shared" si="3"/>
        <v>5802.96</v>
      </c>
      <c r="K38" s="31">
        <f t="shared" si="4"/>
        <v>-1722.318528</v>
      </c>
      <c r="L38" s="27"/>
      <c r="M38" s="26">
        <f t="shared" si="5"/>
        <v>5802.96</v>
      </c>
      <c r="N38" s="13">
        <f t="shared" si="6"/>
        <v>-1722.318528</v>
      </c>
      <c r="O38" s="27"/>
      <c r="P38" s="26">
        <f t="shared" si="7"/>
        <v>5802.96</v>
      </c>
      <c r="Q38" s="13">
        <f t="shared" si="8"/>
        <v>-1722.318528</v>
      </c>
      <c r="R38" s="27"/>
      <c r="S38" s="26">
        <f t="shared" si="9"/>
        <v>967.16</v>
      </c>
      <c r="T38" s="13">
        <f t="shared" si="10"/>
        <v>-287.053088</v>
      </c>
      <c r="U38" s="27"/>
      <c r="V38" s="13">
        <f>'Septembre 2024'!H38</f>
        <v>-8868.8572000000004</v>
      </c>
      <c r="W38" s="13">
        <f>'Septembre 2024'!J38</f>
        <v>-839.01130000000001</v>
      </c>
      <c r="X38" s="13">
        <v>1492</v>
      </c>
      <c r="Y38" s="9">
        <v>6.1699999999999998E-2</v>
      </c>
    </row>
    <row r="39" spans="1:25" x14ac:dyDescent="0.2">
      <c r="A39" s="8">
        <v>37</v>
      </c>
      <c r="B39" s="5" t="s">
        <v>15</v>
      </c>
      <c r="C39" s="5">
        <v>2</v>
      </c>
      <c r="D39" s="26">
        <f>+'Septembre 2024'!D39</f>
        <v>62329</v>
      </c>
      <c r="E39" s="13">
        <f>'Septembre 2024'!F39</f>
        <v>-17246.434300000001</v>
      </c>
      <c r="F39" s="31">
        <f t="shared" si="1"/>
        <v>-689.85737200000005</v>
      </c>
      <c r="G39" s="26">
        <f t="shared" si="11"/>
        <v>14958.96</v>
      </c>
      <c r="H39" s="13">
        <f t="shared" si="12"/>
        <v>-4139.1442320000006</v>
      </c>
      <c r="I39" s="27"/>
      <c r="J39" s="26">
        <f t="shared" si="3"/>
        <v>14958.96</v>
      </c>
      <c r="K39" s="31">
        <f t="shared" si="4"/>
        <v>-4139.1442320000006</v>
      </c>
      <c r="L39" s="27"/>
      <c r="M39" s="26">
        <f t="shared" si="5"/>
        <v>14958.96</v>
      </c>
      <c r="N39" s="13">
        <f t="shared" si="6"/>
        <v>-4139.1442320000006</v>
      </c>
      <c r="O39" s="27"/>
      <c r="P39" s="26">
        <f t="shared" si="7"/>
        <v>14958.96</v>
      </c>
      <c r="Q39" s="13">
        <f t="shared" si="8"/>
        <v>-4139.1442320000006</v>
      </c>
      <c r="R39" s="27"/>
      <c r="S39" s="26">
        <f t="shared" si="9"/>
        <v>2493.16</v>
      </c>
      <c r="T39" s="13">
        <f t="shared" si="10"/>
        <v>-689.85737200000005</v>
      </c>
      <c r="U39" s="27"/>
      <c r="V39" s="13">
        <f>'Septembre 2024'!H39</f>
        <v>-16673.0075</v>
      </c>
      <c r="W39" s="13">
        <f>'Septembre 2024'!J39</f>
        <v>-1614.3210999999999</v>
      </c>
      <c r="X39" s="13">
        <v>18380</v>
      </c>
      <c r="Y39" s="9">
        <v>0.2949</v>
      </c>
    </row>
    <row r="40" spans="1:25" x14ac:dyDescent="0.2">
      <c r="A40" s="8">
        <v>38</v>
      </c>
      <c r="B40" s="5" t="s">
        <v>14</v>
      </c>
      <c r="C40" s="5">
        <v>2</v>
      </c>
      <c r="D40" s="26">
        <f>+'Septembre 2024'!D40</f>
        <v>12439</v>
      </c>
      <c r="E40" s="13">
        <f>'Septembre 2024'!F40</f>
        <v>-3604.8222000000001</v>
      </c>
      <c r="F40" s="31">
        <f t="shared" si="1"/>
        <v>-144.19288800000001</v>
      </c>
      <c r="G40" s="26">
        <f t="shared" si="11"/>
        <v>2985.36</v>
      </c>
      <c r="H40" s="13">
        <f t="shared" si="12"/>
        <v>-865.15732800000001</v>
      </c>
      <c r="I40" s="27"/>
      <c r="J40" s="26">
        <f t="shared" si="3"/>
        <v>2985.36</v>
      </c>
      <c r="K40" s="31">
        <f t="shared" si="4"/>
        <v>-865.15732800000001</v>
      </c>
      <c r="L40" s="27"/>
      <c r="M40" s="26">
        <f t="shared" si="5"/>
        <v>2985.36</v>
      </c>
      <c r="N40" s="13">
        <f t="shared" si="6"/>
        <v>-865.15732800000001</v>
      </c>
      <c r="O40" s="27"/>
      <c r="P40" s="26">
        <f t="shared" si="7"/>
        <v>2985.36</v>
      </c>
      <c r="Q40" s="13">
        <f t="shared" si="8"/>
        <v>-865.15732800000001</v>
      </c>
      <c r="R40" s="27"/>
      <c r="S40" s="26">
        <f t="shared" si="9"/>
        <v>497.56</v>
      </c>
      <c r="T40" s="13">
        <f t="shared" si="10"/>
        <v>-144.19288800000001</v>
      </c>
      <c r="U40" s="27"/>
      <c r="V40" s="13">
        <f>'Septembre 2024'!H40</f>
        <v>-2572.3852000000002</v>
      </c>
      <c r="W40" s="13">
        <f>'Septembre 2024'!J40</f>
        <v>-600.80370000000005</v>
      </c>
      <c r="X40" s="13">
        <v>3982</v>
      </c>
      <c r="Y40" s="9">
        <v>0.3201</v>
      </c>
    </row>
    <row r="41" spans="1:25" x14ac:dyDescent="0.2">
      <c r="A41" s="8">
        <v>39</v>
      </c>
      <c r="B41" s="5" t="s">
        <v>12</v>
      </c>
      <c r="C41" s="5">
        <v>5</v>
      </c>
      <c r="D41" s="26">
        <f>+'Septembre 2024'!D41</f>
        <v>23074</v>
      </c>
      <c r="E41" s="13">
        <f>'Septembre 2024'!F41</f>
        <v>-6458.4125999999997</v>
      </c>
      <c r="F41" s="31">
        <f t="shared" si="1"/>
        <v>-258.33650399999999</v>
      </c>
      <c r="G41" s="26">
        <f t="shared" si="11"/>
        <v>5537.76</v>
      </c>
      <c r="H41" s="13">
        <f t="shared" si="12"/>
        <v>-1550.0190239999999</v>
      </c>
      <c r="I41" s="27"/>
      <c r="J41" s="26">
        <f t="shared" si="3"/>
        <v>5537.76</v>
      </c>
      <c r="K41" s="31">
        <f t="shared" si="4"/>
        <v>-1550.0190239999999</v>
      </c>
      <c r="L41" s="27"/>
      <c r="M41" s="26">
        <f t="shared" si="5"/>
        <v>5537.76</v>
      </c>
      <c r="N41" s="13">
        <f t="shared" si="6"/>
        <v>-1550.0190239999999</v>
      </c>
      <c r="O41" s="27"/>
      <c r="P41" s="26">
        <f t="shared" si="7"/>
        <v>5537.76</v>
      </c>
      <c r="Q41" s="13">
        <f t="shared" si="8"/>
        <v>-1550.0190239999999</v>
      </c>
      <c r="R41" s="27"/>
      <c r="S41" s="26">
        <f t="shared" si="9"/>
        <v>922.96</v>
      </c>
      <c r="T41" s="13">
        <f t="shared" si="10"/>
        <v>-258.33650399999999</v>
      </c>
      <c r="U41" s="27"/>
      <c r="V41" s="13">
        <f>'Septembre 2024'!H41</f>
        <v>-2713.5023999999999</v>
      </c>
      <c r="W41" s="13">
        <f>'Septembre 2024'!J41</f>
        <v>-816.81960000000004</v>
      </c>
      <c r="X41" s="13">
        <v>9163</v>
      </c>
      <c r="Y41" s="9">
        <v>0.39710000000000001</v>
      </c>
    </row>
    <row r="42" spans="1:25" x14ac:dyDescent="0.2">
      <c r="A42" s="8">
        <v>40</v>
      </c>
      <c r="B42" s="5" t="s">
        <v>14</v>
      </c>
      <c r="C42" s="5">
        <v>5</v>
      </c>
      <c r="D42" s="26">
        <f>+'Septembre 2024'!D42</f>
        <v>7789</v>
      </c>
      <c r="E42" s="13">
        <f>'Septembre 2024'!F42</f>
        <v>-2257.2521999999999</v>
      </c>
      <c r="F42" s="31">
        <f t="shared" si="1"/>
        <v>-90.290087999999997</v>
      </c>
      <c r="G42" s="26">
        <f t="shared" si="11"/>
        <v>1869.3600000000001</v>
      </c>
      <c r="H42" s="13">
        <f t="shared" si="12"/>
        <v>-541.74052800000004</v>
      </c>
      <c r="I42" s="27"/>
      <c r="J42" s="26">
        <f t="shared" si="3"/>
        <v>1869.3600000000001</v>
      </c>
      <c r="K42" s="31">
        <f t="shared" si="4"/>
        <v>-541.74052800000004</v>
      </c>
      <c r="L42" s="27"/>
      <c r="M42" s="26">
        <f t="shared" si="5"/>
        <v>1869.3600000000001</v>
      </c>
      <c r="N42" s="13">
        <f t="shared" si="6"/>
        <v>-541.74052800000004</v>
      </c>
      <c r="O42" s="27"/>
      <c r="P42" s="26">
        <f t="shared" si="7"/>
        <v>1869.3600000000001</v>
      </c>
      <c r="Q42" s="13">
        <f t="shared" si="8"/>
        <v>-541.74052800000004</v>
      </c>
      <c r="R42" s="27"/>
      <c r="S42" s="26">
        <f t="shared" si="9"/>
        <v>311.56</v>
      </c>
      <c r="T42" s="13">
        <f t="shared" si="10"/>
        <v>-90.290087999999997</v>
      </c>
      <c r="U42" s="27"/>
      <c r="V42" s="13">
        <f>'Septembre 2024'!H42</f>
        <v>-9625.6461999999992</v>
      </c>
      <c r="W42" s="13">
        <f>'Septembre 2024'!J42</f>
        <v>-506.28500000000003</v>
      </c>
      <c r="X42" s="13">
        <v>-5379</v>
      </c>
      <c r="Y42" s="9">
        <v>-0.69059999999999999</v>
      </c>
    </row>
    <row r="43" spans="1:25" x14ac:dyDescent="0.2">
      <c r="A43" s="8">
        <v>41</v>
      </c>
      <c r="B43" s="5" t="s">
        <v>12</v>
      </c>
      <c r="C43" s="5">
        <v>5</v>
      </c>
      <c r="D43" s="26">
        <f>+'Septembre 2024'!D43</f>
        <v>21910</v>
      </c>
      <c r="E43" s="13">
        <f>'Septembre 2024'!F43</f>
        <v>-6132.6089999999995</v>
      </c>
      <c r="F43" s="31">
        <f t="shared" si="1"/>
        <v>-245.30435999999997</v>
      </c>
      <c r="G43" s="26">
        <f t="shared" si="11"/>
        <v>5258.4</v>
      </c>
      <c r="H43" s="13">
        <f t="shared" si="12"/>
        <v>-1471.8261599999998</v>
      </c>
      <c r="I43" s="27"/>
      <c r="J43" s="26">
        <f t="shared" si="3"/>
        <v>5258.4</v>
      </c>
      <c r="K43" s="31">
        <f t="shared" si="4"/>
        <v>-1471.8261599999998</v>
      </c>
      <c r="L43" s="27"/>
      <c r="M43" s="26">
        <f t="shared" si="5"/>
        <v>5258.4</v>
      </c>
      <c r="N43" s="13">
        <f t="shared" si="6"/>
        <v>-1471.8261599999998</v>
      </c>
      <c r="O43" s="27"/>
      <c r="P43" s="26">
        <f t="shared" si="7"/>
        <v>5258.4</v>
      </c>
      <c r="Q43" s="13">
        <f t="shared" si="8"/>
        <v>-1471.8261599999998</v>
      </c>
      <c r="R43" s="27"/>
      <c r="S43" s="26">
        <f t="shared" si="9"/>
        <v>876.4</v>
      </c>
      <c r="T43" s="13">
        <f t="shared" si="10"/>
        <v>-245.30435999999997</v>
      </c>
      <c r="U43" s="27"/>
      <c r="V43" s="13">
        <f>'Septembre 2024'!H43</f>
        <v>-7087.8850000000002</v>
      </c>
      <c r="W43" s="13">
        <f>'Septembre 2024'!J43</f>
        <v>-793.14200000000005</v>
      </c>
      <c r="X43" s="13">
        <v>4172</v>
      </c>
      <c r="Y43" s="9">
        <v>0.19040000000000001</v>
      </c>
    </row>
    <row r="44" spans="1:25" x14ac:dyDescent="0.2">
      <c r="A44" s="8">
        <v>42</v>
      </c>
      <c r="B44" s="5" t="s">
        <v>12</v>
      </c>
      <c r="C44" s="5">
        <v>5</v>
      </c>
      <c r="D44" s="26">
        <f>+'Septembre 2024'!D44</f>
        <v>15839</v>
      </c>
      <c r="E44" s="13">
        <f>'Septembre 2024'!F44</f>
        <v>-4701.0151999999998</v>
      </c>
      <c r="F44" s="31">
        <f t="shared" si="1"/>
        <v>-188.04060799999999</v>
      </c>
      <c r="G44" s="26">
        <f t="shared" si="11"/>
        <v>3801.3599999999997</v>
      </c>
      <c r="H44" s="13">
        <f t="shared" si="12"/>
        <v>-1128.2436479999999</v>
      </c>
      <c r="I44" s="27"/>
      <c r="J44" s="26">
        <f t="shared" si="3"/>
        <v>3801.3599999999997</v>
      </c>
      <c r="K44" s="31">
        <f t="shared" si="4"/>
        <v>-1128.2436479999999</v>
      </c>
      <c r="L44" s="27"/>
      <c r="M44" s="26">
        <f t="shared" si="5"/>
        <v>3801.3599999999997</v>
      </c>
      <c r="N44" s="13">
        <f t="shared" si="6"/>
        <v>-1128.2436479999999</v>
      </c>
      <c r="O44" s="27"/>
      <c r="P44" s="26">
        <f t="shared" si="7"/>
        <v>3801.3599999999997</v>
      </c>
      <c r="Q44" s="13">
        <f t="shared" si="8"/>
        <v>-1128.2436479999999</v>
      </c>
      <c r="R44" s="27"/>
      <c r="S44" s="26">
        <f t="shared" si="9"/>
        <v>633.55999999999995</v>
      </c>
      <c r="T44" s="13">
        <f t="shared" si="10"/>
        <v>-188.04060799999999</v>
      </c>
      <c r="U44" s="27"/>
      <c r="V44" s="13">
        <f>'Septembre 2024'!H44</f>
        <v>-5809.7452000000003</v>
      </c>
      <c r="W44" s="13">
        <f>'Septembre 2024'!J44</f>
        <v>-669.98969999999997</v>
      </c>
      <c r="X44" s="13">
        <v>1966</v>
      </c>
      <c r="Y44" s="9">
        <v>0.1241</v>
      </c>
    </row>
    <row r="45" spans="1:25" x14ac:dyDescent="0.2">
      <c r="A45" s="8">
        <v>43</v>
      </c>
      <c r="B45" s="5" t="s">
        <v>13</v>
      </c>
      <c r="C45" s="5">
        <v>5</v>
      </c>
      <c r="D45" s="26">
        <f>+'Septembre 2024'!D45</f>
        <v>32535</v>
      </c>
      <c r="E45" s="13">
        <f>'Septembre 2024'!F45</f>
        <v>-9106.5464999999986</v>
      </c>
      <c r="F45" s="31">
        <f t="shared" si="1"/>
        <v>-364.26185999999996</v>
      </c>
      <c r="G45" s="26">
        <f t="shared" si="11"/>
        <v>7808.4000000000005</v>
      </c>
      <c r="H45" s="13">
        <f t="shared" si="12"/>
        <v>-2185.5711599999995</v>
      </c>
      <c r="I45" s="27"/>
      <c r="J45" s="26">
        <f t="shared" si="3"/>
        <v>7808.4000000000005</v>
      </c>
      <c r="K45" s="31">
        <f t="shared" si="4"/>
        <v>-2185.5711599999995</v>
      </c>
      <c r="L45" s="27"/>
      <c r="M45" s="26">
        <f t="shared" si="5"/>
        <v>7808.4000000000005</v>
      </c>
      <c r="N45" s="13">
        <f t="shared" si="6"/>
        <v>-2185.5711599999995</v>
      </c>
      <c r="O45" s="27"/>
      <c r="P45" s="26">
        <f t="shared" si="7"/>
        <v>7808.4000000000005</v>
      </c>
      <c r="Q45" s="13">
        <f t="shared" si="8"/>
        <v>-2185.5711599999995</v>
      </c>
      <c r="R45" s="27"/>
      <c r="S45" s="26">
        <f t="shared" si="9"/>
        <v>1301.4000000000001</v>
      </c>
      <c r="T45" s="13">
        <f t="shared" si="10"/>
        <v>-364.26185999999996</v>
      </c>
      <c r="U45" s="27"/>
      <c r="V45" s="13">
        <f>'Septembre 2024'!H45</f>
        <v>-6005.9609999999993</v>
      </c>
      <c r="W45" s="13">
        <f>'Septembre 2024'!J45</f>
        <v>-1008.585</v>
      </c>
      <c r="X45" s="13">
        <v>10884</v>
      </c>
      <c r="Y45" s="9">
        <v>0.33450000000000002</v>
      </c>
    </row>
    <row r="46" spans="1:25" x14ac:dyDescent="0.2">
      <c r="A46" s="8">
        <v>44</v>
      </c>
      <c r="B46" s="5" t="s">
        <v>15</v>
      </c>
      <c r="C46" s="5">
        <v>5</v>
      </c>
      <c r="D46" s="26">
        <f>+'Septembre 2024'!D46</f>
        <v>50529</v>
      </c>
      <c r="E46" s="13">
        <f>'Septembre 2024'!F46</f>
        <v>-13981.374299999999</v>
      </c>
      <c r="F46" s="31">
        <f t="shared" si="1"/>
        <v>-559.25497199999995</v>
      </c>
      <c r="G46" s="26">
        <f t="shared" si="11"/>
        <v>12126.960000000001</v>
      </c>
      <c r="H46" s="13">
        <f t="shared" si="12"/>
        <v>-3355.5298319999997</v>
      </c>
      <c r="I46" s="27"/>
      <c r="J46" s="26">
        <f t="shared" si="3"/>
        <v>12126.960000000001</v>
      </c>
      <c r="K46" s="31">
        <f t="shared" si="4"/>
        <v>-3355.5298319999997</v>
      </c>
      <c r="L46" s="27"/>
      <c r="M46" s="26">
        <f t="shared" si="5"/>
        <v>12126.960000000001</v>
      </c>
      <c r="N46" s="13">
        <f t="shared" si="6"/>
        <v>-3355.5298319999997</v>
      </c>
      <c r="O46" s="27"/>
      <c r="P46" s="26">
        <f t="shared" si="7"/>
        <v>12126.960000000001</v>
      </c>
      <c r="Q46" s="13">
        <f t="shared" si="8"/>
        <v>-3355.5298319999997</v>
      </c>
      <c r="R46" s="27"/>
      <c r="S46" s="26">
        <f t="shared" si="9"/>
        <v>2021.16</v>
      </c>
      <c r="T46" s="13">
        <f t="shared" si="10"/>
        <v>-559.25497199999995</v>
      </c>
      <c r="U46" s="27"/>
      <c r="V46" s="13">
        <f>'Septembre 2024'!H46</f>
        <v>-15315.339899999999</v>
      </c>
      <c r="W46" s="13">
        <f>'Septembre 2024'!J46</f>
        <v>-1374.3887999999999</v>
      </c>
      <c r="X46" s="13">
        <v>9752</v>
      </c>
      <c r="Y46" s="9">
        <v>0.193</v>
      </c>
    </row>
    <row r="47" spans="1:25" x14ac:dyDescent="0.2">
      <c r="A47" s="8">
        <v>45</v>
      </c>
      <c r="B47" s="5" t="s">
        <v>16</v>
      </c>
      <c r="C47" s="5">
        <v>4</v>
      </c>
      <c r="D47" s="26">
        <f>+'Septembre 2024'!D47</f>
        <v>82510</v>
      </c>
      <c r="E47" s="13">
        <f>'Septembre 2024'!F47</f>
        <v>-22830.517</v>
      </c>
      <c r="F47" s="31">
        <f t="shared" si="1"/>
        <v>-913.22068000000002</v>
      </c>
      <c r="G47" s="26">
        <f t="shared" si="11"/>
        <v>19802.400000000001</v>
      </c>
      <c r="H47" s="13">
        <f t="shared" si="12"/>
        <v>-5479.3240800000003</v>
      </c>
      <c r="I47" s="27"/>
      <c r="J47" s="26">
        <f t="shared" si="3"/>
        <v>19802.400000000001</v>
      </c>
      <c r="K47" s="31">
        <f t="shared" si="4"/>
        <v>-5479.3240800000003</v>
      </c>
      <c r="L47" s="27"/>
      <c r="M47" s="26">
        <f t="shared" si="5"/>
        <v>19802.400000000001</v>
      </c>
      <c r="N47" s="13">
        <f t="shared" si="6"/>
        <v>-5479.3240800000003</v>
      </c>
      <c r="O47" s="27"/>
      <c r="P47" s="26">
        <f t="shared" si="7"/>
        <v>19802.400000000001</v>
      </c>
      <c r="Q47" s="13">
        <f t="shared" si="8"/>
        <v>-5479.3240800000003</v>
      </c>
      <c r="R47" s="27"/>
      <c r="S47" s="26">
        <f t="shared" si="9"/>
        <v>3300.4</v>
      </c>
      <c r="T47" s="13">
        <f t="shared" si="10"/>
        <v>-913.22068000000002</v>
      </c>
      <c r="U47" s="27"/>
      <c r="V47" s="13">
        <f>'Septembre 2024'!H47</f>
        <v>-20751.264999999999</v>
      </c>
      <c r="W47" s="13">
        <f>'Septembre 2024'!J47</f>
        <v>-2021.4950000000001</v>
      </c>
      <c r="X47" s="13">
        <v>12155</v>
      </c>
      <c r="Y47" s="9">
        <v>0.14729999999999999</v>
      </c>
    </row>
    <row r="48" spans="1:25" x14ac:dyDescent="0.2">
      <c r="A48" s="8">
        <v>46</v>
      </c>
      <c r="B48" s="5" t="s">
        <v>12</v>
      </c>
      <c r="C48" s="5">
        <v>7</v>
      </c>
      <c r="D48" s="26">
        <f>+'Septembre 2024'!D48</f>
        <v>32552</v>
      </c>
      <c r="E48" s="13">
        <f>'Septembre 2024'!F48</f>
        <v>-9111.3047999999999</v>
      </c>
      <c r="F48" s="31">
        <f t="shared" si="1"/>
        <v>-364.45219199999997</v>
      </c>
      <c r="G48" s="26">
        <f t="shared" si="11"/>
        <v>7812.48</v>
      </c>
      <c r="H48" s="13">
        <f t="shared" si="12"/>
        <v>-2186.7131519999998</v>
      </c>
      <c r="I48" s="27"/>
      <c r="J48" s="26">
        <f t="shared" si="3"/>
        <v>7812.48</v>
      </c>
      <c r="K48" s="31">
        <f t="shared" si="4"/>
        <v>-2186.7131519999998</v>
      </c>
      <c r="L48" s="27"/>
      <c r="M48" s="26">
        <f t="shared" si="5"/>
        <v>7812.48</v>
      </c>
      <c r="N48" s="13">
        <f t="shared" si="6"/>
        <v>-2186.7131519999998</v>
      </c>
      <c r="O48" s="27"/>
      <c r="P48" s="26">
        <f t="shared" si="7"/>
        <v>7812.48</v>
      </c>
      <c r="Q48" s="13">
        <f t="shared" si="8"/>
        <v>-2186.7131519999998</v>
      </c>
      <c r="R48" s="27"/>
      <c r="S48" s="26">
        <f t="shared" si="9"/>
        <v>1302.08</v>
      </c>
      <c r="T48" s="13">
        <f t="shared" si="10"/>
        <v>-364.45219199999997</v>
      </c>
      <c r="U48" s="27"/>
      <c r="V48" s="13">
        <f>'Septembre 2024'!H48</f>
        <v>-9150.3672000000006</v>
      </c>
      <c r="W48" s="13">
        <f>'Septembre 2024'!J48</f>
        <v>-1009.112</v>
      </c>
      <c r="X48" s="13">
        <v>8887</v>
      </c>
      <c r="Y48" s="9">
        <v>0.27300000000000002</v>
      </c>
    </row>
    <row r="49" spans="1:25" x14ac:dyDescent="0.2">
      <c r="A49" s="8">
        <v>47</v>
      </c>
      <c r="B49" s="5" t="s">
        <v>15</v>
      </c>
      <c r="C49" s="5">
        <v>4</v>
      </c>
      <c r="D49" s="26">
        <f>+'Septembre 2024'!D49</f>
        <v>59901</v>
      </c>
      <c r="E49" s="13">
        <f>'Septembre 2024'!F49</f>
        <v>-16574.6067</v>
      </c>
      <c r="F49" s="31">
        <f t="shared" si="1"/>
        <v>-662.98426800000004</v>
      </c>
      <c r="G49" s="26">
        <f t="shared" si="11"/>
        <v>14376.24</v>
      </c>
      <c r="H49" s="13">
        <f t="shared" si="12"/>
        <v>-3977.905608</v>
      </c>
      <c r="I49" s="27"/>
      <c r="J49" s="26">
        <f t="shared" si="3"/>
        <v>14376.24</v>
      </c>
      <c r="K49" s="31">
        <f t="shared" si="4"/>
        <v>-3977.905608</v>
      </c>
      <c r="L49" s="27"/>
      <c r="M49" s="26">
        <f t="shared" si="5"/>
        <v>14376.24</v>
      </c>
      <c r="N49" s="13">
        <f t="shared" si="6"/>
        <v>-3977.905608</v>
      </c>
      <c r="O49" s="27"/>
      <c r="P49" s="26">
        <f t="shared" si="7"/>
        <v>14376.24</v>
      </c>
      <c r="Q49" s="13">
        <f t="shared" si="8"/>
        <v>-3977.905608</v>
      </c>
      <c r="R49" s="27"/>
      <c r="S49" s="26">
        <f t="shared" si="9"/>
        <v>2396.04</v>
      </c>
      <c r="T49" s="13">
        <f t="shared" si="10"/>
        <v>-662.98426800000004</v>
      </c>
      <c r="U49" s="27"/>
      <c r="V49" s="13">
        <f>'Septembre 2024'!H49</f>
        <v>-18293.7654</v>
      </c>
      <c r="W49" s="13">
        <f>'Septembre 2024'!J49</f>
        <v>-1563.4161000000001</v>
      </c>
      <c r="X49" s="13">
        <v>10589</v>
      </c>
      <c r="Y49" s="9">
        <v>0.17680000000000001</v>
      </c>
    </row>
    <row r="50" spans="1:25" x14ac:dyDescent="0.2">
      <c r="A50" s="8">
        <v>48</v>
      </c>
      <c r="B50" s="5" t="s">
        <v>15</v>
      </c>
      <c r="C50" s="5">
        <v>4</v>
      </c>
      <c r="D50" s="26">
        <f>+'Septembre 2024'!D50</f>
        <v>69852</v>
      </c>
      <c r="E50" s="13">
        <f>'Septembre 2024'!F50</f>
        <v>-19328.0484</v>
      </c>
      <c r="F50" s="31">
        <f t="shared" si="1"/>
        <v>-773.12193600000001</v>
      </c>
      <c r="G50" s="26">
        <f t="shared" si="11"/>
        <v>16764.48</v>
      </c>
      <c r="H50" s="13">
        <f t="shared" si="12"/>
        <v>-4638.731616</v>
      </c>
      <c r="I50" s="27"/>
      <c r="J50" s="26">
        <f t="shared" si="3"/>
        <v>16764.48</v>
      </c>
      <c r="K50" s="31">
        <f t="shared" si="4"/>
        <v>-4638.731616</v>
      </c>
      <c r="L50" s="27"/>
      <c r="M50" s="26">
        <f t="shared" si="5"/>
        <v>16764.48</v>
      </c>
      <c r="N50" s="13">
        <f t="shared" si="6"/>
        <v>-4638.731616</v>
      </c>
      <c r="O50" s="27"/>
      <c r="P50" s="26">
        <f t="shared" si="7"/>
        <v>16764.48</v>
      </c>
      <c r="Q50" s="13">
        <f t="shared" si="8"/>
        <v>-4638.731616</v>
      </c>
      <c r="R50" s="27"/>
      <c r="S50" s="26">
        <f t="shared" si="9"/>
        <v>2794.08</v>
      </c>
      <c r="T50" s="13">
        <f t="shared" si="10"/>
        <v>-773.12193600000001</v>
      </c>
      <c r="U50" s="27"/>
      <c r="V50" s="13">
        <f>'Septembre 2024'!H50</f>
        <v>-18280.268400000001</v>
      </c>
      <c r="W50" s="13">
        <f>'Septembre 2024'!J50</f>
        <v>-1767.2556</v>
      </c>
      <c r="X50" s="13">
        <v>16155</v>
      </c>
      <c r="Y50" s="9">
        <v>0.23130000000000001</v>
      </c>
    </row>
    <row r="51" spans="1:25" x14ac:dyDescent="0.2">
      <c r="A51" s="8">
        <v>49</v>
      </c>
      <c r="B51" s="5" t="s">
        <v>13</v>
      </c>
      <c r="C51" s="5">
        <v>4</v>
      </c>
      <c r="D51" s="26">
        <f>+'Septembre 2024'!D51</f>
        <v>41507</v>
      </c>
      <c r="E51" s="13">
        <f>'Septembre 2024'!F51</f>
        <v>-11617.809299999999</v>
      </c>
      <c r="F51" s="31">
        <f t="shared" si="1"/>
        <v>-464.71237199999996</v>
      </c>
      <c r="G51" s="26">
        <f t="shared" si="11"/>
        <v>9961.68</v>
      </c>
      <c r="H51" s="13">
        <f t="shared" si="12"/>
        <v>-2788.2742319999998</v>
      </c>
      <c r="I51" s="27"/>
      <c r="J51" s="26">
        <f t="shared" si="3"/>
        <v>9961.68</v>
      </c>
      <c r="K51" s="31">
        <f t="shared" si="4"/>
        <v>-2788.2742319999998</v>
      </c>
      <c r="L51" s="27"/>
      <c r="M51" s="26">
        <f t="shared" si="5"/>
        <v>9961.68</v>
      </c>
      <c r="N51" s="13">
        <f t="shared" si="6"/>
        <v>-2788.2742319999998</v>
      </c>
      <c r="O51" s="27"/>
      <c r="P51" s="26">
        <f t="shared" si="7"/>
        <v>9961.68</v>
      </c>
      <c r="Q51" s="13">
        <f t="shared" si="8"/>
        <v>-2788.2742319999998</v>
      </c>
      <c r="R51" s="27"/>
      <c r="S51" s="26">
        <f t="shared" si="9"/>
        <v>1660.28</v>
      </c>
      <c r="T51" s="13">
        <f t="shared" si="10"/>
        <v>-464.71237199999996</v>
      </c>
      <c r="U51" s="27"/>
      <c r="V51" s="13">
        <f>'Septembre 2024'!H51</f>
        <v>-9936.7757999999994</v>
      </c>
      <c r="W51" s="13">
        <f>'Septembre 2024'!J51</f>
        <v>-1191.2509</v>
      </c>
      <c r="X51" s="13">
        <v>10463</v>
      </c>
      <c r="Y51" s="9">
        <v>0.25209999999999999</v>
      </c>
    </row>
    <row r="52" spans="1:25" ht="12" thickBot="1" x14ac:dyDescent="0.25">
      <c r="A52" s="8" t="s">
        <v>9</v>
      </c>
      <c r="D52" s="26">
        <f>+'Septembre 2024'!D52</f>
        <v>2033974</v>
      </c>
      <c r="E52" s="29">
        <f>'Septembre 2024'!F52</f>
        <v>-566665.15639999998</v>
      </c>
      <c r="F52" s="32">
        <f t="shared" si="1"/>
        <v>-22666.606255999999</v>
      </c>
      <c r="G52" s="28">
        <f t="shared" si="11"/>
        <v>488153.76</v>
      </c>
      <c r="H52" s="29">
        <f t="shared" si="12"/>
        <v>-135999.63753599999</v>
      </c>
      <c r="I52" s="30"/>
      <c r="J52" s="28">
        <f t="shared" si="3"/>
        <v>488153.76</v>
      </c>
      <c r="K52" s="32">
        <f t="shared" si="4"/>
        <v>-135999.63753599999</v>
      </c>
      <c r="L52" s="30"/>
      <c r="M52" s="28">
        <f t="shared" si="5"/>
        <v>488153.76</v>
      </c>
      <c r="N52" s="29">
        <f t="shared" si="6"/>
        <v>-135999.63753599999</v>
      </c>
      <c r="O52" s="30"/>
      <c r="P52" s="28">
        <f t="shared" si="7"/>
        <v>488153.76</v>
      </c>
      <c r="Q52" s="29">
        <f t="shared" si="8"/>
        <v>-135999.63753599999</v>
      </c>
      <c r="R52" s="30"/>
      <c r="S52" s="28">
        <f t="shared" si="9"/>
        <v>81358.960000000006</v>
      </c>
      <c r="T52" s="29">
        <f t="shared" si="10"/>
        <v>-22666.606255999999</v>
      </c>
      <c r="U52" s="30"/>
      <c r="V52" s="13">
        <f>'Septembre 2024'!H52</f>
        <v>-580699.57699999993</v>
      </c>
      <c r="W52" s="13">
        <f>'Septembre 2024'!J52</f>
        <v>-58375.053800000002</v>
      </c>
      <c r="X52" s="13">
        <v>417845</v>
      </c>
      <c r="Y52" s="9">
        <v>0.2054</v>
      </c>
    </row>
    <row r="53" spans="1:25" x14ac:dyDescent="0.2">
      <c r="A53" s="2"/>
      <c r="B53" s="6"/>
      <c r="C53" s="6"/>
      <c r="D53" s="1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Y53" s="3"/>
    </row>
    <row r="54" spans="1:25" x14ac:dyDescent="0.2">
      <c r="D54" s="15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53003-D00E-4F16-892B-3C3A4E10392A}">
  <dimension ref="A1:AM54"/>
  <sheetViews>
    <sheetView tabSelected="1" workbookViewId="0">
      <pane ySplit="1" topLeftCell="A2" activePane="bottomLeft" state="frozen"/>
      <selection pane="bottomLeft" activeCell="J3" sqref="J3"/>
    </sheetView>
  </sheetViews>
  <sheetFormatPr baseColWidth="10" defaultColWidth="10.85546875" defaultRowHeight="11.25" x14ac:dyDescent="0.2"/>
  <cols>
    <col min="1" max="1" width="21.85546875" style="1" customWidth="1"/>
    <col min="2" max="2" width="10.5703125" style="5" customWidth="1"/>
    <col min="3" max="3" width="15.5703125" style="5" customWidth="1"/>
    <col min="4" max="4" width="10.5703125" style="11" customWidth="1"/>
    <col min="5" max="14" width="9.5703125" style="1" customWidth="1"/>
    <col min="15" max="15" width="3.85546875" style="1" customWidth="1"/>
    <col min="16" max="20" width="9.5703125" style="1" customWidth="1"/>
    <col min="21" max="21" width="3.85546875" style="1" customWidth="1"/>
    <col min="22" max="26" width="9.5703125" style="1" customWidth="1"/>
    <col min="27" max="27" width="3.85546875" style="1" customWidth="1"/>
    <col min="28" max="32" width="9.5703125" style="1" customWidth="1"/>
    <col min="33" max="33" width="3.85546875" style="1" customWidth="1"/>
    <col min="34" max="38" width="9.5703125" style="1" customWidth="1"/>
    <col min="39" max="39" width="3.85546875" style="1" customWidth="1"/>
    <col min="40" max="16384" width="10.85546875" style="1"/>
  </cols>
  <sheetData>
    <row r="1" spans="1:39" ht="30" customHeight="1" thickBot="1" x14ac:dyDescent="0.25">
      <c r="A1" s="51" t="s">
        <v>0</v>
      </c>
      <c r="B1" s="52"/>
      <c r="C1" s="52"/>
      <c r="D1" s="17" t="s">
        <v>1</v>
      </c>
      <c r="E1" s="18" t="s">
        <v>17</v>
      </c>
      <c r="F1" s="18" t="s">
        <v>1</v>
      </c>
      <c r="G1" s="18" t="s">
        <v>17</v>
      </c>
      <c r="H1" s="18" t="s">
        <v>17</v>
      </c>
      <c r="I1" s="50" t="s">
        <v>58</v>
      </c>
      <c r="J1" s="42" t="s">
        <v>36</v>
      </c>
      <c r="K1" s="39" t="s">
        <v>23</v>
      </c>
      <c r="L1" s="39" t="s">
        <v>24</v>
      </c>
      <c r="M1" s="39" t="s">
        <v>22</v>
      </c>
      <c r="N1" s="45" t="s">
        <v>34</v>
      </c>
      <c r="O1" s="40" t="s">
        <v>21</v>
      </c>
      <c r="P1" s="39" t="s">
        <v>37</v>
      </c>
      <c r="Q1" s="39" t="s">
        <v>38</v>
      </c>
      <c r="R1" s="39" t="s">
        <v>39</v>
      </c>
      <c r="S1" s="39" t="s">
        <v>40</v>
      </c>
      <c r="T1" s="45" t="s">
        <v>41</v>
      </c>
      <c r="U1" s="40" t="s">
        <v>21</v>
      </c>
      <c r="V1" s="39" t="s">
        <v>42</v>
      </c>
      <c r="W1" s="39" t="s">
        <v>43</v>
      </c>
      <c r="X1" s="39" t="s">
        <v>44</v>
      </c>
      <c r="Y1" s="39" t="s">
        <v>45</v>
      </c>
      <c r="Z1" s="45" t="s">
        <v>46</v>
      </c>
      <c r="AA1" s="40" t="s">
        <v>21</v>
      </c>
      <c r="AB1" s="39" t="s">
        <v>47</v>
      </c>
      <c r="AC1" s="39" t="s">
        <v>48</v>
      </c>
      <c r="AD1" s="39" t="s">
        <v>49</v>
      </c>
      <c r="AE1" s="39" t="s">
        <v>57</v>
      </c>
      <c r="AF1" s="45" t="s">
        <v>50</v>
      </c>
      <c r="AG1" s="40" t="s">
        <v>21</v>
      </c>
      <c r="AH1" s="39" t="s">
        <v>51</v>
      </c>
      <c r="AI1" s="39" t="s">
        <v>52</v>
      </c>
      <c r="AJ1" s="39" t="s">
        <v>53</v>
      </c>
      <c r="AK1" s="39" t="s">
        <v>54</v>
      </c>
      <c r="AL1" s="45" t="s">
        <v>55</v>
      </c>
      <c r="AM1" s="40" t="s">
        <v>21</v>
      </c>
    </row>
    <row r="2" spans="1:39" s="34" customFormat="1" ht="12" thickBot="1" x14ac:dyDescent="0.2">
      <c r="A2" s="16" t="s">
        <v>7</v>
      </c>
      <c r="B2" s="7" t="s">
        <v>10</v>
      </c>
      <c r="C2" s="4" t="s">
        <v>11</v>
      </c>
      <c r="D2" s="47" t="s">
        <v>8</v>
      </c>
      <c r="E2" s="36" t="s">
        <v>8</v>
      </c>
      <c r="F2" s="36" t="s">
        <v>35</v>
      </c>
      <c r="G2" s="36" t="s">
        <v>35</v>
      </c>
      <c r="H2" s="36" t="s">
        <v>56</v>
      </c>
      <c r="I2" s="48">
        <v>25</v>
      </c>
      <c r="J2" s="41">
        <f>+'Ratios hebdomadaires'!G2</f>
        <v>36</v>
      </c>
      <c r="K2" s="37">
        <f>+J2</f>
        <v>36</v>
      </c>
      <c r="L2" s="37">
        <f t="shared" ref="L2:N2" si="0">+K2</f>
        <v>36</v>
      </c>
      <c r="M2" s="37">
        <f t="shared" si="0"/>
        <v>36</v>
      </c>
      <c r="N2" s="37">
        <f t="shared" si="0"/>
        <v>36</v>
      </c>
      <c r="O2" s="38">
        <f>+'Ratios hebdomadaires'!I2</f>
        <v>6</v>
      </c>
      <c r="P2" s="37">
        <f>+'Ratios hebdomadaires'!J2</f>
        <v>37</v>
      </c>
      <c r="Q2" s="37">
        <f>P2</f>
        <v>37</v>
      </c>
      <c r="R2" s="37">
        <f t="shared" ref="R2:T2" si="1">Q2</f>
        <v>37</v>
      </c>
      <c r="S2" s="37">
        <f t="shared" si="1"/>
        <v>37</v>
      </c>
      <c r="T2" s="37">
        <f t="shared" si="1"/>
        <v>37</v>
      </c>
      <c r="U2" s="38">
        <f>+'Ratios hebdomadaires'!L2</f>
        <v>6</v>
      </c>
      <c r="V2" s="37">
        <f>+'Ratios hebdomadaires'!M2</f>
        <v>38</v>
      </c>
      <c r="W2" s="37">
        <f>V2</f>
        <v>38</v>
      </c>
      <c r="X2" s="37">
        <f t="shared" ref="X2:Z2" si="2">W2</f>
        <v>38</v>
      </c>
      <c r="Y2" s="37">
        <f t="shared" si="2"/>
        <v>38</v>
      </c>
      <c r="Z2" s="37">
        <f t="shared" si="2"/>
        <v>38</v>
      </c>
      <c r="AA2" s="38">
        <f>+'Ratios hebdomadaires'!O2</f>
        <v>6</v>
      </c>
      <c r="AB2" s="37">
        <f>+'Ratios hebdomadaires'!P2</f>
        <v>39</v>
      </c>
      <c r="AC2" s="37">
        <f>AB2</f>
        <v>39</v>
      </c>
      <c r="AD2" s="37">
        <f t="shared" ref="AD2:AF2" si="3">AC2</f>
        <v>39</v>
      </c>
      <c r="AE2" s="37">
        <f t="shared" si="3"/>
        <v>39</v>
      </c>
      <c r="AF2" s="37">
        <f t="shared" si="3"/>
        <v>39</v>
      </c>
      <c r="AG2" s="38">
        <f>+'Ratios hebdomadaires'!R2</f>
        <v>6</v>
      </c>
      <c r="AH2" s="37">
        <f>+'Ratios hebdomadaires'!S2</f>
        <v>40</v>
      </c>
      <c r="AI2" s="37">
        <f>AH2</f>
        <v>40</v>
      </c>
      <c r="AJ2" s="37">
        <f t="shared" ref="AJ2:AL2" si="4">AI2</f>
        <v>40</v>
      </c>
      <c r="AK2" s="37">
        <f t="shared" si="4"/>
        <v>40</v>
      </c>
      <c r="AL2" s="37">
        <f t="shared" si="4"/>
        <v>40</v>
      </c>
      <c r="AM2" s="38">
        <f>+'Ratios hebdomadaires'!U2</f>
        <v>1</v>
      </c>
    </row>
    <row r="3" spans="1:39" x14ac:dyDescent="0.2">
      <c r="A3" s="8">
        <v>1</v>
      </c>
      <c r="B3" s="5" t="s">
        <v>13</v>
      </c>
      <c r="C3" s="5">
        <v>2</v>
      </c>
      <c r="D3" s="26">
        <f>'Septembre 2024'!D3</f>
        <v>33244</v>
      </c>
      <c r="E3" s="13">
        <f>'Septembre 2024'!F3</f>
        <v>-9304.9956000000002</v>
      </c>
      <c r="F3" s="13">
        <f>SUM(K3,Q3,W3,AC3,AI3)</f>
        <v>0</v>
      </c>
      <c r="G3" s="13">
        <f>SUM(M3,S3,Y3,AE3,AK3)</f>
        <v>0</v>
      </c>
      <c r="H3" s="46" t="str">
        <f>IFERROR(G3/F3,"")</f>
        <v/>
      </c>
      <c r="I3" s="43"/>
      <c r="J3" s="13">
        <f>'Ratios hebdomadaires'!G3</f>
        <v>7978.5599999999995</v>
      </c>
      <c r="K3" s="35"/>
      <c r="L3" s="13">
        <f>'Ratios hebdomadaires'!H3</f>
        <v>-2233.1989440000002</v>
      </c>
      <c r="M3" s="35"/>
      <c r="N3" s="46" t="str">
        <f>IFERROR(M3/K3,"")</f>
        <v/>
      </c>
      <c r="O3" s="27"/>
      <c r="P3" s="13">
        <f>IF(ISBLANK(K3),J3/O$2*U$2,($D3-SUMIF($K$1:K$1,"Semaine*CA Réel HT",$K3:K3))/(25-SUMIF($O$1:O$1,"Jours",$O$2:O$2))*U$2)</f>
        <v>7978.5599999999995</v>
      </c>
      <c r="Q3" s="35"/>
      <c r="R3" s="13">
        <f>'Ratios hebdomadaires'!K3</f>
        <v>-2233.1989440000002</v>
      </c>
      <c r="S3" s="35"/>
      <c r="T3" s="46" t="str">
        <f>IFERROR(S3/Q3,"")</f>
        <v/>
      </c>
      <c r="U3" s="27"/>
      <c r="V3" s="13">
        <f>IF(ISBLANK(Q3),P3/U$2*AA$2,($D3-SUMIF($K$1:Q$1,"Semaine*CA Réel HT",$K3:Q3))/(25-SUMIF($O$1:U$1,"Jours",$O$2:U$2))*AA$2)</f>
        <v>7978.5599999999995</v>
      </c>
      <c r="W3" s="35"/>
      <c r="X3" s="13">
        <f>'Ratios hebdomadaires'!N3</f>
        <v>-2233.1989440000002</v>
      </c>
      <c r="Y3" s="35"/>
      <c r="Z3" s="46" t="str">
        <f>IFERROR(Y3/W3,"")</f>
        <v/>
      </c>
      <c r="AA3" s="27"/>
      <c r="AB3" s="13">
        <f>IF(ISBLANK(W3),V3/AA$2*AG$2,($D3-SUMIF($K$1:W$1,"Semaine*CA Réel HT",$K3:W3))/(25-SUMIF($O$1:AA$1,"Jours",$O$2:AA$2))*AG$2)</f>
        <v>7978.5599999999995</v>
      </c>
      <c r="AC3" s="35"/>
      <c r="AD3" s="13">
        <f>'Ratios hebdomadaires'!Q3</f>
        <v>-2233.1989440000002</v>
      </c>
      <c r="AE3" s="35"/>
      <c r="AF3" s="46" t="str">
        <f>IFERROR(AE3/AC3,"")</f>
        <v/>
      </c>
      <c r="AG3" s="27"/>
      <c r="AH3" s="13">
        <f>IF(ISBLANK(AC3),AB3/AG$2*AM$2,($D3-SUMIF($K$1:AC$1,"Semaine*CA Réel HT",$K3:AC3))/(25-SUMIF($O$1:AG$1,"Jours",$O$2:AG$2))*AM$2)</f>
        <v>1329.76</v>
      </c>
      <c r="AI3" s="35"/>
      <c r="AJ3" s="13">
        <f>'Ratios hebdomadaires'!T3</f>
        <v>-372.19982400000004</v>
      </c>
      <c r="AK3" s="35"/>
      <c r="AL3" s="46" t="str">
        <f>IFERROR(AK3/AI3,"")</f>
        <v/>
      </c>
      <c r="AM3" s="27"/>
    </row>
    <row r="4" spans="1:39" x14ac:dyDescent="0.2">
      <c r="A4" s="8">
        <v>2</v>
      </c>
      <c r="B4" s="5" t="s">
        <v>15</v>
      </c>
      <c r="C4" s="5">
        <v>6</v>
      </c>
      <c r="D4" s="26">
        <f>'Septembre 2024'!D4</f>
        <v>46505</v>
      </c>
      <c r="E4" s="13">
        <f>'Septembre 2024'!F4</f>
        <v>-12867.933499999999</v>
      </c>
      <c r="F4" s="13">
        <f t="shared" ref="F4:F52" si="5">SUM(K4,Q4,W4,AC4,AI4)</f>
        <v>0</v>
      </c>
      <c r="G4" s="13">
        <f t="shared" ref="G4:G52" si="6">SUM(M4,S4,Y4,AE4,AK4)</f>
        <v>0</v>
      </c>
      <c r="H4" s="46" t="str">
        <f t="shared" ref="H4:H52" si="7">IFERROR(G4/F4,"")</f>
        <v/>
      </c>
      <c r="I4" s="43"/>
      <c r="J4" s="13">
        <f>'Ratios hebdomadaires'!G4</f>
        <v>11161.2</v>
      </c>
      <c r="K4" s="35"/>
      <c r="L4" s="13">
        <f>'Ratios hebdomadaires'!H4</f>
        <v>-3088.3040399999995</v>
      </c>
      <c r="M4" s="35"/>
      <c r="N4" s="46" t="str">
        <f t="shared" ref="N4:N52" si="8">IFERROR(M4/K4,"")</f>
        <v/>
      </c>
      <c r="O4" s="27"/>
      <c r="P4" s="13">
        <f>IF(ISBLANK(K4),J4/O$2*U$2,($D4-SUMIF($K$1:K$1,"Semaine*CA Réel HT",$K4:K4))/(25-SUMIF($O$1:O$1,"Jours",$O$2:O$2))*U$2)</f>
        <v>11161.2</v>
      </c>
      <c r="Q4" s="35"/>
      <c r="R4" s="13">
        <f>'Ratios hebdomadaires'!K4</f>
        <v>-3088.3040399999995</v>
      </c>
      <c r="S4" s="35"/>
      <c r="T4" s="46" t="str">
        <f t="shared" ref="T4:T52" si="9">IF(OR(S4="",S4=0),"",S4/Q4)</f>
        <v/>
      </c>
      <c r="U4" s="27"/>
      <c r="V4" s="13">
        <f>IF(ISBLANK(Q4),P4/U$2*AA$2,($D4-SUMIF($K$1:Q$1,"Semaine*CA Réel HT",$K4:Q4))/(25-SUMIF($O$1:U$1,"Jours",$O$2:U$2))*AA$2)</f>
        <v>11161.2</v>
      </c>
      <c r="W4" s="35"/>
      <c r="X4" s="13">
        <f>'Ratios hebdomadaires'!N4</f>
        <v>-3088.3040399999995</v>
      </c>
      <c r="Y4" s="35"/>
      <c r="Z4" s="46" t="str">
        <f t="shared" ref="Z4:Z52" si="10">IF(OR(Y4="",Y4=0),"",Y4/W4)</f>
        <v/>
      </c>
      <c r="AA4" s="27"/>
      <c r="AB4" s="13">
        <f>IF(ISBLANK(W4),V4/AA$2*AG$2,($D4-SUMIF($K$1:W$1,"Semaine*CA Réel HT",$K4:W4))/(25-SUMIF($O$1:AA$1,"Jours",$O$2:AA$2))*AG$2)</f>
        <v>11161.2</v>
      </c>
      <c r="AC4" s="35"/>
      <c r="AD4" s="13">
        <f>'Ratios hebdomadaires'!Q4</f>
        <v>-3088.3040399999995</v>
      </c>
      <c r="AE4" s="35"/>
      <c r="AF4" s="46" t="str">
        <f t="shared" ref="AF4:AF52" si="11">IF(OR(AE4="",AE4=0),"",AE4/AC4)</f>
        <v/>
      </c>
      <c r="AG4" s="27"/>
      <c r="AH4" s="13">
        <f>IF(ISBLANK(AC4),AB4/AG$2*AM$2,($D4-SUMIF($K$1:AC$1,"Semaine*CA Réel HT",$K4:AC4))/(25-SUMIF($O$1:AG$1,"Jours",$O$2:AG$2))*AM$2)</f>
        <v>1860.2</v>
      </c>
      <c r="AI4" s="35"/>
      <c r="AJ4" s="13">
        <f>'Ratios hebdomadaires'!T4</f>
        <v>-514.71733999999992</v>
      </c>
      <c r="AK4" s="35"/>
      <c r="AL4" s="46" t="str">
        <f t="shared" ref="AL4:AL52" si="12">IF(OR(AK4="",AK4=0),"",AK4/AI4)</f>
        <v/>
      </c>
      <c r="AM4" s="27"/>
    </row>
    <row r="5" spans="1:39" x14ac:dyDescent="0.2">
      <c r="A5" s="8">
        <v>3</v>
      </c>
      <c r="B5" s="5" t="s">
        <v>13</v>
      </c>
      <c r="C5" s="5">
        <v>3</v>
      </c>
      <c r="D5" s="26">
        <f>'Septembre 2024'!D5</f>
        <v>33752</v>
      </c>
      <c r="E5" s="13">
        <f>'Septembre 2024'!F5</f>
        <v>-9447.1847999999991</v>
      </c>
      <c r="F5" s="13">
        <f t="shared" si="5"/>
        <v>0</v>
      </c>
      <c r="G5" s="13">
        <f t="shared" si="6"/>
        <v>0</v>
      </c>
      <c r="H5" s="46" t="str">
        <f t="shared" si="7"/>
        <v/>
      </c>
      <c r="I5" s="43"/>
      <c r="J5" s="13">
        <f>'Ratios hebdomadaires'!G5</f>
        <v>8100.48</v>
      </c>
      <c r="K5" s="35"/>
      <c r="L5" s="13">
        <f>'Ratios hebdomadaires'!H5</f>
        <v>-2267.3243519999996</v>
      </c>
      <c r="M5" s="35"/>
      <c r="N5" s="46" t="str">
        <f t="shared" si="8"/>
        <v/>
      </c>
      <c r="O5" s="27"/>
      <c r="P5" s="13">
        <f>IF(ISBLANK(K5),J5/O$2*U$2,($D5-SUMIF($K$1:K$1,"Semaine*CA Réel HT",$K5:K5))/(25-SUMIF($O$1:O$1,"Jours",$O$2:O$2))*U$2)</f>
        <v>8100.48</v>
      </c>
      <c r="Q5" s="35"/>
      <c r="R5" s="13">
        <f>'Ratios hebdomadaires'!K5</f>
        <v>-2267.3243519999996</v>
      </c>
      <c r="S5" s="35"/>
      <c r="T5" s="46" t="str">
        <f t="shared" si="9"/>
        <v/>
      </c>
      <c r="U5" s="27"/>
      <c r="V5" s="13">
        <f>IF(ISBLANK(Q5),P5/U$2*AA$2,($D5-SUMIF($K$1:Q$1,"Semaine*CA Réel HT",$K5:Q5))/(25-SUMIF($O$1:U$1,"Jours",$O$2:U$2))*AA$2)</f>
        <v>8100.48</v>
      </c>
      <c r="W5" s="35"/>
      <c r="X5" s="13">
        <f>'Ratios hebdomadaires'!N5</f>
        <v>-2267.3243519999996</v>
      </c>
      <c r="Y5" s="35"/>
      <c r="Z5" s="46" t="str">
        <f t="shared" si="10"/>
        <v/>
      </c>
      <c r="AA5" s="27"/>
      <c r="AB5" s="13">
        <f>IF(ISBLANK(W5),V5/AA$2*AG$2,($D5-SUMIF($K$1:W$1,"Semaine*CA Réel HT",$K5:W5))/(25-SUMIF($O$1:AA$1,"Jours",$O$2:AA$2))*AG$2)</f>
        <v>8100.48</v>
      </c>
      <c r="AC5" s="35"/>
      <c r="AD5" s="13">
        <f>'Ratios hebdomadaires'!Q5</f>
        <v>-2267.3243519999996</v>
      </c>
      <c r="AE5" s="35"/>
      <c r="AF5" s="46" t="str">
        <f t="shared" si="11"/>
        <v/>
      </c>
      <c r="AG5" s="27"/>
      <c r="AH5" s="13">
        <f>IF(ISBLANK(AC5),AB5/AG$2*AM$2,($D5-SUMIF($K$1:AC$1,"Semaine*CA Réel HT",$K5:AC5))/(25-SUMIF($O$1:AG$1,"Jours",$O$2:AG$2))*AM$2)</f>
        <v>1350.08</v>
      </c>
      <c r="AI5" s="35"/>
      <c r="AJ5" s="13">
        <f>'Ratios hebdomadaires'!T5</f>
        <v>-377.88739199999998</v>
      </c>
      <c r="AK5" s="35"/>
      <c r="AL5" s="46" t="str">
        <f t="shared" si="12"/>
        <v/>
      </c>
      <c r="AM5" s="27"/>
    </row>
    <row r="6" spans="1:39" x14ac:dyDescent="0.2">
      <c r="A6" s="8">
        <v>4</v>
      </c>
      <c r="B6" s="5" t="s">
        <v>14</v>
      </c>
      <c r="C6" s="5">
        <v>5</v>
      </c>
      <c r="D6" s="26">
        <f>'Septembre 2024'!D6</f>
        <v>9721</v>
      </c>
      <c r="E6" s="13">
        <f>'Septembre 2024'!F6</f>
        <v>-2817.1458000000002</v>
      </c>
      <c r="F6" s="13">
        <f t="shared" si="5"/>
        <v>0</v>
      </c>
      <c r="G6" s="13">
        <f t="shared" si="6"/>
        <v>0</v>
      </c>
      <c r="H6" s="46" t="str">
        <f t="shared" si="7"/>
        <v/>
      </c>
      <c r="I6" s="43"/>
      <c r="J6" s="13">
        <f>'Ratios hebdomadaires'!G6</f>
        <v>2333.04</v>
      </c>
      <c r="K6" s="35"/>
      <c r="L6" s="13">
        <f>'Ratios hebdomadaires'!H6</f>
        <v>-676.11499200000003</v>
      </c>
      <c r="M6" s="35"/>
      <c r="N6" s="46" t="str">
        <f t="shared" si="8"/>
        <v/>
      </c>
      <c r="O6" s="27"/>
      <c r="P6" s="13">
        <f>IF(ISBLANK(K6),J6/O$2*U$2,($D6-SUMIF($K$1:K$1,"Semaine*CA Réel HT",$K6:K6))/(25-SUMIF($O$1:O$1,"Jours",$O$2:O$2))*U$2)</f>
        <v>2333.04</v>
      </c>
      <c r="Q6" s="35"/>
      <c r="R6" s="13">
        <f>'Ratios hebdomadaires'!K6</f>
        <v>-676.11499200000003</v>
      </c>
      <c r="S6" s="35"/>
      <c r="T6" s="46" t="str">
        <f t="shared" si="9"/>
        <v/>
      </c>
      <c r="U6" s="27"/>
      <c r="V6" s="13">
        <f>IF(ISBLANK(Q6),P6/U$2*AA$2,($D6-SUMIF($K$1:Q$1,"Semaine*CA Réel HT",$K6:Q6))/(25-SUMIF($O$1:U$1,"Jours",$O$2:U$2))*AA$2)</f>
        <v>2333.04</v>
      </c>
      <c r="W6" s="35"/>
      <c r="X6" s="13">
        <f>'Ratios hebdomadaires'!N6</f>
        <v>-676.11499200000003</v>
      </c>
      <c r="Y6" s="35"/>
      <c r="Z6" s="46" t="str">
        <f t="shared" si="10"/>
        <v/>
      </c>
      <c r="AA6" s="27"/>
      <c r="AB6" s="13">
        <f>IF(ISBLANK(W6),V6/AA$2*AG$2,($D6-SUMIF($K$1:W$1,"Semaine*CA Réel HT",$K6:W6))/(25-SUMIF($O$1:AA$1,"Jours",$O$2:AA$2))*AG$2)</f>
        <v>2333.04</v>
      </c>
      <c r="AC6" s="35"/>
      <c r="AD6" s="13">
        <f>'Ratios hebdomadaires'!Q6</f>
        <v>-676.11499200000003</v>
      </c>
      <c r="AE6" s="35"/>
      <c r="AF6" s="46" t="str">
        <f t="shared" si="11"/>
        <v/>
      </c>
      <c r="AG6" s="27"/>
      <c r="AH6" s="13">
        <f>IF(ISBLANK(AC6),AB6/AG$2*AM$2,($D6-SUMIF($K$1:AC$1,"Semaine*CA Réel HT",$K6:AC6))/(25-SUMIF($O$1:AG$1,"Jours",$O$2:AG$2))*AM$2)</f>
        <v>388.84</v>
      </c>
      <c r="AI6" s="35"/>
      <c r="AJ6" s="13">
        <f>'Ratios hebdomadaires'!T6</f>
        <v>-112.685832</v>
      </c>
      <c r="AK6" s="35"/>
      <c r="AL6" s="46" t="str">
        <f t="shared" si="12"/>
        <v/>
      </c>
      <c r="AM6" s="27"/>
    </row>
    <row r="7" spans="1:39" x14ac:dyDescent="0.2">
      <c r="A7" s="8">
        <v>5</v>
      </c>
      <c r="B7" s="5" t="s">
        <v>15</v>
      </c>
      <c r="C7" s="5">
        <v>2</v>
      </c>
      <c r="D7" s="26">
        <f>'Septembre 2024'!D7</f>
        <v>69835</v>
      </c>
      <c r="E7" s="13">
        <f>'Septembre 2024'!F7</f>
        <v>-19323.344499999999</v>
      </c>
      <c r="F7" s="13">
        <f t="shared" si="5"/>
        <v>0</v>
      </c>
      <c r="G7" s="13">
        <f t="shared" si="6"/>
        <v>0</v>
      </c>
      <c r="H7" s="46" t="str">
        <f t="shared" si="7"/>
        <v/>
      </c>
      <c r="I7" s="43"/>
      <c r="J7" s="13">
        <f>'Ratios hebdomadaires'!G7</f>
        <v>16760.400000000001</v>
      </c>
      <c r="K7" s="35"/>
      <c r="L7" s="13">
        <f>'Ratios hebdomadaires'!H7</f>
        <v>-4637.60268</v>
      </c>
      <c r="M7" s="35"/>
      <c r="N7" s="46" t="str">
        <f t="shared" si="8"/>
        <v/>
      </c>
      <c r="O7" s="27"/>
      <c r="P7" s="13">
        <f>IF(ISBLANK(K7),J7/O$2*U$2,($D7-SUMIF($K$1:K$1,"Semaine*CA Réel HT",$K7:K7))/(25-SUMIF($O$1:O$1,"Jours",$O$2:O$2))*U$2)</f>
        <v>16760.400000000001</v>
      </c>
      <c r="Q7" s="35"/>
      <c r="R7" s="13">
        <f>'Ratios hebdomadaires'!K7</f>
        <v>-4637.60268</v>
      </c>
      <c r="S7" s="35"/>
      <c r="T7" s="46" t="str">
        <f t="shared" si="9"/>
        <v/>
      </c>
      <c r="U7" s="27"/>
      <c r="V7" s="13">
        <f>IF(ISBLANK(Q7),P7/U$2*AA$2,($D7-SUMIF($K$1:Q$1,"Semaine*CA Réel HT",$K7:Q7))/(25-SUMIF($O$1:U$1,"Jours",$O$2:U$2))*AA$2)</f>
        <v>16760.400000000001</v>
      </c>
      <c r="W7" s="35"/>
      <c r="X7" s="13">
        <f>'Ratios hebdomadaires'!N7</f>
        <v>-4637.60268</v>
      </c>
      <c r="Y7" s="35"/>
      <c r="Z7" s="46" t="str">
        <f t="shared" si="10"/>
        <v/>
      </c>
      <c r="AA7" s="27"/>
      <c r="AB7" s="13">
        <f>IF(ISBLANK(W7),V7/AA$2*AG$2,($D7-SUMIF($K$1:W$1,"Semaine*CA Réel HT",$K7:W7))/(25-SUMIF($O$1:AA$1,"Jours",$O$2:AA$2))*AG$2)</f>
        <v>16760.400000000001</v>
      </c>
      <c r="AC7" s="35"/>
      <c r="AD7" s="13">
        <f>'Ratios hebdomadaires'!Q7</f>
        <v>-4637.60268</v>
      </c>
      <c r="AE7" s="35"/>
      <c r="AF7" s="46" t="str">
        <f t="shared" si="11"/>
        <v/>
      </c>
      <c r="AG7" s="27"/>
      <c r="AH7" s="13">
        <f>IF(ISBLANK(AC7),AB7/AG$2*AM$2,($D7-SUMIF($K$1:AC$1,"Semaine*CA Réel HT",$K7:AC7))/(25-SUMIF($O$1:AG$1,"Jours",$O$2:AG$2))*AM$2)</f>
        <v>2793.4</v>
      </c>
      <c r="AI7" s="35"/>
      <c r="AJ7" s="13">
        <f>'Ratios hebdomadaires'!T7</f>
        <v>-772.93377999999996</v>
      </c>
      <c r="AK7" s="35"/>
      <c r="AL7" s="46" t="str">
        <f t="shared" si="12"/>
        <v/>
      </c>
      <c r="AM7" s="27"/>
    </row>
    <row r="8" spans="1:39" x14ac:dyDescent="0.2">
      <c r="A8" s="8">
        <v>6</v>
      </c>
      <c r="B8" s="5" t="s">
        <v>12</v>
      </c>
      <c r="C8" s="5">
        <v>4</v>
      </c>
      <c r="D8" s="26">
        <f>'Septembre 2024'!D8</f>
        <v>25360</v>
      </c>
      <c r="E8" s="13">
        <f>'Septembre 2024'!F8</f>
        <v>-7098.2639999999992</v>
      </c>
      <c r="F8" s="13">
        <f t="shared" si="5"/>
        <v>0</v>
      </c>
      <c r="G8" s="13">
        <f t="shared" si="6"/>
        <v>0</v>
      </c>
      <c r="H8" s="46" t="str">
        <f t="shared" si="7"/>
        <v/>
      </c>
      <c r="I8" s="43"/>
      <c r="J8" s="13">
        <f>'Ratios hebdomadaires'!G8</f>
        <v>6086.4</v>
      </c>
      <c r="K8" s="35"/>
      <c r="L8" s="13">
        <f>'Ratios hebdomadaires'!H8</f>
        <v>-1703.5833599999996</v>
      </c>
      <c r="M8" s="35"/>
      <c r="N8" s="46" t="str">
        <f t="shared" si="8"/>
        <v/>
      </c>
      <c r="O8" s="27"/>
      <c r="P8" s="13">
        <f>IF(ISBLANK(K8),J8/O$2*U$2,($D8-SUMIF($K$1:K$1,"Semaine*CA Réel HT",$K8:K8))/(25-SUMIF($O$1:O$1,"Jours",$O$2:O$2))*U$2)</f>
        <v>6086.4</v>
      </c>
      <c r="Q8" s="35"/>
      <c r="R8" s="13">
        <f>'Ratios hebdomadaires'!K8</f>
        <v>-1703.5833599999996</v>
      </c>
      <c r="S8" s="35"/>
      <c r="T8" s="46" t="str">
        <f t="shared" si="9"/>
        <v/>
      </c>
      <c r="U8" s="27"/>
      <c r="V8" s="13">
        <f>IF(ISBLANK(Q8),P8/U$2*AA$2,($D8-SUMIF($K$1:Q$1,"Semaine*CA Réel HT",$K8:Q8))/(25-SUMIF($O$1:U$1,"Jours",$O$2:U$2))*AA$2)</f>
        <v>6086.4</v>
      </c>
      <c r="W8" s="35"/>
      <c r="X8" s="13">
        <f>'Ratios hebdomadaires'!N8</f>
        <v>-1703.5833599999996</v>
      </c>
      <c r="Y8" s="35"/>
      <c r="Z8" s="46" t="str">
        <f t="shared" si="10"/>
        <v/>
      </c>
      <c r="AA8" s="27"/>
      <c r="AB8" s="13">
        <f>IF(ISBLANK(W8),V8/AA$2*AG$2,($D8-SUMIF($K$1:W$1,"Semaine*CA Réel HT",$K8:W8))/(25-SUMIF($O$1:AA$1,"Jours",$O$2:AA$2))*AG$2)</f>
        <v>6086.4</v>
      </c>
      <c r="AC8" s="35"/>
      <c r="AD8" s="13">
        <f>'Ratios hebdomadaires'!Q8</f>
        <v>-1703.5833599999996</v>
      </c>
      <c r="AE8" s="35"/>
      <c r="AF8" s="46" t="str">
        <f t="shared" si="11"/>
        <v/>
      </c>
      <c r="AG8" s="27"/>
      <c r="AH8" s="13">
        <f>IF(ISBLANK(AC8),AB8/AG$2*AM$2,($D8-SUMIF($K$1:AC$1,"Semaine*CA Réel HT",$K8:AC8))/(25-SUMIF($O$1:AG$1,"Jours",$O$2:AG$2))*AM$2)</f>
        <v>1014.4</v>
      </c>
      <c r="AI8" s="35"/>
      <c r="AJ8" s="13">
        <f>'Ratios hebdomadaires'!T8</f>
        <v>-283.93055999999996</v>
      </c>
      <c r="AK8" s="35"/>
      <c r="AL8" s="46" t="str">
        <f t="shared" si="12"/>
        <v/>
      </c>
      <c r="AM8" s="27"/>
    </row>
    <row r="9" spans="1:39" x14ac:dyDescent="0.2">
      <c r="A9" s="8">
        <v>7</v>
      </c>
      <c r="B9" s="5" t="s">
        <v>16</v>
      </c>
      <c r="C9" s="5">
        <v>3</v>
      </c>
      <c r="D9" s="26">
        <f>'Septembre 2024'!D9</f>
        <v>82516</v>
      </c>
      <c r="E9" s="13">
        <f>'Septembre 2024'!F9</f>
        <v>-22832.177200000002</v>
      </c>
      <c r="F9" s="13">
        <f t="shared" si="5"/>
        <v>0</v>
      </c>
      <c r="G9" s="13">
        <f t="shared" si="6"/>
        <v>0</v>
      </c>
      <c r="H9" s="46" t="str">
        <f t="shared" si="7"/>
        <v/>
      </c>
      <c r="I9" s="43"/>
      <c r="J9" s="13">
        <f>'Ratios hebdomadaires'!G9</f>
        <v>19803.84</v>
      </c>
      <c r="K9" s="35"/>
      <c r="L9" s="13">
        <f>'Ratios hebdomadaires'!H9</f>
        <v>-5479.7225280000002</v>
      </c>
      <c r="M9" s="35"/>
      <c r="N9" s="46" t="str">
        <f t="shared" si="8"/>
        <v/>
      </c>
      <c r="O9" s="27"/>
      <c r="P9" s="13">
        <f>IF(ISBLANK(K9),J9/O$2*U$2,($D9-SUMIF($K$1:K$1,"Semaine*CA Réel HT",$K9:K9))/(25-SUMIF($O$1:O$1,"Jours",$O$2:O$2))*U$2)</f>
        <v>19803.84</v>
      </c>
      <c r="Q9" s="35"/>
      <c r="R9" s="13">
        <f>'Ratios hebdomadaires'!K9</f>
        <v>-5479.7225280000002</v>
      </c>
      <c r="S9" s="35"/>
      <c r="T9" s="46" t="str">
        <f t="shared" si="9"/>
        <v/>
      </c>
      <c r="U9" s="27"/>
      <c r="V9" s="13">
        <f>IF(ISBLANK(Q9),P9/U$2*AA$2,($D9-SUMIF($K$1:Q$1,"Semaine*CA Réel HT",$K9:Q9))/(25-SUMIF($O$1:U$1,"Jours",$O$2:U$2))*AA$2)</f>
        <v>19803.84</v>
      </c>
      <c r="W9" s="35"/>
      <c r="X9" s="13">
        <f>'Ratios hebdomadaires'!N9</f>
        <v>-5479.7225280000002</v>
      </c>
      <c r="Y9" s="35"/>
      <c r="Z9" s="46" t="str">
        <f t="shared" si="10"/>
        <v/>
      </c>
      <c r="AA9" s="27"/>
      <c r="AB9" s="13">
        <f>IF(ISBLANK(W9),V9/AA$2*AG$2,($D9-SUMIF($K$1:W$1,"Semaine*CA Réel HT",$K9:W9))/(25-SUMIF($O$1:AA$1,"Jours",$O$2:AA$2))*AG$2)</f>
        <v>19803.84</v>
      </c>
      <c r="AC9" s="35"/>
      <c r="AD9" s="13">
        <f>'Ratios hebdomadaires'!Q9</f>
        <v>-5479.7225280000002</v>
      </c>
      <c r="AE9" s="35"/>
      <c r="AF9" s="46" t="str">
        <f t="shared" si="11"/>
        <v/>
      </c>
      <c r="AG9" s="27"/>
      <c r="AH9" s="13">
        <f>IF(ISBLANK(AC9),AB9/AG$2*AM$2,($D9-SUMIF($K$1:AC$1,"Semaine*CA Réel HT",$K9:AC9))/(25-SUMIF($O$1:AG$1,"Jours",$O$2:AG$2))*AM$2)</f>
        <v>3300.64</v>
      </c>
      <c r="AI9" s="35"/>
      <c r="AJ9" s="13">
        <f>'Ratios hebdomadaires'!T9</f>
        <v>-913.28708800000004</v>
      </c>
      <c r="AK9" s="35"/>
      <c r="AL9" s="46" t="str">
        <f t="shared" si="12"/>
        <v/>
      </c>
      <c r="AM9" s="27"/>
    </row>
    <row r="10" spans="1:39" x14ac:dyDescent="0.2">
      <c r="A10" s="8">
        <v>8</v>
      </c>
      <c r="B10" s="5" t="s">
        <v>16</v>
      </c>
      <c r="C10" s="5">
        <v>7</v>
      </c>
      <c r="D10" s="26">
        <f>'Septembre 2024'!D10</f>
        <v>107412</v>
      </c>
      <c r="E10" s="13">
        <f>'Septembre 2024'!F10</f>
        <v>-29720.900399999999</v>
      </c>
      <c r="F10" s="13">
        <f t="shared" si="5"/>
        <v>0</v>
      </c>
      <c r="G10" s="13">
        <f t="shared" si="6"/>
        <v>0</v>
      </c>
      <c r="H10" s="46" t="str">
        <f t="shared" si="7"/>
        <v/>
      </c>
      <c r="I10" s="43"/>
      <c r="J10" s="13">
        <f>'Ratios hebdomadaires'!G10</f>
        <v>25778.879999999997</v>
      </c>
      <c r="K10" s="35"/>
      <c r="L10" s="13">
        <f>'Ratios hebdomadaires'!H10</f>
        <v>-7133.0160959999994</v>
      </c>
      <c r="M10" s="35"/>
      <c r="N10" s="46" t="str">
        <f t="shared" si="8"/>
        <v/>
      </c>
      <c r="O10" s="27"/>
      <c r="P10" s="13">
        <f>IF(ISBLANK(K10),J10/O$2*U$2,($D10-SUMIF($K$1:K$1,"Semaine*CA Réel HT",$K10:K10))/(25-SUMIF($O$1:O$1,"Jours",$O$2:O$2))*U$2)</f>
        <v>25778.879999999997</v>
      </c>
      <c r="Q10" s="35"/>
      <c r="R10" s="13">
        <f>'Ratios hebdomadaires'!K10</f>
        <v>-7133.0160959999994</v>
      </c>
      <c r="S10" s="35"/>
      <c r="T10" s="46" t="str">
        <f t="shared" si="9"/>
        <v/>
      </c>
      <c r="U10" s="27"/>
      <c r="V10" s="13">
        <f>IF(ISBLANK(Q10),P10/U$2*AA$2,($D10-SUMIF($K$1:Q$1,"Semaine*CA Réel HT",$K10:Q10))/(25-SUMIF($O$1:U$1,"Jours",$O$2:U$2))*AA$2)</f>
        <v>25778.879999999997</v>
      </c>
      <c r="W10" s="35"/>
      <c r="X10" s="13">
        <f>'Ratios hebdomadaires'!N10</f>
        <v>-7133.0160959999994</v>
      </c>
      <c r="Y10" s="35"/>
      <c r="Z10" s="46" t="str">
        <f t="shared" si="10"/>
        <v/>
      </c>
      <c r="AA10" s="27"/>
      <c r="AB10" s="13">
        <f>IF(ISBLANK(W10),V10/AA$2*AG$2,($D10-SUMIF($K$1:W$1,"Semaine*CA Réel HT",$K10:W10))/(25-SUMIF($O$1:AA$1,"Jours",$O$2:AA$2))*AG$2)</f>
        <v>25778.879999999997</v>
      </c>
      <c r="AC10" s="35"/>
      <c r="AD10" s="13">
        <f>'Ratios hebdomadaires'!Q10</f>
        <v>-7133.0160959999994</v>
      </c>
      <c r="AE10" s="35"/>
      <c r="AF10" s="46" t="str">
        <f t="shared" si="11"/>
        <v/>
      </c>
      <c r="AG10" s="27"/>
      <c r="AH10" s="13">
        <f>IF(ISBLANK(AC10),AB10/AG$2*AM$2,($D10-SUMIF($K$1:AC$1,"Semaine*CA Réel HT",$K10:AC10))/(25-SUMIF($O$1:AG$1,"Jours",$O$2:AG$2))*AM$2)</f>
        <v>4296.4799999999996</v>
      </c>
      <c r="AI10" s="35"/>
      <c r="AJ10" s="13">
        <f>'Ratios hebdomadaires'!T10</f>
        <v>-1188.836016</v>
      </c>
      <c r="AK10" s="35"/>
      <c r="AL10" s="46" t="str">
        <f t="shared" si="12"/>
        <v/>
      </c>
      <c r="AM10" s="27"/>
    </row>
    <row r="11" spans="1:39" x14ac:dyDescent="0.2">
      <c r="A11" s="8">
        <v>9</v>
      </c>
      <c r="B11" s="5" t="s">
        <v>12</v>
      </c>
      <c r="C11" s="5">
        <v>1</v>
      </c>
      <c r="D11" s="26">
        <f>'Septembre 2024'!D11</f>
        <v>19986</v>
      </c>
      <c r="E11" s="13">
        <f>'Septembre 2024'!F11</f>
        <v>-5594.0814</v>
      </c>
      <c r="F11" s="13">
        <f t="shared" si="5"/>
        <v>0</v>
      </c>
      <c r="G11" s="13">
        <f t="shared" si="6"/>
        <v>0</v>
      </c>
      <c r="H11" s="46" t="str">
        <f t="shared" si="7"/>
        <v/>
      </c>
      <c r="I11" s="43"/>
      <c r="J11" s="13">
        <f>'Ratios hebdomadaires'!G11</f>
        <v>4796.6400000000003</v>
      </c>
      <c r="K11" s="35"/>
      <c r="L11" s="13">
        <f>'Ratios hebdomadaires'!H11</f>
        <v>-1342.5795360000002</v>
      </c>
      <c r="M11" s="35"/>
      <c r="N11" s="46" t="str">
        <f t="shared" si="8"/>
        <v/>
      </c>
      <c r="O11" s="27"/>
      <c r="P11" s="13">
        <f>IF(ISBLANK(K11),J11/O$2*U$2,($D11-SUMIF($K$1:K$1,"Semaine*CA Réel HT",$K11:K11))/(25-SUMIF($O$1:O$1,"Jours",$O$2:O$2))*U$2)</f>
        <v>4796.6400000000003</v>
      </c>
      <c r="Q11" s="35"/>
      <c r="R11" s="13">
        <f>'Ratios hebdomadaires'!K11</f>
        <v>-1342.5795360000002</v>
      </c>
      <c r="S11" s="35"/>
      <c r="T11" s="46" t="str">
        <f t="shared" si="9"/>
        <v/>
      </c>
      <c r="U11" s="27"/>
      <c r="V11" s="13">
        <f>IF(ISBLANK(Q11),P11/U$2*AA$2,($D11-SUMIF($K$1:Q$1,"Semaine*CA Réel HT",$K11:Q11))/(25-SUMIF($O$1:U$1,"Jours",$O$2:U$2))*AA$2)</f>
        <v>4796.6400000000003</v>
      </c>
      <c r="W11" s="35"/>
      <c r="X11" s="13">
        <f>'Ratios hebdomadaires'!N11</f>
        <v>-1342.5795360000002</v>
      </c>
      <c r="Y11" s="35"/>
      <c r="Z11" s="46" t="str">
        <f t="shared" si="10"/>
        <v/>
      </c>
      <c r="AA11" s="27"/>
      <c r="AB11" s="13">
        <f>IF(ISBLANK(W11),V11/AA$2*AG$2,($D11-SUMIF($K$1:W$1,"Semaine*CA Réel HT",$K11:W11))/(25-SUMIF($O$1:AA$1,"Jours",$O$2:AA$2))*AG$2)</f>
        <v>4796.6400000000003</v>
      </c>
      <c r="AC11" s="35"/>
      <c r="AD11" s="13">
        <f>'Ratios hebdomadaires'!Q11</f>
        <v>-1342.5795360000002</v>
      </c>
      <c r="AE11" s="35"/>
      <c r="AF11" s="46" t="str">
        <f t="shared" si="11"/>
        <v/>
      </c>
      <c r="AG11" s="27"/>
      <c r="AH11" s="13">
        <f>IF(ISBLANK(AC11),AB11/AG$2*AM$2,($D11-SUMIF($K$1:AC$1,"Semaine*CA Réel HT",$K11:AC11))/(25-SUMIF($O$1:AG$1,"Jours",$O$2:AG$2))*AM$2)</f>
        <v>799.44</v>
      </c>
      <c r="AI11" s="35"/>
      <c r="AJ11" s="13">
        <f>'Ratios hebdomadaires'!T11</f>
        <v>-223.76325600000001</v>
      </c>
      <c r="AK11" s="35"/>
      <c r="AL11" s="46" t="str">
        <f t="shared" si="12"/>
        <v/>
      </c>
      <c r="AM11" s="27"/>
    </row>
    <row r="12" spans="1:39" x14ac:dyDescent="0.2">
      <c r="A12" s="8">
        <v>10</v>
      </c>
      <c r="B12" s="5" t="s">
        <v>16</v>
      </c>
      <c r="C12" s="5">
        <v>7</v>
      </c>
      <c r="D12" s="26">
        <f>'Septembre 2024'!D12</f>
        <v>122386</v>
      </c>
      <c r="E12" s="13">
        <f>'Septembre 2024'!F12</f>
        <v>-33864.206200000001</v>
      </c>
      <c r="F12" s="13">
        <f t="shared" si="5"/>
        <v>0</v>
      </c>
      <c r="G12" s="13">
        <f t="shared" si="6"/>
        <v>0</v>
      </c>
      <c r="H12" s="46" t="str">
        <f t="shared" si="7"/>
        <v/>
      </c>
      <c r="I12" s="43"/>
      <c r="J12" s="13">
        <f>'Ratios hebdomadaires'!G12</f>
        <v>29372.639999999999</v>
      </c>
      <c r="K12" s="35"/>
      <c r="L12" s="13">
        <f>'Ratios hebdomadaires'!H12</f>
        <v>-8127.4094880000002</v>
      </c>
      <c r="M12" s="35"/>
      <c r="N12" s="46" t="str">
        <f t="shared" si="8"/>
        <v/>
      </c>
      <c r="O12" s="27"/>
      <c r="P12" s="13">
        <f>IF(ISBLANK(K12),J12/O$2*U$2,($D12-SUMIF($K$1:K$1,"Semaine*CA Réel HT",$K12:K12))/(25-SUMIF($O$1:O$1,"Jours",$O$2:O$2))*U$2)</f>
        <v>29372.639999999999</v>
      </c>
      <c r="Q12" s="35"/>
      <c r="R12" s="13">
        <f>'Ratios hebdomadaires'!K12</f>
        <v>-8127.4094880000002</v>
      </c>
      <c r="S12" s="35"/>
      <c r="T12" s="46" t="str">
        <f t="shared" si="9"/>
        <v/>
      </c>
      <c r="U12" s="27"/>
      <c r="V12" s="13">
        <f>IF(ISBLANK(Q12),P12/U$2*AA$2,($D12-SUMIF($K$1:Q$1,"Semaine*CA Réel HT",$K12:Q12))/(25-SUMIF($O$1:U$1,"Jours",$O$2:U$2))*AA$2)</f>
        <v>29372.639999999999</v>
      </c>
      <c r="W12" s="35"/>
      <c r="X12" s="13">
        <f>'Ratios hebdomadaires'!N12</f>
        <v>-8127.4094880000002</v>
      </c>
      <c r="Y12" s="35"/>
      <c r="Z12" s="46" t="str">
        <f t="shared" si="10"/>
        <v/>
      </c>
      <c r="AA12" s="27"/>
      <c r="AB12" s="13">
        <f>IF(ISBLANK(W12),V12/AA$2*AG$2,($D12-SUMIF($K$1:W$1,"Semaine*CA Réel HT",$K12:W12))/(25-SUMIF($O$1:AA$1,"Jours",$O$2:AA$2))*AG$2)</f>
        <v>29372.639999999999</v>
      </c>
      <c r="AC12" s="35"/>
      <c r="AD12" s="13">
        <f>'Ratios hebdomadaires'!Q12</f>
        <v>-8127.4094880000002</v>
      </c>
      <c r="AE12" s="35"/>
      <c r="AF12" s="46" t="str">
        <f t="shared" si="11"/>
        <v/>
      </c>
      <c r="AG12" s="27"/>
      <c r="AH12" s="13">
        <f>IF(ISBLANK(AC12),AB12/AG$2*AM$2,($D12-SUMIF($K$1:AC$1,"Semaine*CA Réel HT",$K12:AC12))/(25-SUMIF($O$1:AG$1,"Jours",$O$2:AG$2))*AM$2)</f>
        <v>4895.4399999999996</v>
      </c>
      <c r="AI12" s="35"/>
      <c r="AJ12" s="13">
        <f>'Ratios hebdomadaires'!T12</f>
        <v>-1354.568248</v>
      </c>
      <c r="AK12" s="35"/>
      <c r="AL12" s="46" t="str">
        <f t="shared" si="12"/>
        <v/>
      </c>
      <c r="AM12" s="27"/>
    </row>
    <row r="13" spans="1:39" x14ac:dyDescent="0.2">
      <c r="A13" s="8">
        <v>11</v>
      </c>
      <c r="B13" s="5" t="s">
        <v>12</v>
      </c>
      <c r="C13" s="5">
        <v>1</v>
      </c>
      <c r="D13" s="26">
        <f>'Septembre 2024'!D13</f>
        <v>21222</v>
      </c>
      <c r="E13" s="13">
        <f>'Septembre 2024'!F13</f>
        <v>-5940.0378000000001</v>
      </c>
      <c r="F13" s="13">
        <f t="shared" si="5"/>
        <v>0</v>
      </c>
      <c r="G13" s="13">
        <f t="shared" si="6"/>
        <v>0</v>
      </c>
      <c r="H13" s="46" t="str">
        <f t="shared" si="7"/>
        <v/>
      </c>
      <c r="I13" s="43"/>
      <c r="J13" s="13">
        <f>'Ratios hebdomadaires'!G13</f>
        <v>5093.28</v>
      </c>
      <c r="K13" s="35"/>
      <c r="L13" s="13">
        <f>'Ratios hebdomadaires'!H13</f>
        <v>-1425.6090720000002</v>
      </c>
      <c r="M13" s="35"/>
      <c r="N13" s="46" t="str">
        <f t="shared" si="8"/>
        <v/>
      </c>
      <c r="O13" s="27"/>
      <c r="P13" s="13">
        <f>IF(ISBLANK(K13),J13/O$2*U$2,($D13-SUMIF($K$1:K$1,"Semaine*CA Réel HT",$K13:K13))/(25-SUMIF($O$1:O$1,"Jours",$O$2:O$2))*U$2)</f>
        <v>5093.28</v>
      </c>
      <c r="Q13" s="35"/>
      <c r="R13" s="13">
        <f>'Ratios hebdomadaires'!K13</f>
        <v>-1425.6090720000002</v>
      </c>
      <c r="S13" s="35"/>
      <c r="T13" s="46" t="str">
        <f t="shared" si="9"/>
        <v/>
      </c>
      <c r="U13" s="27"/>
      <c r="V13" s="13">
        <f>IF(ISBLANK(Q13),P13/U$2*AA$2,($D13-SUMIF($K$1:Q$1,"Semaine*CA Réel HT",$K13:Q13))/(25-SUMIF($O$1:U$1,"Jours",$O$2:U$2))*AA$2)</f>
        <v>5093.28</v>
      </c>
      <c r="W13" s="35"/>
      <c r="X13" s="13">
        <f>'Ratios hebdomadaires'!N13</f>
        <v>-1425.6090720000002</v>
      </c>
      <c r="Y13" s="35"/>
      <c r="Z13" s="46" t="str">
        <f t="shared" si="10"/>
        <v/>
      </c>
      <c r="AA13" s="27"/>
      <c r="AB13" s="13">
        <f>IF(ISBLANK(W13),V13/AA$2*AG$2,($D13-SUMIF($K$1:W$1,"Semaine*CA Réel HT",$K13:W13))/(25-SUMIF($O$1:AA$1,"Jours",$O$2:AA$2))*AG$2)</f>
        <v>5093.28</v>
      </c>
      <c r="AC13" s="35"/>
      <c r="AD13" s="13">
        <f>'Ratios hebdomadaires'!Q13</f>
        <v>-1425.6090720000002</v>
      </c>
      <c r="AE13" s="35"/>
      <c r="AF13" s="46" t="str">
        <f t="shared" si="11"/>
        <v/>
      </c>
      <c r="AG13" s="27"/>
      <c r="AH13" s="13">
        <f>IF(ISBLANK(AC13),AB13/AG$2*AM$2,($D13-SUMIF($K$1:AC$1,"Semaine*CA Réel HT",$K13:AC13))/(25-SUMIF($O$1:AG$1,"Jours",$O$2:AG$2))*AM$2)</f>
        <v>848.88</v>
      </c>
      <c r="AI13" s="35"/>
      <c r="AJ13" s="13">
        <f>'Ratios hebdomadaires'!T13</f>
        <v>-237.60151200000001</v>
      </c>
      <c r="AK13" s="35"/>
      <c r="AL13" s="46" t="str">
        <f t="shared" si="12"/>
        <v/>
      </c>
      <c r="AM13" s="27"/>
    </row>
    <row r="14" spans="1:39" x14ac:dyDescent="0.2">
      <c r="A14" s="8">
        <v>12</v>
      </c>
      <c r="B14" s="5" t="s">
        <v>15</v>
      </c>
      <c r="C14" s="5">
        <v>5</v>
      </c>
      <c r="D14" s="26">
        <f>'Septembre 2024'!D14</f>
        <v>63516</v>
      </c>
      <c r="E14" s="13">
        <f>'Septembre 2024'!F14</f>
        <v>-17574.877199999999</v>
      </c>
      <c r="F14" s="13">
        <f t="shared" si="5"/>
        <v>0</v>
      </c>
      <c r="G14" s="13">
        <f t="shared" si="6"/>
        <v>0</v>
      </c>
      <c r="H14" s="46" t="str">
        <f t="shared" si="7"/>
        <v/>
      </c>
      <c r="I14" s="43"/>
      <c r="J14" s="13">
        <f>'Ratios hebdomadaires'!G14</f>
        <v>15243.84</v>
      </c>
      <c r="K14" s="35"/>
      <c r="L14" s="13">
        <f>'Ratios hebdomadaires'!H14</f>
        <v>-4217.9705279999998</v>
      </c>
      <c r="M14" s="35"/>
      <c r="N14" s="46" t="str">
        <f t="shared" si="8"/>
        <v/>
      </c>
      <c r="O14" s="27"/>
      <c r="P14" s="13">
        <f>IF(ISBLANK(K14),J14/O$2*U$2,($D14-SUMIF($K$1:K$1,"Semaine*CA Réel HT",$K14:K14))/(25-SUMIF($O$1:O$1,"Jours",$O$2:O$2))*U$2)</f>
        <v>15243.84</v>
      </c>
      <c r="Q14" s="35"/>
      <c r="R14" s="13">
        <f>'Ratios hebdomadaires'!K14</f>
        <v>-4217.9705279999998</v>
      </c>
      <c r="S14" s="35"/>
      <c r="T14" s="46" t="str">
        <f t="shared" si="9"/>
        <v/>
      </c>
      <c r="U14" s="27"/>
      <c r="V14" s="13">
        <f>IF(ISBLANK(Q14),P14/U$2*AA$2,($D14-SUMIF($K$1:Q$1,"Semaine*CA Réel HT",$K14:Q14))/(25-SUMIF($O$1:U$1,"Jours",$O$2:U$2))*AA$2)</f>
        <v>15243.84</v>
      </c>
      <c r="W14" s="35"/>
      <c r="X14" s="13">
        <f>'Ratios hebdomadaires'!N14</f>
        <v>-4217.9705279999998</v>
      </c>
      <c r="Y14" s="35"/>
      <c r="Z14" s="46" t="str">
        <f t="shared" si="10"/>
        <v/>
      </c>
      <c r="AA14" s="27"/>
      <c r="AB14" s="13">
        <f>IF(ISBLANK(W14),V14/AA$2*AG$2,($D14-SUMIF($K$1:W$1,"Semaine*CA Réel HT",$K14:W14))/(25-SUMIF($O$1:AA$1,"Jours",$O$2:AA$2))*AG$2)</f>
        <v>15243.84</v>
      </c>
      <c r="AC14" s="35"/>
      <c r="AD14" s="13">
        <f>'Ratios hebdomadaires'!Q14</f>
        <v>-4217.9705279999998</v>
      </c>
      <c r="AE14" s="35"/>
      <c r="AF14" s="46" t="str">
        <f t="shared" si="11"/>
        <v/>
      </c>
      <c r="AG14" s="27"/>
      <c r="AH14" s="13">
        <f>IF(ISBLANK(AC14),AB14/AG$2*AM$2,($D14-SUMIF($K$1:AC$1,"Semaine*CA Réel HT",$K14:AC14))/(25-SUMIF($O$1:AG$1,"Jours",$O$2:AG$2))*AM$2)</f>
        <v>2540.64</v>
      </c>
      <c r="AI14" s="35"/>
      <c r="AJ14" s="13">
        <f>'Ratios hebdomadaires'!T14</f>
        <v>-702.99508800000001</v>
      </c>
      <c r="AK14" s="35"/>
      <c r="AL14" s="46" t="str">
        <f t="shared" si="12"/>
        <v/>
      </c>
      <c r="AM14" s="27"/>
    </row>
    <row r="15" spans="1:39" x14ac:dyDescent="0.2">
      <c r="A15" s="8">
        <v>13</v>
      </c>
      <c r="B15" s="5" t="s">
        <v>12</v>
      </c>
      <c r="C15" s="5">
        <v>4</v>
      </c>
      <c r="D15" s="26">
        <f>'Septembre 2024'!D15</f>
        <v>22199</v>
      </c>
      <c r="E15" s="13">
        <f>'Septembre 2024'!F15</f>
        <v>-6213.5000999999993</v>
      </c>
      <c r="F15" s="13">
        <f t="shared" si="5"/>
        <v>0</v>
      </c>
      <c r="G15" s="13">
        <f t="shared" si="6"/>
        <v>0</v>
      </c>
      <c r="H15" s="46" t="str">
        <f t="shared" si="7"/>
        <v/>
      </c>
      <c r="I15" s="43"/>
      <c r="J15" s="13">
        <f>'Ratios hebdomadaires'!G15</f>
        <v>5327.76</v>
      </c>
      <c r="K15" s="35"/>
      <c r="L15" s="13">
        <f>'Ratios hebdomadaires'!H15</f>
        <v>-1491.2400239999999</v>
      </c>
      <c r="M15" s="35"/>
      <c r="N15" s="46" t="str">
        <f t="shared" si="8"/>
        <v/>
      </c>
      <c r="O15" s="27"/>
      <c r="P15" s="13">
        <f t="shared" ref="P4:P52" si="13">((D15-K15)/I$2)*U$2</f>
        <v>5327.76</v>
      </c>
      <c r="Q15" s="35"/>
      <c r="R15" s="13">
        <f>'Ratios hebdomadaires'!K15</f>
        <v>-1491.2400239999999</v>
      </c>
      <c r="S15" s="35"/>
      <c r="T15" s="46" t="str">
        <f t="shared" si="9"/>
        <v/>
      </c>
      <c r="U15" s="27"/>
      <c r="V15" s="13">
        <f t="shared" ref="V5:V52" si="14">((D15-K15-Q15)/I$2)*AA$2</f>
        <v>5327.76</v>
      </c>
      <c r="W15" s="35"/>
      <c r="X15" s="13">
        <f>'Ratios hebdomadaires'!N15</f>
        <v>-1491.2400239999999</v>
      </c>
      <c r="Y15" s="35"/>
      <c r="Z15" s="46" t="str">
        <f t="shared" si="10"/>
        <v/>
      </c>
      <c r="AA15" s="27"/>
      <c r="AB15" s="13">
        <f t="shared" ref="AB4:AB52" si="15">((D15-K15-Q15-W15)/I$2)*AG$2</f>
        <v>5327.76</v>
      </c>
      <c r="AC15" s="35"/>
      <c r="AD15" s="13">
        <f>'Ratios hebdomadaires'!Q15</f>
        <v>-1491.2400239999999</v>
      </c>
      <c r="AE15" s="35"/>
      <c r="AF15" s="46" t="str">
        <f t="shared" si="11"/>
        <v/>
      </c>
      <c r="AG15" s="27"/>
      <c r="AH15" s="13">
        <f t="shared" ref="AH4:AH52" si="16">((D15-K15-Q15-W15-AC15)/I$2)*AM$2</f>
        <v>887.96</v>
      </c>
      <c r="AI15" s="35"/>
      <c r="AJ15" s="13">
        <f>'Ratios hebdomadaires'!T15</f>
        <v>-248.54000399999998</v>
      </c>
      <c r="AK15" s="35"/>
      <c r="AL15" s="46" t="str">
        <f t="shared" si="12"/>
        <v/>
      </c>
      <c r="AM15" s="27"/>
    </row>
    <row r="16" spans="1:39" x14ac:dyDescent="0.2">
      <c r="A16" s="8">
        <v>14</v>
      </c>
      <c r="B16" s="5" t="s">
        <v>12</v>
      </c>
      <c r="C16" s="5">
        <v>6</v>
      </c>
      <c r="D16" s="26">
        <f>'Septembre 2024'!D16</f>
        <v>29475</v>
      </c>
      <c r="E16" s="13">
        <f>'Septembre 2024'!F16</f>
        <v>-8748.18</v>
      </c>
      <c r="F16" s="13">
        <f t="shared" si="5"/>
        <v>0</v>
      </c>
      <c r="G16" s="13">
        <f t="shared" si="6"/>
        <v>0</v>
      </c>
      <c r="H16" s="46" t="str">
        <f t="shared" si="7"/>
        <v/>
      </c>
      <c r="I16" s="43"/>
      <c r="J16" s="13">
        <f>'Ratios hebdomadaires'!G16</f>
        <v>7074</v>
      </c>
      <c r="K16" s="35"/>
      <c r="L16" s="13">
        <f>'Ratios hebdomadaires'!H16</f>
        <v>-2099.5632000000001</v>
      </c>
      <c r="M16" s="35"/>
      <c r="N16" s="46" t="str">
        <f t="shared" si="8"/>
        <v/>
      </c>
      <c r="O16" s="27"/>
      <c r="P16" s="13">
        <f t="shared" si="13"/>
        <v>7074</v>
      </c>
      <c r="Q16" s="35"/>
      <c r="R16" s="13">
        <f>'Ratios hebdomadaires'!K16</f>
        <v>-2099.5632000000001</v>
      </c>
      <c r="S16" s="35"/>
      <c r="T16" s="46" t="str">
        <f t="shared" si="9"/>
        <v/>
      </c>
      <c r="U16" s="27"/>
      <c r="V16" s="13">
        <f t="shared" si="14"/>
        <v>7074</v>
      </c>
      <c r="W16" s="35"/>
      <c r="X16" s="13">
        <f>'Ratios hebdomadaires'!N16</f>
        <v>-2099.5632000000001</v>
      </c>
      <c r="Y16" s="35"/>
      <c r="Z16" s="46" t="str">
        <f t="shared" si="10"/>
        <v/>
      </c>
      <c r="AA16" s="27"/>
      <c r="AB16" s="13">
        <f t="shared" si="15"/>
        <v>7074</v>
      </c>
      <c r="AC16" s="35"/>
      <c r="AD16" s="13">
        <f>'Ratios hebdomadaires'!Q16</f>
        <v>-2099.5632000000001</v>
      </c>
      <c r="AE16" s="35"/>
      <c r="AF16" s="46" t="str">
        <f t="shared" si="11"/>
        <v/>
      </c>
      <c r="AG16" s="27"/>
      <c r="AH16" s="13">
        <f t="shared" si="16"/>
        <v>1179</v>
      </c>
      <c r="AI16" s="35"/>
      <c r="AJ16" s="13">
        <f>'Ratios hebdomadaires'!T16</f>
        <v>-349.92720000000003</v>
      </c>
      <c r="AK16" s="35"/>
      <c r="AL16" s="46" t="str">
        <f t="shared" si="12"/>
        <v/>
      </c>
      <c r="AM16" s="27"/>
    </row>
    <row r="17" spans="1:39" x14ac:dyDescent="0.2">
      <c r="A17" s="8">
        <v>15</v>
      </c>
      <c r="B17" s="5" t="s">
        <v>14</v>
      </c>
      <c r="C17" s="5">
        <v>6</v>
      </c>
      <c r="D17" s="26">
        <f>'Septembre 2024'!D17</f>
        <v>17971</v>
      </c>
      <c r="E17" s="13">
        <f>'Septembre 2024'!F17</f>
        <v>-5207.9957999999997</v>
      </c>
      <c r="F17" s="13">
        <f t="shared" si="5"/>
        <v>0</v>
      </c>
      <c r="G17" s="13">
        <f t="shared" si="6"/>
        <v>0</v>
      </c>
      <c r="H17" s="46" t="str">
        <f t="shared" si="7"/>
        <v/>
      </c>
      <c r="I17" s="43"/>
      <c r="J17" s="13">
        <f>'Ratios hebdomadaires'!G17</f>
        <v>4313.04</v>
      </c>
      <c r="K17" s="35"/>
      <c r="L17" s="13">
        <f>'Ratios hebdomadaires'!H17</f>
        <v>-1249.9189919999999</v>
      </c>
      <c r="M17" s="35"/>
      <c r="N17" s="46" t="str">
        <f t="shared" si="8"/>
        <v/>
      </c>
      <c r="O17" s="27"/>
      <c r="P17" s="13">
        <f t="shared" si="13"/>
        <v>4313.04</v>
      </c>
      <c r="Q17" s="35"/>
      <c r="R17" s="13">
        <f>'Ratios hebdomadaires'!K17</f>
        <v>-1249.9189919999999</v>
      </c>
      <c r="S17" s="35"/>
      <c r="T17" s="46" t="str">
        <f t="shared" si="9"/>
        <v/>
      </c>
      <c r="U17" s="27"/>
      <c r="V17" s="13">
        <f t="shared" si="14"/>
        <v>4313.04</v>
      </c>
      <c r="W17" s="35"/>
      <c r="X17" s="13">
        <f>'Ratios hebdomadaires'!N17</f>
        <v>-1249.9189919999999</v>
      </c>
      <c r="Y17" s="35"/>
      <c r="Z17" s="46" t="str">
        <f t="shared" si="10"/>
        <v/>
      </c>
      <c r="AA17" s="27"/>
      <c r="AB17" s="13">
        <f t="shared" si="15"/>
        <v>4313.04</v>
      </c>
      <c r="AC17" s="35"/>
      <c r="AD17" s="13">
        <f>'Ratios hebdomadaires'!Q17</f>
        <v>-1249.9189919999999</v>
      </c>
      <c r="AE17" s="35"/>
      <c r="AF17" s="46" t="str">
        <f t="shared" si="11"/>
        <v/>
      </c>
      <c r="AG17" s="27"/>
      <c r="AH17" s="13">
        <f t="shared" si="16"/>
        <v>718.84</v>
      </c>
      <c r="AI17" s="35"/>
      <c r="AJ17" s="13">
        <f>'Ratios hebdomadaires'!T17</f>
        <v>-208.31983199999999</v>
      </c>
      <c r="AK17" s="35"/>
      <c r="AL17" s="46" t="str">
        <f t="shared" si="12"/>
        <v/>
      </c>
      <c r="AM17" s="27"/>
    </row>
    <row r="18" spans="1:39" x14ac:dyDescent="0.2">
      <c r="A18" s="8">
        <v>16</v>
      </c>
      <c r="B18" s="5" t="s">
        <v>13</v>
      </c>
      <c r="C18" s="5">
        <v>6</v>
      </c>
      <c r="D18" s="26">
        <f>'Septembre 2024'!D18</f>
        <v>38607</v>
      </c>
      <c r="E18" s="13">
        <f>'Septembre 2024'!F18</f>
        <v>-10806.0993</v>
      </c>
      <c r="F18" s="13">
        <f t="shared" si="5"/>
        <v>0</v>
      </c>
      <c r="G18" s="13">
        <f t="shared" si="6"/>
        <v>0</v>
      </c>
      <c r="H18" s="46" t="str">
        <f t="shared" si="7"/>
        <v/>
      </c>
      <c r="I18" s="43"/>
      <c r="J18" s="13">
        <f>'Ratios hebdomadaires'!G18</f>
        <v>9265.68</v>
      </c>
      <c r="K18" s="35"/>
      <c r="L18" s="13">
        <f>'Ratios hebdomadaires'!H18</f>
        <v>-2593.4638319999999</v>
      </c>
      <c r="M18" s="35"/>
      <c r="N18" s="46" t="str">
        <f t="shared" si="8"/>
        <v/>
      </c>
      <c r="O18" s="27"/>
      <c r="P18" s="13">
        <f t="shared" si="13"/>
        <v>9265.68</v>
      </c>
      <c r="Q18" s="35"/>
      <c r="R18" s="13">
        <f>'Ratios hebdomadaires'!K18</f>
        <v>-2593.4638319999999</v>
      </c>
      <c r="S18" s="35"/>
      <c r="T18" s="46" t="str">
        <f t="shared" si="9"/>
        <v/>
      </c>
      <c r="U18" s="27"/>
      <c r="V18" s="13">
        <f t="shared" si="14"/>
        <v>9265.68</v>
      </c>
      <c r="W18" s="35"/>
      <c r="X18" s="13">
        <f>'Ratios hebdomadaires'!N18</f>
        <v>-2593.4638319999999</v>
      </c>
      <c r="Y18" s="35"/>
      <c r="Z18" s="46" t="str">
        <f t="shared" si="10"/>
        <v/>
      </c>
      <c r="AA18" s="27"/>
      <c r="AB18" s="13">
        <f t="shared" si="15"/>
        <v>9265.68</v>
      </c>
      <c r="AC18" s="35"/>
      <c r="AD18" s="13">
        <f>'Ratios hebdomadaires'!Q18</f>
        <v>-2593.4638319999999</v>
      </c>
      <c r="AE18" s="35"/>
      <c r="AF18" s="46" t="str">
        <f t="shared" si="11"/>
        <v/>
      </c>
      <c r="AG18" s="27"/>
      <c r="AH18" s="13">
        <f t="shared" si="16"/>
        <v>1544.28</v>
      </c>
      <c r="AI18" s="35"/>
      <c r="AJ18" s="13">
        <f>'Ratios hebdomadaires'!T18</f>
        <v>-432.24397199999999</v>
      </c>
      <c r="AK18" s="35"/>
      <c r="AL18" s="46" t="str">
        <f t="shared" si="12"/>
        <v/>
      </c>
      <c r="AM18" s="27"/>
    </row>
    <row r="19" spans="1:39" x14ac:dyDescent="0.2">
      <c r="A19" s="8">
        <v>17</v>
      </c>
      <c r="B19" s="5" t="s">
        <v>12</v>
      </c>
      <c r="C19" s="5">
        <v>2</v>
      </c>
      <c r="D19" s="26">
        <f>'Septembre 2024'!D19</f>
        <v>27723</v>
      </c>
      <c r="E19" s="13">
        <f>'Septembre 2024'!F19</f>
        <v>-7759.6676999999991</v>
      </c>
      <c r="F19" s="13">
        <f t="shared" si="5"/>
        <v>0</v>
      </c>
      <c r="G19" s="13">
        <f t="shared" si="6"/>
        <v>0</v>
      </c>
      <c r="H19" s="46" t="str">
        <f t="shared" si="7"/>
        <v/>
      </c>
      <c r="I19" s="43"/>
      <c r="J19" s="13">
        <f>'Ratios hebdomadaires'!G19</f>
        <v>6653.52</v>
      </c>
      <c r="K19" s="35"/>
      <c r="L19" s="13">
        <f>'Ratios hebdomadaires'!H19</f>
        <v>-1862.3202479999995</v>
      </c>
      <c r="M19" s="35"/>
      <c r="N19" s="46" t="str">
        <f t="shared" si="8"/>
        <v/>
      </c>
      <c r="O19" s="27"/>
      <c r="P19" s="13">
        <f t="shared" si="13"/>
        <v>6653.52</v>
      </c>
      <c r="Q19" s="35"/>
      <c r="R19" s="13">
        <f>'Ratios hebdomadaires'!K19</f>
        <v>-1862.3202479999995</v>
      </c>
      <c r="S19" s="35"/>
      <c r="T19" s="46" t="str">
        <f t="shared" si="9"/>
        <v/>
      </c>
      <c r="U19" s="27"/>
      <c r="V19" s="13">
        <f t="shared" si="14"/>
        <v>6653.52</v>
      </c>
      <c r="W19" s="35"/>
      <c r="X19" s="13">
        <f>'Ratios hebdomadaires'!N19</f>
        <v>-1862.3202479999995</v>
      </c>
      <c r="Y19" s="35"/>
      <c r="Z19" s="46" t="str">
        <f t="shared" si="10"/>
        <v/>
      </c>
      <c r="AA19" s="27"/>
      <c r="AB19" s="13">
        <f t="shared" si="15"/>
        <v>6653.52</v>
      </c>
      <c r="AC19" s="35"/>
      <c r="AD19" s="13">
        <f>'Ratios hebdomadaires'!Q19</f>
        <v>-1862.3202479999995</v>
      </c>
      <c r="AE19" s="35"/>
      <c r="AF19" s="46" t="str">
        <f t="shared" si="11"/>
        <v/>
      </c>
      <c r="AG19" s="27"/>
      <c r="AH19" s="13">
        <f t="shared" si="16"/>
        <v>1108.92</v>
      </c>
      <c r="AI19" s="35"/>
      <c r="AJ19" s="13">
        <f>'Ratios hebdomadaires'!T19</f>
        <v>-310.38670799999994</v>
      </c>
      <c r="AK19" s="35"/>
      <c r="AL19" s="46" t="str">
        <f t="shared" si="12"/>
        <v/>
      </c>
      <c r="AM19" s="27"/>
    </row>
    <row r="20" spans="1:39" x14ac:dyDescent="0.2">
      <c r="A20" s="8">
        <v>18</v>
      </c>
      <c r="B20" s="5" t="s">
        <v>12</v>
      </c>
      <c r="C20" s="5">
        <v>7</v>
      </c>
      <c r="D20" s="26">
        <f>'Septembre 2024'!D20</f>
        <v>30931</v>
      </c>
      <c r="E20" s="13">
        <f>'Septembre 2024'!F20</f>
        <v>-8657.5869000000002</v>
      </c>
      <c r="F20" s="13">
        <f t="shared" si="5"/>
        <v>0</v>
      </c>
      <c r="G20" s="13">
        <f t="shared" si="6"/>
        <v>0</v>
      </c>
      <c r="H20" s="46" t="str">
        <f t="shared" si="7"/>
        <v/>
      </c>
      <c r="I20" s="43"/>
      <c r="J20" s="13">
        <f>'Ratios hebdomadaires'!G20</f>
        <v>7423.4400000000005</v>
      </c>
      <c r="K20" s="35"/>
      <c r="L20" s="13">
        <f>'Ratios hebdomadaires'!H20</f>
        <v>-2077.8208559999998</v>
      </c>
      <c r="M20" s="35"/>
      <c r="N20" s="46" t="str">
        <f t="shared" si="8"/>
        <v/>
      </c>
      <c r="O20" s="27"/>
      <c r="P20" s="13">
        <f>((D20-K20)/I$2)*U$2</f>
        <v>7423.4400000000005</v>
      </c>
      <c r="Q20" s="35"/>
      <c r="R20" s="13">
        <f>'Ratios hebdomadaires'!K20</f>
        <v>-2077.8208559999998</v>
      </c>
      <c r="S20" s="35"/>
      <c r="T20" s="46" t="str">
        <f t="shared" si="9"/>
        <v/>
      </c>
      <c r="U20" s="27"/>
      <c r="V20" s="13">
        <f t="shared" si="14"/>
        <v>7423.4400000000005</v>
      </c>
      <c r="W20" s="35"/>
      <c r="X20" s="13">
        <f>'Ratios hebdomadaires'!N20</f>
        <v>-2077.8208559999998</v>
      </c>
      <c r="Y20" s="35"/>
      <c r="Z20" s="46" t="str">
        <f t="shared" si="10"/>
        <v/>
      </c>
      <c r="AA20" s="27"/>
      <c r="AB20" s="13">
        <f t="shared" si="15"/>
        <v>7423.4400000000005</v>
      </c>
      <c r="AC20" s="35"/>
      <c r="AD20" s="13">
        <f>'Ratios hebdomadaires'!Q20</f>
        <v>-2077.8208559999998</v>
      </c>
      <c r="AE20" s="35"/>
      <c r="AF20" s="46" t="str">
        <f t="shared" si="11"/>
        <v/>
      </c>
      <c r="AG20" s="27"/>
      <c r="AH20" s="13">
        <f t="shared" si="16"/>
        <v>1237.24</v>
      </c>
      <c r="AI20" s="35"/>
      <c r="AJ20" s="13">
        <f>'Ratios hebdomadaires'!T20</f>
        <v>-346.30347599999999</v>
      </c>
      <c r="AK20" s="35"/>
      <c r="AL20" s="46" t="str">
        <f t="shared" si="12"/>
        <v/>
      </c>
      <c r="AM20" s="27"/>
    </row>
    <row r="21" spans="1:39" x14ac:dyDescent="0.2">
      <c r="A21" s="8">
        <v>19</v>
      </c>
      <c r="B21" s="5" t="s">
        <v>12</v>
      </c>
      <c r="C21" s="5">
        <v>6</v>
      </c>
      <c r="D21" s="26">
        <f>'Septembre 2024'!D21</f>
        <v>19900</v>
      </c>
      <c r="E21" s="13">
        <f>'Septembre 2024'!F21</f>
        <v>-5906.3200000000006</v>
      </c>
      <c r="F21" s="13">
        <f t="shared" si="5"/>
        <v>0</v>
      </c>
      <c r="G21" s="13">
        <f t="shared" si="6"/>
        <v>0</v>
      </c>
      <c r="H21" s="46" t="str">
        <f t="shared" si="7"/>
        <v/>
      </c>
      <c r="I21" s="43"/>
      <c r="J21" s="13">
        <f>'Ratios hebdomadaires'!G21</f>
        <v>4776</v>
      </c>
      <c r="K21" s="35"/>
      <c r="L21" s="13">
        <f>'Ratios hebdomadaires'!H21</f>
        <v>-1417.5168000000003</v>
      </c>
      <c r="M21" s="35"/>
      <c r="N21" s="46" t="str">
        <f t="shared" si="8"/>
        <v/>
      </c>
      <c r="O21" s="27"/>
      <c r="P21" s="13">
        <f t="shared" si="13"/>
        <v>4776</v>
      </c>
      <c r="Q21" s="35"/>
      <c r="R21" s="13">
        <f>'Ratios hebdomadaires'!K21</f>
        <v>-1417.5168000000003</v>
      </c>
      <c r="S21" s="35"/>
      <c r="T21" s="46" t="str">
        <f t="shared" si="9"/>
        <v/>
      </c>
      <c r="U21" s="27"/>
      <c r="V21" s="13">
        <f t="shared" si="14"/>
        <v>4776</v>
      </c>
      <c r="W21" s="35"/>
      <c r="X21" s="13">
        <f>'Ratios hebdomadaires'!N21</f>
        <v>-1417.5168000000003</v>
      </c>
      <c r="Y21" s="35"/>
      <c r="Z21" s="46" t="str">
        <f t="shared" si="10"/>
        <v/>
      </c>
      <c r="AA21" s="27"/>
      <c r="AB21" s="13">
        <f t="shared" si="15"/>
        <v>4776</v>
      </c>
      <c r="AC21" s="35"/>
      <c r="AD21" s="13">
        <f>'Ratios hebdomadaires'!Q21</f>
        <v>-1417.5168000000003</v>
      </c>
      <c r="AE21" s="35"/>
      <c r="AF21" s="46" t="str">
        <f t="shared" si="11"/>
        <v/>
      </c>
      <c r="AG21" s="27"/>
      <c r="AH21" s="13">
        <f t="shared" si="16"/>
        <v>796</v>
      </c>
      <c r="AI21" s="35"/>
      <c r="AJ21" s="13">
        <f>'Ratios hebdomadaires'!T21</f>
        <v>-236.25280000000004</v>
      </c>
      <c r="AK21" s="35"/>
      <c r="AL21" s="46" t="str">
        <f t="shared" si="12"/>
        <v/>
      </c>
      <c r="AM21" s="27"/>
    </row>
    <row r="22" spans="1:39" x14ac:dyDescent="0.2">
      <c r="A22" s="8">
        <v>20</v>
      </c>
      <c r="B22" s="5" t="s">
        <v>15</v>
      </c>
      <c r="C22" s="5">
        <v>4</v>
      </c>
      <c r="D22" s="26">
        <f>'Septembre 2024'!D22</f>
        <v>61817</v>
      </c>
      <c r="E22" s="13">
        <f>'Septembre 2024'!F22</f>
        <v>-17104.763900000002</v>
      </c>
      <c r="F22" s="13">
        <f t="shared" si="5"/>
        <v>0</v>
      </c>
      <c r="G22" s="13">
        <f t="shared" si="6"/>
        <v>0</v>
      </c>
      <c r="H22" s="46" t="str">
        <f t="shared" si="7"/>
        <v/>
      </c>
      <c r="I22" s="43"/>
      <c r="J22" s="13">
        <f>'Ratios hebdomadaires'!G22</f>
        <v>14836.079999999998</v>
      </c>
      <c r="K22" s="35"/>
      <c r="L22" s="13">
        <f>'Ratios hebdomadaires'!H22</f>
        <v>-4105.1433360000001</v>
      </c>
      <c r="M22" s="35"/>
      <c r="N22" s="46" t="str">
        <f t="shared" si="8"/>
        <v/>
      </c>
      <c r="O22" s="27"/>
      <c r="P22" s="13">
        <f t="shared" si="13"/>
        <v>14836.079999999998</v>
      </c>
      <c r="Q22" s="35"/>
      <c r="R22" s="13">
        <f>'Ratios hebdomadaires'!K22</f>
        <v>-4105.1433360000001</v>
      </c>
      <c r="S22" s="35"/>
      <c r="T22" s="46" t="str">
        <f t="shared" si="9"/>
        <v/>
      </c>
      <c r="U22" s="27"/>
      <c r="V22" s="13">
        <f t="shared" si="14"/>
        <v>14836.079999999998</v>
      </c>
      <c r="W22" s="35"/>
      <c r="X22" s="13">
        <f>'Ratios hebdomadaires'!N22</f>
        <v>-4105.1433360000001</v>
      </c>
      <c r="Y22" s="35"/>
      <c r="Z22" s="46" t="str">
        <f t="shared" si="10"/>
        <v/>
      </c>
      <c r="AA22" s="27"/>
      <c r="AB22" s="13">
        <f t="shared" si="15"/>
        <v>14836.079999999998</v>
      </c>
      <c r="AC22" s="35"/>
      <c r="AD22" s="13">
        <f>'Ratios hebdomadaires'!Q22</f>
        <v>-4105.1433360000001</v>
      </c>
      <c r="AE22" s="35"/>
      <c r="AF22" s="46" t="str">
        <f t="shared" si="11"/>
        <v/>
      </c>
      <c r="AG22" s="27"/>
      <c r="AH22" s="13">
        <f t="shared" si="16"/>
        <v>2472.6799999999998</v>
      </c>
      <c r="AI22" s="35"/>
      <c r="AJ22" s="13">
        <f>'Ratios hebdomadaires'!T22</f>
        <v>-684.19055600000002</v>
      </c>
      <c r="AK22" s="35"/>
      <c r="AL22" s="46" t="str">
        <f t="shared" si="12"/>
        <v/>
      </c>
      <c r="AM22" s="27"/>
    </row>
    <row r="23" spans="1:39" x14ac:dyDescent="0.2">
      <c r="A23" s="8">
        <v>21</v>
      </c>
      <c r="B23" s="5" t="s">
        <v>12</v>
      </c>
      <c r="C23" s="5">
        <v>6</v>
      </c>
      <c r="D23" s="26">
        <f>'Septembre 2024'!D23</f>
        <v>19900</v>
      </c>
      <c r="E23" s="13">
        <f>'Septembre 2024'!F23</f>
        <v>-5906.3200000000006</v>
      </c>
      <c r="F23" s="13">
        <f t="shared" si="5"/>
        <v>0</v>
      </c>
      <c r="G23" s="13">
        <f t="shared" si="6"/>
        <v>0</v>
      </c>
      <c r="H23" s="46" t="str">
        <f t="shared" si="7"/>
        <v/>
      </c>
      <c r="I23" s="43"/>
      <c r="J23" s="13">
        <f>'Ratios hebdomadaires'!G23</f>
        <v>4776</v>
      </c>
      <c r="K23" s="35"/>
      <c r="L23" s="13">
        <f>'Ratios hebdomadaires'!H23</f>
        <v>-1417.5168000000003</v>
      </c>
      <c r="M23" s="35"/>
      <c r="N23" s="46" t="str">
        <f t="shared" si="8"/>
        <v/>
      </c>
      <c r="O23" s="27"/>
      <c r="P23" s="13">
        <f t="shared" si="13"/>
        <v>4776</v>
      </c>
      <c r="Q23" s="35"/>
      <c r="R23" s="13">
        <f>'Ratios hebdomadaires'!K23</f>
        <v>-1417.5168000000003</v>
      </c>
      <c r="S23" s="35"/>
      <c r="T23" s="46" t="str">
        <f t="shared" si="9"/>
        <v/>
      </c>
      <c r="U23" s="27"/>
      <c r="V23" s="13">
        <f t="shared" si="14"/>
        <v>4776</v>
      </c>
      <c r="W23" s="35"/>
      <c r="X23" s="13">
        <f>'Ratios hebdomadaires'!N23</f>
        <v>-1417.5168000000003</v>
      </c>
      <c r="Y23" s="35"/>
      <c r="Z23" s="46" t="str">
        <f t="shared" si="10"/>
        <v/>
      </c>
      <c r="AA23" s="27"/>
      <c r="AB23" s="13">
        <f t="shared" si="15"/>
        <v>4776</v>
      </c>
      <c r="AC23" s="35"/>
      <c r="AD23" s="13">
        <f>'Ratios hebdomadaires'!Q23</f>
        <v>-1417.5168000000003</v>
      </c>
      <c r="AE23" s="35"/>
      <c r="AF23" s="46" t="str">
        <f t="shared" si="11"/>
        <v/>
      </c>
      <c r="AG23" s="27"/>
      <c r="AH23" s="13">
        <f t="shared" si="16"/>
        <v>796</v>
      </c>
      <c r="AI23" s="35"/>
      <c r="AJ23" s="13">
        <f>'Ratios hebdomadaires'!T23</f>
        <v>-236.25280000000004</v>
      </c>
      <c r="AK23" s="35"/>
      <c r="AL23" s="46" t="str">
        <f t="shared" si="12"/>
        <v/>
      </c>
      <c r="AM23" s="27"/>
    </row>
    <row r="24" spans="1:39" x14ac:dyDescent="0.2">
      <c r="A24" s="8">
        <v>22</v>
      </c>
      <c r="B24" s="5" t="s">
        <v>13</v>
      </c>
      <c r="C24" s="5">
        <v>1</v>
      </c>
      <c r="D24" s="26">
        <f>'Septembre 2024'!D24</f>
        <v>47019</v>
      </c>
      <c r="E24" s="13">
        <f>'Septembre 2024'!F24</f>
        <v>-13160.6181</v>
      </c>
      <c r="F24" s="13">
        <f t="shared" si="5"/>
        <v>0</v>
      </c>
      <c r="G24" s="13">
        <f t="shared" si="6"/>
        <v>0</v>
      </c>
      <c r="H24" s="46" t="str">
        <f t="shared" si="7"/>
        <v/>
      </c>
      <c r="I24" s="43"/>
      <c r="J24" s="13">
        <f>'Ratios hebdomadaires'!G24</f>
        <v>11284.56</v>
      </c>
      <c r="K24" s="35"/>
      <c r="L24" s="13">
        <f>'Ratios hebdomadaires'!H24</f>
        <v>-3158.5483439999998</v>
      </c>
      <c r="M24" s="35"/>
      <c r="N24" s="46" t="str">
        <f t="shared" si="8"/>
        <v/>
      </c>
      <c r="O24" s="27"/>
      <c r="P24" s="13">
        <f t="shared" si="13"/>
        <v>11284.56</v>
      </c>
      <c r="Q24" s="35"/>
      <c r="R24" s="13">
        <f>'Ratios hebdomadaires'!K24</f>
        <v>-3158.5483439999998</v>
      </c>
      <c r="S24" s="35"/>
      <c r="T24" s="46" t="str">
        <f t="shared" si="9"/>
        <v/>
      </c>
      <c r="U24" s="27"/>
      <c r="V24" s="13">
        <f t="shared" si="14"/>
        <v>11284.56</v>
      </c>
      <c r="W24" s="35"/>
      <c r="X24" s="13">
        <f>'Ratios hebdomadaires'!N24</f>
        <v>-3158.5483439999998</v>
      </c>
      <c r="Y24" s="35"/>
      <c r="Z24" s="46" t="str">
        <f t="shared" si="10"/>
        <v/>
      </c>
      <c r="AA24" s="27"/>
      <c r="AB24" s="13">
        <f t="shared" si="15"/>
        <v>11284.56</v>
      </c>
      <c r="AC24" s="35"/>
      <c r="AD24" s="13">
        <f>'Ratios hebdomadaires'!Q24</f>
        <v>-3158.5483439999998</v>
      </c>
      <c r="AE24" s="35"/>
      <c r="AF24" s="46" t="str">
        <f t="shared" si="11"/>
        <v/>
      </c>
      <c r="AG24" s="27"/>
      <c r="AH24" s="13">
        <f t="shared" si="16"/>
        <v>1880.76</v>
      </c>
      <c r="AI24" s="35"/>
      <c r="AJ24" s="13">
        <f>'Ratios hebdomadaires'!T24</f>
        <v>-526.42472399999997</v>
      </c>
      <c r="AK24" s="35"/>
      <c r="AL24" s="46" t="str">
        <f t="shared" si="12"/>
        <v/>
      </c>
      <c r="AM24" s="27"/>
    </row>
    <row r="25" spans="1:39" x14ac:dyDescent="0.2">
      <c r="A25" s="8">
        <v>23</v>
      </c>
      <c r="B25" s="5" t="s">
        <v>12</v>
      </c>
      <c r="C25" s="5">
        <v>1</v>
      </c>
      <c r="D25" s="26">
        <f>'Septembre 2024'!D25</f>
        <v>20986</v>
      </c>
      <c r="E25" s="13">
        <f>'Septembre 2024'!F25</f>
        <v>-5873.9813999999997</v>
      </c>
      <c r="F25" s="13">
        <f t="shared" si="5"/>
        <v>0</v>
      </c>
      <c r="G25" s="13">
        <f t="shared" si="6"/>
        <v>0</v>
      </c>
      <c r="H25" s="46" t="str">
        <f t="shared" si="7"/>
        <v/>
      </c>
      <c r="I25" s="43"/>
      <c r="J25" s="13">
        <f>'Ratios hebdomadaires'!G25</f>
        <v>5036.6400000000003</v>
      </c>
      <c r="K25" s="35"/>
      <c r="L25" s="13">
        <f>'Ratios hebdomadaires'!H25</f>
        <v>-1409.7555359999999</v>
      </c>
      <c r="M25" s="35"/>
      <c r="N25" s="46" t="str">
        <f t="shared" si="8"/>
        <v/>
      </c>
      <c r="O25" s="27"/>
      <c r="P25" s="13">
        <f t="shared" si="13"/>
        <v>5036.6400000000003</v>
      </c>
      <c r="Q25" s="35"/>
      <c r="R25" s="13">
        <f>'Ratios hebdomadaires'!K25</f>
        <v>-1409.7555359999999</v>
      </c>
      <c r="S25" s="35"/>
      <c r="T25" s="46" t="str">
        <f t="shared" si="9"/>
        <v/>
      </c>
      <c r="U25" s="27"/>
      <c r="V25" s="13">
        <f t="shared" si="14"/>
        <v>5036.6400000000003</v>
      </c>
      <c r="W25" s="35"/>
      <c r="X25" s="13">
        <f>'Ratios hebdomadaires'!N25</f>
        <v>-1409.7555359999999</v>
      </c>
      <c r="Y25" s="35"/>
      <c r="Z25" s="46" t="str">
        <f t="shared" si="10"/>
        <v/>
      </c>
      <c r="AA25" s="27"/>
      <c r="AB25" s="13">
        <f t="shared" si="15"/>
        <v>5036.6400000000003</v>
      </c>
      <c r="AC25" s="35"/>
      <c r="AD25" s="13">
        <f>'Ratios hebdomadaires'!Q25</f>
        <v>-1409.7555359999999</v>
      </c>
      <c r="AE25" s="35"/>
      <c r="AF25" s="46" t="str">
        <f t="shared" si="11"/>
        <v/>
      </c>
      <c r="AG25" s="27"/>
      <c r="AH25" s="13">
        <f t="shared" si="16"/>
        <v>839.44</v>
      </c>
      <c r="AI25" s="35"/>
      <c r="AJ25" s="13">
        <f>'Ratios hebdomadaires'!T25</f>
        <v>-234.95925599999998</v>
      </c>
      <c r="AK25" s="35"/>
      <c r="AL25" s="46" t="str">
        <f t="shared" si="12"/>
        <v/>
      </c>
      <c r="AM25" s="27"/>
    </row>
    <row r="26" spans="1:39" x14ac:dyDescent="0.2">
      <c r="A26" s="8">
        <v>24</v>
      </c>
      <c r="B26" s="5" t="s">
        <v>14</v>
      </c>
      <c r="C26" s="5">
        <v>2</v>
      </c>
      <c r="D26" s="26">
        <f>'Septembre 2024'!D26</f>
        <v>15411</v>
      </c>
      <c r="E26" s="13">
        <f>'Septembre 2024'!F26</f>
        <v>-4466.1077999999998</v>
      </c>
      <c r="F26" s="13">
        <f t="shared" si="5"/>
        <v>0</v>
      </c>
      <c r="G26" s="13">
        <f t="shared" si="6"/>
        <v>0</v>
      </c>
      <c r="H26" s="46" t="str">
        <f t="shared" si="7"/>
        <v/>
      </c>
      <c r="I26" s="43"/>
      <c r="J26" s="13">
        <f>'Ratios hebdomadaires'!G26</f>
        <v>3698.6400000000003</v>
      </c>
      <c r="K26" s="35"/>
      <c r="L26" s="13">
        <f>'Ratios hebdomadaires'!H26</f>
        <v>-1071.8658719999999</v>
      </c>
      <c r="M26" s="35"/>
      <c r="N26" s="46" t="str">
        <f t="shared" si="8"/>
        <v/>
      </c>
      <c r="O26" s="27"/>
      <c r="P26" s="13">
        <f t="shared" si="13"/>
        <v>3698.6400000000003</v>
      </c>
      <c r="Q26" s="35"/>
      <c r="R26" s="13">
        <f>'Ratios hebdomadaires'!K26</f>
        <v>-1071.8658719999999</v>
      </c>
      <c r="S26" s="35"/>
      <c r="T26" s="46" t="str">
        <f t="shared" si="9"/>
        <v/>
      </c>
      <c r="U26" s="27"/>
      <c r="V26" s="13">
        <f t="shared" si="14"/>
        <v>3698.6400000000003</v>
      </c>
      <c r="W26" s="35"/>
      <c r="X26" s="13">
        <f>'Ratios hebdomadaires'!N26</f>
        <v>-1071.8658719999999</v>
      </c>
      <c r="Y26" s="35"/>
      <c r="Z26" s="46" t="str">
        <f t="shared" si="10"/>
        <v/>
      </c>
      <c r="AA26" s="27"/>
      <c r="AB26" s="13">
        <f t="shared" si="15"/>
        <v>3698.6400000000003</v>
      </c>
      <c r="AC26" s="35"/>
      <c r="AD26" s="13">
        <f>'Ratios hebdomadaires'!Q26</f>
        <v>-1071.8658719999999</v>
      </c>
      <c r="AE26" s="35"/>
      <c r="AF26" s="46" t="str">
        <f t="shared" si="11"/>
        <v/>
      </c>
      <c r="AG26" s="27"/>
      <c r="AH26" s="13">
        <f t="shared" si="16"/>
        <v>616.44000000000005</v>
      </c>
      <c r="AI26" s="35"/>
      <c r="AJ26" s="13">
        <f>'Ratios hebdomadaires'!T26</f>
        <v>-178.64431199999999</v>
      </c>
      <c r="AK26" s="35"/>
      <c r="AL26" s="46" t="str">
        <f t="shared" si="12"/>
        <v/>
      </c>
      <c r="AM26" s="27"/>
    </row>
    <row r="27" spans="1:39" x14ac:dyDescent="0.2">
      <c r="A27" s="8">
        <v>25</v>
      </c>
      <c r="B27" s="5" t="s">
        <v>12</v>
      </c>
      <c r="C27" s="5">
        <v>3</v>
      </c>
      <c r="D27" s="26">
        <f>'Septembre 2024'!D27</f>
        <v>28751</v>
      </c>
      <c r="E27" s="13">
        <f>'Septembre 2024'!F27</f>
        <v>-8047.4048999999995</v>
      </c>
      <c r="F27" s="13">
        <f t="shared" si="5"/>
        <v>0</v>
      </c>
      <c r="G27" s="13">
        <f t="shared" si="6"/>
        <v>0</v>
      </c>
      <c r="H27" s="46" t="str">
        <f t="shared" si="7"/>
        <v/>
      </c>
      <c r="I27" s="43"/>
      <c r="J27" s="13">
        <f>'Ratios hebdomadaires'!G27</f>
        <v>6900.24</v>
      </c>
      <c r="K27" s="35"/>
      <c r="L27" s="13">
        <f>'Ratios hebdomadaires'!H27</f>
        <v>-1931.377176</v>
      </c>
      <c r="M27" s="35"/>
      <c r="N27" s="46" t="str">
        <f t="shared" si="8"/>
        <v/>
      </c>
      <c r="O27" s="27"/>
      <c r="P27" s="13">
        <f t="shared" si="13"/>
        <v>6900.24</v>
      </c>
      <c r="Q27" s="35"/>
      <c r="R27" s="13">
        <f>'Ratios hebdomadaires'!K27</f>
        <v>-1931.377176</v>
      </c>
      <c r="S27" s="35"/>
      <c r="T27" s="46" t="str">
        <f t="shared" si="9"/>
        <v/>
      </c>
      <c r="U27" s="27"/>
      <c r="V27" s="13">
        <f t="shared" si="14"/>
        <v>6900.24</v>
      </c>
      <c r="W27" s="35"/>
      <c r="X27" s="13">
        <f>'Ratios hebdomadaires'!N27</f>
        <v>-1931.377176</v>
      </c>
      <c r="Y27" s="35"/>
      <c r="Z27" s="46" t="str">
        <f t="shared" si="10"/>
        <v/>
      </c>
      <c r="AA27" s="27"/>
      <c r="AB27" s="13">
        <f t="shared" si="15"/>
        <v>6900.24</v>
      </c>
      <c r="AC27" s="35"/>
      <c r="AD27" s="13">
        <f>'Ratios hebdomadaires'!Q27</f>
        <v>-1931.377176</v>
      </c>
      <c r="AE27" s="35"/>
      <c r="AF27" s="46" t="str">
        <f t="shared" si="11"/>
        <v/>
      </c>
      <c r="AG27" s="27"/>
      <c r="AH27" s="13">
        <f t="shared" si="16"/>
        <v>1150.04</v>
      </c>
      <c r="AI27" s="35"/>
      <c r="AJ27" s="13">
        <f>'Ratios hebdomadaires'!T27</f>
        <v>-321.89619599999997</v>
      </c>
      <c r="AK27" s="35"/>
      <c r="AL27" s="46" t="str">
        <f t="shared" si="12"/>
        <v/>
      </c>
      <c r="AM27" s="27"/>
    </row>
    <row r="28" spans="1:39" x14ac:dyDescent="0.2">
      <c r="A28" s="8">
        <v>26</v>
      </c>
      <c r="B28" s="5" t="s">
        <v>14</v>
      </c>
      <c r="C28" s="5">
        <v>5</v>
      </c>
      <c r="D28" s="26">
        <f>'Septembre 2024'!D28</f>
        <v>8892</v>
      </c>
      <c r="E28" s="13">
        <f>'Septembre 2024'!F28</f>
        <v>-2576.9016000000001</v>
      </c>
      <c r="F28" s="13">
        <f t="shared" si="5"/>
        <v>0</v>
      </c>
      <c r="G28" s="13">
        <f t="shared" si="6"/>
        <v>0</v>
      </c>
      <c r="H28" s="46" t="str">
        <f t="shared" si="7"/>
        <v/>
      </c>
      <c r="I28" s="43"/>
      <c r="J28" s="13">
        <f>'Ratios hebdomadaires'!G28</f>
        <v>2134.08</v>
      </c>
      <c r="K28" s="35"/>
      <c r="L28" s="13">
        <f>'Ratios hebdomadaires'!H28</f>
        <v>-618.45638400000007</v>
      </c>
      <c r="M28" s="35"/>
      <c r="N28" s="46" t="str">
        <f t="shared" si="8"/>
        <v/>
      </c>
      <c r="O28" s="27"/>
      <c r="P28" s="13">
        <f t="shared" si="13"/>
        <v>2134.08</v>
      </c>
      <c r="Q28" s="35"/>
      <c r="R28" s="13">
        <f>'Ratios hebdomadaires'!K28</f>
        <v>-618.45638400000007</v>
      </c>
      <c r="S28" s="35"/>
      <c r="T28" s="46" t="str">
        <f t="shared" si="9"/>
        <v/>
      </c>
      <c r="U28" s="27"/>
      <c r="V28" s="13">
        <f t="shared" si="14"/>
        <v>2134.08</v>
      </c>
      <c r="W28" s="35"/>
      <c r="X28" s="13">
        <f>'Ratios hebdomadaires'!N28</f>
        <v>-618.45638400000007</v>
      </c>
      <c r="Y28" s="35"/>
      <c r="Z28" s="46" t="str">
        <f t="shared" si="10"/>
        <v/>
      </c>
      <c r="AA28" s="27"/>
      <c r="AB28" s="13">
        <f t="shared" si="15"/>
        <v>2134.08</v>
      </c>
      <c r="AC28" s="35"/>
      <c r="AD28" s="13">
        <f>'Ratios hebdomadaires'!Q28</f>
        <v>-618.45638400000007</v>
      </c>
      <c r="AE28" s="35"/>
      <c r="AF28" s="46" t="str">
        <f t="shared" si="11"/>
        <v/>
      </c>
      <c r="AG28" s="27"/>
      <c r="AH28" s="13">
        <f t="shared" si="16"/>
        <v>355.68</v>
      </c>
      <c r="AI28" s="35"/>
      <c r="AJ28" s="13">
        <f>'Ratios hebdomadaires'!T28</f>
        <v>-103.076064</v>
      </c>
      <c r="AK28" s="35"/>
      <c r="AL28" s="46" t="str">
        <f t="shared" si="12"/>
        <v/>
      </c>
      <c r="AM28" s="27"/>
    </row>
    <row r="29" spans="1:39" x14ac:dyDescent="0.2">
      <c r="A29" s="8">
        <v>27</v>
      </c>
      <c r="B29" s="5" t="s">
        <v>16</v>
      </c>
      <c r="C29" s="5">
        <v>7</v>
      </c>
      <c r="D29" s="26">
        <f>'Septembre 2024'!D29</f>
        <v>89682</v>
      </c>
      <c r="E29" s="13">
        <f>'Septembre 2024'!F29</f>
        <v>-24267.949199999999</v>
      </c>
      <c r="F29" s="13">
        <f t="shared" si="5"/>
        <v>0</v>
      </c>
      <c r="G29" s="13">
        <f t="shared" si="6"/>
        <v>0</v>
      </c>
      <c r="H29" s="46" t="str">
        <f t="shared" si="7"/>
        <v/>
      </c>
      <c r="I29" s="43"/>
      <c r="J29" s="13">
        <f>'Ratios hebdomadaires'!G29</f>
        <v>21523.68</v>
      </c>
      <c r="K29" s="35"/>
      <c r="L29" s="13">
        <f>'Ratios hebdomadaires'!H29</f>
        <v>-5824.3078079999996</v>
      </c>
      <c r="M29" s="35"/>
      <c r="N29" s="46" t="str">
        <f t="shared" si="8"/>
        <v/>
      </c>
      <c r="O29" s="27"/>
      <c r="P29" s="13">
        <f t="shared" si="13"/>
        <v>21523.68</v>
      </c>
      <c r="Q29" s="35"/>
      <c r="R29" s="13">
        <f>'Ratios hebdomadaires'!K29</f>
        <v>-5824.3078079999996</v>
      </c>
      <c r="S29" s="35"/>
      <c r="T29" s="46" t="str">
        <f t="shared" si="9"/>
        <v/>
      </c>
      <c r="U29" s="27"/>
      <c r="V29" s="13">
        <f t="shared" si="14"/>
        <v>21523.68</v>
      </c>
      <c r="W29" s="35"/>
      <c r="X29" s="13">
        <f>'Ratios hebdomadaires'!N29</f>
        <v>-5824.3078079999996</v>
      </c>
      <c r="Y29" s="35"/>
      <c r="Z29" s="46" t="str">
        <f t="shared" si="10"/>
        <v/>
      </c>
      <c r="AA29" s="27"/>
      <c r="AB29" s="13">
        <f t="shared" si="15"/>
        <v>21523.68</v>
      </c>
      <c r="AC29" s="35"/>
      <c r="AD29" s="13">
        <f>'Ratios hebdomadaires'!Q29</f>
        <v>-5824.3078079999996</v>
      </c>
      <c r="AE29" s="35"/>
      <c r="AF29" s="46" t="str">
        <f t="shared" si="11"/>
        <v/>
      </c>
      <c r="AG29" s="27"/>
      <c r="AH29" s="13">
        <f t="shared" si="16"/>
        <v>3587.28</v>
      </c>
      <c r="AI29" s="35"/>
      <c r="AJ29" s="13">
        <f>'Ratios hebdomadaires'!T29</f>
        <v>-970.71796799999993</v>
      </c>
      <c r="AK29" s="35"/>
      <c r="AL29" s="46" t="str">
        <f t="shared" si="12"/>
        <v/>
      </c>
      <c r="AM29" s="27"/>
    </row>
    <row r="30" spans="1:39" x14ac:dyDescent="0.2">
      <c r="A30" s="8">
        <v>28</v>
      </c>
      <c r="B30" s="5" t="s">
        <v>12</v>
      </c>
      <c r="C30" s="5">
        <v>7</v>
      </c>
      <c r="D30" s="26">
        <f>'Septembre 2024'!D30</f>
        <v>17663</v>
      </c>
      <c r="E30" s="13">
        <f>'Septembre 2024'!F30</f>
        <v>-4943.8737000000001</v>
      </c>
      <c r="F30" s="13">
        <f t="shared" si="5"/>
        <v>0</v>
      </c>
      <c r="G30" s="13">
        <f t="shared" si="6"/>
        <v>0</v>
      </c>
      <c r="H30" s="46" t="str">
        <f t="shared" si="7"/>
        <v/>
      </c>
      <c r="I30" s="43"/>
      <c r="J30" s="13">
        <f>'Ratios hebdomadaires'!G30</f>
        <v>4239.12</v>
      </c>
      <c r="K30" s="35"/>
      <c r="L30" s="13">
        <f>'Ratios hebdomadaires'!H30</f>
        <v>-1186.5296880000001</v>
      </c>
      <c r="M30" s="35"/>
      <c r="N30" s="46" t="str">
        <f t="shared" si="8"/>
        <v/>
      </c>
      <c r="O30" s="27"/>
      <c r="P30" s="13">
        <f t="shared" si="13"/>
        <v>4239.12</v>
      </c>
      <c r="Q30" s="35"/>
      <c r="R30" s="13">
        <f>'Ratios hebdomadaires'!K30</f>
        <v>-1186.5296880000001</v>
      </c>
      <c r="S30" s="35"/>
      <c r="T30" s="46" t="str">
        <f t="shared" si="9"/>
        <v/>
      </c>
      <c r="U30" s="27"/>
      <c r="V30" s="13">
        <f t="shared" si="14"/>
        <v>4239.12</v>
      </c>
      <c r="W30" s="35"/>
      <c r="X30" s="13">
        <f>'Ratios hebdomadaires'!N30</f>
        <v>-1186.5296880000001</v>
      </c>
      <c r="Y30" s="35"/>
      <c r="Z30" s="46" t="str">
        <f t="shared" si="10"/>
        <v/>
      </c>
      <c r="AA30" s="27"/>
      <c r="AB30" s="13">
        <f t="shared" si="15"/>
        <v>4239.12</v>
      </c>
      <c r="AC30" s="35"/>
      <c r="AD30" s="13">
        <f>'Ratios hebdomadaires'!Q30</f>
        <v>-1186.5296880000001</v>
      </c>
      <c r="AE30" s="35"/>
      <c r="AF30" s="46" t="str">
        <f t="shared" si="11"/>
        <v/>
      </c>
      <c r="AG30" s="27"/>
      <c r="AH30" s="13">
        <f t="shared" si="16"/>
        <v>706.52</v>
      </c>
      <c r="AI30" s="35"/>
      <c r="AJ30" s="13">
        <f>'Ratios hebdomadaires'!T30</f>
        <v>-197.75494800000001</v>
      </c>
      <c r="AK30" s="35"/>
      <c r="AL30" s="46" t="str">
        <f t="shared" si="12"/>
        <v/>
      </c>
      <c r="AM30" s="27"/>
    </row>
    <row r="31" spans="1:39" x14ac:dyDescent="0.2">
      <c r="A31" s="8">
        <v>29</v>
      </c>
      <c r="B31" s="5" t="s">
        <v>12</v>
      </c>
      <c r="C31" s="5">
        <v>3</v>
      </c>
      <c r="D31" s="26">
        <f>'Septembre 2024'!D31</f>
        <v>22990</v>
      </c>
      <c r="E31" s="13">
        <f>'Septembre 2024'!F31</f>
        <v>-6434.9009999999998</v>
      </c>
      <c r="F31" s="13">
        <f t="shared" si="5"/>
        <v>0</v>
      </c>
      <c r="G31" s="13">
        <f t="shared" si="6"/>
        <v>0</v>
      </c>
      <c r="H31" s="46" t="str">
        <f t="shared" si="7"/>
        <v/>
      </c>
      <c r="I31" s="43"/>
      <c r="J31" s="13">
        <f>'Ratios hebdomadaires'!G31</f>
        <v>5517.6</v>
      </c>
      <c r="K31" s="35"/>
      <c r="L31" s="13">
        <f>'Ratios hebdomadaires'!H31</f>
        <v>-1544.3762399999998</v>
      </c>
      <c r="M31" s="35"/>
      <c r="N31" s="46" t="str">
        <f t="shared" si="8"/>
        <v/>
      </c>
      <c r="O31" s="27"/>
      <c r="P31" s="13">
        <f t="shared" si="13"/>
        <v>5517.6</v>
      </c>
      <c r="Q31" s="35"/>
      <c r="R31" s="13">
        <f>'Ratios hebdomadaires'!K31</f>
        <v>-1544.3762399999998</v>
      </c>
      <c r="S31" s="35"/>
      <c r="T31" s="46" t="str">
        <f t="shared" si="9"/>
        <v/>
      </c>
      <c r="U31" s="27"/>
      <c r="V31" s="13">
        <f t="shared" si="14"/>
        <v>5517.6</v>
      </c>
      <c r="W31" s="35"/>
      <c r="X31" s="13">
        <f>'Ratios hebdomadaires'!N31</f>
        <v>-1544.3762399999998</v>
      </c>
      <c r="Y31" s="35"/>
      <c r="Z31" s="46" t="str">
        <f t="shared" si="10"/>
        <v/>
      </c>
      <c r="AA31" s="27"/>
      <c r="AB31" s="13">
        <f t="shared" si="15"/>
        <v>5517.6</v>
      </c>
      <c r="AC31" s="35"/>
      <c r="AD31" s="13">
        <f>'Ratios hebdomadaires'!Q31</f>
        <v>-1544.3762399999998</v>
      </c>
      <c r="AE31" s="35"/>
      <c r="AF31" s="46" t="str">
        <f t="shared" si="11"/>
        <v/>
      </c>
      <c r="AG31" s="27"/>
      <c r="AH31" s="13">
        <f t="shared" si="16"/>
        <v>919.6</v>
      </c>
      <c r="AI31" s="35"/>
      <c r="AJ31" s="13">
        <f>'Ratios hebdomadaires'!T31</f>
        <v>-257.39603999999997</v>
      </c>
      <c r="AK31" s="35"/>
      <c r="AL31" s="46" t="str">
        <f t="shared" si="12"/>
        <v/>
      </c>
      <c r="AM31" s="27"/>
    </row>
    <row r="32" spans="1:39" x14ac:dyDescent="0.2">
      <c r="A32" s="8">
        <v>30</v>
      </c>
      <c r="B32" s="5" t="s">
        <v>15</v>
      </c>
      <c r="C32" s="5">
        <v>1</v>
      </c>
      <c r="D32" s="26">
        <f>'Septembre 2024'!D32</f>
        <v>58211</v>
      </c>
      <c r="E32" s="13">
        <f>'Septembre 2024'!F32</f>
        <v>-16106.983700000001</v>
      </c>
      <c r="F32" s="13">
        <f t="shared" si="5"/>
        <v>0</v>
      </c>
      <c r="G32" s="13">
        <f t="shared" si="6"/>
        <v>0</v>
      </c>
      <c r="H32" s="46" t="str">
        <f t="shared" si="7"/>
        <v/>
      </c>
      <c r="I32" s="43"/>
      <c r="J32" s="13">
        <f>'Ratios hebdomadaires'!G32</f>
        <v>13970.64</v>
      </c>
      <c r="K32" s="35"/>
      <c r="L32" s="13">
        <f>'Ratios hebdomadaires'!H32</f>
        <v>-3865.6760880000002</v>
      </c>
      <c r="M32" s="35"/>
      <c r="N32" s="46" t="str">
        <f t="shared" si="8"/>
        <v/>
      </c>
      <c r="O32" s="27"/>
      <c r="P32" s="13">
        <f t="shared" si="13"/>
        <v>13970.64</v>
      </c>
      <c r="Q32" s="35"/>
      <c r="R32" s="13">
        <f>'Ratios hebdomadaires'!K32</f>
        <v>-3865.6760880000002</v>
      </c>
      <c r="S32" s="35"/>
      <c r="T32" s="46" t="str">
        <f t="shared" si="9"/>
        <v/>
      </c>
      <c r="U32" s="27"/>
      <c r="V32" s="13">
        <f t="shared" si="14"/>
        <v>13970.64</v>
      </c>
      <c r="W32" s="35"/>
      <c r="X32" s="13">
        <f>'Ratios hebdomadaires'!N32</f>
        <v>-3865.6760880000002</v>
      </c>
      <c r="Y32" s="35"/>
      <c r="Z32" s="46" t="str">
        <f t="shared" si="10"/>
        <v/>
      </c>
      <c r="AA32" s="27"/>
      <c r="AB32" s="13">
        <f t="shared" si="15"/>
        <v>13970.64</v>
      </c>
      <c r="AC32" s="35"/>
      <c r="AD32" s="13">
        <f>'Ratios hebdomadaires'!Q32</f>
        <v>-3865.6760880000002</v>
      </c>
      <c r="AE32" s="35"/>
      <c r="AF32" s="46" t="str">
        <f t="shared" si="11"/>
        <v/>
      </c>
      <c r="AG32" s="27"/>
      <c r="AH32" s="13">
        <f t="shared" si="16"/>
        <v>2328.44</v>
      </c>
      <c r="AI32" s="35"/>
      <c r="AJ32" s="13">
        <f>'Ratios hebdomadaires'!T32</f>
        <v>-644.27934800000003</v>
      </c>
      <c r="AK32" s="35"/>
      <c r="AL32" s="46" t="str">
        <f t="shared" si="12"/>
        <v/>
      </c>
      <c r="AM32" s="27"/>
    </row>
    <row r="33" spans="1:39" x14ac:dyDescent="0.2">
      <c r="A33" s="8">
        <v>31</v>
      </c>
      <c r="B33" s="5" t="s">
        <v>12</v>
      </c>
      <c r="C33" s="5">
        <v>4</v>
      </c>
      <c r="D33" s="26">
        <f>'Septembre 2024'!D33</f>
        <v>24844</v>
      </c>
      <c r="E33" s="13">
        <f>'Septembre 2024'!F33</f>
        <v>-6953.8355999999994</v>
      </c>
      <c r="F33" s="13">
        <f t="shared" si="5"/>
        <v>0</v>
      </c>
      <c r="G33" s="13">
        <f t="shared" si="6"/>
        <v>0</v>
      </c>
      <c r="H33" s="46" t="str">
        <f t="shared" si="7"/>
        <v/>
      </c>
      <c r="I33" s="43"/>
      <c r="J33" s="13">
        <f>'Ratios hebdomadaires'!G33</f>
        <v>5962.5599999999995</v>
      </c>
      <c r="K33" s="35"/>
      <c r="L33" s="13">
        <f>'Ratios hebdomadaires'!H33</f>
        <v>-1668.9205439999998</v>
      </c>
      <c r="M33" s="35"/>
      <c r="N33" s="46" t="str">
        <f t="shared" si="8"/>
        <v/>
      </c>
      <c r="O33" s="27"/>
      <c r="P33" s="13">
        <f t="shared" si="13"/>
        <v>5962.5599999999995</v>
      </c>
      <c r="Q33" s="35"/>
      <c r="R33" s="13">
        <f>'Ratios hebdomadaires'!K33</f>
        <v>-1668.9205439999998</v>
      </c>
      <c r="S33" s="35"/>
      <c r="T33" s="46" t="str">
        <f t="shared" si="9"/>
        <v/>
      </c>
      <c r="U33" s="27"/>
      <c r="V33" s="13">
        <f t="shared" si="14"/>
        <v>5962.5599999999995</v>
      </c>
      <c r="W33" s="35"/>
      <c r="X33" s="13">
        <f>'Ratios hebdomadaires'!N33</f>
        <v>-1668.9205439999998</v>
      </c>
      <c r="Y33" s="35"/>
      <c r="Z33" s="46" t="str">
        <f t="shared" si="10"/>
        <v/>
      </c>
      <c r="AA33" s="27"/>
      <c r="AB33" s="13">
        <f t="shared" si="15"/>
        <v>5962.5599999999995</v>
      </c>
      <c r="AC33" s="35"/>
      <c r="AD33" s="13">
        <f>'Ratios hebdomadaires'!Q33</f>
        <v>-1668.9205439999998</v>
      </c>
      <c r="AE33" s="35"/>
      <c r="AF33" s="46" t="str">
        <f t="shared" si="11"/>
        <v/>
      </c>
      <c r="AG33" s="27"/>
      <c r="AH33" s="13">
        <f t="shared" si="16"/>
        <v>993.76</v>
      </c>
      <c r="AI33" s="35"/>
      <c r="AJ33" s="13">
        <f>'Ratios hebdomadaires'!T33</f>
        <v>-278.15342399999997</v>
      </c>
      <c r="AK33" s="35"/>
      <c r="AL33" s="46" t="str">
        <f t="shared" si="12"/>
        <v/>
      </c>
      <c r="AM33" s="27"/>
    </row>
    <row r="34" spans="1:39" x14ac:dyDescent="0.2">
      <c r="A34" s="8">
        <v>32</v>
      </c>
      <c r="B34" s="5" t="s">
        <v>12</v>
      </c>
      <c r="C34" s="5">
        <v>6</v>
      </c>
      <c r="D34" s="26">
        <f>'Septembre 2024'!D34</f>
        <v>22554</v>
      </c>
      <c r="E34" s="13">
        <f>'Septembre 2024'!F34</f>
        <v>-6312.8645999999999</v>
      </c>
      <c r="F34" s="13">
        <f t="shared" si="5"/>
        <v>0</v>
      </c>
      <c r="G34" s="13">
        <f t="shared" si="6"/>
        <v>0</v>
      </c>
      <c r="H34" s="46" t="str">
        <f t="shared" si="7"/>
        <v/>
      </c>
      <c r="I34" s="43"/>
      <c r="J34" s="13">
        <f>'Ratios hebdomadaires'!G34</f>
        <v>5412.96</v>
      </c>
      <c r="K34" s="35"/>
      <c r="L34" s="13">
        <f>'Ratios hebdomadaires'!H34</f>
        <v>-1515.0875039999999</v>
      </c>
      <c r="M34" s="35"/>
      <c r="N34" s="46" t="str">
        <f t="shared" si="8"/>
        <v/>
      </c>
      <c r="O34" s="27"/>
      <c r="P34" s="13">
        <f t="shared" si="13"/>
        <v>5412.96</v>
      </c>
      <c r="Q34" s="35"/>
      <c r="R34" s="13">
        <f>'Ratios hebdomadaires'!K34</f>
        <v>-1515.0875039999999</v>
      </c>
      <c r="S34" s="35"/>
      <c r="T34" s="46" t="str">
        <f t="shared" si="9"/>
        <v/>
      </c>
      <c r="U34" s="27"/>
      <c r="V34" s="13">
        <f t="shared" si="14"/>
        <v>5412.96</v>
      </c>
      <c r="W34" s="35"/>
      <c r="X34" s="13">
        <f>'Ratios hebdomadaires'!N34</f>
        <v>-1515.0875039999999</v>
      </c>
      <c r="Y34" s="35"/>
      <c r="Z34" s="46" t="str">
        <f t="shared" si="10"/>
        <v/>
      </c>
      <c r="AA34" s="27"/>
      <c r="AB34" s="13">
        <f t="shared" si="15"/>
        <v>5412.96</v>
      </c>
      <c r="AC34" s="35"/>
      <c r="AD34" s="13">
        <f>'Ratios hebdomadaires'!Q34</f>
        <v>-1515.0875039999999</v>
      </c>
      <c r="AE34" s="35"/>
      <c r="AF34" s="46" t="str">
        <f t="shared" si="11"/>
        <v/>
      </c>
      <c r="AG34" s="27"/>
      <c r="AH34" s="13">
        <f t="shared" si="16"/>
        <v>902.16</v>
      </c>
      <c r="AI34" s="35"/>
      <c r="AJ34" s="13">
        <f>'Ratios hebdomadaires'!T34</f>
        <v>-252.51458399999999</v>
      </c>
      <c r="AK34" s="35"/>
      <c r="AL34" s="46" t="str">
        <f t="shared" si="12"/>
        <v/>
      </c>
      <c r="AM34" s="27"/>
    </row>
    <row r="35" spans="1:39" x14ac:dyDescent="0.2">
      <c r="A35" s="8">
        <v>33</v>
      </c>
      <c r="B35" s="5" t="s">
        <v>15</v>
      </c>
      <c r="C35" s="5">
        <v>3</v>
      </c>
      <c r="D35" s="26">
        <f>'Septembre 2024'!D35</f>
        <v>78562</v>
      </c>
      <c r="E35" s="13">
        <f>'Septembre 2024'!F35</f>
        <v>-21738.1054</v>
      </c>
      <c r="F35" s="13">
        <f t="shared" si="5"/>
        <v>0</v>
      </c>
      <c r="G35" s="13">
        <f t="shared" si="6"/>
        <v>0</v>
      </c>
      <c r="H35" s="46" t="str">
        <f t="shared" si="7"/>
        <v/>
      </c>
      <c r="I35" s="43"/>
      <c r="J35" s="13">
        <f>'Ratios hebdomadaires'!G35</f>
        <v>18854.88</v>
      </c>
      <c r="K35" s="35"/>
      <c r="L35" s="13">
        <f>'Ratios hebdomadaires'!H35</f>
        <v>-5217.1452960000006</v>
      </c>
      <c r="M35" s="35"/>
      <c r="N35" s="46" t="str">
        <f t="shared" si="8"/>
        <v/>
      </c>
      <c r="O35" s="27"/>
      <c r="P35" s="13">
        <f t="shared" si="13"/>
        <v>18854.88</v>
      </c>
      <c r="Q35" s="35"/>
      <c r="R35" s="13">
        <f>'Ratios hebdomadaires'!K35</f>
        <v>-5217.1452960000006</v>
      </c>
      <c r="S35" s="35"/>
      <c r="T35" s="46" t="str">
        <f t="shared" si="9"/>
        <v/>
      </c>
      <c r="U35" s="27"/>
      <c r="V35" s="13">
        <f t="shared" si="14"/>
        <v>18854.88</v>
      </c>
      <c r="W35" s="35"/>
      <c r="X35" s="13">
        <f>'Ratios hebdomadaires'!N35</f>
        <v>-5217.1452960000006</v>
      </c>
      <c r="Y35" s="35"/>
      <c r="Z35" s="46" t="str">
        <f t="shared" si="10"/>
        <v/>
      </c>
      <c r="AA35" s="27"/>
      <c r="AB35" s="13">
        <f t="shared" si="15"/>
        <v>18854.88</v>
      </c>
      <c r="AC35" s="35"/>
      <c r="AD35" s="13">
        <f>'Ratios hebdomadaires'!Q35</f>
        <v>-5217.1452960000006</v>
      </c>
      <c r="AE35" s="35"/>
      <c r="AF35" s="46" t="str">
        <f t="shared" si="11"/>
        <v/>
      </c>
      <c r="AG35" s="27"/>
      <c r="AH35" s="13">
        <f t="shared" si="16"/>
        <v>3142.48</v>
      </c>
      <c r="AI35" s="35"/>
      <c r="AJ35" s="13">
        <f>'Ratios hebdomadaires'!T35</f>
        <v>-869.52421600000002</v>
      </c>
      <c r="AK35" s="35"/>
      <c r="AL35" s="46" t="str">
        <f t="shared" si="12"/>
        <v/>
      </c>
      <c r="AM35" s="27"/>
    </row>
    <row r="36" spans="1:39" x14ac:dyDescent="0.2">
      <c r="A36" s="8">
        <v>34</v>
      </c>
      <c r="B36" s="5" t="s">
        <v>15</v>
      </c>
      <c r="C36" s="5">
        <v>1</v>
      </c>
      <c r="D36" s="26">
        <f>'Septembre 2024'!D36</f>
        <v>64180</v>
      </c>
      <c r="E36" s="13">
        <f>'Septembre 2024'!F36</f>
        <v>-17758.606</v>
      </c>
      <c r="F36" s="13">
        <f t="shared" si="5"/>
        <v>0</v>
      </c>
      <c r="G36" s="13">
        <f t="shared" si="6"/>
        <v>0</v>
      </c>
      <c r="H36" s="46" t="str">
        <f t="shared" si="7"/>
        <v/>
      </c>
      <c r="I36" s="43"/>
      <c r="J36" s="13">
        <f>'Ratios hebdomadaires'!G36</f>
        <v>15403.199999999999</v>
      </c>
      <c r="K36" s="35"/>
      <c r="L36" s="13">
        <f>'Ratios hebdomadaires'!H36</f>
        <v>-4262.0654400000003</v>
      </c>
      <c r="M36" s="35"/>
      <c r="N36" s="46" t="str">
        <f t="shared" si="8"/>
        <v/>
      </c>
      <c r="O36" s="27"/>
      <c r="P36" s="13">
        <f t="shared" si="13"/>
        <v>15403.199999999999</v>
      </c>
      <c r="Q36" s="35"/>
      <c r="R36" s="13">
        <f>'Ratios hebdomadaires'!K36</f>
        <v>-4262.0654400000003</v>
      </c>
      <c r="S36" s="35"/>
      <c r="T36" s="46" t="str">
        <f t="shared" si="9"/>
        <v/>
      </c>
      <c r="U36" s="27"/>
      <c r="V36" s="13">
        <f t="shared" si="14"/>
        <v>15403.199999999999</v>
      </c>
      <c r="W36" s="35"/>
      <c r="X36" s="13">
        <f>'Ratios hebdomadaires'!N36</f>
        <v>-4262.0654400000003</v>
      </c>
      <c r="Y36" s="35"/>
      <c r="Z36" s="46" t="str">
        <f t="shared" si="10"/>
        <v/>
      </c>
      <c r="AA36" s="27"/>
      <c r="AB36" s="13">
        <f t="shared" si="15"/>
        <v>15403.199999999999</v>
      </c>
      <c r="AC36" s="35"/>
      <c r="AD36" s="13">
        <f>'Ratios hebdomadaires'!Q36</f>
        <v>-4262.0654400000003</v>
      </c>
      <c r="AE36" s="35"/>
      <c r="AF36" s="46" t="str">
        <f t="shared" si="11"/>
        <v/>
      </c>
      <c r="AG36" s="27"/>
      <c r="AH36" s="13">
        <f t="shared" si="16"/>
        <v>2567.1999999999998</v>
      </c>
      <c r="AI36" s="35"/>
      <c r="AJ36" s="13">
        <f>'Ratios hebdomadaires'!T36</f>
        <v>-710.34424000000001</v>
      </c>
      <c r="AK36" s="35"/>
      <c r="AL36" s="46" t="str">
        <f t="shared" si="12"/>
        <v/>
      </c>
      <c r="AM36" s="27"/>
    </row>
    <row r="37" spans="1:39" x14ac:dyDescent="0.2">
      <c r="A37" s="8">
        <v>35</v>
      </c>
      <c r="B37" s="5" t="s">
        <v>16</v>
      </c>
      <c r="C37" s="5">
        <v>2</v>
      </c>
      <c r="D37" s="26">
        <f>'Septembre 2024'!D37</f>
        <v>93306</v>
      </c>
      <c r="E37" s="13">
        <f>'Septembre 2024'!F37</f>
        <v>-25248.603600000002</v>
      </c>
      <c r="F37" s="13">
        <f t="shared" si="5"/>
        <v>0</v>
      </c>
      <c r="G37" s="13">
        <f t="shared" si="6"/>
        <v>0</v>
      </c>
      <c r="H37" s="46" t="str">
        <f t="shared" si="7"/>
        <v/>
      </c>
      <c r="I37" s="43"/>
      <c r="J37" s="13">
        <f>'Ratios hebdomadaires'!G37</f>
        <v>22393.439999999999</v>
      </c>
      <c r="K37" s="35"/>
      <c r="L37" s="13">
        <f>'Ratios hebdomadaires'!H37</f>
        <v>-6059.6648640000003</v>
      </c>
      <c r="M37" s="35"/>
      <c r="N37" s="46" t="str">
        <f t="shared" si="8"/>
        <v/>
      </c>
      <c r="O37" s="27"/>
      <c r="P37" s="13">
        <f t="shared" si="13"/>
        <v>22393.439999999999</v>
      </c>
      <c r="Q37" s="35"/>
      <c r="R37" s="13">
        <f>'Ratios hebdomadaires'!K37</f>
        <v>-6059.6648640000003</v>
      </c>
      <c r="S37" s="35"/>
      <c r="T37" s="46" t="str">
        <f t="shared" si="9"/>
        <v/>
      </c>
      <c r="U37" s="27"/>
      <c r="V37" s="13">
        <f t="shared" si="14"/>
        <v>22393.439999999999</v>
      </c>
      <c r="W37" s="35"/>
      <c r="X37" s="13">
        <f>'Ratios hebdomadaires'!N37</f>
        <v>-6059.6648640000003</v>
      </c>
      <c r="Y37" s="35"/>
      <c r="Z37" s="46" t="str">
        <f t="shared" si="10"/>
        <v/>
      </c>
      <c r="AA37" s="27"/>
      <c r="AB37" s="13">
        <f t="shared" si="15"/>
        <v>22393.439999999999</v>
      </c>
      <c r="AC37" s="35"/>
      <c r="AD37" s="13">
        <f>'Ratios hebdomadaires'!Q37</f>
        <v>-6059.6648640000003</v>
      </c>
      <c r="AE37" s="35"/>
      <c r="AF37" s="46" t="str">
        <f t="shared" si="11"/>
        <v/>
      </c>
      <c r="AG37" s="27"/>
      <c r="AH37" s="13">
        <f t="shared" si="16"/>
        <v>3732.24</v>
      </c>
      <c r="AI37" s="35"/>
      <c r="AJ37" s="13">
        <f>'Ratios hebdomadaires'!T37</f>
        <v>-1009.9441440000001</v>
      </c>
      <c r="AK37" s="35"/>
      <c r="AL37" s="46" t="str">
        <f t="shared" si="12"/>
        <v/>
      </c>
      <c r="AM37" s="27"/>
    </row>
    <row r="38" spans="1:39" x14ac:dyDescent="0.2">
      <c r="A38" s="8">
        <v>36</v>
      </c>
      <c r="B38" s="5" t="s">
        <v>12</v>
      </c>
      <c r="C38" s="5">
        <v>6</v>
      </c>
      <c r="D38" s="26">
        <f>'Septembre 2024'!D38</f>
        <v>24179</v>
      </c>
      <c r="E38" s="13">
        <f>'Septembre 2024'!F38</f>
        <v>-7176.3272000000006</v>
      </c>
      <c r="F38" s="13">
        <f t="shared" si="5"/>
        <v>0</v>
      </c>
      <c r="G38" s="13">
        <f t="shared" si="6"/>
        <v>0</v>
      </c>
      <c r="H38" s="46" t="str">
        <f t="shared" si="7"/>
        <v/>
      </c>
      <c r="I38" s="43"/>
      <c r="J38" s="13">
        <f>'Ratios hebdomadaires'!G38</f>
        <v>5802.96</v>
      </c>
      <c r="K38" s="35"/>
      <c r="L38" s="13">
        <f>'Ratios hebdomadaires'!H38</f>
        <v>-1722.318528</v>
      </c>
      <c r="M38" s="35"/>
      <c r="N38" s="46" t="str">
        <f t="shared" si="8"/>
        <v/>
      </c>
      <c r="O38" s="27"/>
      <c r="P38" s="13">
        <f t="shared" si="13"/>
        <v>5802.96</v>
      </c>
      <c r="Q38" s="35"/>
      <c r="R38" s="13">
        <f>'Ratios hebdomadaires'!K38</f>
        <v>-1722.318528</v>
      </c>
      <c r="S38" s="35"/>
      <c r="T38" s="46" t="str">
        <f t="shared" si="9"/>
        <v/>
      </c>
      <c r="U38" s="27"/>
      <c r="V38" s="13">
        <f t="shared" si="14"/>
        <v>5802.96</v>
      </c>
      <c r="W38" s="35"/>
      <c r="X38" s="13">
        <f>'Ratios hebdomadaires'!N38</f>
        <v>-1722.318528</v>
      </c>
      <c r="Y38" s="35"/>
      <c r="Z38" s="46" t="str">
        <f t="shared" si="10"/>
        <v/>
      </c>
      <c r="AA38" s="27"/>
      <c r="AB38" s="13">
        <f t="shared" si="15"/>
        <v>5802.96</v>
      </c>
      <c r="AC38" s="35"/>
      <c r="AD38" s="13">
        <f>'Ratios hebdomadaires'!Q38</f>
        <v>-1722.318528</v>
      </c>
      <c r="AE38" s="35"/>
      <c r="AF38" s="46" t="str">
        <f t="shared" si="11"/>
        <v/>
      </c>
      <c r="AG38" s="27"/>
      <c r="AH38" s="13">
        <f t="shared" si="16"/>
        <v>967.16</v>
      </c>
      <c r="AI38" s="35"/>
      <c r="AJ38" s="13">
        <f>'Ratios hebdomadaires'!T38</f>
        <v>-287.053088</v>
      </c>
      <c r="AK38" s="35"/>
      <c r="AL38" s="46" t="str">
        <f t="shared" si="12"/>
        <v/>
      </c>
      <c r="AM38" s="27"/>
    </row>
    <row r="39" spans="1:39" x14ac:dyDescent="0.2">
      <c r="A39" s="8">
        <v>37</v>
      </c>
      <c r="B39" s="5" t="s">
        <v>15</v>
      </c>
      <c r="C39" s="5">
        <v>2</v>
      </c>
      <c r="D39" s="26">
        <f>'Septembre 2024'!D39</f>
        <v>62329</v>
      </c>
      <c r="E39" s="13">
        <f>'Septembre 2024'!F39</f>
        <v>-17246.434300000001</v>
      </c>
      <c r="F39" s="13">
        <f t="shared" si="5"/>
        <v>0</v>
      </c>
      <c r="G39" s="13">
        <f t="shared" si="6"/>
        <v>0</v>
      </c>
      <c r="H39" s="46" t="str">
        <f t="shared" si="7"/>
        <v/>
      </c>
      <c r="I39" s="43"/>
      <c r="J39" s="13">
        <f>'Ratios hebdomadaires'!G39</f>
        <v>14958.96</v>
      </c>
      <c r="K39" s="35"/>
      <c r="L39" s="13">
        <f>'Ratios hebdomadaires'!H39</f>
        <v>-4139.1442320000006</v>
      </c>
      <c r="M39" s="35"/>
      <c r="N39" s="46" t="str">
        <f t="shared" si="8"/>
        <v/>
      </c>
      <c r="O39" s="27"/>
      <c r="P39" s="13">
        <f t="shared" si="13"/>
        <v>14958.96</v>
      </c>
      <c r="Q39" s="35"/>
      <c r="R39" s="13">
        <f>'Ratios hebdomadaires'!K39</f>
        <v>-4139.1442320000006</v>
      </c>
      <c r="S39" s="35"/>
      <c r="T39" s="46" t="str">
        <f t="shared" si="9"/>
        <v/>
      </c>
      <c r="U39" s="27"/>
      <c r="V39" s="13">
        <f t="shared" si="14"/>
        <v>14958.96</v>
      </c>
      <c r="W39" s="35"/>
      <c r="X39" s="13">
        <f>'Ratios hebdomadaires'!N39</f>
        <v>-4139.1442320000006</v>
      </c>
      <c r="Y39" s="35"/>
      <c r="Z39" s="46" t="str">
        <f t="shared" si="10"/>
        <v/>
      </c>
      <c r="AA39" s="27"/>
      <c r="AB39" s="13">
        <f t="shared" si="15"/>
        <v>14958.96</v>
      </c>
      <c r="AC39" s="35"/>
      <c r="AD39" s="13">
        <f>'Ratios hebdomadaires'!Q39</f>
        <v>-4139.1442320000006</v>
      </c>
      <c r="AE39" s="35"/>
      <c r="AF39" s="46" t="str">
        <f t="shared" si="11"/>
        <v/>
      </c>
      <c r="AG39" s="27"/>
      <c r="AH39" s="13">
        <f t="shared" si="16"/>
        <v>2493.16</v>
      </c>
      <c r="AI39" s="35"/>
      <c r="AJ39" s="13">
        <f>'Ratios hebdomadaires'!T39</f>
        <v>-689.85737200000005</v>
      </c>
      <c r="AK39" s="35"/>
      <c r="AL39" s="46" t="str">
        <f t="shared" si="12"/>
        <v/>
      </c>
      <c r="AM39" s="27"/>
    </row>
    <row r="40" spans="1:39" x14ac:dyDescent="0.2">
      <c r="A40" s="8">
        <v>38</v>
      </c>
      <c r="B40" s="5" t="s">
        <v>14</v>
      </c>
      <c r="C40" s="5">
        <v>2</v>
      </c>
      <c r="D40" s="26">
        <f>'Septembre 2024'!D40</f>
        <v>12439</v>
      </c>
      <c r="E40" s="13">
        <f>'Septembre 2024'!F40</f>
        <v>-3604.8222000000001</v>
      </c>
      <c r="F40" s="13">
        <f t="shared" si="5"/>
        <v>0</v>
      </c>
      <c r="G40" s="13">
        <f t="shared" si="6"/>
        <v>0</v>
      </c>
      <c r="H40" s="46" t="str">
        <f t="shared" si="7"/>
        <v/>
      </c>
      <c r="I40" s="43"/>
      <c r="J40" s="13">
        <f>'Ratios hebdomadaires'!G40</f>
        <v>2985.36</v>
      </c>
      <c r="K40" s="35"/>
      <c r="L40" s="13">
        <f>'Ratios hebdomadaires'!H40</f>
        <v>-865.15732800000001</v>
      </c>
      <c r="M40" s="35"/>
      <c r="N40" s="46" t="str">
        <f t="shared" si="8"/>
        <v/>
      </c>
      <c r="O40" s="27"/>
      <c r="P40" s="13">
        <f t="shared" si="13"/>
        <v>2985.36</v>
      </c>
      <c r="Q40" s="35"/>
      <c r="R40" s="13">
        <f>'Ratios hebdomadaires'!K40</f>
        <v>-865.15732800000001</v>
      </c>
      <c r="S40" s="35"/>
      <c r="T40" s="46" t="str">
        <f t="shared" si="9"/>
        <v/>
      </c>
      <c r="U40" s="27"/>
      <c r="V40" s="13">
        <f t="shared" si="14"/>
        <v>2985.36</v>
      </c>
      <c r="W40" s="35"/>
      <c r="X40" s="13">
        <f>'Ratios hebdomadaires'!N40</f>
        <v>-865.15732800000001</v>
      </c>
      <c r="Y40" s="35"/>
      <c r="Z40" s="46" t="str">
        <f t="shared" si="10"/>
        <v/>
      </c>
      <c r="AA40" s="27"/>
      <c r="AB40" s="13">
        <f t="shared" si="15"/>
        <v>2985.36</v>
      </c>
      <c r="AC40" s="35"/>
      <c r="AD40" s="13">
        <f>'Ratios hebdomadaires'!Q40</f>
        <v>-865.15732800000001</v>
      </c>
      <c r="AE40" s="35"/>
      <c r="AF40" s="46" t="str">
        <f t="shared" si="11"/>
        <v/>
      </c>
      <c r="AG40" s="27"/>
      <c r="AH40" s="13">
        <f t="shared" si="16"/>
        <v>497.56</v>
      </c>
      <c r="AI40" s="35"/>
      <c r="AJ40" s="13">
        <f>'Ratios hebdomadaires'!T40</f>
        <v>-144.19288800000001</v>
      </c>
      <c r="AK40" s="35"/>
      <c r="AL40" s="46" t="str">
        <f t="shared" si="12"/>
        <v/>
      </c>
      <c r="AM40" s="27"/>
    </row>
    <row r="41" spans="1:39" x14ac:dyDescent="0.2">
      <c r="A41" s="8">
        <v>39</v>
      </c>
      <c r="B41" s="5" t="s">
        <v>12</v>
      </c>
      <c r="C41" s="5">
        <v>5</v>
      </c>
      <c r="D41" s="26">
        <f>'Septembre 2024'!D41</f>
        <v>23074</v>
      </c>
      <c r="E41" s="13">
        <f>'Septembre 2024'!F41</f>
        <v>-6458.4125999999997</v>
      </c>
      <c r="F41" s="13">
        <f t="shared" si="5"/>
        <v>0</v>
      </c>
      <c r="G41" s="13">
        <f t="shared" si="6"/>
        <v>0</v>
      </c>
      <c r="H41" s="46" t="str">
        <f t="shared" si="7"/>
        <v/>
      </c>
      <c r="I41" s="43"/>
      <c r="J41" s="13">
        <f>'Ratios hebdomadaires'!G41</f>
        <v>5537.76</v>
      </c>
      <c r="K41" s="35"/>
      <c r="L41" s="13">
        <f>'Ratios hebdomadaires'!H41</f>
        <v>-1550.0190239999999</v>
      </c>
      <c r="M41" s="35"/>
      <c r="N41" s="46" t="str">
        <f t="shared" si="8"/>
        <v/>
      </c>
      <c r="O41" s="27"/>
      <c r="P41" s="13">
        <f t="shared" si="13"/>
        <v>5537.76</v>
      </c>
      <c r="Q41" s="35"/>
      <c r="R41" s="13">
        <f>'Ratios hebdomadaires'!K41</f>
        <v>-1550.0190239999999</v>
      </c>
      <c r="S41" s="35"/>
      <c r="T41" s="46" t="str">
        <f t="shared" si="9"/>
        <v/>
      </c>
      <c r="U41" s="27"/>
      <c r="V41" s="13">
        <f t="shared" si="14"/>
        <v>5537.76</v>
      </c>
      <c r="W41" s="35"/>
      <c r="X41" s="13">
        <f>'Ratios hebdomadaires'!N41</f>
        <v>-1550.0190239999999</v>
      </c>
      <c r="Y41" s="35"/>
      <c r="Z41" s="46" t="str">
        <f t="shared" si="10"/>
        <v/>
      </c>
      <c r="AA41" s="27"/>
      <c r="AB41" s="13">
        <f t="shared" si="15"/>
        <v>5537.76</v>
      </c>
      <c r="AC41" s="35"/>
      <c r="AD41" s="13">
        <f>'Ratios hebdomadaires'!Q41</f>
        <v>-1550.0190239999999</v>
      </c>
      <c r="AE41" s="35"/>
      <c r="AF41" s="46" t="str">
        <f t="shared" si="11"/>
        <v/>
      </c>
      <c r="AG41" s="27"/>
      <c r="AH41" s="13">
        <f t="shared" si="16"/>
        <v>922.96</v>
      </c>
      <c r="AI41" s="35"/>
      <c r="AJ41" s="13">
        <f>'Ratios hebdomadaires'!T41</f>
        <v>-258.33650399999999</v>
      </c>
      <c r="AK41" s="35"/>
      <c r="AL41" s="46" t="str">
        <f t="shared" si="12"/>
        <v/>
      </c>
      <c r="AM41" s="27"/>
    </row>
    <row r="42" spans="1:39" x14ac:dyDescent="0.2">
      <c r="A42" s="8">
        <v>40</v>
      </c>
      <c r="B42" s="5" t="s">
        <v>14</v>
      </c>
      <c r="C42" s="5">
        <v>5</v>
      </c>
      <c r="D42" s="26">
        <f>'Septembre 2024'!D42</f>
        <v>7789</v>
      </c>
      <c r="E42" s="13">
        <f>'Septembre 2024'!F42</f>
        <v>-2257.2521999999999</v>
      </c>
      <c r="F42" s="13">
        <f t="shared" si="5"/>
        <v>0</v>
      </c>
      <c r="G42" s="13">
        <f t="shared" si="6"/>
        <v>0</v>
      </c>
      <c r="H42" s="46" t="str">
        <f t="shared" si="7"/>
        <v/>
      </c>
      <c r="I42" s="43"/>
      <c r="J42" s="13">
        <f>'Ratios hebdomadaires'!G42</f>
        <v>1869.3600000000001</v>
      </c>
      <c r="K42" s="35"/>
      <c r="L42" s="13">
        <f>'Ratios hebdomadaires'!H42</f>
        <v>-541.74052800000004</v>
      </c>
      <c r="M42" s="35"/>
      <c r="N42" s="46" t="str">
        <f t="shared" si="8"/>
        <v/>
      </c>
      <c r="O42" s="27"/>
      <c r="P42" s="13">
        <f t="shared" si="13"/>
        <v>1869.3600000000001</v>
      </c>
      <c r="Q42" s="35"/>
      <c r="R42" s="13">
        <f>'Ratios hebdomadaires'!K42</f>
        <v>-541.74052800000004</v>
      </c>
      <c r="S42" s="35"/>
      <c r="T42" s="46" t="str">
        <f t="shared" si="9"/>
        <v/>
      </c>
      <c r="U42" s="27"/>
      <c r="V42" s="13">
        <f t="shared" si="14"/>
        <v>1869.3600000000001</v>
      </c>
      <c r="W42" s="35"/>
      <c r="X42" s="13">
        <f>'Ratios hebdomadaires'!N42</f>
        <v>-541.74052800000004</v>
      </c>
      <c r="Y42" s="35"/>
      <c r="Z42" s="46" t="str">
        <f t="shared" si="10"/>
        <v/>
      </c>
      <c r="AA42" s="27"/>
      <c r="AB42" s="13">
        <f t="shared" si="15"/>
        <v>1869.3600000000001</v>
      </c>
      <c r="AC42" s="35"/>
      <c r="AD42" s="13">
        <f>'Ratios hebdomadaires'!Q42</f>
        <v>-541.74052800000004</v>
      </c>
      <c r="AE42" s="35"/>
      <c r="AF42" s="46" t="str">
        <f t="shared" si="11"/>
        <v/>
      </c>
      <c r="AG42" s="27"/>
      <c r="AH42" s="13">
        <f t="shared" si="16"/>
        <v>311.56</v>
      </c>
      <c r="AI42" s="35"/>
      <c r="AJ42" s="13">
        <f>'Ratios hebdomadaires'!T42</f>
        <v>-90.290087999999997</v>
      </c>
      <c r="AK42" s="35"/>
      <c r="AL42" s="46" t="str">
        <f t="shared" si="12"/>
        <v/>
      </c>
      <c r="AM42" s="27"/>
    </row>
    <row r="43" spans="1:39" x14ac:dyDescent="0.2">
      <c r="A43" s="8">
        <v>41</v>
      </c>
      <c r="B43" s="5" t="s">
        <v>12</v>
      </c>
      <c r="C43" s="5">
        <v>5</v>
      </c>
      <c r="D43" s="26">
        <f>'Septembre 2024'!D43</f>
        <v>21910</v>
      </c>
      <c r="E43" s="13">
        <f>'Septembre 2024'!F43</f>
        <v>-6132.6089999999995</v>
      </c>
      <c r="F43" s="13">
        <f t="shared" si="5"/>
        <v>0</v>
      </c>
      <c r="G43" s="13">
        <f t="shared" si="6"/>
        <v>0</v>
      </c>
      <c r="H43" s="46" t="str">
        <f t="shared" si="7"/>
        <v/>
      </c>
      <c r="I43" s="43"/>
      <c r="J43" s="13">
        <f>'Ratios hebdomadaires'!G43</f>
        <v>5258.4</v>
      </c>
      <c r="K43" s="35"/>
      <c r="L43" s="13">
        <f>'Ratios hebdomadaires'!H43</f>
        <v>-1471.8261599999998</v>
      </c>
      <c r="M43" s="35"/>
      <c r="N43" s="46" t="str">
        <f t="shared" si="8"/>
        <v/>
      </c>
      <c r="O43" s="27"/>
      <c r="P43" s="13">
        <f t="shared" si="13"/>
        <v>5258.4</v>
      </c>
      <c r="Q43" s="35"/>
      <c r="R43" s="13">
        <f>'Ratios hebdomadaires'!K43</f>
        <v>-1471.8261599999998</v>
      </c>
      <c r="S43" s="35"/>
      <c r="T43" s="46" t="str">
        <f t="shared" si="9"/>
        <v/>
      </c>
      <c r="U43" s="27"/>
      <c r="V43" s="13">
        <f t="shared" si="14"/>
        <v>5258.4</v>
      </c>
      <c r="W43" s="35"/>
      <c r="X43" s="13">
        <f>'Ratios hebdomadaires'!N43</f>
        <v>-1471.8261599999998</v>
      </c>
      <c r="Y43" s="35"/>
      <c r="Z43" s="46" t="str">
        <f t="shared" si="10"/>
        <v/>
      </c>
      <c r="AA43" s="27"/>
      <c r="AB43" s="13">
        <f t="shared" si="15"/>
        <v>5258.4</v>
      </c>
      <c r="AC43" s="35"/>
      <c r="AD43" s="13">
        <f>'Ratios hebdomadaires'!Q43</f>
        <v>-1471.8261599999998</v>
      </c>
      <c r="AE43" s="35"/>
      <c r="AF43" s="46" t="str">
        <f t="shared" si="11"/>
        <v/>
      </c>
      <c r="AG43" s="27"/>
      <c r="AH43" s="13">
        <f t="shared" si="16"/>
        <v>876.4</v>
      </c>
      <c r="AI43" s="35"/>
      <c r="AJ43" s="13">
        <f>'Ratios hebdomadaires'!T43</f>
        <v>-245.30435999999997</v>
      </c>
      <c r="AK43" s="35"/>
      <c r="AL43" s="46" t="str">
        <f t="shared" si="12"/>
        <v/>
      </c>
      <c r="AM43" s="27"/>
    </row>
    <row r="44" spans="1:39" x14ac:dyDescent="0.2">
      <c r="A44" s="8">
        <v>42</v>
      </c>
      <c r="B44" s="5" t="s">
        <v>12</v>
      </c>
      <c r="C44" s="5">
        <v>5</v>
      </c>
      <c r="D44" s="26">
        <f>'Septembre 2024'!D44</f>
        <v>15839</v>
      </c>
      <c r="E44" s="13">
        <f>'Septembre 2024'!F44</f>
        <v>-4701.0151999999998</v>
      </c>
      <c r="F44" s="13">
        <f t="shared" si="5"/>
        <v>0</v>
      </c>
      <c r="G44" s="13">
        <f t="shared" si="6"/>
        <v>0</v>
      </c>
      <c r="H44" s="46" t="str">
        <f t="shared" si="7"/>
        <v/>
      </c>
      <c r="I44" s="43"/>
      <c r="J44" s="13">
        <f>'Ratios hebdomadaires'!G44</f>
        <v>3801.3599999999997</v>
      </c>
      <c r="K44" s="35"/>
      <c r="L44" s="13">
        <f>'Ratios hebdomadaires'!H44</f>
        <v>-1128.2436479999999</v>
      </c>
      <c r="M44" s="35"/>
      <c r="N44" s="46" t="str">
        <f t="shared" si="8"/>
        <v/>
      </c>
      <c r="O44" s="27"/>
      <c r="P44" s="13">
        <f t="shared" si="13"/>
        <v>3801.3599999999997</v>
      </c>
      <c r="Q44" s="35"/>
      <c r="R44" s="13">
        <f>'Ratios hebdomadaires'!K44</f>
        <v>-1128.2436479999999</v>
      </c>
      <c r="S44" s="35"/>
      <c r="T44" s="46" t="str">
        <f t="shared" si="9"/>
        <v/>
      </c>
      <c r="U44" s="27"/>
      <c r="V44" s="13">
        <f t="shared" si="14"/>
        <v>3801.3599999999997</v>
      </c>
      <c r="W44" s="35"/>
      <c r="X44" s="13">
        <f>'Ratios hebdomadaires'!N44</f>
        <v>-1128.2436479999999</v>
      </c>
      <c r="Y44" s="35"/>
      <c r="Z44" s="46" t="str">
        <f t="shared" si="10"/>
        <v/>
      </c>
      <c r="AA44" s="27"/>
      <c r="AB44" s="13">
        <f t="shared" si="15"/>
        <v>3801.3599999999997</v>
      </c>
      <c r="AC44" s="35"/>
      <c r="AD44" s="13">
        <f>'Ratios hebdomadaires'!Q44</f>
        <v>-1128.2436479999999</v>
      </c>
      <c r="AE44" s="35"/>
      <c r="AF44" s="46" t="str">
        <f t="shared" si="11"/>
        <v/>
      </c>
      <c r="AG44" s="27"/>
      <c r="AH44" s="13">
        <f t="shared" si="16"/>
        <v>633.55999999999995</v>
      </c>
      <c r="AI44" s="35"/>
      <c r="AJ44" s="13">
        <f>'Ratios hebdomadaires'!T44</f>
        <v>-188.04060799999999</v>
      </c>
      <c r="AK44" s="35"/>
      <c r="AL44" s="46" t="str">
        <f t="shared" si="12"/>
        <v/>
      </c>
      <c r="AM44" s="27"/>
    </row>
    <row r="45" spans="1:39" x14ac:dyDescent="0.2">
      <c r="A45" s="8">
        <v>43</v>
      </c>
      <c r="B45" s="5" t="s">
        <v>13</v>
      </c>
      <c r="C45" s="5">
        <v>5</v>
      </c>
      <c r="D45" s="26">
        <f>'Septembre 2024'!D45</f>
        <v>32535</v>
      </c>
      <c r="E45" s="13">
        <f>'Septembre 2024'!F45</f>
        <v>-9106.5464999999986</v>
      </c>
      <c r="F45" s="13">
        <f t="shared" si="5"/>
        <v>0</v>
      </c>
      <c r="G45" s="13">
        <f t="shared" si="6"/>
        <v>0</v>
      </c>
      <c r="H45" s="46" t="str">
        <f t="shared" si="7"/>
        <v/>
      </c>
      <c r="I45" s="43"/>
      <c r="J45" s="13">
        <f>'Ratios hebdomadaires'!G45</f>
        <v>7808.4000000000005</v>
      </c>
      <c r="K45" s="35"/>
      <c r="L45" s="13">
        <f>'Ratios hebdomadaires'!H45</f>
        <v>-2185.5711599999995</v>
      </c>
      <c r="M45" s="35"/>
      <c r="N45" s="46" t="str">
        <f t="shared" si="8"/>
        <v/>
      </c>
      <c r="O45" s="27"/>
      <c r="P45" s="13">
        <f t="shared" si="13"/>
        <v>7808.4000000000005</v>
      </c>
      <c r="Q45" s="35"/>
      <c r="R45" s="13">
        <f>'Ratios hebdomadaires'!K45</f>
        <v>-2185.5711599999995</v>
      </c>
      <c r="S45" s="35"/>
      <c r="T45" s="46" t="str">
        <f t="shared" si="9"/>
        <v/>
      </c>
      <c r="U45" s="27"/>
      <c r="V45" s="13">
        <f t="shared" si="14"/>
        <v>7808.4000000000005</v>
      </c>
      <c r="W45" s="35"/>
      <c r="X45" s="13">
        <f>'Ratios hebdomadaires'!N45</f>
        <v>-2185.5711599999995</v>
      </c>
      <c r="Y45" s="35"/>
      <c r="Z45" s="46" t="str">
        <f t="shared" si="10"/>
        <v/>
      </c>
      <c r="AA45" s="27"/>
      <c r="AB45" s="13">
        <f t="shared" si="15"/>
        <v>7808.4000000000005</v>
      </c>
      <c r="AC45" s="35"/>
      <c r="AD45" s="13">
        <f>'Ratios hebdomadaires'!Q45</f>
        <v>-2185.5711599999995</v>
      </c>
      <c r="AE45" s="35"/>
      <c r="AF45" s="46" t="str">
        <f t="shared" si="11"/>
        <v/>
      </c>
      <c r="AG45" s="27"/>
      <c r="AH45" s="13">
        <f t="shared" si="16"/>
        <v>1301.4000000000001</v>
      </c>
      <c r="AI45" s="35"/>
      <c r="AJ45" s="13">
        <f>'Ratios hebdomadaires'!T45</f>
        <v>-364.26185999999996</v>
      </c>
      <c r="AK45" s="35"/>
      <c r="AL45" s="46" t="str">
        <f t="shared" si="12"/>
        <v/>
      </c>
      <c r="AM45" s="27"/>
    </row>
    <row r="46" spans="1:39" x14ac:dyDescent="0.2">
      <c r="A46" s="8">
        <v>44</v>
      </c>
      <c r="B46" s="5" t="s">
        <v>15</v>
      </c>
      <c r="C46" s="5">
        <v>5</v>
      </c>
      <c r="D46" s="26">
        <f>'Septembre 2024'!D46</f>
        <v>50529</v>
      </c>
      <c r="E46" s="13">
        <f>'Septembre 2024'!F46</f>
        <v>-13981.374299999999</v>
      </c>
      <c r="F46" s="13">
        <f t="shared" si="5"/>
        <v>0</v>
      </c>
      <c r="G46" s="13">
        <f t="shared" si="6"/>
        <v>0</v>
      </c>
      <c r="H46" s="46" t="str">
        <f t="shared" si="7"/>
        <v/>
      </c>
      <c r="I46" s="43"/>
      <c r="J46" s="13">
        <f>'Ratios hebdomadaires'!G46</f>
        <v>12126.960000000001</v>
      </c>
      <c r="K46" s="35"/>
      <c r="L46" s="13">
        <f>'Ratios hebdomadaires'!H46</f>
        <v>-3355.5298319999997</v>
      </c>
      <c r="M46" s="35"/>
      <c r="N46" s="46" t="str">
        <f t="shared" si="8"/>
        <v/>
      </c>
      <c r="O46" s="27"/>
      <c r="P46" s="13">
        <f t="shared" si="13"/>
        <v>12126.960000000001</v>
      </c>
      <c r="Q46" s="35"/>
      <c r="R46" s="13">
        <f>'Ratios hebdomadaires'!K46</f>
        <v>-3355.5298319999997</v>
      </c>
      <c r="S46" s="35"/>
      <c r="T46" s="46" t="str">
        <f t="shared" si="9"/>
        <v/>
      </c>
      <c r="U46" s="27"/>
      <c r="V46" s="13">
        <f t="shared" si="14"/>
        <v>12126.960000000001</v>
      </c>
      <c r="W46" s="35"/>
      <c r="X46" s="13">
        <f>'Ratios hebdomadaires'!N46</f>
        <v>-3355.5298319999997</v>
      </c>
      <c r="Y46" s="35"/>
      <c r="Z46" s="46" t="str">
        <f t="shared" si="10"/>
        <v/>
      </c>
      <c r="AA46" s="27"/>
      <c r="AB46" s="13">
        <f t="shared" si="15"/>
        <v>12126.960000000001</v>
      </c>
      <c r="AC46" s="35"/>
      <c r="AD46" s="13">
        <f>'Ratios hebdomadaires'!Q46</f>
        <v>-3355.5298319999997</v>
      </c>
      <c r="AE46" s="35"/>
      <c r="AF46" s="46" t="str">
        <f t="shared" si="11"/>
        <v/>
      </c>
      <c r="AG46" s="27"/>
      <c r="AH46" s="13">
        <f t="shared" si="16"/>
        <v>2021.16</v>
      </c>
      <c r="AI46" s="35"/>
      <c r="AJ46" s="13">
        <f>'Ratios hebdomadaires'!T46</f>
        <v>-559.25497199999995</v>
      </c>
      <c r="AK46" s="35"/>
      <c r="AL46" s="46" t="str">
        <f t="shared" si="12"/>
        <v/>
      </c>
      <c r="AM46" s="27"/>
    </row>
    <row r="47" spans="1:39" x14ac:dyDescent="0.2">
      <c r="A47" s="8">
        <v>45</v>
      </c>
      <c r="B47" s="5" t="s">
        <v>16</v>
      </c>
      <c r="C47" s="5">
        <v>4</v>
      </c>
      <c r="D47" s="26">
        <f>'Septembre 2024'!D47</f>
        <v>82510</v>
      </c>
      <c r="E47" s="13">
        <f>'Septembre 2024'!F47</f>
        <v>-22830.517</v>
      </c>
      <c r="F47" s="13">
        <f t="shared" si="5"/>
        <v>0</v>
      </c>
      <c r="G47" s="13">
        <f t="shared" si="6"/>
        <v>0</v>
      </c>
      <c r="H47" s="46" t="str">
        <f t="shared" si="7"/>
        <v/>
      </c>
      <c r="I47" s="43"/>
      <c r="J47" s="13">
        <f>'Ratios hebdomadaires'!G47</f>
        <v>19802.400000000001</v>
      </c>
      <c r="K47" s="35"/>
      <c r="L47" s="13">
        <f>'Ratios hebdomadaires'!H47</f>
        <v>-5479.3240800000003</v>
      </c>
      <c r="M47" s="35"/>
      <c r="N47" s="46" t="str">
        <f t="shared" si="8"/>
        <v/>
      </c>
      <c r="O47" s="27"/>
      <c r="P47" s="13">
        <f t="shared" si="13"/>
        <v>19802.400000000001</v>
      </c>
      <c r="Q47" s="35"/>
      <c r="R47" s="13">
        <f>'Ratios hebdomadaires'!K47</f>
        <v>-5479.3240800000003</v>
      </c>
      <c r="S47" s="35"/>
      <c r="T47" s="46" t="str">
        <f t="shared" si="9"/>
        <v/>
      </c>
      <c r="U47" s="27"/>
      <c r="V47" s="13">
        <f t="shared" si="14"/>
        <v>19802.400000000001</v>
      </c>
      <c r="W47" s="35"/>
      <c r="X47" s="13">
        <f>'Ratios hebdomadaires'!N47</f>
        <v>-5479.3240800000003</v>
      </c>
      <c r="Y47" s="35"/>
      <c r="Z47" s="46" t="str">
        <f t="shared" si="10"/>
        <v/>
      </c>
      <c r="AA47" s="27"/>
      <c r="AB47" s="13">
        <f t="shared" si="15"/>
        <v>19802.400000000001</v>
      </c>
      <c r="AC47" s="35"/>
      <c r="AD47" s="13">
        <f>'Ratios hebdomadaires'!Q47</f>
        <v>-5479.3240800000003</v>
      </c>
      <c r="AE47" s="35"/>
      <c r="AF47" s="46" t="str">
        <f t="shared" si="11"/>
        <v/>
      </c>
      <c r="AG47" s="27"/>
      <c r="AH47" s="13">
        <f t="shared" si="16"/>
        <v>3300.4</v>
      </c>
      <c r="AI47" s="35"/>
      <c r="AJ47" s="13">
        <f>'Ratios hebdomadaires'!T47</f>
        <v>-913.22068000000002</v>
      </c>
      <c r="AK47" s="35"/>
      <c r="AL47" s="46" t="str">
        <f t="shared" si="12"/>
        <v/>
      </c>
      <c r="AM47" s="27"/>
    </row>
    <row r="48" spans="1:39" x14ac:dyDescent="0.2">
      <c r="A48" s="8">
        <v>46</v>
      </c>
      <c r="B48" s="5" t="s">
        <v>12</v>
      </c>
      <c r="C48" s="5">
        <v>7</v>
      </c>
      <c r="D48" s="26">
        <f>'Septembre 2024'!D48</f>
        <v>32552</v>
      </c>
      <c r="E48" s="13">
        <f>'Septembre 2024'!F48</f>
        <v>-9111.3047999999999</v>
      </c>
      <c r="F48" s="13">
        <f t="shared" si="5"/>
        <v>0</v>
      </c>
      <c r="G48" s="13">
        <f t="shared" si="6"/>
        <v>0</v>
      </c>
      <c r="H48" s="46" t="str">
        <f t="shared" si="7"/>
        <v/>
      </c>
      <c r="I48" s="43"/>
      <c r="J48" s="13">
        <f>'Ratios hebdomadaires'!G48</f>
        <v>7812.48</v>
      </c>
      <c r="K48" s="35"/>
      <c r="L48" s="13">
        <f>'Ratios hebdomadaires'!H48</f>
        <v>-2186.7131519999998</v>
      </c>
      <c r="M48" s="35"/>
      <c r="N48" s="46" t="str">
        <f t="shared" si="8"/>
        <v/>
      </c>
      <c r="O48" s="27"/>
      <c r="P48" s="13">
        <f t="shared" si="13"/>
        <v>7812.48</v>
      </c>
      <c r="Q48" s="35"/>
      <c r="R48" s="13">
        <f>'Ratios hebdomadaires'!K48</f>
        <v>-2186.7131519999998</v>
      </c>
      <c r="S48" s="35"/>
      <c r="T48" s="46" t="str">
        <f t="shared" si="9"/>
        <v/>
      </c>
      <c r="U48" s="27"/>
      <c r="V48" s="13">
        <f t="shared" si="14"/>
        <v>7812.48</v>
      </c>
      <c r="W48" s="35"/>
      <c r="X48" s="13">
        <f>'Ratios hebdomadaires'!N48</f>
        <v>-2186.7131519999998</v>
      </c>
      <c r="Y48" s="35"/>
      <c r="Z48" s="46" t="str">
        <f t="shared" si="10"/>
        <v/>
      </c>
      <c r="AA48" s="27"/>
      <c r="AB48" s="13">
        <f t="shared" si="15"/>
        <v>7812.48</v>
      </c>
      <c r="AC48" s="35"/>
      <c r="AD48" s="13">
        <f>'Ratios hebdomadaires'!Q48</f>
        <v>-2186.7131519999998</v>
      </c>
      <c r="AE48" s="35"/>
      <c r="AF48" s="46" t="str">
        <f t="shared" si="11"/>
        <v/>
      </c>
      <c r="AG48" s="27"/>
      <c r="AH48" s="13">
        <f t="shared" si="16"/>
        <v>1302.08</v>
      </c>
      <c r="AI48" s="35"/>
      <c r="AJ48" s="13">
        <f>'Ratios hebdomadaires'!T48</f>
        <v>-364.45219199999997</v>
      </c>
      <c r="AK48" s="35"/>
      <c r="AL48" s="46" t="str">
        <f t="shared" si="12"/>
        <v/>
      </c>
      <c r="AM48" s="27"/>
    </row>
    <row r="49" spans="1:39" x14ac:dyDescent="0.2">
      <c r="A49" s="8">
        <v>47</v>
      </c>
      <c r="B49" s="5" t="s">
        <v>15</v>
      </c>
      <c r="C49" s="5">
        <v>4</v>
      </c>
      <c r="D49" s="26">
        <f>'Septembre 2024'!D49</f>
        <v>59901</v>
      </c>
      <c r="E49" s="13">
        <f>'Septembre 2024'!F49</f>
        <v>-16574.6067</v>
      </c>
      <c r="F49" s="13">
        <f t="shared" si="5"/>
        <v>0</v>
      </c>
      <c r="G49" s="13">
        <f t="shared" si="6"/>
        <v>0</v>
      </c>
      <c r="H49" s="46" t="str">
        <f t="shared" si="7"/>
        <v/>
      </c>
      <c r="I49" s="43"/>
      <c r="J49" s="13">
        <f>'Ratios hebdomadaires'!G49</f>
        <v>14376.24</v>
      </c>
      <c r="K49" s="35"/>
      <c r="L49" s="13">
        <f>'Ratios hebdomadaires'!H49</f>
        <v>-3977.905608</v>
      </c>
      <c r="M49" s="35"/>
      <c r="N49" s="46" t="str">
        <f t="shared" si="8"/>
        <v/>
      </c>
      <c r="O49" s="27"/>
      <c r="P49" s="13">
        <f t="shared" si="13"/>
        <v>14376.24</v>
      </c>
      <c r="Q49" s="35"/>
      <c r="R49" s="13">
        <f>'Ratios hebdomadaires'!K49</f>
        <v>-3977.905608</v>
      </c>
      <c r="S49" s="35"/>
      <c r="T49" s="46" t="str">
        <f t="shared" si="9"/>
        <v/>
      </c>
      <c r="U49" s="27"/>
      <c r="V49" s="13">
        <f t="shared" si="14"/>
        <v>14376.24</v>
      </c>
      <c r="W49" s="35"/>
      <c r="X49" s="13">
        <f>'Ratios hebdomadaires'!N49</f>
        <v>-3977.905608</v>
      </c>
      <c r="Y49" s="35"/>
      <c r="Z49" s="46" t="str">
        <f t="shared" si="10"/>
        <v/>
      </c>
      <c r="AA49" s="27"/>
      <c r="AB49" s="13">
        <f t="shared" si="15"/>
        <v>14376.24</v>
      </c>
      <c r="AC49" s="35"/>
      <c r="AD49" s="13">
        <f>'Ratios hebdomadaires'!Q49</f>
        <v>-3977.905608</v>
      </c>
      <c r="AE49" s="35"/>
      <c r="AF49" s="46" t="str">
        <f t="shared" si="11"/>
        <v/>
      </c>
      <c r="AG49" s="27"/>
      <c r="AH49" s="13">
        <f t="shared" si="16"/>
        <v>2396.04</v>
      </c>
      <c r="AI49" s="35"/>
      <c r="AJ49" s="13">
        <f>'Ratios hebdomadaires'!T49</f>
        <v>-662.98426800000004</v>
      </c>
      <c r="AK49" s="35"/>
      <c r="AL49" s="46" t="str">
        <f t="shared" si="12"/>
        <v/>
      </c>
      <c r="AM49" s="27"/>
    </row>
    <row r="50" spans="1:39" x14ac:dyDescent="0.2">
      <c r="A50" s="8">
        <v>48</v>
      </c>
      <c r="B50" s="5" t="s">
        <v>15</v>
      </c>
      <c r="C50" s="5">
        <v>4</v>
      </c>
      <c r="D50" s="26">
        <f>'Septembre 2024'!D50</f>
        <v>69852</v>
      </c>
      <c r="E50" s="13">
        <f>'Septembre 2024'!F50</f>
        <v>-19328.0484</v>
      </c>
      <c r="F50" s="13">
        <f t="shared" si="5"/>
        <v>0</v>
      </c>
      <c r="G50" s="13">
        <f t="shared" si="6"/>
        <v>0</v>
      </c>
      <c r="H50" s="46" t="str">
        <f t="shared" si="7"/>
        <v/>
      </c>
      <c r="I50" s="43"/>
      <c r="J50" s="13">
        <f>'Ratios hebdomadaires'!G50</f>
        <v>16764.48</v>
      </c>
      <c r="K50" s="35"/>
      <c r="L50" s="13">
        <f>'Ratios hebdomadaires'!H50</f>
        <v>-4638.731616</v>
      </c>
      <c r="M50" s="35"/>
      <c r="N50" s="46" t="str">
        <f t="shared" si="8"/>
        <v/>
      </c>
      <c r="O50" s="27"/>
      <c r="P50" s="13">
        <f t="shared" si="13"/>
        <v>16764.48</v>
      </c>
      <c r="Q50" s="35"/>
      <c r="R50" s="13">
        <f>'Ratios hebdomadaires'!K50</f>
        <v>-4638.731616</v>
      </c>
      <c r="S50" s="35"/>
      <c r="T50" s="46" t="str">
        <f t="shared" si="9"/>
        <v/>
      </c>
      <c r="U50" s="27"/>
      <c r="V50" s="13">
        <f t="shared" si="14"/>
        <v>16764.48</v>
      </c>
      <c r="W50" s="35"/>
      <c r="X50" s="13">
        <f>'Ratios hebdomadaires'!N50</f>
        <v>-4638.731616</v>
      </c>
      <c r="Y50" s="35"/>
      <c r="Z50" s="46" t="str">
        <f t="shared" si="10"/>
        <v/>
      </c>
      <c r="AA50" s="27"/>
      <c r="AB50" s="13">
        <f t="shared" si="15"/>
        <v>16764.48</v>
      </c>
      <c r="AC50" s="35"/>
      <c r="AD50" s="13">
        <f>'Ratios hebdomadaires'!Q50</f>
        <v>-4638.731616</v>
      </c>
      <c r="AE50" s="35"/>
      <c r="AF50" s="46" t="str">
        <f t="shared" si="11"/>
        <v/>
      </c>
      <c r="AG50" s="27"/>
      <c r="AH50" s="13">
        <f t="shared" si="16"/>
        <v>2794.08</v>
      </c>
      <c r="AI50" s="35"/>
      <c r="AJ50" s="13">
        <f>'Ratios hebdomadaires'!T50</f>
        <v>-773.12193600000001</v>
      </c>
      <c r="AK50" s="35"/>
      <c r="AL50" s="46" t="str">
        <f t="shared" si="12"/>
        <v/>
      </c>
      <c r="AM50" s="27"/>
    </row>
    <row r="51" spans="1:39" x14ac:dyDescent="0.2">
      <c r="A51" s="8">
        <v>49</v>
      </c>
      <c r="B51" s="5" t="s">
        <v>13</v>
      </c>
      <c r="C51" s="5">
        <v>4</v>
      </c>
      <c r="D51" s="26">
        <f>'Septembre 2024'!D51</f>
        <v>41507</v>
      </c>
      <c r="E51" s="13">
        <f>'Septembre 2024'!F51</f>
        <v>-11617.809299999999</v>
      </c>
      <c r="F51" s="13">
        <f t="shared" si="5"/>
        <v>0</v>
      </c>
      <c r="G51" s="13">
        <f t="shared" si="6"/>
        <v>0</v>
      </c>
      <c r="H51" s="46" t="str">
        <f t="shared" si="7"/>
        <v/>
      </c>
      <c r="I51" s="43"/>
      <c r="J51" s="13">
        <f>'Ratios hebdomadaires'!G51</f>
        <v>9961.68</v>
      </c>
      <c r="K51" s="35"/>
      <c r="L51" s="13">
        <f>'Ratios hebdomadaires'!H51</f>
        <v>-2788.2742319999998</v>
      </c>
      <c r="M51" s="35"/>
      <c r="N51" s="46" t="str">
        <f t="shared" si="8"/>
        <v/>
      </c>
      <c r="O51" s="27"/>
      <c r="P51" s="13">
        <f t="shared" si="13"/>
        <v>9961.68</v>
      </c>
      <c r="Q51" s="35"/>
      <c r="R51" s="13">
        <f>'Ratios hebdomadaires'!K51</f>
        <v>-2788.2742319999998</v>
      </c>
      <c r="S51" s="35"/>
      <c r="T51" s="46" t="str">
        <f t="shared" si="9"/>
        <v/>
      </c>
      <c r="U51" s="27"/>
      <c r="V51" s="13">
        <f t="shared" si="14"/>
        <v>9961.68</v>
      </c>
      <c r="W51" s="35"/>
      <c r="X51" s="13">
        <f>'Ratios hebdomadaires'!N51</f>
        <v>-2788.2742319999998</v>
      </c>
      <c r="Y51" s="35"/>
      <c r="Z51" s="46" t="str">
        <f t="shared" si="10"/>
        <v/>
      </c>
      <c r="AA51" s="27"/>
      <c r="AB51" s="13">
        <f t="shared" si="15"/>
        <v>9961.68</v>
      </c>
      <c r="AC51" s="35"/>
      <c r="AD51" s="13">
        <f>'Ratios hebdomadaires'!Q51</f>
        <v>-2788.2742319999998</v>
      </c>
      <c r="AE51" s="35"/>
      <c r="AF51" s="46" t="str">
        <f t="shared" si="11"/>
        <v/>
      </c>
      <c r="AG51" s="27"/>
      <c r="AH51" s="13">
        <f t="shared" si="16"/>
        <v>1660.28</v>
      </c>
      <c r="AI51" s="35"/>
      <c r="AJ51" s="13">
        <f>'Ratios hebdomadaires'!T51</f>
        <v>-464.71237199999996</v>
      </c>
      <c r="AK51" s="35"/>
      <c r="AL51" s="46" t="str">
        <f t="shared" si="12"/>
        <v/>
      </c>
      <c r="AM51" s="27"/>
    </row>
    <row r="52" spans="1:39" ht="12" thickBot="1" x14ac:dyDescent="0.25">
      <c r="A52" s="8" t="s">
        <v>9</v>
      </c>
      <c r="D52" s="28">
        <f>'Septembre 2024'!D52</f>
        <v>2033974</v>
      </c>
      <c r="E52" s="29">
        <f>'Septembre 2024'!F52</f>
        <v>-566665.15639999998</v>
      </c>
      <c r="F52" s="29">
        <f t="shared" si="5"/>
        <v>0</v>
      </c>
      <c r="G52" s="29">
        <f t="shared" si="6"/>
        <v>0</v>
      </c>
      <c r="H52" s="49" t="str">
        <f t="shared" si="7"/>
        <v/>
      </c>
      <c r="I52" s="44"/>
      <c r="J52" s="13">
        <f>'Ratios hebdomadaires'!G52</f>
        <v>488153.76</v>
      </c>
      <c r="K52" s="35"/>
      <c r="L52" s="13">
        <f>'Ratios hebdomadaires'!H52</f>
        <v>-135999.63753599999</v>
      </c>
      <c r="M52" s="35"/>
      <c r="N52" s="46" t="str">
        <f t="shared" si="8"/>
        <v/>
      </c>
      <c r="O52" s="30"/>
      <c r="P52" s="13">
        <f t="shared" si="13"/>
        <v>488153.76</v>
      </c>
      <c r="Q52" s="35"/>
      <c r="R52" s="13">
        <f>'Ratios hebdomadaires'!K52</f>
        <v>-135999.63753599999</v>
      </c>
      <c r="S52" s="35"/>
      <c r="T52" s="46" t="str">
        <f t="shared" si="9"/>
        <v/>
      </c>
      <c r="U52" s="27"/>
      <c r="V52" s="13">
        <f t="shared" si="14"/>
        <v>488153.76</v>
      </c>
      <c r="W52" s="35"/>
      <c r="X52" s="13">
        <f>'Ratios hebdomadaires'!N52</f>
        <v>-135999.63753599999</v>
      </c>
      <c r="Y52" s="35"/>
      <c r="Z52" s="46" t="str">
        <f t="shared" si="10"/>
        <v/>
      </c>
      <c r="AA52" s="30"/>
      <c r="AB52" s="13">
        <f t="shared" si="15"/>
        <v>488153.76</v>
      </c>
      <c r="AC52" s="35"/>
      <c r="AD52" s="13">
        <f>'Ratios hebdomadaires'!Q52</f>
        <v>-135999.63753599999</v>
      </c>
      <c r="AE52" s="35"/>
      <c r="AF52" s="46" t="str">
        <f t="shared" si="11"/>
        <v/>
      </c>
      <c r="AG52" s="30"/>
      <c r="AH52" s="13">
        <f t="shared" si="16"/>
        <v>81358.960000000006</v>
      </c>
      <c r="AI52" s="35"/>
      <c r="AJ52" s="13">
        <f>'Ratios hebdomadaires'!T52</f>
        <v>-22666.606255999999</v>
      </c>
      <c r="AK52" s="35"/>
      <c r="AL52" s="46" t="str">
        <f t="shared" si="12"/>
        <v/>
      </c>
      <c r="AM52" s="30"/>
    </row>
    <row r="53" spans="1:39" x14ac:dyDescent="0.2">
      <c r="A53" s="2"/>
      <c r="B53" s="6"/>
      <c r="C53" s="6"/>
      <c r="D53" s="1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39" x14ac:dyDescent="0.2">
      <c r="D54" s="15"/>
    </row>
  </sheetData>
  <autoFilter ref="A2:C52" xr:uid="{4B053003-D00E-4F16-892B-3C3A4E10392A}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Septembre 2024</vt:lpstr>
      <vt:lpstr>Ratios hebdomadaires</vt:lpstr>
      <vt:lpstr>Suivi Hebdomadaires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 MARY</dc:creator>
  <cp:lastModifiedBy>Y C</cp:lastModifiedBy>
  <dcterms:created xsi:type="dcterms:W3CDTF">2024-09-20T13:50:27Z</dcterms:created>
  <dcterms:modified xsi:type="dcterms:W3CDTF">2024-09-22T13:05:23Z</dcterms:modified>
</cp:coreProperties>
</file>