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3820"/>
  <mc:AlternateContent xmlns:mc="http://schemas.openxmlformats.org/markup-compatibility/2006">
    <mc:Choice Requires="x15">
      <x15ac:absPath xmlns:x15ac="http://schemas.microsoft.com/office/spreadsheetml/2010/11/ac" url="D:\Cylfo\EP\Ludivine 27\"/>
    </mc:Choice>
  </mc:AlternateContent>
  <xr:revisionPtr revIDLastSave="0" documentId="13_ncr:1_{96806EB7-4B6F-4270-9F61-45270BBFC30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xtraction" sheetId="2" r:id="rId1"/>
    <sheet name="Tableau de travail" sheetId="4" r:id="rId2"/>
    <sheet name="Résultat" sheetId="5" r:id="rId3"/>
  </sheets>
  <definedNames>
    <definedName name="_xlnm._FilterDatabase" localSheetId="0" hidden="1">Extraction!$A$1:$I$105</definedName>
  </definedNames>
  <calcPr calcId="191029"/>
  <webPublishing codePage="1252"/>
</workbook>
</file>

<file path=xl/calcChain.xml><?xml version="1.0" encoding="utf-8"?>
<calcChain xmlns="http://schemas.openxmlformats.org/spreadsheetml/2006/main">
  <c r="G2" i="4" l="1" a="1"/>
  <c r="G2" i="4" s="1"/>
  <c r="G3" i="4" a="1"/>
  <c r="G3" i="4" s="1"/>
  <c r="G4" i="4" a="1"/>
  <c r="G4" i="4" s="1"/>
  <c r="R2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J87" i="2"/>
  <c r="U87" i="2" s="1"/>
  <c r="J2" i="2"/>
  <c r="U2" i="2" s="1"/>
  <c r="J3" i="2"/>
  <c r="U3" i="2" s="1"/>
  <c r="J4" i="2"/>
  <c r="U4" i="2" s="1"/>
  <c r="J5" i="2"/>
  <c r="U5" i="2" s="1"/>
  <c r="J6" i="2"/>
  <c r="U6" i="2" s="1"/>
  <c r="J10" i="2"/>
  <c r="U10" i="2" s="1"/>
  <c r="J11" i="2"/>
  <c r="U11" i="2" s="1"/>
  <c r="J12" i="2"/>
  <c r="U12" i="2" s="1"/>
  <c r="J13" i="2"/>
  <c r="U13" i="2" s="1"/>
  <c r="J14" i="2"/>
  <c r="U14" i="2" s="1"/>
  <c r="J15" i="2"/>
  <c r="U15" i="2" s="1"/>
  <c r="J16" i="2"/>
  <c r="U16" i="2" s="1"/>
  <c r="J17" i="2"/>
  <c r="U17" i="2" s="1"/>
  <c r="J18" i="2"/>
  <c r="U18" i="2" s="1"/>
  <c r="J19" i="2"/>
  <c r="U19" i="2" s="1"/>
  <c r="J20" i="2"/>
  <c r="U20" i="2" s="1"/>
  <c r="J24" i="2"/>
  <c r="U24" i="2" s="1"/>
  <c r="J25" i="2"/>
  <c r="U25" i="2" s="1"/>
  <c r="J26" i="2"/>
  <c r="U26" i="2" s="1"/>
  <c r="J27" i="2"/>
  <c r="U27" i="2" s="1"/>
  <c r="J28" i="2"/>
  <c r="U28" i="2" s="1"/>
  <c r="J29" i="2"/>
  <c r="U29" i="2" s="1"/>
  <c r="J30" i="2"/>
  <c r="U30" i="2" s="1"/>
  <c r="J31" i="2"/>
  <c r="U31" i="2" s="1"/>
  <c r="J32" i="2"/>
  <c r="U32" i="2" s="1"/>
  <c r="J33" i="2"/>
  <c r="U33" i="2" s="1"/>
  <c r="J34" i="2"/>
  <c r="U34" i="2" s="1"/>
  <c r="J38" i="2"/>
  <c r="U38" i="2" s="1"/>
  <c r="J39" i="2"/>
  <c r="U39" i="2" s="1"/>
  <c r="J40" i="2"/>
  <c r="U40" i="2" s="1"/>
  <c r="J41" i="2"/>
  <c r="U41" i="2" s="1"/>
  <c r="J42" i="2"/>
  <c r="U42" i="2" s="1"/>
  <c r="J43" i="2"/>
  <c r="U43" i="2" s="1"/>
  <c r="J52" i="2"/>
  <c r="U52" i="2" s="1"/>
  <c r="J53" i="2"/>
  <c r="U53" i="2" s="1"/>
  <c r="J54" i="2"/>
  <c r="U54" i="2" s="1"/>
  <c r="J55" i="2"/>
  <c r="U55" i="2" s="1"/>
  <c r="J56" i="2"/>
  <c r="U56" i="2" s="1"/>
  <c r="J57" i="2"/>
  <c r="U57" i="2" s="1"/>
  <c r="J58" i="2"/>
  <c r="U58" i="2" s="1"/>
  <c r="J59" i="2"/>
  <c r="U59" i="2" s="1"/>
  <c r="J60" i="2"/>
  <c r="U60" i="2" s="1"/>
  <c r="J61" i="2"/>
  <c r="U61" i="2" s="1"/>
  <c r="J62" i="2"/>
  <c r="U62" i="2" s="1"/>
  <c r="J63" i="2"/>
  <c r="U63" i="2" s="1"/>
  <c r="J64" i="2"/>
  <c r="U64" i="2" s="1"/>
  <c r="J65" i="2"/>
  <c r="U65" i="2" s="1"/>
  <c r="J66" i="2"/>
  <c r="U66" i="2" s="1"/>
  <c r="J67" i="2"/>
  <c r="U67" i="2" s="1"/>
  <c r="J68" i="2"/>
  <c r="U68" i="2" s="1"/>
  <c r="J69" i="2"/>
  <c r="U69" i="2" s="1"/>
  <c r="J70" i="2"/>
  <c r="U70" i="2" s="1"/>
  <c r="J71" i="2"/>
  <c r="U71" i="2" s="1"/>
  <c r="J72" i="2"/>
  <c r="U72" i="2" s="1"/>
  <c r="J73" i="2"/>
  <c r="U73" i="2" s="1"/>
  <c r="J74" i="2"/>
  <c r="U74" i="2" s="1"/>
  <c r="J75" i="2"/>
  <c r="U75" i="2" s="1"/>
  <c r="J76" i="2"/>
  <c r="U76" i="2" s="1"/>
  <c r="J77" i="2"/>
  <c r="U77" i="2" s="1"/>
  <c r="J78" i="2"/>
  <c r="U78" i="2" s="1"/>
  <c r="J79" i="2"/>
  <c r="U79" i="2" s="1"/>
  <c r="J80" i="2"/>
  <c r="U80" i="2" s="1"/>
  <c r="J81" i="2"/>
  <c r="U81" i="2" s="1"/>
  <c r="J82" i="2"/>
  <c r="U82" i="2" s="1"/>
  <c r="J83" i="2"/>
  <c r="U83" i="2" s="1"/>
  <c r="J84" i="2"/>
  <c r="U84" i="2" s="1"/>
  <c r="J85" i="2"/>
  <c r="U85" i="2" s="1"/>
  <c r="J86" i="2"/>
  <c r="U86" i="2" s="1"/>
  <c r="J88" i="2"/>
  <c r="U88" i="2" s="1"/>
  <c r="J89" i="2"/>
  <c r="U89" i="2" s="1"/>
  <c r="J95" i="2"/>
  <c r="U95" i="2" s="1"/>
  <c r="J96" i="2"/>
  <c r="U96" i="2" s="1"/>
  <c r="J97" i="2"/>
  <c r="U97" i="2" s="1"/>
  <c r="J98" i="2"/>
  <c r="U98" i="2" s="1"/>
  <c r="J99" i="2"/>
  <c r="U99" i="2" s="1"/>
  <c r="J100" i="2"/>
  <c r="U100" i="2" s="1"/>
  <c r="J101" i="2"/>
  <c r="U101" i="2" s="1"/>
  <c r="J102" i="2"/>
  <c r="U102" i="2" s="1"/>
  <c r="J103" i="2"/>
  <c r="U103" i="2" s="1"/>
  <c r="J104" i="2"/>
  <c r="U104" i="2" s="1"/>
  <c r="J105" i="2"/>
  <c r="U105" i="2" s="1"/>
  <c r="K2" i="2"/>
  <c r="K3" i="2"/>
  <c r="K4" i="2"/>
  <c r="K5" i="2"/>
  <c r="K6" i="2"/>
  <c r="K7" i="2"/>
  <c r="J7" i="2" s="1"/>
  <c r="K8" i="2"/>
  <c r="J8" i="2" s="1"/>
  <c r="K9" i="2"/>
  <c r="J9" i="2" s="1"/>
  <c r="K10" i="2"/>
  <c r="K11" i="2"/>
  <c r="K12" i="2"/>
  <c r="K13" i="2"/>
  <c r="K14" i="2"/>
  <c r="K15" i="2"/>
  <c r="K16" i="2"/>
  <c r="K17" i="2"/>
  <c r="K18" i="2"/>
  <c r="K19" i="2"/>
  <c r="K20" i="2"/>
  <c r="K21" i="2"/>
  <c r="J21" i="2" s="1"/>
  <c r="U21" i="2" s="1"/>
  <c r="K22" i="2"/>
  <c r="J22" i="2" s="1"/>
  <c r="U22" i="2" s="1"/>
  <c r="K23" i="2"/>
  <c r="J23" i="2" s="1"/>
  <c r="U23" i="2" s="1"/>
  <c r="K24" i="2"/>
  <c r="K25" i="2"/>
  <c r="K26" i="2"/>
  <c r="K27" i="2"/>
  <c r="K28" i="2"/>
  <c r="K29" i="2"/>
  <c r="K30" i="2"/>
  <c r="K31" i="2"/>
  <c r="K32" i="2"/>
  <c r="K33" i="2"/>
  <c r="K34" i="2"/>
  <c r="K35" i="2"/>
  <c r="J35" i="2" s="1"/>
  <c r="U35" i="2" s="1"/>
  <c r="K36" i="2"/>
  <c r="J36" i="2" s="1"/>
  <c r="K37" i="2"/>
  <c r="J37" i="2" s="1"/>
  <c r="K38" i="2"/>
  <c r="K39" i="2"/>
  <c r="K40" i="2"/>
  <c r="K41" i="2"/>
  <c r="K42" i="2"/>
  <c r="K43" i="2"/>
  <c r="K44" i="2"/>
  <c r="J44" i="2" s="1"/>
  <c r="K45" i="2"/>
  <c r="J45" i="2" s="1"/>
  <c r="K46" i="2"/>
  <c r="J46" i="2" s="1"/>
  <c r="K47" i="2"/>
  <c r="J47" i="2" s="1"/>
  <c r="K48" i="2"/>
  <c r="J48" i="2" s="1"/>
  <c r="K49" i="2"/>
  <c r="J49" i="2" s="1"/>
  <c r="K50" i="2"/>
  <c r="J50" i="2" s="1"/>
  <c r="K51" i="2"/>
  <c r="J51" i="2" s="1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J90" i="2" s="1"/>
  <c r="K91" i="2"/>
  <c r="J91" i="2" s="1"/>
  <c r="K92" i="2"/>
  <c r="J92" i="2" s="1"/>
  <c r="K93" i="2"/>
  <c r="J93" i="2" s="1"/>
  <c r="K94" i="2"/>
  <c r="J94" i="2" s="1"/>
  <c r="K95" i="2"/>
  <c r="K96" i="2"/>
  <c r="K97" i="2"/>
  <c r="K98" i="2"/>
  <c r="K99" i="2"/>
  <c r="K100" i="2"/>
  <c r="K101" i="2"/>
  <c r="K102" i="2"/>
  <c r="K103" i="2"/>
  <c r="K104" i="2"/>
  <c r="K105" i="2"/>
  <c r="U37" i="2" l="1"/>
  <c r="U36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M2" i="2" l="1"/>
  <c r="N2" i="2" s="1"/>
  <c r="O2" i="2" s="1"/>
  <c r="Q2" i="2" s="1"/>
  <c r="M3" i="2"/>
  <c r="N3" i="2" s="1"/>
  <c r="O3" i="2" s="1"/>
  <c r="Q3" i="2" s="1"/>
  <c r="M4" i="2"/>
  <c r="M5" i="2"/>
  <c r="M6" i="2"/>
  <c r="N6" i="2" s="1"/>
  <c r="O6" i="2" s="1"/>
  <c r="Q6" i="2" s="1"/>
  <c r="M7" i="2"/>
  <c r="N7" i="2" s="1"/>
  <c r="O7" i="2" s="1"/>
  <c r="Q7" i="2" s="1"/>
  <c r="M8" i="2"/>
  <c r="N8" i="2" s="1"/>
  <c r="O8" i="2" s="1"/>
  <c r="Q8" i="2" s="1"/>
  <c r="M9" i="2"/>
  <c r="M10" i="2"/>
  <c r="N10" i="2" s="1"/>
  <c r="O10" i="2" s="1"/>
  <c r="Q10" i="2" s="1"/>
  <c r="M11" i="2"/>
  <c r="N11" i="2" s="1"/>
  <c r="O11" i="2" s="1"/>
  <c r="Q11" i="2" s="1"/>
  <c r="M12" i="2"/>
  <c r="N12" i="2" s="1"/>
  <c r="O12" i="2" s="1"/>
  <c r="Q12" i="2" s="1"/>
  <c r="M13" i="2"/>
  <c r="N13" i="2" s="1"/>
  <c r="O13" i="2" s="1"/>
  <c r="Q13" i="2" s="1"/>
  <c r="M14" i="2"/>
  <c r="N14" i="2" s="1"/>
  <c r="O14" i="2" s="1"/>
  <c r="Q14" i="2" s="1"/>
  <c r="M15" i="2"/>
  <c r="N15" i="2" s="1"/>
  <c r="O15" i="2" s="1"/>
  <c r="Q15" i="2" s="1"/>
  <c r="M16" i="2"/>
  <c r="N16" i="2" s="1"/>
  <c r="O16" i="2" s="1"/>
  <c r="Q16" i="2" s="1"/>
  <c r="M17" i="2"/>
  <c r="N17" i="2" s="1"/>
  <c r="O17" i="2" s="1"/>
  <c r="Q17" i="2" s="1"/>
  <c r="M18" i="2"/>
  <c r="M19" i="2"/>
  <c r="M20" i="2"/>
  <c r="N20" i="2" s="1"/>
  <c r="O20" i="2" s="1"/>
  <c r="Q20" i="2" s="1"/>
  <c r="M21" i="2"/>
  <c r="M22" i="2"/>
  <c r="M23" i="2"/>
  <c r="M24" i="2"/>
  <c r="N24" i="2" s="1"/>
  <c r="O24" i="2" s="1"/>
  <c r="Q24" i="2" s="1"/>
  <c r="M25" i="2"/>
  <c r="N25" i="2" s="1"/>
  <c r="O25" i="2" s="1"/>
  <c r="Q25" i="2" s="1"/>
  <c r="M26" i="2"/>
  <c r="N26" i="2" s="1"/>
  <c r="O26" i="2" s="1"/>
  <c r="Q26" i="2" s="1"/>
  <c r="M27" i="2"/>
  <c r="N27" i="2" s="1"/>
  <c r="O27" i="2" s="1"/>
  <c r="Q27" i="2" s="1"/>
  <c r="M28" i="2"/>
  <c r="N28" i="2" s="1"/>
  <c r="O28" i="2" s="1"/>
  <c r="Q28" i="2" s="1"/>
  <c r="M29" i="2"/>
  <c r="N29" i="2" s="1"/>
  <c r="O29" i="2" s="1"/>
  <c r="Q29" i="2" s="1"/>
  <c r="M30" i="2"/>
  <c r="N30" i="2" s="1"/>
  <c r="O30" i="2" s="1"/>
  <c r="Q30" i="2" s="1"/>
  <c r="M31" i="2"/>
  <c r="N31" i="2" s="1"/>
  <c r="O31" i="2" s="1"/>
  <c r="Q31" i="2" s="1"/>
  <c r="M32" i="2"/>
  <c r="M33" i="2"/>
  <c r="M34" i="2"/>
  <c r="M35" i="2"/>
  <c r="M36" i="2"/>
  <c r="N36" i="2" s="1"/>
  <c r="O36" i="2" s="1"/>
  <c r="Q36" i="2" s="1"/>
  <c r="M37" i="2"/>
  <c r="M38" i="2"/>
  <c r="N38" i="2" s="1"/>
  <c r="O38" i="2" s="1"/>
  <c r="Q38" i="2" s="1"/>
  <c r="M39" i="2"/>
  <c r="N39" i="2" s="1"/>
  <c r="O39" i="2" s="1"/>
  <c r="Q39" i="2" s="1"/>
  <c r="M40" i="2"/>
  <c r="N40" i="2" s="1"/>
  <c r="O40" i="2" s="1"/>
  <c r="Q40" i="2" s="1"/>
  <c r="M41" i="2"/>
  <c r="N41" i="2" s="1"/>
  <c r="O41" i="2" s="1"/>
  <c r="Q41" i="2" s="1"/>
  <c r="M42" i="2"/>
  <c r="N42" i="2" s="1"/>
  <c r="O42" i="2" s="1"/>
  <c r="Q42" i="2" s="1"/>
  <c r="M43" i="2"/>
  <c r="N43" i="2" s="1"/>
  <c r="O43" i="2" s="1"/>
  <c r="Q43" i="2" s="1"/>
  <c r="M44" i="2"/>
  <c r="M45" i="2"/>
  <c r="N45" i="2" s="1"/>
  <c r="O45" i="2" s="1"/>
  <c r="M46" i="2"/>
  <c r="M47" i="2"/>
  <c r="M48" i="2"/>
  <c r="M49" i="2"/>
  <c r="M50" i="2"/>
  <c r="M51" i="2"/>
  <c r="M52" i="2"/>
  <c r="N52" i="2" s="1"/>
  <c r="O52" i="2" s="1"/>
  <c r="Q52" i="2" s="1"/>
  <c r="M53" i="2"/>
  <c r="N53" i="2" s="1"/>
  <c r="O53" i="2" s="1"/>
  <c r="Q53" i="2" s="1"/>
  <c r="M54" i="2"/>
  <c r="N54" i="2" s="1"/>
  <c r="O54" i="2" s="1"/>
  <c r="Q54" i="2" s="1"/>
  <c r="M55" i="2"/>
  <c r="N55" i="2" s="1"/>
  <c r="O55" i="2" s="1"/>
  <c r="Q55" i="2" s="1"/>
  <c r="M56" i="2"/>
  <c r="N56" i="2" s="1"/>
  <c r="O56" i="2" s="1"/>
  <c r="Q56" i="2" s="1"/>
  <c r="M57" i="2"/>
  <c r="N57" i="2" s="1"/>
  <c r="O57" i="2" s="1"/>
  <c r="Q57" i="2" s="1"/>
  <c r="M58" i="2"/>
  <c r="M59" i="2"/>
  <c r="M60" i="2"/>
  <c r="M61" i="2"/>
  <c r="M62" i="2"/>
  <c r="N62" i="2" s="1"/>
  <c r="O62" i="2" s="1"/>
  <c r="Q62" i="2" s="1"/>
  <c r="M63" i="2"/>
  <c r="N63" i="2" s="1"/>
  <c r="O63" i="2" s="1"/>
  <c r="Q63" i="2" s="1"/>
  <c r="M64" i="2"/>
  <c r="N64" i="2" s="1"/>
  <c r="O64" i="2" s="1"/>
  <c r="Q64" i="2" s="1"/>
  <c r="M65" i="2"/>
  <c r="N65" i="2" s="1"/>
  <c r="O65" i="2" s="1"/>
  <c r="Q65" i="2" s="1"/>
  <c r="M66" i="2"/>
  <c r="N66" i="2" s="1"/>
  <c r="O66" i="2" s="1"/>
  <c r="Q66" i="2" s="1"/>
  <c r="M67" i="2"/>
  <c r="N67" i="2" s="1"/>
  <c r="O67" i="2" s="1"/>
  <c r="Q67" i="2" s="1"/>
  <c r="M68" i="2"/>
  <c r="N68" i="2" s="1"/>
  <c r="O68" i="2" s="1"/>
  <c r="Q68" i="2" s="1"/>
  <c r="M69" i="2"/>
  <c r="M70" i="2"/>
  <c r="M71" i="2"/>
  <c r="M72" i="2"/>
  <c r="M73" i="2"/>
  <c r="M74" i="2"/>
  <c r="N74" i="2" s="1"/>
  <c r="O74" i="2" s="1"/>
  <c r="Q74" i="2" s="1"/>
  <c r="M75" i="2"/>
  <c r="N75" i="2" s="1"/>
  <c r="O75" i="2" s="1"/>
  <c r="Q75" i="2" s="1"/>
  <c r="M76" i="2"/>
  <c r="N76" i="2" s="1"/>
  <c r="O76" i="2" s="1"/>
  <c r="Q76" i="2" s="1"/>
  <c r="M77" i="2"/>
  <c r="N77" i="2" s="1"/>
  <c r="O77" i="2" s="1"/>
  <c r="Q77" i="2" s="1"/>
  <c r="M78" i="2"/>
  <c r="N78" i="2" s="1"/>
  <c r="O78" i="2" s="1"/>
  <c r="Q78" i="2" s="1"/>
  <c r="M79" i="2"/>
  <c r="N79" i="2" s="1"/>
  <c r="O79" i="2" s="1"/>
  <c r="Q79" i="2" s="1"/>
  <c r="M80" i="2"/>
  <c r="N80" i="2" s="1"/>
  <c r="O80" i="2" s="1"/>
  <c r="Q80" i="2" s="1"/>
  <c r="M81" i="2"/>
  <c r="M82" i="2"/>
  <c r="M83" i="2"/>
  <c r="M84" i="2"/>
  <c r="M85" i="2"/>
  <c r="M86" i="2"/>
  <c r="N86" i="2" s="1"/>
  <c r="O86" i="2" s="1"/>
  <c r="Q86" i="2" s="1"/>
  <c r="M87" i="2"/>
  <c r="M88" i="2"/>
  <c r="M89" i="2"/>
  <c r="M90" i="2"/>
  <c r="N90" i="2" s="1"/>
  <c r="O90" i="2" s="1"/>
  <c r="M91" i="2"/>
  <c r="M92" i="2"/>
  <c r="N92" i="2" s="1"/>
  <c r="O92" i="2" s="1"/>
  <c r="M93" i="2"/>
  <c r="N93" i="2" s="1"/>
  <c r="O93" i="2" s="1"/>
  <c r="M94" i="2"/>
  <c r="N94" i="2" s="1"/>
  <c r="O94" i="2" s="1"/>
  <c r="M95" i="2"/>
  <c r="M96" i="2"/>
  <c r="M97" i="2"/>
  <c r="M98" i="2"/>
  <c r="N98" i="2" s="1"/>
  <c r="O98" i="2" s="1"/>
  <c r="Q98" i="2" s="1"/>
  <c r="M99" i="2"/>
  <c r="N99" i="2" s="1"/>
  <c r="O99" i="2" s="1"/>
  <c r="Q99" i="2" s="1"/>
  <c r="M100" i="2"/>
  <c r="N100" i="2" s="1"/>
  <c r="O100" i="2" s="1"/>
  <c r="Q100" i="2" s="1"/>
  <c r="M101" i="2"/>
  <c r="N101" i="2" s="1"/>
  <c r="O101" i="2" s="1"/>
  <c r="Q101" i="2" s="1"/>
  <c r="M102" i="2"/>
  <c r="N102" i="2" s="1"/>
  <c r="O102" i="2" s="1"/>
  <c r="Q102" i="2" s="1"/>
  <c r="M103" i="2"/>
  <c r="N103" i="2" s="1"/>
  <c r="O103" i="2" s="1"/>
  <c r="Q103" i="2" s="1"/>
  <c r="M104" i="2"/>
  <c r="N104" i="2" s="1"/>
  <c r="O104" i="2" s="1"/>
  <c r="Q104" i="2" s="1"/>
  <c r="M105" i="2"/>
  <c r="D2" i="4"/>
  <c r="D3" i="4"/>
  <c r="D4" i="4"/>
  <c r="N87" i="2" l="1"/>
  <c r="O87" i="2" s="1"/>
  <c r="Q87" i="2" s="1"/>
  <c r="N44" i="2"/>
  <c r="O44" i="2" s="1"/>
  <c r="Q44" i="2" s="1"/>
  <c r="N91" i="2"/>
  <c r="O91" i="2" s="1"/>
  <c r="Q91" i="2" s="1"/>
  <c r="N89" i="2"/>
  <c r="O89" i="2" s="1"/>
  <c r="Q89" i="2" s="1"/>
  <c r="N88" i="2"/>
  <c r="O88" i="2" s="1"/>
  <c r="Q88" i="2" s="1"/>
  <c r="N51" i="2"/>
  <c r="O51" i="2" s="1"/>
  <c r="N50" i="2"/>
  <c r="O50" i="2" s="1"/>
  <c r="N49" i="2"/>
  <c r="O49" i="2" s="1"/>
  <c r="N48" i="2"/>
  <c r="O48" i="2" s="1"/>
  <c r="N47" i="2"/>
  <c r="O47" i="2" s="1"/>
  <c r="N46" i="2"/>
  <c r="O46" i="2" s="1"/>
  <c r="Q46" i="2" s="1"/>
  <c r="N4" i="2"/>
  <c r="O4" i="2" s="1"/>
  <c r="Q4" i="2" s="1"/>
  <c r="N82" i="2"/>
  <c r="N70" i="2"/>
  <c r="N58" i="2"/>
  <c r="N105" i="2"/>
  <c r="N81" i="2"/>
  <c r="N69" i="2"/>
  <c r="N22" i="2"/>
  <c r="P13" i="2"/>
  <c r="N97" i="2"/>
  <c r="O97" i="2" s="1"/>
  <c r="Q97" i="2" s="1"/>
  <c r="N85" i="2"/>
  <c r="O85" i="2" s="1"/>
  <c r="Q85" i="2" s="1"/>
  <c r="N73" i="2"/>
  <c r="N61" i="2"/>
  <c r="N21" i="2"/>
  <c r="P24" i="2"/>
  <c r="P12" i="2"/>
  <c r="N96" i="2"/>
  <c r="N84" i="2"/>
  <c r="N72" i="2"/>
  <c r="N60" i="2"/>
  <c r="N35" i="2"/>
  <c r="O35" i="2" s="1"/>
  <c r="Q35" i="2" s="1"/>
  <c r="P11" i="2"/>
  <c r="N95" i="2"/>
  <c r="N83" i="2"/>
  <c r="N71" i="2"/>
  <c r="N59" i="2"/>
  <c r="N34" i="2"/>
  <c r="N37" i="2"/>
  <c r="O37" i="2" s="1"/>
  <c r="N23" i="2"/>
  <c r="O23" i="2" s="1"/>
  <c r="N33" i="2"/>
  <c r="O33" i="2" s="1"/>
  <c r="N9" i="2"/>
  <c r="O9" i="2" s="1"/>
  <c r="N32" i="2"/>
  <c r="O32" i="2" s="1"/>
  <c r="N19" i="2"/>
  <c r="O19" i="2" s="1"/>
  <c r="N18" i="2"/>
  <c r="O18" i="2" s="1"/>
  <c r="N5" i="2"/>
  <c r="O5" i="2" s="1"/>
  <c r="T96" i="2"/>
  <c r="T72" i="2"/>
  <c r="T48" i="2"/>
  <c r="T24" i="2"/>
  <c r="T95" i="2"/>
  <c r="T83" i="2"/>
  <c r="T71" i="2"/>
  <c r="T59" i="2"/>
  <c r="T47" i="2"/>
  <c r="T23" i="2"/>
  <c r="T11" i="2"/>
  <c r="T84" i="2"/>
  <c r="T60" i="2"/>
  <c r="T12" i="2"/>
  <c r="T94" i="2"/>
  <c r="T82" i="2"/>
  <c r="T70" i="2"/>
  <c r="T58" i="2"/>
  <c r="T46" i="2"/>
  <c r="T34" i="2"/>
  <c r="T10" i="2"/>
  <c r="P57" i="2"/>
  <c r="T105" i="2"/>
  <c r="T93" i="2"/>
  <c r="T81" i="2"/>
  <c r="T69" i="2"/>
  <c r="T57" i="2"/>
  <c r="T45" i="2"/>
  <c r="T33" i="2"/>
  <c r="T9" i="2"/>
  <c r="P104" i="2"/>
  <c r="P80" i="2"/>
  <c r="P68" i="2"/>
  <c r="P56" i="2"/>
  <c r="P20" i="2"/>
  <c r="P8" i="2"/>
  <c r="T104" i="2"/>
  <c r="T92" i="2"/>
  <c r="T80" i="2"/>
  <c r="T68" i="2"/>
  <c r="T56" i="2"/>
  <c r="T44" i="2"/>
  <c r="T32" i="2"/>
  <c r="T20" i="2"/>
  <c r="P103" i="2"/>
  <c r="P79" i="2"/>
  <c r="P67" i="2"/>
  <c r="P55" i="2"/>
  <c r="P43" i="2"/>
  <c r="P31" i="2"/>
  <c r="P7" i="2"/>
  <c r="T103" i="2"/>
  <c r="T91" i="2"/>
  <c r="T79" i="2"/>
  <c r="T67" i="2"/>
  <c r="T55" i="2"/>
  <c r="T43" i="2"/>
  <c r="T31" i="2"/>
  <c r="T19" i="2"/>
  <c r="T61" i="2"/>
  <c r="P102" i="2"/>
  <c r="P78" i="2"/>
  <c r="P66" i="2"/>
  <c r="P54" i="2"/>
  <c r="P42" i="2"/>
  <c r="P30" i="2"/>
  <c r="P6" i="2"/>
  <c r="T102" i="2"/>
  <c r="T90" i="2"/>
  <c r="T78" i="2"/>
  <c r="T66" i="2"/>
  <c r="T54" i="2"/>
  <c r="T42" i="2"/>
  <c r="T30" i="2"/>
  <c r="T18" i="2"/>
  <c r="T6" i="2"/>
  <c r="S6" i="2" s="1"/>
  <c r="T85" i="2"/>
  <c r="T73" i="2"/>
  <c r="T49" i="2"/>
  <c r="T37" i="2"/>
  <c r="T25" i="2"/>
  <c r="T13" i="2"/>
  <c r="P25" i="2"/>
  <c r="P101" i="2"/>
  <c r="P77" i="2"/>
  <c r="P65" i="2"/>
  <c r="P53" i="2"/>
  <c r="P41" i="2"/>
  <c r="P29" i="2"/>
  <c r="P17" i="2"/>
  <c r="T101" i="2"/>
  <c r="T89" i="2"/>
  <c r="T77" i="2"/>
  <c r="T65" i="2"/>
  <c r="T53" i="2"/>
  <c r="T41" i="2"/>
  <c r="T29" i="2"/>
  <c r="T17" i="2"/>
  <c r="T5" i="2"/>
  <c r="S5" i="2" s="1"/>
  <c r="P36" i="2"/>
  <c r="P100" i="2"/>
  <c r="P76" i="2"/>
  <c r="P64" i="2"/>
  <c r="P52" i="2"/>
  <c r="P40" i="2"/>
  <c r="P28" i="2"/>
  <c r="P16" i="2"/>
  <c r="T100" i="2"/>
  <c r="T88" i="2"/>
  <c r="T76" i="2"/>
  <c r="T64" i="2"/>
  <c r="T52" i="2"/>
  <c r="T40" i="2"/>
  <c r="T28" i="2"/>
  <c r="T16" i="2"/>
  <c r="T4" i="2"/>
  <c r="S4" i="2" s="1"/>
  <c r="P99" i="2"/>
  <c r="P75" i="2"/>
  <c r="P63" i="2"/>
  <c r="P39" i="2"/>
  <c r="P27" i="2"/>
  <c r="P15" i="2"/>
  <c r="P3" i="2"/>
  <c r="T99" i="2"/>
  <c r="T87" i="2"/>
  <c r="T75" i="2"/>
  <c r="T63" i="2"/>
  <c r="T51" i="2"/>
  <c r="T39" i="2"/>
  <c r="T27" i="2"/>
  <c r="T15" i="2"/>
  <c r="T97" i="2"/>
  <c r="P10" i="2"/>
  <c r="P98" i="2"/>
  <c r="P86" i="2"/>
  <c r="P74" i="2"/>
  <c r="P62" i="2"/>
  <c r="P38" i="2"/>
  <c r="P26" i="2"/>
  <c r="P14" i="2"/>
  <c r="P2" i="2"/>
  <c r="T98" i="2"/>
  <c r="T86" i="2"/>
  <c r="T74" i="2"/>
  <c r="T62" i="2"/>
  <c r="T50" i="2"/>
  <c r="T38" i="2"/>
  <c r="T26" i="2"/>
  <c r="T14" i="2"/>
  <c r="T2" i="2"/>
  <c r="S2" i="2" s="1"/>
  <c r="Q5" i="2" l="1"/>
  <c r="Q47" i="2"/>
  <c r="Q19" i="2"/>
  <c r="P19" i="2" s="1"/>
  <c r="Q49" i="2"/>
  <c r="Q48" i="2"/>
  <c r="S25" i="2"/>
  <c r="S90" i="2"/>
  <c r="S43" i="2"/>
  <c r="S10" i="2"/>
  <c r="S47" i="2"/>
  <c r="Q50" i="2"/>
  <c r="S84" i="2"/>
  <c r="S53" i="2"/>
  <c r="S105" i="2"/>
  <c r="S13" i="2"/>
  <c r="Q9" i="2"/>
  <c r="Q51" i="2"/>
  <c r="P51" i="2" s="1"/>
  <c r="S41" i="2"/>
  <c r="S37" i="2"/>
  <c r="S34" i="2"/>
  <c r="S67" i="2"/>
  <c r="S71" i="2"/>
  <c r="S75" i="2"/>
  <c r="S73" i="2"/>
  <c r="S44" i="2"/>
  <c r="S58" i="2"/>
  <c r="S87" i="2"/>
  <c r="S56" i="2"/>
  <c r="S86" i="2"/>
  <c r="S93" i="2"/>
  <c r="S19" i="2"/>
  <c r="S65" i="2"/>
  <c r="S23" i="2"/>
  <c r="S39" i="2"/>
  <c r="S51" i="2"/>
  <c r="S55" i="2"/>
  <c r="S101" i="2"/>
  <c r="S32" i="2"/>
  <c r="S46" i="2"/>
  <c r="S14" i="2"/>
  <c r="S28" i="2"/>
  <c r="S79" i="2"/>
  <c r="S9" i="2"/>
  <c r="S83" i="2"/>
  <c r="S26" i="2"/>
  <c r="S40" i="2"/>
  <c r="S85" i="2"/>
  <c r="S91" i="2"/>
  <c r="S33" i="2"/>
  <c r="S70" i="2"/>
  <c r="S95" i="2"/>
  <c r="S99" i="2"/>
  <c r="S61" i="2"/>
  <c r="S38" i="2"/>
  <c r="S52" i="2"/>
  <c r="S103" i="2"/>
  <c r="S68" i="2"/>
  <c r="S45" i="2"/>
  <c r="S82" i="2"/>
  <c r="S24" i="2"/>
  <c r="S50" i="2"/>
  <c r="S64" i="2"/>
  <c r="S18" i="2"/>
  <c r="S80" i="2"/>
  <c r="S57" i="2"/>
  <c r="S94" i="2"/>
  <c r="S48" i="2"/>
  <c r="Q90" i="2"/>
  <c r="S54" i="2"/>
  <c r="S98" i="2"/>
  <c r="S11" i="2"/>
  <c r="S78" i="2"/>
  <c r="S102" i="2"/>
  <c r="S59" i="2"/>
  <c r="S16" i="2"/>
  <c r="S62" i="2"/>
  <c r="S76" i="2"/>
  <c r="S17" i="2"/>
  <c r="S30" i="2"/>
  <c r="S92" i="2"/>
  <c r="S69" i="2"/>
  <c r="S12" i="2"/>
  <c r="S72" i="2"/>
  <c r="Q92" i="2"/>
  <c r="P92" i="2" s="1"/>
  <c r="S100" i="2"/>
  <c r="S15" i="2"/>
  <c r="S66" i="2"/>
  <c r="S27" i="2"/>
  <c r="S31" i="2"/>
  <c r="S77" i="2"/>
  <c r="S89" i="2"/>
  <c r="S20" i="2"/>
  <c r="S63" i="2"/>
  <c r="S49" i="2"/>
  <c r="S74" i="2"/>
  <c r="S97" i="2"/>
  <c r="S88" i="2"/>
  <c r="S29" i="2"/>
  <c r="S42" i="2"/>
  <c r="S104" i="2"/>
  <c r="S81" i="2"/>
  <c r="S60" i="2"/>
  <c r="S96" i="2"/>
  <c r="Q45" i="2"/>
  <c r="Q94" i="2"/>
  <c r="P94" i="2" s="1"/>
  <c r="Q18" i="2"/>
  <c r="Q93" i="2"/>
  <c r="P97" i="2"/>
  <c r="P35" i="2"/>
  <c r="P85" i="2"/>
  <c r="O95" i="2"/>
  <c r="Q95" i="2" s="1"/>
  <c r="O60" i="2"/>
  <c r="Q60" i="2" s="1"/>
  <c r="O72" i="2"/>
  <c r="Q72" i="2" s="1"/>
  <c r="O84" i="2"/>
  <c r="Q84" i="2" s="1"/>
  <c r="O22" i="2"/>
  <c r="Q22" i="2" s="1"/>
  <c r="O96" i="2"/>
  <c r="Q96" i="2" s="1"/>
  <c r="O69" i="2"/>
  <c r="Q69" i="2" s="1"/>
  <c r="O81" i="2"/>
  <c r="Q81" i="2" s="1"/>
  <c r="O34" i="2"/>
  <c r="Q34" i="2" s="1"/>
  <c r="O105" i="2"/>
  <c r="Q105" i="2" s="1"/>
  <c r="O59" i="2"/>
  <c r="Q59" i="2" s="1"/>
  <c r="O21" i="2"/>
  <c r="O58" i="2"/>
  <c r="Q58" i="2" s="1"/>
  <c r="O71" i="2"/>
  <c r="Q71" i="2" s="1"/>
  <c r="O61" i="2"/>
  <c r="Q61" i="2" s="1"/>
  <c r="O70" i="2"/>
  <c r="Q70" i="2" s="1"/>
  <c r="O83" i="2"/>
  <c r="Q83" i="2" s="1"/>
  <c r="O73" i="2"/>
  <c r="Q73" i="2" s="1"/>
  <c r="O82" i="2"/>
  <c r="Q82" i="2" s="1"/>
  <c r="T8" i="2"/>
  <c r="P4" i="2"/>
  <c r="T35" i="2"/>
  <c r="P5" i="2"/>
  <c r="T3" i="2"/>
  <c r="S3" i="2" s="1"/>
  <c r="T21" i="2"/>
  <c r="T22" i="2"/>
  <c r="T36" i="2"/>
  <c r="T7" i="2"/>
  <c r="S7" i="2" s="1"/>
  <c r="P44" i="2"/>
  <c r="Q32" i="2" l="1"/>
  <c r="P32" i="2" s="1"/>
  <c r="S21" i="2"/>
  <c r="Q37" i="2"/>
  <c r="P37" i="2" s="1"/>
  <c r="S36" i="2"/>
  <c r="S35" i="2"/>
  <c r="S22" i="2"/>
  <c r="Q21" i="2"/>
  <c r="P21" i="2" s="1"/>
  <c r="Q23" i="2"/>
  <c r="P23" i="2" s="1"/>
  <c r="S8" i="2"/>
  <c r="Q33" i="2"/>
  <c r="P33" i="2" s="1"/>
  <c r="P71" i="2"/>
  <c r="P60" i="2"/>
  <c r="P58" i="2"/>
  <c r="P95" i="2"/>
  <c r="P59" i="2"/>
  <c r="P105" i="2"/>
  <c r="P34" i="2"/>
  <c r="P81" i="2"/>
  <c r="P61" i="2"/>
  <c r="P72" i="2"/>
  <c r="P83" i="2"/>
  <c r="P22" i="2"/>
  <c r="P82" i="2"/>
  <c r="P69" i="2"/>
  <c r="P73" i="2"/>
  <c r="P96" i="2"/>
  <c r="P70" i="2"/>
  <c r="P84" i="2"/>
  <c r="P50" i="2"/>
  <c r="P48" i="2"/>
  <c r="P47" i="2"/>
  <c r="P18" i="2"/>
  <c r="P46" i="2"/>
  <c r="P49" i="2"/>
  <c r="P88" i="2"/>
  <c r="P93" i="2"/>
  <c r="P45" i="2"/>
  <c r="P89" i="2"/>
  <c r="P90" i="2"/>
  <c r="P87" i="2"/>
  <c r="P91" i="2"/>
  <c r="U93" i="2" l="1"/>
  <c r="P9" i="2"/>
  <c r="U48" i="2" l="1"/>
  <c r="U8" i="2"/>
  <c r="U92" i="2"/>
  <c r="U45" i="2"/>
  <c r="U46" i="2"/>
  <c r="U49" i="2"/>
  <c r="U91" i="2"/>
  <c r="U51" i="2"/>
  <c r="U50" i="2"/>
  <c r="U94" i="2"/>
  <c r="U9" i="2"/>
  <c r="U44" i="2"/>
  <c r="U90" i="2"/>
  <c r="F4" i="4" s="1" a="1"/>
  <c r="F4" i="4" s="1"/>
  <c r="U47" i="2"/>
  <c r="U7" i="2"/>
  <c r="F3" i="4" l="1" a="1"/>
  <c r="F3" i="4" s="1"/>
  <c r="H3" i="4" s="1"/>
  <c r="N3" i="5" s="1"/>
  <c r="F2" i="4" a="1"/>
  <c r="F2" i="4" s="1"/>
  <c r="H4" i="4"/>
  <c r="N2" i="5" s="1"/>
  <c r="H2" i="4" l="1"/>
  <c r="N4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</authors>
  <commentList>
    <comment ref="D1" authorId="0" shapeId="0" xr:uid="{4A3647F0-4FEC-4B74-A187-84FBFFA54DD1}">
      <text>
        <r>
          <rPr>
            <b/>
            <sz val="9"/>
            <color indexed="81"/>
            <rFont val="Tahoma"/>
            <charset val="1"/>
          </rPr>
          <t>Clé de recherche calculée. La formule peut être adaptée mais il ne faut pas saisir une valeur de clé.</t>
        </r>
      </text>
    </comment>
    <comment ref="E1" authorId="0" shapeId="0" xr:uid="{FC2D8DE1-5830-406C-B183-71A38CE2860C}">
      <text>
        <r>
          <rPr>
            <b/>
            <sz val="9"/>
            <color indexed="81"/>
            <rFont val="Tahoma"/>
            <charset val="1"/>
          </rPr>
          <t>Ne renseigner cette colonne que si la clé de recherche calculée n'est pas correcte.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<sst xmlns="http://schemas.openxmlformats.org/spreadsheetml/2006/main" count="497" uniqueCount="110">
  <si>
    <t>Application Code</t>
  </si>
  <si>
    <t>Procedure Identifier</t>
  </si>
  <si>
    <t>PDS Active Ingredient Manufacturer</t>
  </si>
  <si>
    <t xml:space="preserve">PDS Active Ingredient Function </t>
  </si>
  <si>
    <t>PDS Active Ingredient Function Manufacturer</t>
  </si>
  <si>
    <t>PDS COS/CEP</t>
  </si>
  <si>
    <t>PDS DMF</t>
  </si>
  <si>
    <t>PDS DMF CEP Owner</t>
  </si>
  <si>
    <t xml:space="preserve"> </t>
  </si>
  <si>
    <t>Control of the active ingredient(s)</t>
  </si>
  <si>
    <t>Manufacturer of intermediate of active ingredient</t>
  </si>
  <si>
    <t>Micronisation</t>
  </si>
  <si>
    <t>Excella GmbH &amp; Co. KG Nürnberger Strasse 12, 90537 Feucht, Germany DE</t>
  </si>
  <si>
    <t>Harman Finochem Limited Plot No E-7, E-8, E-9, MIDC Industrial Area, Chikalthana, Aurangabad - 431 006 Maharashtra, India IN</t>
  </si>
  <si>
    <t>Harman Finochem Ltd. Vinay Bhavya Complex, 159-A, C.S.T. Road, Kalina, Santacruz (East), Mumbai - 400 098, Maharashtra, India IN</t>
  </si>
  <si>
    <t>Harman Finochem Limited Plot No. A-100, A-100/1, A-100/2 &amp; D-1, M.I.D.C. Industrial Area, Shendra, 431 007 Aurangabad, Maharashtra, India IN</t>
  </si>
  <si>
    <t>Shilpa Medicare Limited Plot No. 33, 33A, 40 to 47, Raichur Industrial Growth Centre, Wadloor Road, Chicksugur Cross, Chicksugur, 584134 Raichur, Karnataka IN</t>
  </si>
  <si>
    <t>IMS S.R.L. Via Venezia Giulia 23, 20157 Milano, Italy IT</t>
  </si>
  <si>
    <t>3M Health Care Limited Derby Road, Loughborough, Leicestershire, LE11 5SF, UK GB</t>
  </si>
  <si>
    <t>Redox S.r.l. Viale Stucchi 62/26, 20900 Monza (MB), Italy IT</t>
  </si>
  <si>
    <t>Micro Labs Ltd. Plot No. S-155 to S-159 &amp; N1, Phase III &amp; IV, Verna Industrial Estate, Verna Salcette, Goa, 403722, India IN</t>
  </si>
  <si>
    <t>LabAnalysis s.r.l. Via Europa 5, Casanova Lonati (PV) 27041, Italy IT</t>
  </si>
  <si>
    <t>Shouguang Fukang Pharmaceutical Co. Ltd North-East of Dongwaihuan Road 262700 Shouguang China CN</t>
  </si>
  <si>
    <t>Ningbo Smart Pharmaceutical Co. Ltd. No 1., Yincheng Road, Xiao Gang, Beilun District, 315803 Ningbo, China CN</t>
  </si>
  <si>
    <t>Valdepharm Parc Industriel d Incarville, 27100 Val-de-Reuil, France FR</t>
  </si>
  <si>
    <t>USV Private Limited B-1/8, M.I.D.C., Lote Parshuram Industrial Area, District Ratnagiri, 415 722 Taluka-Khed, Maharashtra, India IN</t>
  </si>
  <si>
    <t>USV Private Limited Arvind Vithal Gandhi Chowk, B.S.D. Marg, Govandi, 400 088 Mumbai, Maharashtra, India IN</t>
  </si>
  <si>
    <t>GRANULES INDIA LIMITED H.No.6-5 &amp; 6-11, Temple Road, Gummadidala Mandal, Sangareddy District, 502 313 Bonthapally Village, Telangana, India IN</t>
  </si>
  <si>
    <t>Granules India Limited 2nd Floor, 3rd Block, My Home Hub, Madhapur, India, 500081 Hyderabad, India IN</t>
  </si>
  <si>
    <t>Wanbury Limited 10th Floor, B-Wing, BSEL Tech Park, Sector 30A, Opp. Vashi Railway Station, 400 703 Vashi, Navi Mumbai, Maharashtra, India IN</t>
  </si>
  <si>
    <t>Metformin HCl</t>
  </si>
  <si>
    <t>R0-CEP 2018-120-Rev 00</t>
  </si>
  <si>
    <t>Granules India Limited 15 A/1, I.D.A.,Phase III, Jeedimetla Quthbullapur Mandal, Medchal-Malkajgiri District, 500 055, Hyderabad, Telangana IN</t>
  </si>
  <si>
    <t>R1-CEP 2000-059-Rev 10</t>
  </si>
  <si>
    <t>R1-CEP 2008-043-Rev 04</t>
  </si>
  <si>
    <t>R1-CEP 1997-049-Rev 07</t>
  </si>
  <si>
    <t>Wanbury Limited A-15, M.I.D.C. Industrial Estate Area, District Raigad, 410220 Patalganga, Maharashtra, India IN</t>
  </si>
  <si>
    <t>R1-CEP 1998-079-Rev 09</t>
  </si>
  <si>
    <t>Wanbury Limited K. Illindalaparru, Iragavaram Mandal, West Godavari District, 534217 Tanuku, Andhra Pradesh, India IN</t>
  </si>
  <si>
    <t>R1-CEP 2004-124-Rev 05</t>
  </si>
  <si>
    <t>DE-H-4524-001-MR</t>
  </si>
  <si>
    <t>DE/H/4524/</t>
  </si>
  <si>
    <t>Mianserin HCl</t>
  </si>
  <si>
    <t>Euticals S.p.A Viale Milano 86/88, 26900 Lodi, Italy IT</t>
  </si>
  <si>
    <t>FR NL26532-3-4</t>
  </si>
  <si>
    <t>Archimica S.p.A. Viale Milano 86, Lodi, LO, 26900, Italy IT</t>
  </si>
  <si>
    <t>R1-CEP-2002-055-rev 05</t>
  </si>
  <si>
    <t>R1-CEP 2002-055-Rev 04</t>
  </si>
  <si>
    <t>version :July 2021</t>
  </si>
  <si>
    <t>DMF No.97-018 (version November 2018)</t>
  </si>
  <si>
    <t>R1-CEP 2002-055-Rev 06</t>
  </si>
  <si>
    <t>R1-CEP-2002-055-Rev 05</t>
  </si>
  <si>
    <t>Ursodeoxycholic Acid</t>
  </si>
  <si>
    <t>Dipharma Francis S.r.l. Via Origgio, 23 21042 Caronno Pertusella (VA), Italy IT</t>
  </si>
  <si>
    <t>ICE S.P.A. Via Sicilia 8/10, 42122 Reggio Emilia, Italy IT</t>
  </si>
  <si>
    <t>ICE S.P.A Via Novi 78 – 15060 Basaluzzo, Alenssandria, Italy IT</t>
  </si>
  <si>
    <t>Raichem Medicare Private Limited Plot No. 24,25,26 &amp; 26P Raichur Industrial Growth Centre, Raichur District – 584 134 Chicksugur Village, Karnataka IN</t>
  </si>
  <si>
    <t>R1-CEP 2004-108-Rev 06</t>
  </si>
  <si>
    <t>R1-CEP 1999-047-Rev 07</t>
  </si>
  <si>
    <t>FR NL50862</t>
  </si>
  <si>
    <t>Daewoong Bio Inc. 29 Jeyakdanji-ro, Hyangnam-Eup, Hwaseong, Kyonggi 18608, Korea KR</t>
  </si>
  <si>
    <t>R1-CEP 2012-157-Rev 00</t>
  </si>
  <si>
    <t>R1-CEP 2005-198-Rev 04</t>
  </si>
  <si>
    <t>Prodotti Chimici Alimentari Italy</t>
  </si>
  <si>
    <t>R1-CEP-1999-047-Rev 06</t>
  </si>
  <si>
    <t>Product</t>
  </si>
  <si>
    <t>NL50862</t>
  </si>
  <si>
    <t>ACIDE URSODESOXYCHOLIQUE TEVA 250 mg, comprimé pelliculé</t>
  </si>
  <si>
    <t>DE/H/4524/001/MR</t>
  </si>
  <si>
    <t>METFORMINE TEVA 
1000 mg, comprimé pelliculé</t>
  </si>
  <si>
    <t>MIANSERINE TEVA 30 mg, comprimé pelliculé sécable</t>
  </si>
  <si>
    <t>Info DMF</t>
  </si>
  <si>
    <t>Info CEP</t>
  </si>
  <si>
    <t>Clé de recherche</t>
  </si>
  <si>
    <t>Clé initiale</t>
  </si>
  <si>
    <t>Code CIS colonne C</t>
  </si>
  <si>
    <t>Nom</t>
  </si>
  <si>
    <t>Clé de recherche manuelle</t>
  </si>
  <si>
    <t>NL26532</t>
  </si>
  <si>
    <t>PDS COS/CEP hors version</t>
  </si>
  <si>
    <t>PDS COS/CEP Version</t>
  </si>
  <si>
    <t>PDS COS/CEP Version max</t>
  </si>
  <si>
    <t>Info CEP Temp</t>
  </si>
  <si>
    <t>Manufactory CEP DMF</t>
  </si>
  <si>
    <t>Info DMF Temp</t>
  </si>
  <si>
    <t>Concat Product + PDS AIM Temp</t>
  </si>
  <si>
    <t>Clé CEP</t>
  </si>
  <si>
    <t>Clé DMF</t>
  </si>
  <si>
    <t>Site(s) de fabrication + CEP+DMF</t>
  </si>
  <si>
    <t>Site de fabrication + CEP+DMF</t>
  </si>
  <si>
    <t>Site(s) de fabrication + CEP+DMF - Clé auto</t>
  </si>
  <si>
    <t>Site(s) de fabrication + CEP+DMF - Clé manu</t>
  </si>
  <si>
    <t>Produit</t>
  </si>
  <si>
    <t>code CIS</t>
  </si>
  <si>
    <t>Déno</t>
  </si>
  <si>
    <t>Type</t>
  </si>
  <si>
    <t>Site 1</t>
  </si>
  <si>
    <t>Site 2</t>
  </si>
  <si>
    <t>Site 3</t>
  </si>
  <si>
    <t>Site 4</t>
  </si>
  <si>
    <t>Site 5</t>
  </si>
  <si>
    <t>Site 6</t>
  </si>
  <si>
    <t xml:space="preserve">Site(s) de certification </t>
  </si>
  <si>
    <t>Substance</t>
  </si>
  <si>
    <t>METFORMINE TEVA 1000 mg, comprimé pelliculé</t>
  </si>
  <si>
    <t>Type2</t>
  </si>
  <si>
    <t>Site(s) de fabrication + CEP+DMF
(colonne à supprimer)</t>
  </si>
  <si>
    <r>
      <t xml:space="preserve">Daewoong Bio Inc. 29 Jeyakdanji-ro, Hyangnam-Eup, Hwaseong, Kyonggi 18608, COREE </t>
    </r>
    <r>
      <rPr>
        <sz val="9"/>
        <color rgb="FFFF0000"/>
        <rFont val="Arial"/>
        <family val="2"/>
      </rPr>
      <t>CEP 2012-157</t>
    </r>
    <r>
      <rPr>
        <sz val="9"/>
        <rFont val="Arial"/>
        <family val="2"/>
      </rPr>
      <t xml:space="preserve">;
Dipharma Francis S.r.l. Via Origgio, 23 21042 Caronno Pertusella (VA), Italy IT </t>
    </r>
    <r>
      <rPr>
        <sz val="9"/>
        <color rgb="FFFF0000"/>
        <rFont val="Arial"/>
        <family val="2"/>
      </rPr>
      <t>CEP 2004-108</t>
    </r>
    <r>
      <rPr>
        <sz val="9"/>
        <rFont val="Arial"/>
        <family val="2"/>
      </rPr>
      <t xml:space="preserve">;
ICE S.P.A. Via Sicilia 8/10, 42122 Reggio Emilia ITALIE </t>
    </r>
    <r>
      <rPr>
        <sz val="9"/>
        <color rgb="FFFF0000"/>
        <rFont val="Arial"/>
        <family val="2"/>
      </rPr>
      <t>CEP 2005-198</t>
    </r>
    <r>
      <rPr>
        <sz val="9"/>
        <rFont val="Arial"/>
        <family val="2"/>
      </rPr>
      <t xml:space="preserve">;
ICE S.P.A Via Novi 78 – 15060 Basaluzzo, Alenssandria, Italie </t>
    </r>
    <r>
      <rPr>
        <sz val="9"/>
        <color rgb="FFFF0000"/>
        <rFont val="Arial"/>
        <family val="2"/>
      </rPr>
      <t>CEP 1999-047</t>
    </r>
    <r>
      <rPr>
        <sz val="9"/>
        <rFont val="Arial"/>
        <family val="2"/>
      </rPr>
      <t xml:space="preserve">;
Prodotti Chimici e Alimentari S.p.A. Via Novi 78, 15060 Basaluzzo, Alessandria,  ITALIE </t>
    </r>
    <r>
      <rPr>
        <sz val="9"/>
        <color rgb="FFFF0000"/>
        <rFont val="Arial"/>
        <family val="2"/>
      </rPr>
      <t>CEP-1999-047</t>
    </r>
    <r>
      <rPr>
        <sz val="9"/>
        <rFont val="Arial"/>
        <family val="2"/>
      </rPr>
      <t>;</t>
    </r>
  </si>
  <si>
    <t>Granules India Limited 15 A/1, I.D.A.,Phase III, Jeedimetla Quthbullapur Mandal, Medchal-Malkajgiri District, 500 055, Hyderabad, Telangana IN R0-CEP 2018-120-Rev 00 ;
Harman Finochem LTD. Plot No. A-100 A-100/1, A-100/2 &amp; D-1, MIDC Industrial Area, Shendra, 431 007 Aurangabad, Maharashtra, INDE CEP 2000-059;
Harman Finochem LTD. Plot No. E7, E8 &amp;E9, MIDC Industrial Area, Chilkalthana, 431 006 Aurangabad, Maharashtra, INDE CEP 2000-059;
Shouguang Fukang Pharmaceutical Co. Ltd North-East of Dongwaihuan Road 262700 Shouguang CHINE CEP 2008-043;
USV Limited B-1/8, MIDC, Lote Parshuram, Industrial Area District Ratnagiri, 415722 Taluka-Khed, Maharashtra INDE CEP 1997-049;
Wanbury Limited A-15, M.I.D.C. Industrial Estate Area, District Raigad, 410220 Patalganga, Maharashtra INDE CEP 1998-079;
Wanbury Limited K. Illindalaparru, Iragavaram Mandal, West Godavari District, 534217 Tanuku, Andhra Pradesh INDE CEP 1998-079;</t>
  </si>
  <si>
    <t>Euticals S.p.A Viale Milano 86/88, 26900 Lodi ITALIE ASMF No.97-018;
Excella GmbH &amp; Co. KG Nürnberger Strasse 12, 90537 Feucht, ALLEMAGNE CEP 2002-055;
Archimica S.p.A. Viale Milano 86, Lodi, LO, 26900, Italie;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</si>
</sst>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theme="4"/>
      </patternFill>
    </fill>
    <fill>
      <patternFill patternType="solid">
        <fgColor theme="9" tint="-0.249977111117893"/>
        <bgColor theme="4"/>
      </patternFill>
    </fill>
    <fill>
      <patternFill patternType="solid">
        <fgColor rgb="FF00B0F0"/>
        <bgColor theme="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3" fillId="0" borderId="2" xfId="1" applyFont="1" applyBorder="1" applyAlignment="1">
      <alignment horizontal="left" vertical="top" wrapText="1"/>
    </xf>
    <xf numFmtId="0" fontId="3" fillId="0" borderId="10" xfId="1" applyFont="1" applyBorder="1" applyAlignment="1">
      <alignment horizontal="left" vertical="top" wrapText="1"/>
    </xf>
    <xf numFmtId="0" fontId="6" fillId="6" borderId="11" xfId="1" applyFont="1" applyFill="1" applyBorder="1" applyAlignment="1">
      <alignment horizontal="center" vertical="center" wrapText="1"/>
    </xf>
    <xf numFmtId="0" fontId="6" fillId="6" borderId="12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top" wrapText="1"/>
    </xf>
    <xf numFmtId="0" fontId="7" fillId="0" borderId="0" xfId="1" applyFont="1"/>
    <xf numFmtId="0" fontId="6" fillId="5" borderId="15" xfId="1" applyFont="1" applyFill="1" applyBorder="1" applyAlignment="1">
      <alignment horizontal="center" vertical="center" wrapText="1"/>
    </xf>
    <xf numFmtId="0" fontId="6" fillId="7" borderId="15" xfId="1" applyFont="1" applyFill="1" applyBorder="1" applyAlignment="1">
      <alignment horizontal="center" vertical="center" wrapText="1"/>
    </xf>
    <xf numFmtId="0" fontId="3" fillId="0" borderId="2" xfId="2" applyFont="1" applyBorder="1" applyAlignment="1">
      <alignment horizontal="left" vertical="top" wrapText="1"/>
    </xf>
    <xf numFmtId="0" fontId="8" fillId="0" borderId="2" xfId="2" applyFont="1" applyBorder="1" applyAlignment="1">
      <alignment horizontal="left" vertical="top" wrapText="1"/>
    </xf>
    <xf numFmtId="0" fontId="3" fillId="0" borderId="2" xfId="2" applyFont="1" applyBorder="1" applyAlignment="1">
      <alignment vertical="top" wrapText="1"/>
    </xf>
    <xf numFmtId="0" fontId="8" fillId="0" borderId="0" xfId="2" applyFont="1" applyAlignment="1">
      <alignment horizontal="left" vertical="top" wrapText="1"/>
    </xf>
    <xf numFmtId="0" fontId="1" fillId="0" borderId="0" xfId="2"/>
    <xf numFmtId="0" fontId="3" fillId="0" borderId="10" xfId="2" applyFont="1" applyBorder="1" applyAlignment="1">
      <alignment horizontal="left" vertical="top" wrapText="1"/>
    </xf>
    <xf numFmtId="0" fontId="3" fillId="0" borderId="19" xfId="2" applyFont="1" applyBorder="1" applyAlignment="1">
      <alignment vertical="top" wrapText="1"/>
    </xf>
    <xf numFmtId="0" fontId="3" fillId="0" borderId="13" xfId="2" applyFont="1" applyBorder="1" applyAlignment="1">
      <alignment horizontal="left" vertical="top" wrapText="1"/>
    </xf>
    <xf numFmtId="0" fontId="3" fillId="0" borderId="14" xfId="2" applyFont="1" applyBorder="1" applyAlignment="1">
      <alignment horizontal="left" vertical="top" wrapText="1"/>
    </xf>
    <xf numFmtId="0" fontId="3" fillId="0" borderId="14" xfId="2" applyFont="1" applyBorder="1" applyAlignment="1">
      <alignment vertical="top" wrapText="1"/>
    </xf>
    <xf numFmtId="0" fontId="3" fillId="0" borderId="16" xfId="2" applyFont="1" applyBorder="1" applyAlignment="1">
      <alignment vertical="top" wrapText="1"/>
    </xf>
    <xf numFmtId="0" fontId="6" fillId="8" borderId="11" xfId="2" applyFont="1" applyFill="1" applyBorder="1" applyAlignment="1">
      <alignment horizontal="center" vertical="center" wrapText="1"/>
    </xf>
    <xf numFmtId="0" fontId="6" fillId="9" borderId="17" xfId="2" applyFont="1" applyFill="1" applyBorder="1" applyAlignment="1">
      <alignment horizontal="center" vertical="center" wrapText="1"/>
    </xf>
    <xf numFmtId="0" fontId="6" fillId="8" borderId="12" xfId="2" applyFont="1" applyFill="1" applyBorder="1" applyAlignment="1">
      <alignment horizontal="center" vertical="center" wrapText="1"/>
    </xf>
    <xf numFmtId="0" fontId="6" fillId="9" borderId="12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6" fillId="5" borderId="12" xfId="2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6" fillId="5" borderId="6" xfId="0" applyFont="1" applyFill="1" applyBorder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8" fillId="0" borderId="0" xfId="0" applyFont="1" applyAlignment="1">
      <alignment vertical="top"/>
    </xf>
    <xf numFmtId="0" fontId="3" fillId="0" borderId="4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3" fillId="0" borderId="8" xfId="0" applyFont="1" applyBorder="1" applyAlignment="1">
      <alignment vertical="top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0" xfId="0" applyFont="1" applyAlignment="1">
      <alignment vertical="top"/>
    </xf>
  </cellXfs>
  <cellStyles count="3">
    <cellStyle name="Normal" xfId="0" builtinId="0"/>
    <cellStyle name="Normal 2" xfId="1" xr:uid="{F1C62318-E8B4-4C75-B85C-5F69ABF64DF8}"/>
    <cellStyle name="Normal 3" xfId="2" xr:uid="{D5B2AF97-EF7F-454A-9F7C-2712FCDD3FA7}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</font>
      <numFmt numFmtId="0" formatCode="General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</font>
    </dxf>
    <dxf>
      <font>
        <strike val="0"/>
        <outline val="0"/>
        <shadow val="0"/>
        <u val="none"/>
        <vertAlign val="baseline"/>
        <sz val="9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numFmt numFmtId="0" formatCode="General"/>
      <alignment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  <border diagonalUp="0" diagonalDown="0" outline="0">
        <left style="thin">
          <color rgb="FFC0C0C0"/>
        </left>
        <right/>
        <top style="thin">
          <color rgb="FFC0C0C0"/>
        </top>
        <bottom style="thin">
          <color rgb="FFC0C0C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border outline="0">
        <bottom style="thin">
          <color rgb="FFC0C0C0"/>
        </bottom>
      </border>
    </dxf>
    <dxf>
      <border outline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</border>
    </dxf>
    <dxf>
      <font>
        <strike val="0"/>
        <outline val="0"/>
        <shadow val="0"/>
        <u val="none"/>
        <vertAlign val="baseline"/>
        <sz val="9"/>
        <name val="Arial"/>
        <family val="2"/>
        <scheme val="none"/>
      </font>
      <alignment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C0C0C0"/>
        </left>
        <right style="thin">
          <color rgb="FFC0C0C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249405-AE89-4CE6-8C81-7FB4E433DAB3}" name="T_EXTRAC" displayName="T_EXTRAC" ref="A1:U105" totalsRowShown="0" headerRowDxfId="37" dataDxfId="36" headerRowBorderDxfId="34" tableBorderDxfId="35">
  <autoFilter ref="A1:U105" xr:uid="{26663367-5180-4FB8-B60D-C49E29062B86}"/>
  <tableColumns count="21">
    <tableColumn id="1" xr3:uid="{B159C3AC-0E7D-472D-A466-D65902316895}" name="Product" dataDxfId="33"/>
    <tableColumn id="2" xr3:uid="{942AB434-5A08-4F46-BA4F-83B18B7B6F4A}" name="Application Code" dataDxfId="32"/>
    <tableColumn id="3" xr3:uid="{CA74DCA0-1267-4C9D-862A-F8EC4427DE4F}" name="Procedure Identifier" dataDxfId="31"/>
    <tableColumn id="4" xr3:uid="{95B83140-201A-4FD7-A6BA-ECFB8393261C}" name="PDS Active Ingredient Manufacturer" dataDxfId="30"/>
    <tableColumn id="5" xr3:uid="{6DB0439C-523F-4768-88F1-98B5CD122110}" name="PDS Active Ingredient Function " dataDxfId="29"/>
    <tableColumn id="6" xr3:uid="{2202A4DD-6F9E-42A2-8D1A-6B7B888C36AC}" name="PDS Active Ingredient Function Manufacturer" dataDxfId="28"/>
    <tableColumn id="7" xr3:uid="{415241B7-490F-40A1-9D07-B4924C7DBDB5}" name="PDS COS/CEP" dataDxfId="27"/>
    <tableColumn id="8" xr3:uid="{446D85BF-A060-4E47-8688-34D53DDDB21E}" name="PDS DMF" dataDxfId="26"/>
    <tableColumn id="9" xr3:uid="{EE80D1D6-9071-4167-90DB-FF5480333E0A}" name="PDS DMF CEP Owner" dataDxfId="25"/>
    <tableColumn id="10" xr3:uid="{31163871-C559-4113-BFDE-1067CFB02A31}" name="Concat Product + PDS AIM Temp" dataDxfId="24">
      <calculatedColumnFormula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calculatedColumnFormula>
    </tableColumn>
    <tableColumn id="13" xr3:uid="{8F99B987-AE85-4424-9E53-BED9AC6F4C7C}" name="Manufactory CEP DMF" dataDxfId="23">
      <calculatedColumnFormula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calculatedColumnFormula>
    </tableColumn>
    <tableColumn id="11" xr3:uid="{22400C1A-BE13-4422-8EC6-0DAF1AD99F42}" name="PDS COS/CEP hors version" dataDxfId="22">
      <calculatedColumnFormula>IF(T_EXTRAC[[#This Row],[PDS COS/CEP]]&lt;&gt;"",LEFT(T_EXTRAC[[#This Row],[PDS COS/CEP]],IFERROR(SEARCH("REV",T_EXTRAC[[#This Row],[PDS COS/CEP]])-2,255)),"")</calculatedColumnFormula>
    </tableColumn>
    <tableColumn id="16" xr3:uid="{22213038-06D4-410A-9E3A-3A2805AB8299}" name="PDS COS/CEP Version" dataDxfId="21">
      <calculatedColumnFormula>IF(AND(T_EXTRAC[[#This Row],[PDS COS/CEP]]&lt;&gt;"",ISNUMBER(VALUE(RIGHT(T_EXTRAC[[#This Row],[PDS COS/CEP]],2)))),VALUE(RIGHT(T_EXTRAC[[#This Row],[PDS COS/CEP]],2)),"")</calculatedColumnFormula>
    </tableColumn>
    <tableColumn id="17" xr3:uid="{45F231DF-E796-4485-A44D-BAF47F85BE50}" name="PDS COS/CEP Version max" dataDxfId="20">
      <calculatedColumnFormula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calculatedColumnFormula>
    </tableColumn>
    <tableColumn id="15" xr3:uid="{EDEA019F-F096-448A-8617-DDD13160D0AC}" name="Info CEP Temp" dataDxfId="19">
      <calculatedColumnFormula>IF(T_EXTRAC[[#This Row],[PDS COS/CEP Version max]]&lt;&gt;"",T_EXTRAC[[#This Row],[PDS COS/CEP hors version]],"")</calculatedColumnFormula>
    </tableColumn>
    <tableColumn id="23" xr3:uid="{20DD9537-A73C-4A76-9E5B-A4D74D024183}" name="Clé CEP" dataDxfId="18">
      <calculatedColumnFormula>IF(T_EXTRAC[[#This Row],[Info CEP]]&lt;&gt;"",T_EXTRAC[[#This Row],[Application Code]]&amp;"\"&amp;T_EXTRAC[[#This Row],[Manufactory CEP DMF]],"")</calculatedColumnFormula>
    </tableColumn>
    <tableColumn id="18" xr3:uid="{52AB0E08-09B9-42BF-8FD0-7F32D88A12A2}" name="Info CEP" dataDxfId="17">
      <calculatedColumnFormula>IF(T_EXTRAC[[#This Row],[Info CEP Temp]]&lt;&gt;"",IF(COUNTIFS($B$1:B2,T_EXTRAC[[#This Row],[Application Code]],$O$1:O2,T_EXTRAC[[#This Row],[Info CEP Temp]],$K$1:$K2,T_EXTRAC[[#This Row],[Manufactory CEP DMF]])=1,MID(T_EXTRAC[[#This Row],[Info CEP Temp]],IFERROR(SEARCH("-",T_EXTRAC[[#This Row],[Info CEP Temp]],1),0)+1,255),""),"")</calculatedColumnFormula>
    </tableColumn>
    <tableColumn id="12" xr3:uid="{01BAFA66-16DA-4F8C-BCC4-DC3CE5CDB695}" name="Info DMF Temp" dataDxfId="13">
      <calculatedColumnFormula>IF(AND(T_EXTRAC[[#This Row],[Manufactory CEP DMF]]&lt;&gt;"",T_EXTRAC[[#This Row],[PDS DMF]]&lt;&gt;""),TRIM(LEFT(T_EXTRAC[[#This Row],[PDS DMF]],IFERROR(SEARCH("version",SUBSTITUTE(T_EXTRAC[[#This Row],[PDS DMF]],"(",""))-1,255))),"")</calculatedColumnFormula>
    </tableColumn>
    <tableColumn id="24" xr3:uid="{C8FF8BAF-1317-48E1-A585-20B553B4AD17}" name="Clé DMF" dataDxfId="16">
      <calculatedColumnFormula>IF(T_EXTRAC[[#This Row],[Info DMF]]&lt;&gt;"",T_EXTRAC[[#This Row],[Application Code]]&amp;"\"&amp;T_EXTRAC[[#This Row],[Manufactory CEP DMF]],"")</calculatedColumnFormula>
    </tableColumn>
    <tableColumn id="19" xr3:uid="{95D87F72-1604-4EE8-9032-A317705E2B01}" name="Info DMF" dataDxfId="15">
      <calculatedColumnFormula>IF(T_EXTRAC[[#This Row],[Info DMF Temp]]&lt;&gt;"",IF(COUNTIFS($B$1:B2,T_EXTRAC[[#This Row],[Application Code]],$R$1:R2,T_EXTRAC[[#This Row],[Info DMF Temp]])=1,T_EXTRAC[[#This Row],[Info DMF Temp]],""),"")</calculatedColumnFormula>
    </tableColumn>
    <tableColumn id="20" xr3:uid="{F1521ED8-8D76-4967-90AE-C11CCF55189D}" name="Site de fabrication + CEP+DMF" dataDxfId="14">
      <calculatedColumnFormula>IF(T_EXTRAC[[#This Row],[Concat Product + PDS AIM Temp]]&lt;&gt;"",IF(COUNTIFS($B$1:B2,T_EXTRAC[[#This Row],[Application Code]],$J$1:J2,T_EXTRAC[[#This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8F1B28-B803-4C6E-8628-F818BF806CEB}" name="T_TRAVAIL" displayName="T_TRAVAIL" ref="A1:H4" totalsRowShown="0" headerRowDxfId="12" dataDxfId="11" headerRowBorderDxfId="9" tableBorderDxfId="10" totalsRowBorderDxfId="8">
  <autoFilter ref="A1:H4" xr:uid="{F58F1B28-B803-4C6E-8628-F818BF806CEB}"/>
  <tableColumns count="8">
    <tableColumn id="1" xr3:uid="{50B0D307-E49C-452B-A492-EC69BD42B59C}" name="Nom" dataDxfId="7" dataCellStyle="Normal 2"/>
    <tableColumn id="2" xr3:uid="{1B0738E3-52FA-4249-B0FD-E9B674EC7BE7}" name="Code CIS colonne C" dataDxfId="6" dataCellStyle="Normal 2"/>
    <tableColumn id="3" xr3:uid="{38EACC27-E632-4184-A639-0798BC0BFFCB}" name="Clé initiale" dataDxfId="5" dataCellStyle="Normal 2"/>
    <tableColumn id="4" xr3:uid="{2AEEDB50-7318-4332-BAD8-92D478127296}" name="Clé de recherche" dataDxfId="4" dataCellStyle="Normal 2">
      <calculatedColumnFormula>_xlfn.IFS(LEFT(T_TRAVAIL[[#This Row],[Clé initiale]],2)="NL","FR "&amp;T_TRAVAIL[[#This Row],[Clé initiale]],SEARCH("/",T_TRAVAIL[[#This Row],[Clé initiale]],1)&gt;0,SUBSTITUTE(T_TRAVAIL[[#This Row],[Clé initiale]],"/","-"),1=1,T_TRAVAIL[[#This Row],[Clé initiale]])</calculatedColumnFormula>
    </tableColumn>
    <tableColumn id="14" xr3:uid="{6842C0CE-D9A1-4C3D-8AE6-0CB5B7C3AAE6}" name="Clé de recherche manuelle" dataDxfId="3" dataCellStyle="Normal 2"/>
    <tableColumn id="11" xr3:uid="{1503CB02-7975-4CD2-A8E5-291CADE9E272}" name="Site(s) de fabrication + CEP+DMF - Clé auto" dataDxfId="2" dataCellStyle="Normal 2">
      <calculatedColumnFormula array="1">_xlfn.TEXTJOIN(";"&amp;CHAR(10),TRUE,IF(T_EXTRAC[Application Code]=T_TRAVAIL[[#This Row],[Clé de recherche]],IF(T_EXTRAC[Site de fabrication + CEP+DMF]&lt;&gt;"",T_EXTRAC[Site de fabrication + CEP+DMF],""),""))</calculatedColumnFormula>
    </tableColumn>
    <tableColumn id="15" xr3:uid="{A69A4BEE-1336-428B-9AC7-2210D140D1E4}" name="Site(s) de fabrication + CEP+DMF - Clé manu" dataDxfId="0" dataCellStyle="Normal 2">
      <calculatedColumnFormula array="1">_xlfn.TEXTJOIN(";"&amp;CHAR(10),TRUE,IF(T_EXTRAC[Application Code]=T_TRAVAIL[[#This Row],[Clé de recherche manuelle]],IF(T_EXTRAC[Site de fabrication + CEP+DMF]&lt;&gt;"",T_EXTRAC[Site de fabrication + CEP+DMF],""),""))</calculatedColumnFormula>
    </tableColumn>
    <tableColumn id="16" xr3:uid="{CB9F10F3-0644-43B1-BDAE-5E67C04AFBAD}" name="Site(s) de fabrication + CEP+DMF" dataDxfId="1" dataCellStyle="Normal 2">
      <calculatedColumnFormula>IF(T_TRAVAIL[[#This Row],[Site(s) de fabrication + CEP+DMF - Clé auto]]&lt;&gt;"",T_TRAVAIL[[#This Row],[Site(s) de fabrication + CEP+DMF - Clé auto]],T_TRAVAIL[[#This Row],[Site(s) de fabrication + CEP+DMF - Clé manu]])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29477C-05A9-4060-B126-051B37CDC072}" name="T_RESULTAT" displayName="T_RESULTAT" ref="A1:O4" totalsRowShown="0" headerRowDxfId="54" dataDxfId="53" tableBorderDxfId="52" headerRowCellStyle="Normal 3" dataCellStyle="Normal 3">
  <autoFilter ref="A1:O4" xr:uid="{9929477C-05A9-4060-B126-051B37CDC072}"/>
  <tableColumns count="15">
    <tableColumn id="1" xr3:uid="{A20CE45F-BAE9-4252-937D-3F0661BC5677}" name="Produit" dataDxfId="51" dataCellStyle="Normal 3"/>
    <tableColumn id="2" xr3:uid="{71F2B15C-60A1-4E06-B0B9-0FD9A6D0B348}" name="code CIS" dataDxfId="50" dataCellStyle="Normal 3"/>
    <tableColumn id="3" xr3:uid="{BE117697-552B-4655-9AFC-B1527D6316E8}" name="Déno" dataDxfId="49" dataCellStyle="Normal 3"/>
    <tableColumn id="4" xr3:uid="{03A9FDD3-A3FC-46F6-9D30-B2F08F3F5A89}" name="Type"/>
    <tableColumn id="5" xr3:uid="{29CBB7E8-F274-4C9D-8381-A756CB1F5F79}" name="Type2" dataDxfId="48" dataCellStyle="Normal 3"/>
    <tableColumn id="6" xr3:uid="{58216E5F-DD4A-4289-964F-56C18CE4EE1E}" name="Site 1" dataDxfId="47" dataCellStyle="Normal 3"/>
    <tableColumn id="7" xr3:uid="{9F1FAB5B-300C-4463-90F7-12B533D8A3EE}" name="Site 2" dataDxfId="46" dataCellStyle="Normal 3"/>
    <tableColumn id="8" xr3:uid="{46B7E68E-1BB1-4267-B4FD-21F20F169890}" name="Site 3" dataDxfId="45" dataCellStyle="Normal 3"/>
    <tableColumn id="9" xr3:uid="{5B83EE17-6976-45ED-84E1-44848D21149E}" name="Site 4" dataDxfId="44" dataCellStyle="Normal 3"/>
    <tableColumn id="10" xr3:uid="{43281871-251C-4D49-AB07-95A0B907FB26}" name="Site 5" dataDxfId="43" dataCellStyle="Normal 3"/>
    <tableColumn id="11" xr3:uid="{5D258907-EFA6-4F42-9078-333813FB4436}" name="Site 6" dataDxfId="42" dataCellStyle="Normal 3"/>
    <tableColumn id="12" xr3:uid="{ADDDF523-76B2-43B9-A084-7F3E02B814FA}" name="Site(s) de certification " dataDxfId="41" dataCellStyle="Normal 3"/>
    <tableColumn id="13" xr3:uid="{E7D933B7-F557-4CF2-8189-F8764D6E8667}" name="Substance" dataDxfId="40" dataCellStyle="Normal 3"/>
    <tableColumn id="14" xr3:uid="{CAFB3A51-ECA6-47A9-93CF-19686164D8A6}" name="Site(s) de fabrication + CEP+DMF" dataDxfId="39" dataCellStyle="Normal 3">
      <calculatedColumnFormula>VLOOKUP(T_RESULTAT[[#This Row],[code CIS]],T_TRAVAIL[[Code CIS colonne C]:[Site(s) de fabrication + CEP+DMF]],7,FALSE)</calculatedColumnFormula>
    </tableColumn>
    <tableColumn id="15" xr3:uid="{86C6BCB4-2434-4F86-A326-170CFF230527}" name="Site(s) de fabrication + CEP+DMF_x000a_(colonne à supprimer)" dataDxfId="38" dataCellStyle="Normal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3367-5180-4FB8-B60D-C49E29062B86}">
  <dimension ref="A1:V10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10" defaultRowHeight="12" x14ac:dyDescent="0.2"/>
  <cols>
    <col min="1" max="1" width="13.7109375" style="54" customWidth="1"/>
    <col min="2" max="2" width="12.140625" style="49" customWidth="1"/>
    <col min="3" max="3" width="19" style="54" customWidth="1"/>
    <col min="4" max="6" width="38.7109375" style="49" customWidth="1"/>
    <col min="7" max="7" width="18.5703125" style="49" customWidth="1"/>
    <col min="8" max="8" width="17.28515625" style="49" customWidth="1"/>
    <col min="9" max="9" width="38.7109375" style="49" customWidth="1"/>
    <col min="10" max="10" width="38.7109375" style="44" customWidth="1"/>
    <col min="11" max="11" width="11.42578125" style="47"/>
    <col min="12" max="12" width="18.7109375" style="44" customWidth="1"/>
    <col min="13" max="14" width="14.7109375" style="47" customWidth="1"/>
    <col min="15" max="15" width="17.7109375" style="44" customWidth="1"/>
    <col min="16" max="16" width="21.7109375" style="44" customWidth="1"/>
    <col min="17" max="18" width="17.7109375" style="44" customWidth="1"/>
    <col min="19" max="19" width="21.7109375" style="47" customWidth="1"/>
    <col min="20" max="20" width="17.7109375" style="47" customWidth="1"/>
    <col min="21" max="21" width="49.5703125" style="47" customWidth="1"/>
    <col min="22" max="22" width="60.7109375" style="44" customWidth="1"/>
    <col min="23" max="16384" width="11.42578125" style="47"/>
  </cols>
  <sheetData>
    <row r="1" spans="1:22" s="44" customFormat="1" ht="26.25" customHeight="1" x14ac:dyDescent="0.2">
      <c r="A1" s="40" t="s">
        <v>65</v>
      </c>
      <c r="B1" s="40" t="s">
        <v>0</v>
      </c>
      <c r="C1" s="40" t="s">
        <v>1</v>
      </c>
      <c r="D1" s="40" t="s">
        <v>2</v>
      </c>
      <c r="E1" s="41" t="s">
        <v>3</v>
      </c>
      <c r="F1" s="42" t="s">
        <v>4</v>
      </c>
      <c r="G1" s="42" t="s">
        <v>5</v>
      </c>
      <c r="H1" s="42" t="s">
        <v>6</v>
      </c>
      <c r="I1" s="42" t="s">
        <v>7</v>
      </c>
      <c r="J1" s="43" t="s">
        <v>85</v>
      </c>
      <c r="K1" s="43" t="s">
        <v>83</v>
      </c>
      <c r="L1" s="43" t="s">
        <v>79</v>
      </c>
      <c r="M1" s="43" t="s">
        <v>80</v>
      </c>
      <c r="N1" s="43" t="s">
        <v>81</v>
      </c>
      <c r="O1" s="43" t="s">
        <v>82</v>
      </c>
      <c r="P1" s="43" t="s">
        <v>86</v>
      </c>
      <c r="Q1" s="43" t="s">
        <v>72</v>
      </c>
      <c r="R1" s="43" t="s">
        <v>84</v>
      </c>
      <c r="S1" s="43" t="s">
        <v>87</v>
      </c>
      <c r="T1" s="43" t="s">
        <v>71</v>
      </c>
      <c r="U1" s="43" t="s">
        <v>89</v>
      </c>
    </row>
    <row r="2" spans="1:22" ht="24" x14ac:dyDescent="0.2">
      <c r="A2" s="32" t="s">
        <v>42</v>
      </c>
      <c r="B2" s="34" t="s">
        <v>44</v>
      </c>
      <c r="C2" s="45"/>
      <c r="D2" s="34"/>
      <c r="E2" s="34" t="s">
        <v>9</v>
      </c>
      <c r="F2" s="34" t="s">
        <v>21</v>
      </c>
      <c r="G2" s="46"/>
      <c r="H2" s="46"/>
      <c r="I2" s="35" t="s">
        <v>45</v>
      </c>
      <c r="J2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2" s="47" t="str">
        <f>IF(T_EXTRAC[[#This Row],[PDS COS/CEP]]&lt;&gt;"",LEFT(T_EXTRAC[[#This Row],[PDS COS/CEP]],IFERROR(SEARCH("REV",T_EXTRAC[[#This Row],[PDS COS/CEP]])-2,255)),"")</f>
        <v/>
      </c>
      <c r="M2" s="47" t="str">
        <f>IF(AND(T_EXTRAC[[#This Row],[PDS COS/CEP]]&lt;&gt;"",ISNUMBER(VALUE(RIGHT(T_EXTRAC[[#This Row],[PDS COS/CEP]],2)))),VALUE(RIGHT(T_EXTRAC[[#This Row],[PDS COS/CEP]],2)),"")</f>
        <v/>
      </c>
      <c r="N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" s="44" t="str">
        <f>IF(T_EXTRAC[[#This Row],[PDS COS/CEP Version max]]&lt;&gt;"",T_EXTRAC[[#This Row],[PDS COS/CEP hors version]],"")</f>
        <v/>
      </c>
      <c r="P2" s="44" t="str">
        <f>IF(T_EXTRAC[[#This Row],[Info CEP]]&lt;&gt;"",T_EXTRAC[[#This Row],[Application Code]]&amp;"\"&amp;T_EXTRAC[[#This Row],[Manufactory CEP DMF]],"")</f>
        <v/>
      </c>
      <c r="Q2" s="44" t="str">
        <f>IF(T_EXTRAC[[#This Row],[Info CEP Temp]]&lt;&gt;"",IF(COUNTIFS($B$1:B2,T_EXTRAC[[#This Row],[Application Code]],$O$1:O2,T_EXTRAC[[#This Row],[Info CEP Temp]],$K$1:$K2,T_EXTRAC[[#This Row],[Manufactory CEP DMF]])=1,MID(T_EXTRAC[[#This Row],[Info CEP Temp]],IFERROR(SEARCH("-",T_EXTRAC[[#This Row],[Info CEP Temp]],1),0)+1,255),""),"")</f>
        <v/>
      </c>
      <c r="R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" s="47" t="str">
        <f>IF(T_EXTRAC[[#This Row],[Info DMF]]&lt;&gt;"",T_EXTRAC[[#This Row],[Application Code]]&amp;"\"&amp;T_EXTRAC[[#This Row],[Manufactory CEP DMF]],"")</f>
        <v/>
      </c>
      <c r="T2" s="47" t="str">
        <f>IF(T_EXTRAC[[#This Row],[Info DMF Temp]]&lt;&gt;"",IF(COUNTIFS($B$1:B2,T_EXTRAC[[#This Row],[Application Code]],$R$1:R2,T_EXTRAC[[#This Row],[Info DMF Temp]])=1,T_EXTRAC[[#This Row],[Info DMF Temp]],""),"")</f>
        <v/>
      </c>
      <c r="U2" s="44" t="str">
        <f>IF(T_EXTRAC[[#This Row],[Concat Product + PDS AIM Temp]]&lt;&gt;"",IF(COUNTIFS($B$1:B2,T_EXTRAC[[#This Row],[Application Code]],$J$1:J2,T_EXTRAC[[#This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</row>
    <row r="3" spans="1:22" ht="24" x14ac:dyDescent="0.2">
      <c r="A3" s="32" t="s">
        <v>42</v>
      </c>
      <c r="B3" s="34" t="s">
        <v>44</v>
      </c>
      <c r="C3" s="45"/>
      <c r="D3" s="34"/>
      <c r="E3" s="34" t="s">
        <v>9</v>
      </c>
      <c r="F3" s="34" t="s">
        <v>19</v>
      </c>
      <c r="G3" s="46"/>
      <c r="H3" s="46"/>
      <c r="I3" s="35" t="s">
        <v>45</v>
      </c>
      <c r="J3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3" s="47" t="str">
        <f>IF(T_EXTRAC[[#This Row],[PDS COS/CEP]]&lt;&gt;"",LEFT(T_EXTRAC[[#This Row],[PDS COS/CEP]],IFERROR(SEARCH("REV",T_EXTRAC[[#This Row],[PDS COS/CEP]])-2,255)),"")</f>
        <v/>
      </c>
      <c r="M3" s="47" t="str">
        <f>IF(AND(T_EXTRAC[[#This Row],[PDS COS/CEP]]&lt;&gt;"",ISNUMBER(VALUE(RIGHT(T_EXTRAC[[#This Row],[PDS COS/CEP]],2)))),VALUE(RIGHT(T_EXTRAC[[#This Row],[PDS COS/CEP]],2)),"")</f>
        <v/>
      </c>
      <c r="N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" s="44" t="str">
        <f>IF(T_EXTRAC[[#This Row],[PDS COS/CEP Version max]]&lt;&gt;"",T_EXTRAC[[#This Row],[PDS COS/CEP hors version]],"")</f>
        <v/>
      </c>
      <c r="P3" s="44" t="str">
        <f>IF(T_EXTRAC[[#This Row],[Info CEP]]&lt;&gt;"",T_EXTRAC[[#This Row],[Application Code]]&amp;"\"&amp;T_EXTRAC[[#This Row],[Manufactory CEP DMF]],"")</f>
        <v/>
      </c>
      <c r="Q3" s="44" t="str">
        <f>IF(T_EXTRAC[[#This Row],[Info CEP Temp]]&lt;&gt;"",IF(COUNTIFS($B$1:B3,T_EXTRAC[[#This Row],[Application Code]],$O$1:O3,T_EXTRAC[[#This Row],[Info CEP Temp]],$K$1:$K3,T_EXTRAC[[#This Row],[Manufactory CEP DMF]])=1,MID(T_EXTRAC[[#This Row],[Info CEP Temp]],IFERROR(SEARCH("-",T_EXTRAC[[#This Row],[Info CEP Temp]],1),0)+1,255),""),"")</f>
        <v/>
      </c>
      <c r="R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" s="47" t="str">
        <f>IF(T_EXTRAC[[#This Row],[Info DMF]]&lt;&gt;"",T_EXTRAC[[#This Row],[Application Code]]&amp;"\"&amp;T_EXTRAC[[#This Row],[Manufactory CEP DMF]],"")</f>
        <v/>
      </c>
      <c r="T3" s="47" t="str">
        <f>IF(T_EXTRAC[[#This Row],[Info DMF Temp]]&lt;&gt;"",IF(COUNTIFS($B$1:B3,T_EXTRAC[[#This Row],[Application Code]],$R$1:R3,T_EXTRAC[[#This Row],[Info DMF Temp]])=1,T_EXTRAC[[#This Row],[Info DMF Temp]],""),"")</f>
        <v/>
      </c>
      <c r="U3" s="44" t="str">
        <f>IF(T_EXTRAC[[#This Row],[Concat Product + PDS AIM Temp]]&lt;&gt;"",IF(COUNTIFS($B$1:B3,T_EXTRAC[[#This Row],[Application Code]],$J$1:J3,T_EXTRAC[[#This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" s="47"/>
    </row>
    <row r="4" spans="1:22" ht="36" x14ac:dyDescent="0.2">
      <c r="A4" s="32" t="s">
        <v>42</v>
      </c>
      <c r="B4" s="34" t="s">
        <v>44</v>
      </c>
      <c r="C4" s="45"/>
      <c r="D4" s="34"/>
      <c r="E4" s="34" t="s">
        <v>10</v>
      </c>
      <c r="F4" s="34" t="s">
        <v>23</v>
      </c>
      <c r="G4" s="34" t="s">
        <v>46</v>
      </c>
      <c r="H4" s="46"/>
      <c r="I4" s="48"/>
      <c r="J4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4" s="47" t="str">
        <f>IF(T_EXTRAC[[#This Row],[PDS COS/CEP]]&lt;&gt;"",LEFT(T_EXTRAC[[#This Row],[PDS COS/CEP]],IFERROR(SEARCH("REV",T_EXTRAC[[#This Row],[PDS COS/CEP]])-2,255)),"")</f>
        <v>R1-CEP-2002-055</v>
      </c>
      <c r="M4" s="47">
        <f>IF(AND(T_EXTRAC[[#This Row],[PDS COS/CEP]]&lt;&gt;"",ISNUMBER(VALUE(RIGHT(T_EXTRAC[[#This Row],[PDS COS/CEP]],2)))),VALUE(RIGHT(T_EXTRAC[[#This Row],[PDS COS/CEP]],2)),"")</f>
        <v>5</v>
      </c>
      <c r="N4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5</v>
      </c>
      <c r="O4" s="44" t="str">
        <f>IF(T_EXTRAC[[#This Row],[PDS COS/CEP Version max]]&lt;&gt;"",T_EXTRAC[[#This Row],[PDS COS/CEP hors version]],"")</f>
        <v>R1-CEP-2002-055</v>
      </c>
      <c r="P4" s="44" t="str">
        <f>IF(T_EXTRAC[[#This Row],[Info CEP]]&lt;&gt;"",T_EXTRAC[[#This Row],[Application Code]]&amp;"\"&amp;T_EXTRAC[[#This Row],[Manufactory CEP DMF]],"")</f>
        <v>FR NL26532-3-4\</v>
      </c>
      <c r="Q4" s="44" t="str">
        <f>IF(T_EXTRAC[[#This Row],[Info CEP Temp]]&lt;&gt;"",IF(COUNTIFS($B$1:B4,T_EXTRAC[[#This Row],[Application Code]],$O$1:O4,T_EXTRAC[[#This Row],[Info CEP Temp]],$K$1:$K4,T_EXTRAC[[#This Row],[Manufactory CEP DMF]])=1,MID(T_EXTRAC[[#This Row],[Info CEP Temp]],IFERROR(SEARCH("-",T_EXTRAC[[#This Row],[Info CEP Temp]],1),0)+1,255),""),"")</f>
        <v>CEP-2002-055</v>
      </c>
      <c r="R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" s="47" t="str">
        <f>IF(T_EXTRAC[[#This Row],[Info DMF]]&lt;&gt;"",T_EXTRAC[[#This Row],[Application Code]]&amp;"\"&amp;T_EXTRAC[[#This Row],[Manufactory CEP DMF]],"")</f>
        <v/>
      </c>
      <c r="T4" s="47" t="str">
        <f>IF(T_EXTRAC[[#This Row],[Info DMF Temp]]&lt;&gt;"",IF(COUNTIFS($B$1:B4,T_EXTRAC[[#This Row],[Application Code]],$R$1:R4,T_EXTRAC[[#This Row],[Info DMF Temp]])=1,T_EXTRAC[[#This Row],[Info DMF Temp]],""),"")</f>
        <v/>
      </c>
      <c r="U4" s="44" t="str">
        <f>IF(T_EXTRAC[[#This Row],[Concat Product + PDS AIM Temp]]&lt;&gt;"",IF(COUNTIFS($B$1:B4,T_EXTRAC[[#This Row],[Application Code]],$J$1:J4,T_EXTRAC[[#This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4" s="47"/>
    </row>
    <row r="5" spans="1:22" ht="24" x14ac:dyDescent="0.2">
      <c r="A5" s="32" t="s">
        <v>42</v>
      </c>
      <c r="B5" s="34" t="s">
        <v>44</v>
      </c>
      <c r="C5" s="45"/>
      <c r="D5" s="34"/>
      <c r="E5" s="34" t="s">
        <v>10</v>
      </c>
      <c r="F5" s="34" t="s">
        <v>24</v>
      </c>
      <c r="G5" s="34" t="s">
        <v>47</v>
      </c>
      <c r="H5" s="46"/>
      <c r="I5" s="35" t="s">
        <v>12</v>
      </c>
      <c r="J5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Excella-4</v>
      </c>
      <c r="L5" s="47" t="str">
        <f>IF(T_EXTRAC[[#This Row],[PDS COS/CEP]]&lt;&gt;"",LEFT(T_EXTRAC[[#This Row],[PDS COS/CEP]],IFERROR(SEARCH("REV",T_EXTRAC[[#This Row],[PDS COS/CEP]])-2,255)),"")</f>
        <v>R1-CEP 2002-055</v>
      </c>
      <c r="M5" s="47">
        <f>IF(AND(T_EXTRAC[[#This Row],[PDS COS/CEP]]&lt;&gt;"",ISNUMBER(VALUE(RIGHT(T_EXTRAC[[#This Row],[PDS COS/CEP]],2)))),VALUE(RIGHT(T_EXTRAC[[#This Row],[PDS COS/CEP]],2)),"")</f>
        <v>4</v>
      </c>
      <c r="N5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4</v>
      </c>
      <c r="O5" s="44" t="str">
        <f>IF(T_EXTRAC[[#This Row],[PDS COS/CEP Version max]]&lt;&gt;"",T_EXTRAC[[#This Row],[PDS COS/CEP hors version]],"")</f>
        <v>R1-CEP 2002-055</v>
      </c>
      <c r="P5" s="44" t="str">
        <f>IF(T_EXTRAC[[#This Row],[Info CEP]]&lt;&gt;"",T_EXTRAC[[#This Row],[Application Code]]&amp;"\"&amp;T_EXTRAC[[#This Row],[Manufactory CEP DMF]],"")</f>
        <v>FR NL26532-3-4\Excella-4</v>
      </c>
      <c r="Q5" s="44" t="str">
        <f>IF(T_EXTRAC[[#This Row],[Info CEP Temp]]&lt;&gt;"",IF(COUNTIFS($B$1:B5,T_EXTRAC[[#This Row],[Application Code]],$O$1:O5,T_EXTRAC[[#This Row],[Info CEP Temp]],$K$1:$K5,T_EXTRAC[[#This Row],[Manufactory CEP DMF]])=1,MID(T_EXTRAC[[#This Row],[Info CEP Temp]],IFERROR(SEARCH("-",T_EXTRAC[[#This Row],[Info CEP Temp]],1),0)+1,255),""),"")</f>
        <v>CEP 2002-055</v>
      </c>
      <c r="R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" s="47" t="str">
        <f>IF(T_EXTRAC[[#This Row],[Info DMF]]&lt;&gt;"",T_EXTRAC[[#This Row],[Application Code]]&amp;"\"&amp;T_EXTRAC[[#This Row],[Manufactory CEP DMF]],"")</f>
        <v/>
      </c>
      <c r="T5" s="47" t="str">
        <f>IF(T_EXTRAC[[#This Row],[Info DMF Temp]]&lt;&gt;"",IF(COUNTIFS($B$1:B5,T_EXTRAC[[#This Row],[Application Code]],$R$1:R5,T_EXTRAC[[#This Row],[Info DMF Temp]])=1,T_EXTRAC[[#This Row],[Info DMF Temp]],""),"")</f>
        <v/>
      </c>
      <c r="U5" s="44" t="str">
        <f>IF(T_EXTRAC[[#This Row],[Concat Product + PDS AIM Temp]]&lt;&gt;"",IF(COUNTIFS($B$1:B5,T_EXTRAC[[#This Row],[Application Code]],$J$1:J5,T_EXTRAC[[#This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" s="47"/>
    </row>
    <row r="6" spans="1:22" ht="24" x14ac:dyDescent="0.2">
      <c r="A6" s="32" t="s">
        <v>42</v>
      </c>
      <c r="B6" s="34" t="s">
        <v>44</v>
      </c>
      <c r="C6" s="45"/>
      <c r="D6" s="34"/>
      <c r="E6" s="34" t="s">
        <v>11</v>
      </c>
      <c r="F6" s="34" t="s">
        <v>17</v>
      </c>
      <c r="G6" s="46"/>
      <c r="H6" s="46"/>
      <c r="I6" s="35" t="s">
        <v>45</v>
      </c>
      <c r="J6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6" s="47" t="str">
        <f>IF(T_EXTRAC[[#This Row],[PDS COS/CEP]]&lt;&gt;"",LEFT(T_EXTRAC[[#This Row],[PDS COS/CEP]],IFERROR(SEARCH("REV",T_EXTRAC[[#This Row],[PDS COS/CEP]])-2,255)),"")</f>
        <v/>
      </c>
      <c r="M6" s="47" t="str">
        <f>IF(AND(T_EXTRAC[[#This Row],[PDS COS/CEP]]&lt;&gt;"",ISNUMBER(VALUE(RIGHT(T_EXTRAC[[#This Row],[PDS COS/CEP]],2)))),VALUE(RIGHT(T_EXTRAC[[#This Row],[PDS COS/CEP]],2)),"")</f>
        <v/>
      </c>
      <c r="N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" s="44" t="str">
        <f>IF(T_EXTRAC[[#This Row],[PDS COS/CEP Version max]]&lt;&gt;"",T_EXTRAC[[#This Row],[PDS COS/CEP hors version]],"")</f>
        <v/>
      </c>
      <c r="P6" s="44" t="str">
        <f>IF(T_EXTRAC[[#This Row],[Info CEP]]&lt;&gt;"",T_EXTRAC[[#This Row],[Application Code]]&amp;"\"&amp;T_EXTRAC[[#This Row],[Manufactory CEP DMF]],"")</f>
        <v/>
      </c>
      <c r="Q6" s="44" t="str">
        <f>IF(T_EXTRAC[[#This Row],[Info CEP Temp]]&lt;&gt;"",IF(COUNTIFS($B$1:B6,T_EXTRAC[[#This Row],[Application Code]],$O$1:O6,T_EXTRAC[[#This Row],[Info CEP Temp]],$K$1:$K6,T_EXTRAC[[#This Row],[Manufactory CEP DMF]])=1,MID(T_EXTRAC[[#This Row],[Info CEP Temp]],IFERROR(SEARCH("-",T_EXTRAC[[#This Row],[Info CEP Temp]],1),0)+1,255),""),"")</f>
        <v/>
      </c>
      <c r="R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" s="47" t="str">
        <f>IF(T_EXTRAC[[#This Row],[Info DMF]]&lt;&gt;"",T_EXTRAC[[#This Row],[Application Code]]&amp;"\"&amp;T_EXTRAC[[#This Row],[Manufactory CEP DMF]],"")</f>
        <v/>
      </c>
      <c r="T6" s="47" t="str">
        <f>IF(T_EXTRAC[[#This Row],[Info DMF Temp]]&lt;&gt;"",IF(COUNTIFS($B$1:B6,T_EXTRAC[[#This Row],[Application Code]],$R$1:R6,T_EXTRAC[[#This Row],[Info DMF Temp]])=1,T_EXTRAC[[#This Row],[Info DMF Temp]],""),"")</f>
        <v/>
      </c>
      <c r="U6" s="44" t="str">
        <f>IF(T_EXTRAC[[#This Row],[Concat Product + PDS AIM Temp]]&lt;&gt;"",IF(COUNTIFS($B$1:B6,T_EXTRAC[[#This Row],[Application Code]],$J$1:J6,T_EXTRAC[[#This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" s="47"/>
    </row>
    <row r="7" spans="1:22" ht="36" x14ac:dyDescent="0.2">
      <c r="A7" s="32" t="s">
        <v>42</v>
      </c>
      <c r="B7" s="34" t="s">
        <v>44</v>
      </c>
      <c r="C7" s="45"/>
      <c r="D7" s="34" t="s">
        <v>45</v>
      </c>
      <c r="E7" s="34" t="s">
        <v>8</v>
      </c>
      <c r="F7" s="34" t="s">
        <v>8</v>
      </c>
      <c r="G7" s="46"/>
      <c r="H7" s="34" t="s">
        <v>48</v>
      </c>
      <c r="I7" s="35" t="s">
        <v>45</v>
      </c>
      <c r="J7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Archimica S.p.A. Viale Milano 86, Lodi, LO, 26900, Italy IT#CEP#Archimica-6#CEP##DMF#Archimica-6#DMF#</v>
      </c>
      <c r="K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Archimica-6</v>
      </c>
      <c r="L7" s="47" t="str">
        <f>IF(T_EXTRAC[[#This Row],[PDS COS/CEP]]&lt;&gt;"",LEFT(T_EXTRAC[[#This Row],[PDS COS/CEP]],IFERROR(SEARCH("REV",T_EXTRAC[[#This Row],[PDS COS/CEP]])-2,255)),"")</f>
        <v/>
      </c>
      <c r="M7" s="47" t="str">
        <f>IF(AND(T_EXTRAC[[#This Row],[PDS COS/CEP]]&lt;&gt;"",ISNUMBER(VALUE(RIGHT(T_EXTRAC[[#This Row],[PDS COS/CEP]],2)))),VALUE(RIGHT(T_EXTRAC[[#This Row],[PDS COS/CEP]],2)),"")</f>
        <v/>
      </c>
      <c r="N7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" s="44" t="str">
        <f>IF(T_EXTRAC[[#This Row],[PDS COS/CEP Version max]]&lt;&gt;"",T_EXTRAC[[#This Row],[PDS COS/CEP hors version]],"")</f>
        <v/>
      </c>
      <c r="P7" s="44" t="str">
        <f>IF(T_EXTRAC[[#This Row],[Info CEP]]&lt;&gt;"",T_EXTRAC[[#This Row],[Application Code]]&amp;"\"&amp;T_EXTRAC[[#This Row],[Manufactory CEP DMF]],"")</f>
        <v/>
      </c>
      <c r="Q7" s="44" t="str">
        <f>IF(T_EXTRAC[[#This Row],[Info CEP Temp]]&lt;&gt;"",IF(COUNTIFS($B$1:B7,T_EXTRAC[[#This Row],[Application Code]],$O$1:O7,T_EXTRAC[[#This Row],[Info CEP Temp]],$K$1:$K7,T_EXTRAC[[#This Row],[Manufactory CEP DMF]])=1,MID(T_EXTRAC[[#This Row],[Info CEP Temp]],IFERROR(SEARCH("-",T_EXTRAC[[#This Row],[Info CEP Temp]],1),0)+1,255),""),"")</f>
        <v/>
      </c>
      <c r="R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" s="47" t="str">
        <f>IF(T_EXTRAC[[#This Row],[Info DMF]]&lt;&gt;"",T_EXTRAC[[#This Row],[Application Code]]&amp;"\"&amp;T_EXTRAC[[#This Row],[Manufactory CEP DMF]],"")</f>
        <v/>
      </c>
      <c r="T7" s="47" t="str">
        <f>IF(T_EXTRAC[[#This Row],[Info DMF Temp]]&lt;&gt;"",IF(COUNTIFS($B$1:B7,T_EXTRAC[[#This Row],[Application Code]],$R$1:R7,T_EXTRAC[[#This Row],[Info DMF Temp]])=1,T_EXTRAC[[#This Row],[Info DMF Temp]],""),"")</f>
        <v/>
      </c>
      <c r="U7" s="44" t="str">
        <f>IF(T_EXTRAC[[#This Row],[Concat Product + PDS AIM Temp]]&lt;&gt;"",IF(COUNTIFS($B$1:B7,T_EXTRAC[[#This Row],[Application Code]],$J$1:J7,T_EXTRAC[[#This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Archimica S.p.A. Viale Milano 86, Lodi, LO, 26900, Italy IT</v>
      </c>
      <c r="V7" s="47"/>
    </row>
    <row r="8" spans="1:22" ht="36" x14ac:dyDescent="0.2">
      <c r="A8" s="32" t="s">
        <v>42</v>
      </c>
      <c r="B8" s="34" t="s">
        <v>44</v>
      </c>
      <c r="C8" s="45"/>
      <c r="D8" s="34" t="s">
        <v>43</v>
      </c>
      <c r="E8" s="34" t="s">
        <v>8</v>
      </c>
      <c r="F8" s="34" t="s">
        <v>8</v>
      </c>
      <c r="G8" s="46"/>
      <c r="H8" s="34" t="s">
        <v>49</v>
      </c>
      <c r="I8" s="35" t="s">
        <v>43</v>
      </c>
      <c r="J8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Euticals S.p.A Viale Milano 86/88, 26900 Lodi, Italy IT#CEP#Euticals-7#CEP##DMF#Euticals-7#DMF#</v>
      </c>
      <c r="K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Euticals-7</v>
      </c>
      <c r="L8" s="47" t="str">
        <f>IF(T_EXTRAC[[#This Row],[PDS COS/CEP]]&lt;&gt;"",LEFT(T_EXTRAC[[#This Row],[PDS COS/CEP]],IFERROR(SEARCH("REV",T_EXTRAC[[#This Row],[PDS COS/CEP]])-2,255)),"")</f>
        <v/>
      </c>
      <c r="M8" s="47" t="str">
        <f>IF(AND(T_EXTRAC[[#This Row],[PDS COS/CEP]]&lt;&gt;"",ISNUMBER(VALUE(RIGHT(T_EXTRAC[[#This Row],[PDS COS/CEP]],2)))),VALUE(RIGHT(T_EXTRAC[[#This Row],[PDS COS/CEP]],2)),"")</f>
        <v/>
      </c>
      <c r="N8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" s="44" t="str">
        <f>IF(T_EXTRAC[[#This Row],[PDS COS/CEP Version max]]&lt;&gt;"",T_EXTRAC[[#This Row],[PDS COS/CEP hors version]],"")</f>
        <v/>
      </c>
      <c r="P8" s="44" t="str">
        <f>IF(T_EXTRAC[[#This Row],[Info CEP]]&lt;&gt;"",T_EXTRAC[[#This Row],[Application Code]]&amp;"\"&amp;T_EXTRAC[[#This Row],[Manufactory CEP DMF]],"")</f>
        <v/>
      </c>
      <c r="Q8" s="44" t="str">
        <f>IF(T_EXTRAC[[#This Row],[Info CEP Temp]]&lt;&gt;"",IF(COUNTIFS($B$1:B8,T_EXTRAC[[#This Row],[Application Code]],$O$1:O8,T_EXTRAC[[#This Row],[Info CEP Temp]],$K$1:$K8,T_EXTRAC[[#This Row],[Manufactory CEP DMF]])=1,MID(T_EXTRAC[[#This Row],[Info CEP Temp]],IFERROR(SEARCH("-",T_EXTRAC[[#This Row],[Info CEP Temp]],1),0)+1,255),""),"")</f>
        <v/>
      </c>
      <c r="R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>DMF No.97-018</v>
      </c>
      <c r="S8" s="47" t="str">
        <f>IF(T_EXTRAC[[#This Row],[Info DMF]]&lt;&gt;"",T_EXTRAC[[#This Row],[Application Code]]&amp;"\"&amp;T_EXTRAC[[#This Row],[Manufactory CEP DMF]],"")</f>
        <v>FR NL26532-3-4\Euticals-7</v>
      </c>
      <c r="T8" s="47" t="str">
        <f>IF(T_EXTRAC[[#This Row],[Info DMF Temp]]&lt;&gt;"",IF(COUNTIFS($B$1:B8,T_EXTRAC[[#This Row],[Application Code]],$R$1:R8,T_EXTRAC[[#This Row],[Info DMF Temp]])=1,T_EXTRAC[[#This Row],[Info DMF Temp]],""),"")</f>
        <v>DMF No.97-018</v>
      </c>
      <c r="U8" s="44" t="str">
        <f>IF(T_EXTRAC[[#This Row],[Concat Product + PDS AIM Temp]]&lt;&gt;"",IF(COUNTIFS($B$1:B8,T_EXTRAC[[#This Row],[Application Code]],$J$1:J8,T_EXTRAC[[#This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Euticals S.p.A Viale Milano 86/88, 26900 Lodi, Italy IT DMF No.97-018</v>
      </c>
      <c r="V8" s="47"/>
    </row>
    <row r="9" spans="1:22" ht="36" x14ac:dyDescent="0.2">
      <c r="A9" s="32" t="s">
        <v>42</v>
      </c>
      <c r="B9" s="34" t="s">
        <v>44</v>
      </c>
      <c r="C9" s="45"/>
      <c r="D9" s="34" t="s">
        <v>12</v>
      </c>
      <c r="E9" s="34" t="s">
        <v>8</v>
      </c>
      <c r="F9" s="34" t="s">
        <v>8</v>
      </c>
      <c r="G9" s="34" t="s">
        <v>50</v>
      </c>
      <c r="H9" s="46"/>
      <c r="I9" s="35" t="s">
        <v>12</v>
      </c>
      <c r="J9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Excella GmbH &amp; Co. KG Nürnberger Strasse 12, 90537 Feucht, Germany DE#CEP#Excella-8#CEP##DMF#Excella-8#DMF#</v>
      </c>
      <c r="K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Excella-8</v>
      </c>
      <c r="L9" s="47" t="str">
        <f>IF(T_EXTRAC[[#This Row],[PDS COS/CEP]]&lt;&gt;"",LEFT(T_EXTRAC[[#This Row],[PDS COS/CEP]],IFERROR(SEARCH("REV",T_EXTRAC[[#This Row],[PDS COS/CEP]])-2,255)),"")</f>
        <v>R1-CEP 2002-055</v>
      </c>
      <c r="M9" s="47">
        <f>IF(AND(T_EXTRAC[[#This Row],[PDS COS/CEP]]&lt;&gt;"",ISNUMBER(VALUE(RIGHT(T_EXTRAC[[#This Row],[PDS COS/CEP]],2)))),VALUE(RIGHT(T_EXTRAC[[#This Row],[PDS COS/CEP]],2)),"")</f>
        <v>6</v>
      </c>
      <c r="N9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6</v>
      </c>
      <c r="O9" s="44" t="str">
        <f>IF(T_EXTRAC[[#This Row],[PDS COS/CEP Version max]]&lt;&gt;"",T_EXTRAC[[#This Row],[PDS COS/CEP hors version]],"")</f>
        <v>R1-CEP 2002-055</v>
      </c>
      <c r="P9" s="44" t="str">
        <f>IF(T_EXTRAC[[#This Row],[Info CEP]]&lt;&gt;"",T_EXTRAC[[#This Row],[Application Code]]&amp;"\"&amp;T_EXTRAC[[#This Row],[Manufactory CEP DMF]],"")</f>
        <v>FR NL26532-3-4\Excella-8</v>
      </c>
      <c r="Q9" s="44" t="str">
        <f>IF(T_EXTRAC[[#This Row],[Info CEP Temp]]&lt;&gt;"",IF(COUNTIFS($B$1:B9,T_EXTRAC[[#This Row],[Application Code]],$O$1:O9,T_EXTRAC[[#This Row],[Info CEP Temp]],$K$1:$K9,T_EXTRAC[[#This Row],[Manufactory CEP DMF]])=1,MID(T_EXTRAC[[#This Row],[Info CEP Temp]],IFERROR(SEARCH("-",T_EXTRAC[[#This Row],[Info CEP Temp]],1),0)+1,255),""),"")</f>
        <v>CEP 2002-055</v>
      </c>
      <c r="R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" s="47" t="str">
        <f>IF(T_EXTRAC[[#This Row],[Info DMF]]&lt;&gt;"",T_EXTRAC[[#This Row],[Application Code]]&amp;"\"&amp;T_EXTRAC[[#This Row],[Manufactory CEP DMF]],"")</f>
        <v/>
      </c>
      <c r="T9" s="47" t="str">
        <f>IF(T_EXTRAC[[#This Row],[Info DMF Temp]]&lt;&gt;"",IF(COUNTIFS($B$1:B9,T_EXTRAC[[#This Row],[Application Code]],$R$1:R9,T_EXTRAC[[#This Row],[Info DMF Temp]])=1,T_EXTRAC[[#This Row],[Info DMF Temp]],""),"")</f>
        <v/>
      </c>
      <c r="U9" s="44" t="str">
        <f>IF(T_EXTRAC[[#This Row],[Concat Product + PDS AIM Temp]]&lt;&gt;"",IF(COUNTIFS($B$1:B9,T_EXTRAC[[#This Row],[Application Code]],$J$1:J9,T_EXTRAC[[#This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Excella GmbH &amp; Co. KG Nürnberger Strasse 12, 90537 Feucht, Germany DE CEP 2002-055</v>
      </c>
      <c r="V9" s="47"/>
    </row>
    <row r="10" spans="1:22" ht="24" x14ac:dyDescent="0.2">
      <c r="A10" s="32" t="s">
        <v>42</v>
      </c>
      <c r="B10" s="34" t="s">
        <v>44</v>
      </c>
      <c r="C10" s="45"/>
      <c r="D10" s="34"/>
      <c r="E10" s="34" t="s">
        <v>8</v>
      </c>
      <c r="F10" s="34" t="s">
        <v>8</v>
      </c>
      <c r="G10" s="46"/>
      <c r="H10" s="46"/>
      <c r="I10" s="48"/>
      <c r="J10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0" s="47" t="str">
        <f>IF(T_EXTRAC[[#This Row],[PDS COS/CEP]]&lt;&gt;"",LEFT(T_EXTRAC[[#This Row],[PDS COS/CEP]],IFERROR(SEARCH("REV",T_EXTRAC[[#This Row],[PDS COS/CEP]])-2,255)),"")</f>
        <v/>
      </c>
      <c r="M10" s="47" t="str">
        <f>IF(AND(T_EXTRAC[[#This Row],[PDS COS/CEP]]&lt;&gt;"",ISNUMBER(VALUE(RIGHT(T_EXTRAC[[#This Row],[PDS COS/CEP]],2)))),VALUE(RIGHT(T_EXTRAC[[#This Row],[PDS COS/CEP]],2)),"")</f>
        <v/>
      </c>
      <c r="N1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0" s="44" t="str">
        <f>IF(T_EXTRAC[[#This Row],[PDS COS/CEP Version max]]&lt;&gt;"",T_EXTRAC[[#This Row],[PDS COS/CEP hors version]],"")</f>
        <v/>
      </c>
      <c r="P10" s="44" t="str">
        <f>IF(T_EXTRAC[[#This Row],[Info CEP]]&lt;&gt;"",T_EXTRAC[[#This Row],[Application Code]]&amp;"\"&amp;T_EXTRAC[[#This Row],[Manufactory CEP DMF]],"")</f>
        <v/>
      </c>
      <c r="Q10" s="44" t="str">
        <f>IF(T_EXTRAC[[#This Row],[Info CEP Temp]]&lt;&gt;"",IF(COUNTIFS($B$1:B10,T_EXTRAC[[#This Row],[Application Code]],$O$1:O10,T_EXTRAC[[#This Row],[Info CEP Temp]],$K$1:$K10,T_EXTRAC[[#This Row],[Manufactory CEP DMF]])=1,MID(T_EXTRAC[[#This Row],[Info CEP Temp]],IFERROR(SEARCH("-",T_EXTRAC[[#This Row],[Info CEP Temp]],1),0)+1,255),""),"")</f>
        <v/>
      </c>
      <c r="R1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0" s="47" t="str">
        <f>IF(T_EXTRAC[[#This Row],[Info DMF]]&lt;&gt;"",T_EXTRAC[[#This Row],[Application Code]]&amp;"\"&amp;T_EXTRAC[[#This Row],[Manufactory CEP DMF]],"")</f>
        <v/>
      </c>
      <c r="T10" s="47" t="str">
        <f>IF(T_EXTRAC[[#This Row],[Info DMF Temp]]&lt;&gt;"",IF(COUNTIFS($B$1:B10,T_EXTRAC[[#This Row],[Application Code]],$R$1:R10,T_EXTRAC[[#This Row],[Info DMF Temp]])=1,T_EXTRAC[[#This Row],[Info DMF Temp]],""),"")</f>
        <v/>
      </c>
      <c r="U10" s="44" t="str">
        <f>IF(T_EXTRAC[[#This Row],[Concat Product + PDS AIM Temp]]&lt;&gt;"",IF(COUNTIFS($B$1:B10,T_EXTRAC[[#This Row],[Application Code]],$J$1:J10,T_EXTRAC[[#This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0" s="47"/>
    </row>
    <row r="11" spans="1:22" ht="24" x14ac:dyDescent="0.2">
      <c r="A11" s="32" t="s">
        <v>42</v>
      </c>
      <c r="B11" s="34" t="s">
        <v>44</v>
      </c>
      <c r="C11" s="45"/>
      <c r="D11" s="34"/>
      <c r="E11" s="34" t="s">
        <v>8</v>
      </c>
      <c r="F11" s="34" t="s">
        <v>8</v>
      </c>
      <c r="G11" s="46"/>
      <c r="H11" s="46"/>
      <c r="I11" s="48"/>
      <c r="J11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1" s="47" t="str">
        <f>IF(T_EXTRAC[[#This Row],[PDS COS/CEP]]&lt;&gt;"",LEFT(T_EXTRAC[[#This Row],[PDS COS/CEP]],IFERROR(SEARCH("REV",T_EXTRAC[[#This Row],[PDS COS/CEP]])-2,255)),"")</f>
        <v/>
      </c>
      <c r="M11" s="47" t="str">
        <f>IF(AND(T_EXTRAC[[#This Row],[PDS COS/CEP]]&lt;&gt;"",ISNUMBER(VALUE(RIGHT(T_EXTRAC[[#This Row],[PDS COS/CEP]],2)))),VALUE(RIGHT(T_EXTRAC[[#This Row],[PDS COS/CEP]],2)),"")</f>
        <v/>
      </c>
      <c r="N1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1" s="44" t="str">
        <f>IF(T_EXTRAC[[#This Row],[PDS COS/CEP Version max]]&lt;&gt;"",T_EXTRAC[[#This Row],[PDS COS/CEP hors version]],"")</f>
        <v/>
      </c>
      <c r="P11" s="44" t="str">
        <f>IF(T_EXTRAC[[#This Row],[Info CEP]]&lt;&gt;"",T_EXTRAC[[#This Row],[Application Code]]&amp;"\"&amp;T_EXTRAC[[#This Row],[Manufactory CEP DMF]],"")</f>
        <v/>
      </c>
      <c r="Q11" s="44" t="str">
        <f>IF(T_EXTRAC[[#This Row],[Info CEP Temp]]&lt;&gt;"",IF(COUNTIFS($B$1:B11,T_EXTRAC[[#This Row],[Application Code]],$O$1:O11,T_EXTRAC[[#This Row],[Info CEP Temp]],$K$1:$K11,T_EXTRAC[[#This Row],[Manufactory CEP DMF]])=1,MID(T_EXTRAC[[#This Row],[Info CEP Temp]],IFERROR(SEARCH("-",T_EXTRAC[[#This Row],[Info CEP Temp]],1),0)+1,255),""),"")</f>
        <v/>
      </c>
      <c r="R1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1" s="47" t="str">
        <f>IF(T_EXTRAC[[#This Row],[Info DMF]]&lt;&gt;"",T_EXTRAC[[#This Row],[Application Code]]&amp;"\"&amp;T_EXTRAC[[#This Row],[Manufactory CEP DMF]],"")</f>
        <v/>
      </c>
      <c r="T11" s="47" t="str">
        <f>IF(T_EXTRAC[[#This Row],[Info DMF Temp]]&lt;&gt;"",IF(COUNTIFS($B$1:B11,T_EXTRAC[[#This Row],[Application Code]],$R$1:R11,T_EXTRAC[[#This Row],[Info DMF Temp]])=1,T_EXTRAC[[#This Row],[Info DMF Temp]],""),"")</f>
        <v/>
      </c>
      <c r="U11" s="44" t="str">
        <f>IF(T_EXTRAC[[#This Row],[Concat Product + PDS AIM Temp]]&lt;&gt;"",IF(COUNTIFS($B$1:B11,T_EXTRAC[[#This Row],[Application Code]],$J$1:J11,T_EXTRAC[[#This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1" s="47"/>
    </row>
    <row r="12" spans="1:22" ht="24" x14ac:dyDescent="0.2">
      <c r="A12" s="32" t="s">
        <v>42</v>
      </c>
      <c r="B12" s="34" t="s">
        <v>44</v>
      </c>
      <c r="C12" s="45"/>
      <c r="D12" s="34"/>
      <c r="E12" s="34" t="s">
        <v>8</v>
      </c>
      <c r="F12" s="34" t="s">
        <v>8</v>
      </c>
      <c r="G12" s="46"/>
      <c r="H12" s="46"/>
      <c r="I12" s="48"/>
      <c r="J12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2" s="47" t="str">
        <f>IF(T_EXTRAC[[#This Row],[PDS COS/CEP]]&lt;&gt;"",LEFT(T_EXTRAC[[#This Row],[PDS COS/CEP]],IFERROR(SEARCH("REV",T_EXTRAC[[#This Row],[PDS COS/CEP]])-2,255)),"")</f>
        <v/>
      </c>
      <c r="M12" s="47" t="str">
        <f>IF(AND(T_EXTRAC[[#This Row],[PDS COS/CEP]]&lt;&gt;"",ISNUMBER(VALUE(RIGHT(T_EXTRAC[[#This Row],[PDS COS/CEP]],2)))),VALUE(RIGHT(T_EXTRAC[[#This Row],[PDS COS/CEP]],2)),"")</f>
        <v/>
      </c>
      <c r="N1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2" s="44" t="str">
        <f>IF(T_EXTRAC[[#This Row],[PDS COS/CEP Version max]]&lt;&gt;"",T_EXTRAC[[#This Row],[PDS COS/CEP hors version]],"")</f>
        <v/>
      </c>
      <c r="P12" s="44" t="str">
        <f>IF(T_EXTRAC[[#This Row],[Info CEP]]&lt;&gt;"",T_EXTRAC[[#This Row],[Application Code]]&amp;"\"&amp;T_EXTRAC[[#This Row],[Manufactory CEP DMF]],"")</f>
        <v/>
      </c>
      <c r="Q12" s="44" t="str">
        <f>IF(T_EXTRAC[[#This Row],[Info CEP Temp]]&lt;&gt;"",IF(COUNTIFS($B$1:B12,T_EXTRAC[[#This Row],[Application Code]],$O$1:O12,T_EXTRAC[[#This Row],[Info CEP Temp]],$K$1:$K12,T_EXTRAC[[#This Row],[Manufactory CEP DMF]])=1,MID(T_EXTRAC[[#This Row],[Info CEP Temp]],IFERROR(SEARCH("-",T_EXTRAC[[#This Row],[Info CEP Temp]],1),0)+1,255),""),"")</f>
        <v/>
      </c>
      <c r="R1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2" s="47" t="str">
        <f>IF(T_EXTRAC[[#This Row],[Info DMF]]&lt;&gt;"",T_EXTRAC[[#This Row],[Application Code]]&amp;"\"&amp;T_EXTRAC[[#This Row],[Manufactory CEP DMF]],"")</f>
        <v/>
      </c>
      <c r="T12" s="47" t="str">
        <f>IF(T_EXTRAC[[#This Row],[Info DMF Temp]]&lt;&gt;"",IF(COUNTIFS($B$1:B12,T_EXTRAC[[#This Row],[Application Code]],$R$1:R12,T_EXTRAC[[#This Row],[Info DMF Temp]])=1,T_EXTRAC[[#This Row],[Info DMF Temp]],""),"")</f>
        <v/>
      </c>
      <c r="U12" s="44" t="str">
        <f>IF(T_EXTRAC[[#This Row],[Concat Product + PDS AIM Temp]]&lt;&gt;"",IF(COUNTIFS($B$1:B12,T_EXTRAC[[#This Row],[Application Code]],$J$1:J12,T_EXTRAC[[#This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2" s="47"/>
    </row>
    <row r="13" spans="1:22" ht="24" x14ac:dyDescent="0.2">
      <c r="A13" s="32" t="s">
        <v>42</v>
      </c>
      <c r="B13" s="34" t="s">
        <v>44</v>
      </c>
      <c r="C13" s="45"/>
      <c r="D13" s="34"/>
      <c r="E13" s="34" t="s">
        <v>8</v>
      </c>
      <c r="F13" s="34" t="s">
        <v>8</v>
      </c>
      <c r="G13" s="46"/>
      <c r="H13" s="46"/>
      <c r="I13" s="48"/>
      <c r="J13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3" s="47" t="str">
        <f>IF(T_EXTRAC[[#This Row],[PDS COS/CEP]]&lt;&gt;"",LEFT(T_EXTRAC[[#This Row],[PDS COS/CEP]],IFERROR(SEARCH("REV",T_EXTRAC[[#This Row],[PDS COS/CEP]])-2,255)),"")</f>
        <v/>
      </c>
      <c r="M13" s="47" t="str">
        <f>IF(AND(T_EXTRAC[[#This Row],[PDS COS/CEP]]&lt;&gt;"",ISNUMBER(VALUE(RIGHT(T_EXTRAC[[#This Row],[PDS COS/CEP]],2)))),VALUE(RIGHT(T_EXTRAC[[#This Row],[PDS COS/CEP]],2)),"")</f>
        <v/>
      </c>
      <c r="N1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3" s="44" t="str">
        <f>IF(T_EXTRAC[[#This Row],[PDS COS/CEP Version max]]&lt;&gt;"",T_EXTRAC[[#This Row],[PDS COS/CEP hors version]],"")</f>
        <v/>
      </c>
      <c r="P13" s="44" t="str">
        <f>IF(T_EXTRAC[[#This Row],[Info CEP]]&lt;&gt;"",T_EXTRAC[[#This Row],[Application Code]]&amp;"\"&amp;T_EXTRAC[[#This Row],[Manufactory CEP DMF]],"")</f>
        <v/>
      </c>
      <c r="Q13" s="44" t="str">
        <f>IF(T_EXTRAC[[#This Row],[Info CEP Temp]]&lt;&gt;"",IF(COUNTIFS($B$1:B13,T_EXTRAC[[#This Row],[Application Code]],$O$1:O13,T_EXTRAC[[#This Row],[Info CEP Temp]],$K$1:$K13,T_EXTRAC[[#This Row],[Manufactory CEP DMF]])=1,MID(T_EXTRAC[[#This Row],[Info CEP Temp]],IFERROR(SEARCH("-",T_EXTRAC[[#This Row],[Info CEP Temp]],1),0)+1,255),""),"")</f>
        <v/>
      </c>
      <c r="R1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3" s="47" t="str">
        <f>IF(T_EXTRAC[[#This Row],[Info DMF]]&lt;&gt;"",T_EXTRAC[[#This Row],[Application Code]]&amp;"\"&amp;T_EXTRAC[[#This Row],[Manufactory CEP DMF]],"")</f>
        <v/>
      </c>
      <c r="T13" s="47" t="str">
        <f>IF(T_EXTRAC[[#This Row],[Info DMF Temp]]&lt;&gt;"",IF(COUNTIFS($B$1:B13,T_EXTRAC[[#This Row],[Application Code]],$R$1:R13,T_EXTRAC[[#This Row],[Info DMF Temp]])=1,T_EXTRAC[[#This Row],[Info DMF Temp]],""),"")</f>
        <v/>
      </c>
      <c r="U13" s="44" t="str">
        <f>IF(T_EXTRAC[[#This Row],[Concat Product + PDS AIM Temp]]&lt;&gt;"",IF(COUNTIFS($B$1:B13,T_EXTRAC[[#This Row],[Application Code]],$J$1:J13,T_EXTRAC[[#This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3" s="47"/>
    </row>
    <row r="14" spans="1:22" ht="24" x14ac:dyDescent="0.2">
      <c r="A14" s="32" t="s">
        <v>42</v>
      </c>
      <c r="B14" s="34" t="s">
        <v>44</v>
      </c>
      <c r="C14" s="45"/>
      <c r="D14" s="34"/>
      <c r="E14" s="34" t="s">
        <v>8</v>
      </c>
      <c r="F14" s="34" t="s">
        <v>8</v>
      </c>
      <c r="G14" s="46"/>
      <c r="H14" s="46"/>
      <c r="I14" s="48"/>
      <c r="J14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4" s="47" t="str">
        <f>IF(T_EXTRAC[[#This Row],[PDS COS/CEP]]&lt;&gt;"",LEFT(T_EXTRAC[[#This Row],[PDS COS/CEP]],IFERROR(SEARCH("REV",T_EXTRAC[[#This Row],[PDS COS/CEP]])-2,255)),"")</f>
        <v/>
      </c>
      <c r="M14" s="47" t="str">
        <f>IF(AND(T_EXTRAC[[#This Row],[PDS COS/CEP]]&lt;&gt;"",ISNUMBER(VALUE(RIGHT(T_EXTRAC[[#This Row],[PDS COS/CEP]],2)))),VALUE(RIGHT(T_EXTRAC[[#This Row],[PDS COS/CEP]],2)),"")</f>
        <v/>
      </c>
      <c r="N1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4" s="44" t="str">
        <f>IF(T_EXTRAC[[#This Row],[PDS COS/CEP Version max]]&lt;&gt;"",T_EXTRAC[[#This Row],[PDS COS/CEP hors version]],"")</f>
        <v/>
      </c>
      <c r="P14" s="44" t="str">
        <f>IF(T_EXTRAC[[#This Row],[Info CEP]]&lt;&gt;"",T_EXTRAC[[#This Row],[Application Code]]&amp;"\"&amp;T_EXTRAC[[#This Row],[Manufactory CEP DMF]],"")</f>
        <v/>
      </c>
      <c r="Q14" s="44" t="str">
        <f>IF(T_EXTRAC[[#This Row],[Info CEP Temp]]&lt;&gt;"",IF(COUNTIFS($B$1:B14,T_EXTRAC[[#This Row],[Application Code]],$O$1:O14,T_EXTRAC[[#This Row],[Info CEP Temp]],$K$1:$K14,T_EXTRAC[[#This Row],[Manufactory CEP DMF]])=1,MID(T_EXTRAC[[#This Row],[Info CEP Temp]],IFERROR(SEARCH("-",T_EXTRAC[[#This Row],[Info CEP Temp]],1),0)+1,255),""),"")</f>
        <v/>
      </c>
      <c r="R1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4" s="47" t="str">
        <f>IF(T_EXTRAC[[#This Row],[Info DMF]]&lt;&gt;"",T_EXTRAC[[#This Row],[Application Code]]&amp;"\"&amp;T_EXTRAC[[#This Row],[Manufactory CEP DMF]],"")</f>
        <v/>
      </c>
      <c r="T14" s="47" t="str">
        <f>IF(T_EXTRAC[[#This Row],[Info DMF Temp]]&lt;&gt;"",IF(COUNTIFS($B$1:B14,T_EXTRAC[[#This Row],[Application Code]],$R$1:R14,T_EXTRAC[[#This Row],[Info DMF Temp]])=1,T_EXTRAC[[#This Row],[Info DMF Temp]],""),"")</f>
        <v/>
      </c>
      <c r="U14" s="44" t="str">
        <f>IF(T_EXTRAC[[#This Row],[Concat Product + PDS AIM Temp]]&lt;&gt;"",IF(COUNTIFS($B$1:B14,T_EXTRAC[[#This Row],[Application Code]],$J$1:J14,T_EXTRAC[[#This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4" s="47"/>
    </row>
    <row r="15" spans="1:22" ht="24" x14ac:dyDescent="0.2">
      <c r="A15" s="32" t="s">
        <v>42</v>
      </c>
      <c r="B15" s="34" t="s">
        <v>44</v>
      </c>
      <c r="C15" s="45"/>
      <c r="D15" s="34"/>
      <c r="E15" s="34" t="s">
        <v>8</v>
      </c>
      <c r="F15" s="34" t="s">
        <v>8</v>
      </c>
      <c r="G15" s="46"/>
      <c r="H15" s="46"/>
      <c r="I15" s="48"/>
      <c r="J15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5" s="47" t="str">
        <f>IF(T_EXTRAC[[#This Row],[PDS COS/CEP]]&lt;&gt;"",LEFT(T_EXTRAC[[#This Row],[PDS COS/CEP]],IFERROR(SEARCH("REV",T_EXTRAC[[#This Row],[PDS COS/CEP]])-2,255)),"")</f>
        <v/>
      </c>
      <c r="M15" s="47" t="str">
        <f>IF(AND(T_EXTRAC[[#This Row],[PDS COS/CEP]]&lt;&gt;"",ISNUMBER(VALUE(RIGHT(T_EXTRAC[[#This Row],[PDS COS/CEP]],2)))),VALUE(RIGHT(T_EXTRAC[[#This Row],[PDS COS/CEP]],2)),"")</f>
        <v/>
      </c>
      <c r="N1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5" s="44" t="str">
        <f>IF(T_EXTRAC[[#This Row],[PDS COS/CEP Version max]]&lt;&gt;"",T_EXTRAC[[#This Row],[PDS COS/CEP hors version]],"")</f>
        <v/>
      </c>
      <c r="P15" s="44" t="str">
        <f>IF(T_EXTRAC[[#This Row],[Info CEP]]&lt;&gt;"",T_EXTRAC[[#This Row],[Application Code]]&amp;"\"&amp;T_EXTRAC[[#This Row],[Manufactory CEP DMF]],"")</f>
        <v/>
      </c>
      <c r="Q15" s="44" t="str">
        <f>IF(T_EXTRAC[[#This Row],[Info CEP Temp]]&lt;&gt;"",IF(COUNTIFS($B$1:B15,T_EXTRAC[[#This Row],[Application Code]],$O$1:O15,T_EXTRAC[[#This Row],[Info CEP Temp]],$K$1:$K15,T_EXTRAC[[#This Row],[Manufactory CEP DMF]])=1,MID(T_EXTRAC[[#This Row],[Info CEP Temp]],IFERROR(SEARCH("-",T_EXTRAC[[#This Row],[Info CEP Temp]],1),0)+1,255),""),"")</f>
        <v/>
      </c>
      <c r="R1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5" s="47" t="str">
        <f>IF(T_EXTRAC[[#This Row],[Info DMF]]&lt;&gt;"",T_EXTRAC[[#This Row],[Application Code]]&amp;"\"&amp;T_EXTRAC[[#This Row],[Manufactory CEP DMF]],"")</f>
        <v/>
      </c>
      <c r="T15" s="47" t="str">
        <f>IF(T_EXTRAC[[#This Row],[Info DMF Temp]]&lt;&gt;"",IF(COUNTIFS($B$1:B15,T_EXTRAC[[#This Row],[Application Code]],$R$1:R15,T_EXTRAC[[#This Row],[Info DMF Temp]])=1,T_EXTRAC[[#This Row],[Info DMF Temp]],""),"")</f>
        <v/>
      </c>
      <c r="U15" s="44" t="str">
        <f>IF(T_EXTRAC[[#This Row],[Concat Product + PDS AIM Temp]]&lt;&gt;"",IF(COUNTIFS($B$1:B15,T_EXTRAC[[#This Row],[Application Code]],$J$1:J15,T_EXTRAC[[#This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5" s="47"/>
    </row>
    <row r="16" spans="1:22" ht="24" x14ac:dyDescent="0.2">
      <c r="A16" s="32" t="s">
        <v>42</v>
      </c>
      <c r="B16" s="34" t="s">
        <v>44</v>
      </c>
      <c r="C16" s="45"/>
      <c r="D16" s="34"/>
      <c r="E16" s="34" t="s">
        <v>9</v>
      </c>
      <c r="F16" s="34" t="s">
        <v>21</v>
      </c>
      <c r="G16" s="46"/>
      <c r="H16" s="46"/>
      <c r="I16" s="35" t="s">
        <v>45</v>
      </c>
      <c r="J16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16" s="47" t="str">
        <f>IF(T_EXTRAC[[#This Row],[PDS COS/CEP]]&lt;&gt;"",LEFT(T_EXTRAC[[#This Row],[PDS COS/CEP]],IFERROR(SEARCH("REV",T_EXTRAC[[#This Row],[PDS COS/CEP]])-2,255)),"")</f>
        <v/>
      </c>
      <c r="M16" s="47" t="str">
        <f>IF(AND(T_EXTRAC[[#This Row],[PDS COS/CEP]]&lt;&gt;"",ISNUMBER(VALUE(RIGHT(T_EXTRAC[[#This Row],[PDS COS/CEP]],2)))),VALUE(RIGHT(T_EXTRAC[[#This Row],[PDS COS/CEP]],2)),"")</f>
        <v/>
      </c>
      <c r="N1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6" s="44" t="str">
        <f>IF(T_EXTRAC[[#This Row],[PDS COS/CEP Version max]]&lt;&gt;"",T_EXTRAC[[#This Row],[PDS COS/CEP hors version]],"")</f>
        <v/>
      </c>
      <c r="P16" s="44" t="str">
        <f>IF(T_EXTRAC[[#This Row],[Info CEP]]&lt;&gt;"",T_EXTRAC[[#This Row],[Application Code]]&amp;"\"&amp;T_EXTRAC[[#This Row],[Manufactory CEP DMF]],"")</f>
        <v/>
      </c>
      <c r="Q16" s="44" t="str">
        <f>IF(T_EXTRAC[[#This Row],[Info CEP Temp]]&lt;&gt;"",IF(COUNTIFS($B$1:B16,T_EXTRAC[[#This Row],[Application Code]],$O$1:O16,T_EXTRAC[[#This Row],[Info CEP Temp]],$K$1:$K16,T_EXTRAC[[#This Row],[Manufactory CEP DMF]])=1,MID(T_EXTRAC[[#This Row],[Info CEP Temp]],IFERROR(SEARCH("-",T_EXTRAC[[#This Row],[Info CEP Temp]],1),0)+1,255),""),"")</f>
        <v/>
      </c>
      <c r="R1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6" s="47" t="str">
        <f>IF(T_EXTRAC[[#This Row],[Info DMF]]&lt;&gt;"",T_EXTRAC[[#This Row],[Application Code]]&amp;"\"&amp;T_EXTRAC[[#This Row],[Manufactory CEP DMF]],"")</f>
        <v/>
      </c>
      <c r="T16" s="47" t="str">
        <f>IF(T_EXTRAC[[#This Row],[Info DMF Temp]]&lt;&gt;"",IF(COUNTIFS($B$1:B16,T_EXTRAC[[#This Row],[Application Code]],$R$1:R16,T_EXTRAC[[#This Row],[Info DMF Temp]])=1,T_EXTRAC[[#This Row],[Info DMF Temp]],""),"")</f>
        <v/>
      </c>
      <c r="U16" s="44" t="str">
        <f>IF(T_EXTRAC[[#This Row],[Concat Product + PDS AIM Temp]]&lt;&gt;"",IF(COUNTIFS($B$1:B16,T_EXTRAC[[#This Row],[Application Code]],$J$1:J16,T_EXTRAC[[#This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6" s="47"/>
    </row>
    <row r="17" spans="1:22" ht="24" x14ac:dyDescent="0.2">
      <c r="A17" s="32" t="s">
        <v>42</v>
      </c>
      <c r="B17" s="34" t="s">
        <v>44</v>
      </c>
      <c r="C17" s="45"/>
      <c r="D17" s="34"/>
      <c r="E17" s="34" t="s">
        <v>9</v>
      </c>
      <c r="F17" s="34" t="s">
        <v>19</v>
      </c>
      <c r="G17" s="46"/>
      <c r="H17" s="46"/>
      <c r="I17" s="35" t="s">
        <v>45</v>
      </c>
      <c r="J17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17" s="47" t="str">
        <f>IF(T_EXTRAC[[#This Row],[PDS COS/CEP]]&lt;&gt;"",LEFT(T_EXTRAC[[#This Row],[PDS COS/CEP]],IFERROR(SEARCH("REV",T_EXTRAC[[#This Row],[PDS COS/CEP]])-2,255)),"")</f>
        <v/>
      </c>
      <c r="M17" s="47" t="str">
        <f>IF(AND(T_EXTRAC[[#This Row],[PDS COS/CEP]]&lt;&gt;"",ISNUMBER(VALUE(RIGHT(T_EXTRAC[[#This Row],[PDS COS/CEP]],2)))),VALUE(RIGHT(T_EXTRAC[[#This Row],[PDS COS/CEP]],2)),"")</f>
        <v/>
      </c>
      <c r="N17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7" s="44" t="str">
        <f>IF(T_EXTRAC[[#This Row],[PDS COS/CEP Version max]]&lt;&gt;"",T_EXTRAC[[#This Row],[PDS COS/CEP hors version]],"")</f>
        <v/>
      </c>
      <c r="P17" s="44" t="str">
        <f>IF(T_EXTRAC[[#This Row],[Info CEP]]&lt;&gt;"",T_EXTRAC[[#This Row],[Application Code]]&amp;"\"&amp;T_EXTRAC[[#This Row],[Manufactory CEP DMF]],"")</f>
        <v/>
      </c>
      <c r="Q17" s="44" t="str">
        <f>IF(T_EXTRAC[[#This Row],[Info CEP Temp]]&lt;&gt;"",IF(COUNTIFS($B$1:B17,T_EXTRAC[[#This Row],[Application Code]],$O$1:O17,T_EXTRAC[[#This Row],[Info CEP Temp]],$K$1:$K17,T_EXTRAC[[#This Row],[Manufactory CEP DMF]])=1,MID(T_EXTRAC[[#This Row],[Info CEP Temp]],IFERROR(SEARCH("-",T_EXTRAC[[#This Row],[Info CEP Temp]],1),0)+1,255),""),"")</f>
        <v/>
      </c>
      <c r="R1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7" s="47" t="str">
        <f>IF(T_EXTRAC[[#This Row],[Info DMF]]&lt;&gt;"",T_EXTRAC[[#This Row],[Application Code]]&amp;"\"&amp;T_EXTRAC[[#This Row],[Manufactory CEP DMF]],"")</f>
        <v/>
      </c>
      <c r="T17" s="47" t="str">
        <f>IF(T_EXTRAC[[#This Row],[Info DMF Temp]]&lt;&gt;"",IF(COUNTIFS($B$1:B17,T_EXTRAC[[#This Row],[Application Code]],$R$1:R17,T_EXTRAC[[#This Row],[Info DMF Temp]])=1,T_EXTRAC[[#This Row],[Info DMF Temp]],""),"")</f>
        <v/>
      </c>
      <c r="U17" s="44" t="str">
        <f>IF(T_EXTRAC[[#This Row],[Concat Product + PDS AIM Temp]]&lt;&gt;"",IF(COUNTIFS($B$1:B17,T_EXTRAC[[#This Row],[Application Code]],$J$1:J17,T_EXTRAC[[#This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7" s="47"/>
    </row>
    <row r="18" spans="1:22" ht="36" x14ac:dyDescent="0.2">
      <c r="A18" s="32" t="s">
        <v>42</v>
      </c>
      <c r="B18" s="34" t="s">
        <v>44</v>
      </c>
      <c r="C18" s="45"/>
      <c r="D18" s="34"/>
      <c r="E18" s="34" t="s">
        <v>10</v>
      </c>
      <c r="F18" s="34" t="s">
        <v>23</v>
      </c>
      <c r="G18" s="34" t="s">
        <v>51</v>
      </c>
      <c r="H18" s="46"/>
      <c r="I18" s="48"/>
      <c r="J18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8" s="47" t="str">
        <f>IF(T_EXTRAC[[#This Row],[PDS COS/CEP]]&lt;&gt;"",LEFT(T_EXTRAC[[#This Row],[PDS COS/CEP]],IFERROR(SEARCH("REV",T_EXTRAC[[#This Row],[PDS COS/CEP]])-2,255)),"")</f>
        <v>R1-CEP-2002-055</v>
      </c>
      <c r="M18" s="47">
        <f>IF(AND(T_EXTRAC[[#This Row],[PDS COS/CEP]]&lt;&gt;"",ISNUMBER(VALUE(RIGHT(T_EXTRAC[[#This Row],[PDS COS/CEP]],2)))),VALUE(RIGHT(T_EXTRAC[[#This Row],[PDS COS/CEP]],2)),"")</f>
        <v>5</v>
      </c>
      <c r="N18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5</v>
      </c>
      <c r="O18" s="44" t="str">
        <f>IF(T_EXTRAC[[#This Row],[PDS COS/CEP Version max]]&lt;&gt;"",T_EXTRAC[[#This Row],[PDS COS/CEP hors version]],"")</f>
        <v>R1-CEP-2002-055</v>
      </c>
      <c r="P18" s="44" t="str">
        <f>IF(T_EXTRAC[[#This Row],[Info CEP]]&lt;&gt;"",T_EXTRAC[[#This Row],[Application Code]]&amp;"\"&amp;T_EXTRAC[[#This Row],[Manufactory CEP DMF]],"")</f>
        <v/>
      </c>
      <c r="Q18" s="44" t="str">
        <f>IF(T_EXTRAC[[#This Row],[Info CEP Temp]]&lt;&gt;"",IF(COUNTIFS($B$1:B18,T_EXTRAC[[#This Row],[Application Code]],$O$1:O18,T_EXTRAC[[#This Row],[Info CEP Temp]],$K$1:$K18,T_EXTRAC[[#This Row],[Manufactory CEP DMF]])=1,MID(T_EXTRAC[[#This Row],[Info CEP Temp]],IFERROR(SEARCH("-",T_EXTRAC[[#This Row],[Info CEP Temp]],1),0)+1,255),""),"")</f>
        <v/>
      </c>
      <c r="R1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8" s="47" t="str">
        <f>IF(T_EXTRAC[[#This Row],[Info DMF]]&lt;&gt;"",T_EXTRAC[[#This Row],[Application Code]]&amp;"\"&amp;T_EXTRAC[[#This Row],[Manufactory CEP DMF]],"")</f>
        <v/>
      </c>
      <c r="T18" s="47" t="str">
        <f>IF(T_EXTRAC[[#This Row],[Info DMF Temp]]&lt;&gt;"",IF(COUNTIFS($B$1:B18,T_EXTRAC[[#This Row],[Application Code]],$R$1:R18,T_EXTRAC[[#This Row],[Info DMF Temp]])=1,T_EXTRAC[[#This Row],[Info DMF Temp]],""),"")</f>
        <v/>
      </c>
      <c r="U18" s="44" t="str">
        <f>IF(T_EXTRAC[[#This Row],[Concat Product + PDS AIM Temp]]&lt;&gt;"",IF(COUNTIFS($B$1:B18,T_EXTRAC[[#This Row],[Application Code]],$J$1:J18,T_EXTRAC[[#This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8" s="47"/>
    </row>
    <row r="19" spans="1:22" ht="24" x14ac:dyDescent="0.2">
      <c r="A19" s="32" t="s">
        <v>42</v>
      </c>
      <c r="B19" s="34" t="s">
        <v>44</v>
      </c>
      <c r="C19" s="45"/>
      <c r="D19" s="34"/>
      <c r="E19" s="34" t="s">
        <v>10</v>
      </c>
      <c r="F19" s="34" t="s">
        <v>24</v>
      </c>
      <c r="G19" s="34" t="s">
        <v>47</v>
      </c>
      <c r="H19" s="46"/>
      <c r="I19" s="35" t="s">
        <v>12</v>
      </c>
      <c r="J19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Excella-4</v>
      </c>
      <c r="L19" s="47" t="str">
        <f>IF(T_EXTRAC[[#This Row],[PDS COS/CEP]]&lt;&gt;"",LEFT(T_EXTRAC[[#This Row],[PDS COS/CEP]],IFERROR(SEARCH("REV",T_EXTRAC[[#This Row],[PDS COS/CEP]])-2,255)),"")</f>
        <v>R1-CEP 2002-055</v>
      </c>
      <c r="M19" s="47">
        <f>IF(AND(T_EXTRAC[[#This Row],[PDS COS/CEP]]&lt;&gt;"",ISNUMBER(VALUE(RIGHT(T_EXTRAC[[#This Row],[PDS COS/CEP]],2)))),VALUE(RIGHT(T_EXTRAC[[#This Row],[PDS COS/CEP]],2)),"")</f>
        <v>4</v>
      </c>
      <c r="N19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4</v>
      </c>
      <c r="O19" s="44" t="str">
        <f>IF(T_EXTRAC[[#This Row],[PDS COS/CEP Version max]]&lt;&gt;"",T_EXTRAC[[#This Row],[PDS COS/CEP hors version]],"")</f>
        <v>R1-CEP 2002-055</v>
      </c>
      <c r="P19" s="44" t="str">
        <f>IF(T_EXTRAC[[#This Row],[Info CEP]]&lt;&gt;"",T_EXTRAC[[#This Row],[Application Code]]&amp;"\"&amp;T_EXTRAC[[#This Row],[Manufactory CEP DMF]],"")</f>
        <v/>
      </c>
      <c r="Q19" s="44" t="str">
        <f>IF(T_EXTRAC[[#This Row],[Info CEP Temp]]&lt;&gt;"",IF(COUNTIFS($B$1:B19,T_EXTRAC[[#This Row],[Application Code]],$O$1:O19,T_EXTRAC[[#This Row],[Info CEP Temp]],$K$1:$K19,T_EXTRAC[[#This Row],[Manufactory CEP DMF]])=1,MID(T_EXTRAC[[#This Row],[Info CEP Temp]],IFERROR(SEARCH("-",T_EXTRAC[[#This Row],[Info CEP Temp]],1),0)+1,255),""),"")</f>
        <v/>
      </c>
      <c r="R1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9" s="47" t="str">
        <f>IF(T_EXTRAC[[#This Row],[Info DMF]]&lt;&gt;"",T_EXTRAC[[#This Row],[Application Code]]&amp;"\"&amp;T_EXTRAC[[#This Row],[Manufactory CEP DMF]],"")</f>
        <v/>
      </c>
      <c r="T19" s="47" t="str">
        <f>IF(T_EXTRAC[[#This Row],[Info DMF Temp]]&lt;&gt;"",IF(COUNTIFS($B$1:B19,T_EXTRAC[[#This Row],[Application Code]],$R$1:R19,T_EXTRAC[[#This Row],[Info DMF Temp]])=1,T_EXTRAC[[#This Row],[Info DMF Temp]],""),"")</f>
        <v/>
      </c>
      <c r="U19" s="44" t="str">
        <f>IF(T_EXTRAC[[#This Row],[Concat Product + PDS AIM Temp]]&lt;&gt;"",IF(COUNTIFS($B$1:B19,T_EXTRAC[[#This Row],[Application Code]],$J$1:J19,T_EXTRAC[[#This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9" s="47"/>
    </row>
    <row r="20" spans="1:22" ht="24" x14ac:dyDescent="0.2">
      <c r="A20" s="32" t="s">
        <v>42</v>
      </c>
      <c r="B20" s="34" t="s">
        <v>44</v>
      </c>
      <c r="C20" s="45"/>
      <c r="D20" s="34"/>
      <c r="E20" s="34" t="s">
        <v>11</v>
      </c>
      <c r="F20" s="34" t="s">
        <v>17</v>
      </c>
      <c r="G20" s="46"/>
      <c r="H20" s="46"/>
      <c r="I20" s="35" t="s">
        <v>45</v>
      </c>
      <c r="J20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20" s="47" t="str">
        <f>IF(T_EXTRAC[[#This Row],[PDS COS/CEP]]&lt;&gt;"",LEFT(T_EXTRAC[[#This Row],[PDS COS/CEP]],IFERROR(SEARCH("REV",T_EXTRAC[[#This Row],[PDS COS/CEP]])-2,255)),"")</f>
        <v/>
      </c>
      <c r="M20" s="47" t="str">
        <f>IF(AND(T_EXTRAC[[#This Row],[PDS COS/CEP]]&lt;&gt;"",ISNUMBER(VALUE(RIGHT(T_EXTRAC[[#This Row],[PDS COS/CEP]],2)))),VALUE(RIGHT(T_EXTRAC[[#This Row],[PDS COS/CEP]],2)),"")</f>
        <v/>
      </c>
      <c r="N2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0" s="44" t="str">
        <f>IF(T_EXTRAC[[#This Row],[PDS COS/CEP Version max]]&lt;&gt;"",T_EXTRAC[[#This Row],[PDS COS/CEP hors version]],"")</f>
        <v/>
      </c>
      <c r="P20" s="44" t="str">
        <f>IF(T_EXTRAC[[#This Row],[Info CEP]]&lt;&gt;"",T_EXTRAC[[#This Row],[Application Code]]&amp;"\"&amp;T_EXTRAC[[#This Row],[Manufactory CEP DMF]],"")</f>
        <v/>
      </c>
      <c r="Q20" s="44" t="str">
        <f>IF(T_EXTRAC[[#This Row],[Info CEP Temp]]&lt;&gt;"",IF(COUNTIFS($B$1:B20,T_EXTRAC[[#This Row],[Application Code]],$O$1:O20,T_EXTRAC[[#This Row],[Info CEP Temp]],$K$1:$K20,T_EXTRAC[[#This Row],[Manufactory CEP DMF]])=1,MID(T_EXTRAC[[#This Row],[Info CEP Temp]],IFERROR(SEARCH("-",T_EXTRAC[[#This Row],[Info CEP Temp]],1),0)+1,255),""),"")</f>
        <v/>
      </c>
      <c r="R2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0" s="47" t="str">
        <f>IF(T_EXTRAC[[#This Row],[Info DMF]]&lt;&gt;"",T_EXTRAC[[#This Row],[Application Code]]&amp;"\"&amp;T_EXTRAC[[#This Row],[Manufactory CEP DMF]],"")</f>
        <v/>
      </c>
      <c r="T20" s="47" t="str">
        <f>IF(T_EXTRAC[[#This Row],[Info DMF Temp]]&lt;&gt;"",IF(COUNTIFS($B$1:B20,T_EXTRAC[[#This Row],[Application Code]],$R$1:R20,T_EXTRAC[[#This Row],[Info DMF Temp]])=1,T_EXTRAC[[#This Row],[Info DMF Temp]],""),"")</f>
        <v/>
      </c>
      <c r="U20" s="44" t="str">
        <f>IF(T_EXTRAC[[#This Row],[Concat Product + PDS AIM Temp]]&lt;&gt;"",IF(COUNTIFS($B$1:B20,T_EXTRAC[[#This Row],[Application Code]],$J$1:J20,T_EXTRAC[[#This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0" s="47"/>
    </row>
    <row r="21" spans="1:22" ht="36" x14ac:dyDescent="0.2">
      <c r="A21" s="32" t="s">
        <v>42</v>
      </c>
      <c r="B21" s="34" t="s">
        <v>44</v>
      </c>
      <c r="C21" s="45"/>
      <c r="D21" s="34" t="s">
        <v>45</v>
      </c>
      <c r="E21" s="34" t="s">
        <v>8</v>
      </c>
      <c r="F21" s="34" t="s">
        <v>8</v>
      </c>
      <c r="G21" s="46"/>
      <c r="H21" s="34" t="s">
        <v>48</v>
      </c>
      <c r="I21" s="35" t="s">
        <v>45</v>
      </c>
      <c r="J21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Archimica S.p.A. Viale Milano 86, Lodi, LO, 26900, Italy IT#CEP#Archimica-6#CEP##DMF#Archimica-6#DMF#</v>
      </c>
      <c r="K2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Archimica-6</v>
      </c>
      <c r="L21" s="47" t="str">
        <f>IF(T_EXTRAC[[#This Row],[PDS COS/CEP]]&lt;&gt;"",LEFT(T_EXTRAC[[#This Row],[PDS COS/CEP]],IFERROR(SEARCH("REV",T_EXTRAC[[#This Row],[PDS COS/CEP]])-2,255)),"")</f>
        <v/>
      </c>
      <c r="M21" s="47" t="str">
        <f>IF(AND(T_EXTRAC[[#This Row],[PDS COS/CEP]]&lt;&gt;"",ISNUMBER(VALUE(RIGHT(T_EXTRAC[[#This Row],[PDS COS/CEP]],2)))),VALUE(RIGHT(T_EXTRAC[[#This Row],[PDS COS/CEP]],2)),"")</f>
        <v/>
      </c>
      <c r="N2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1" s="44" t="str">
        <f>IF(T_EXTRAC[[#This Row],[PDS COS/CEP Version max]]&lt;&gt;"",T_EXTRAC[[#This Row],[PDS COS/CEP hors version]],"")</f>
        <v/>
      </c>
      <c r="P21" s="44" t="str">
        <f>IF(T_EXTRAC[[#This Row],[Info CEP]]&lt;&gt;"",T_EXTRAC[[#This Row],[Application Code]]&amp;"\"&amp;T_EXTRAC[[#This Row],[Manufactory CEP DMF]],"")</f>
        <v/>
      </c>
      <c r="Q21" s="44" t="str">
        <f>IF(T_EXTRAC[[#This Row],[Info CEP Temp]]&lt;&gt;"",IF(COUNTIFS($B$1:B21,T_EXTRAC[[#This Row],[Application Code]],$O$1:O21,T_EXTRAC[[#This Row],[Info CEP Temp]],$K$1:$K21,T_EXTRAC[[#This Row],[Manufactory CEP DMF]])=1,MID(T_EXTRAC[[#This Row],[Info CEP Temp]],IFERROR(SEARCH("-",T_EXTRAC[[#This Row],[Info CEP Temp]],1),0)+1,255),""),"")</f>
        <v/>
      </c>
      <c r="R2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1" s="47" t="str">
        <f>IF(T_EXTRAC[[#This Row],[Info DMF]]&lt;&gt;"",T_EXTRAC[[#This Row],[Application Code]]&amp;"\"&amp;T_EXTRAC[[#This Row],[Manufactory CEP DMF]],"")</f>
        <v/>
      </c>
      <c r="T21" s="47" t="str">
        <f>IF(T_EXTRAC[[#This Row],[Info DMF Temp]]&lt;&gt;"",IF(COUNTIFS($B$1:B21,T_EXTRAC[[#This Row],[Application Code]],$R$1:R21,T_EXTRAC[[#This Row],[Info DMF Temp]])=1,T_EXTRAC[[#This Row],[Info DMF Temp]],""),"")</f>
        <v/>
      </c>
      <c r="U21" s="44" t="str">
        <f>IF(T_EXTRAC[[#This Row],[Concat Product + PDS AIM Temp]]&lt;&gt;"",IF(COUNTIFS($B$1:B21,T_EXTRAC[[#This Row],[Application Code]],$J$1:J21,T_EXTRAC[[#This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1" s="47"/>
    </row>
    <row r="22" spans="1:22" ht="36" x14ac:dyDescent="0.2">
      <c r="A22" s="32" t="s">
        <v>42</v>
      </c>
      <c r="B22" s="34" t="s">
        <v>44</v>
      </c>
      <c r="C22" s="45"/>
      <c r="D22" s="34" t="s">
        <v>43</v>
      </c>
      <c r="E22" s="34" t="s">
        <v>8</v>
      </c>
      <c r="F22" s="34" t="s">
        <v>8</v>
      </c>
      <c r="G22" s="46"/>
      <c r="H22" s="34" t="s">
        <v>49</v>
      </c>
      <c r="I22" s="35" t="s">
        <v>43</v>
      </c>
      <c r="J22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Euticals S.p.A Viale Milano 86/88, 26900 Lodi, Italy IT#CEP#Euticals-7#CEP##DMF#Euticals-7#DMF#</v>
      </c>
      <c r="K2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Euticals-7</v>
      </c>
      <c r="L22" s="47" t="str">
        <f>IF(T_EXTRAC[[#This Row],[PDS COS/CEP]]&lt;&gt;"",LEFT(T_EXTRAC[[#This Row],[PDS COS/CEP]],IFERROR(SEARCH("REV",T_EXTRAC[[#This Row],[PDS COS/CEP]])-2,255)),"")</f>
        <v/>
      </c>
      <c r="M22" s="47" t="str">
        <f>IF(AND(T_EXTRAC[[#This Row],[PDS COS/CEP]]&lt;&gt;"",ISNUMBER(VALUE(RIGHT(T_EXTRAC[[#This Row],[PDS COS/CEP]],2)))),VALUE(RIGHT(T_EXTRAC[[#This Row],[PDS COS/CEP]],2)),"")</f>
        <v/>
      </c>
      <c r="N2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2" s="44" t="str">
        <f>IF(T_EXTRAC[[#This Row],[PDS COS/CEP Version max]]&lt;&gt;"",T_EXTRAC[[#This Row],[PDS COS/CEP hors version]],"")</f>
        <v/>
      </c>
      <c r="P22" s="44" t="str">
        <f>IF(T_EXTRAC[[#This Row],[Info CEP]]&lt;&gt;"",T_EXTRAC[[#This Row],[Application Code]]&amp;"\"&amp;T_EXTRAC[[#This Row],[Manufactory CEP DMF]],"")</f>
        <v/>
      </c>
      <c r="Q22" s="44" t="str">
        <f>IF(T_EXTRAC[[#This Row],[Info CEP Temp]]&lt;&gt;"",IF(COUNTIFS($B$1:B22,T_EXTRAC[[#This Row],[Application Code]],$O$1:O22,T_EXTRAC[[#This Row],[Info CEP Temp]],$K$1:$K22,T_EXTRAC[[#This Row],[Manufactory CEP DMF]])=1,MID(T_EXTRAC[[#This Row],[Info CEP Temp]],IFERROR(SEARCH("-",T_EXTRAC[[#This Row],[Info CEP Temp]],1),0)+1,255),""),"")</f>
        <v/>
      </c>
      <c r="R2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>DMF No.97-018</v>
      </c>
      <c r="S22" s="47" t="str">
        <f>IF(T_EXTRAC[[#This Row],[Info DMF]]&lt;&gt;"",T_EXTRAC[[#This Row],[Application Code]]&amp;"\"&amp;T_EXTRAC[[#This Row],[Manufactory CEP DMF]],"")</f>
        <v/>
      </c>
      <c r="T22" s="47" t="str">
        <f>IF(T_EXTRAC[[#This Row],[Info DMF Temp]]&lt;&gt;"",IF(COUNTIFS($B$1:B22,T_EXTRAC[[#This Row],[Application Code]],$R$1:R22,T_EXTRAC[[#This Row],[Info DMF Temp]])=1,T_EXTRAC[[#This Row],[Info DMF Temp]],""),"")</f>
        <v/>
      </c>
      <c r="U22" s="44" t="str">
        <f>IF(T_EXTRAC[[#This Row],[Concat Product + PDS AIM Temp]]&lt;&gt;"",IF(COUNTIFS($B$1:B22,T_EXTRAC[[#This Row],[Application Code]],$J$1:J22,T_EXTRAC[[#This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2" s="47"/>
    </row>
    <row r="23" spans="1:22" ht="36" x14ac:dyDescent="0.2">
      <c r="A23" s="32" t="s">
        <v>42</v>
      </c>
      <c r="B23" s="34" t="s">
        <v>44</v>
      </c>
      <c r="C23" s="45"/>
      <c r="D23" s="34" t="s">
        <v>12</v>
      </c>
      <c r="E23" s="34" t="s">
        <v>8</v>
      </c>
      <c r="F23" s="34" t="s">
        <v>8</v>
      </c>
      <c r="G23" s="34" t="s">
        <v>50</v>
      </c>
      <c r="H23" s="46"/>
      <c r="I23" s="35" t="s">
        <v>12</v>
      </c>
      <c r="J23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Excella GmbH &amp; Co. KG Nürnberger Strasse 12, 90537 Feucht, Germany DE#CEP#Excella-8#CEP##DMF#Excella-8#DMF#</v>
      </c>
      <c r="K2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Excella-8</v>
      </c>
      <c r="L23" s="47" t="str">
        <f>IF(T_EXTRAC[[#This Row],[PDS COS/CEP]]&lt;&gt;"",LEFT(T_EXTRAC[[#This Row],[PDS COS/CEP]],IFERROR(SEARCH("REV",T_EXTRAC[[#This Row],[PDS COS/CEP]])-2,255)),"")</f>
        <v>R1-CEP 2002-055</v>
      </c>
      <c r="M23" s="47">
        <f>IF(AND(T_EXTRAC[[#This Row],[PDS COS/CEP]]&lt;&gt;"",ISNUMBER(VALUE(RIGHT(T_EXTRAC[[#This Row],[PDS COS/CEP]],2)))),VALUE(RIGHT(T_EXTRAC[[#This Row],[PDS COS/CEP]],2)),"")</f>
        <v>6</v>
      </c>
      <c r="N23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6</v>
      </c>
      <c r="O23" s="44" t="str">
        <f>IF(T_EXTRAC[[#This Row],[PDS COS/CEP Version max]]&lt;&gt;"",T_EXTRAC[[#This Row],[PDS COS/CEP hors version]],"")</f>
        <v>R1-CEP 2002-055</v>
      </c>
      <c r="P23" s="44" t="str">
        <f>IF(T_EXTRAC[[#This Row],[Info CEP]]&lt;&gt;"",T_EXTRAC[[#This Row],[Application Code]]&amp;"\"&amp;T_EXTRAC[[#This Row],[Manufactory CEP DMF]],"")</f>
        <v/>
      </c>
      <c r="Q23" s="44" t="str">
        <f>IF(T_EXTRAC[[#This Row],[Info CEP Temp]]&lt;&gt;"",IF(COUNTIFS($B$1:B23,T_EXTRAC[[#This Row],[Application Code]],$O$1:O23,T_EXTRAC[[#This Row],[Info CEP Temp]],$K$1:$K23,T_EXTRAC[[#This Row],[Manufactory CEP DMF]])=1,MID(T_EXTRAC[[#This Row],[Info CEP Temp]],IFERROR(SEARCH("-",T_EXTRAC[[#This Row],[Info CEP Temp]],1),0)+1,255),""),"")</f>
        <v/>
      </c>
      <c r="R2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3" s="47" t="str">
        <f>IF(T_EXTRAC[[#This Row],[Info DMF]]&lt;&gt;"",T_EXTRAC[[#This Row],[Application Code]]&amp;"\"&amp;T_EXTRAC[[#This Row],[Manufactory CEP DMF]],"")</f>
        <v/>
      </c>
      <c r="T23" s="47" t="str">
        <f>IF(T_EXTRAC[[#This Row],[Info DMF Temp]]&lt;&gt;"",IF(COUNTIFS($B$1:B23,T_EXTRAC[[#This Row],[Application Code]],$R$1:R23,T_EXTRAC[[#This Row],[Info DMF Temp]])=1,T_EXTRAC[[#This Row],[Info DMF Temp]],""),"")</f>
        <v/>
      </c>
      <c r="U23" s="44" t="str">
        <f>IF(T_EXTRAC[[#This Row],[Concat Product + PDS AIM Temp]]&lt;&gt;"",IF(COUNTIFS($B$1:B23,T_EXTRAC[[#This Row],[Application Code]],$J$1:J23,T_EXTRAC[[#This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3" s="47"/>
    </row>
    <row r="24" spans="1:22" ht="24" x14ac:dyDescent="0.2">
      <c r="A24" s="32" t="s">
        <v>42</v>
      </c>
      <c r="B24" s="34" t="s">
        <v>44</v>
      </c>
      <c r="C24" s="45"/>
      <c r="D24" s="34"/>
      <c r="E24" s="34" t="s">
        <v>8</v>
      </c>
      <c r="F24" s="34" t="s">
        <v>8</v>
      </c>
      <c r="G24" s="46"/>
      <c r="H24" s="46"/>
      <c r="I24" s="48"/>
      <c r="J24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24" s="47" t="str">
        <f>IF(T_EXTRAC[[#This Row],[PDS COS/CEP]]&lt;&gt;"",LEFT(T_EXTRAC[[#This Row],[PDS COS/CEP]],IFERROR(SEARCH("REV",T_EXTRAC[[#This Row],[PDS COS/CEP]])-2,255)),"")</f>
        <v/>
      </c>
      <c r="M24" s="47" t="str">
        <f>IF(AND(T_EXTRAC[[#This Row],[PDS COS/CEP]]&lt;&gt;"",ISNUMBER(VALUE(RIGHT(T_EXTRAC[[#This Row],[PDS COS/CEP]],2)))),VALUE(RIGHT(T_EXTRAC[[#This Row],[PDS COS/CEP]],2)),"")</f>
        <v/>
      </c>
      <c r="N2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4" s="44" t="str">
        <f>IF(T_EXTRAC[[#This Row],[PDS COS/CEP Version max]]&lt;&gt;"",T_EXTRAC[[#This Row],[PDS COS/CEP hors version]],"")</f>
        <v/>
      </c>
      <c r="P24" s="44" t="str">
        <f>IF(T_EXTRAC[[#This Row],[Info CEP]]&lt;&gt;"",T_EXTRAC[[#This Row],[Application Code]]&amp;"\"&amp;T_EXTRAC[[#This Row],[Manufactory CEP DMF]],"")</f>
        <v/>
      </c>
      <c r="Q24" s="44" t="str">
        <f>IF(T_EXTRAC[[#This Row],[Info CEP Temp]]&lt;&gt;"",IF(COUNTIFS($B$1:B24,T_EXTRAC[[#This Row],[Application Code]],$O$1:O24,T_EXTRAC[[#This Row],[Info CEP Temp]],$K$1:$K24,T_EXTRAC[[#This Row],[Manufactory CEP DMF]])=1,MID(T_EXTRAC[[#This Row],[Info CEP Temp]],IFERROR(SEARCH("-",T_EXTRAC[[#This Row],[Info CEP Temp]],1),0)+1,255),""),"")</f>
        <v/>
      </c>
      <c r="R2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4" s="47" t="str">
        <f>IF(T_EXTRAC[[#This Row],[Info DMF]]&lt;&gt;"",T_EXTRAC[[#This Row],[Application Code]]&amp;"\"&amp;T_EXTRAC[[#This Row],[Manufactory CEP DMF]],"")</f>
        <v/>
      </c>
      <c r="T24" s="47" t="str">
        <f>IF(T_EXTRAC[[#This Row],[Info DMF Temp]]&lt;&gt;"",IF(COUNTIFS($B$1:B24,T_EXTRAC[[#This Row],[Application Code]],$R$1:R24,T_EXTRAC[[#This Row],[Info DMF Temp]])=1,T_EXTRAC[[#This Row],[Info DMF Temp]],""),"")</f>
        <v/>
      </c>
      <c r="U24" s="44" t="str">
        <f>IF(T_EXTRAC[[#This Row],[Concat Product + PDS AIM Temp]]&lt;&gt;"",IF(COUNTIFS($B$1:B24,T_EXTRAC[[#This Row],[Application Code]],$J$1:J24,T_EXTRAC[[#This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4" s="47"/>
    </row>
    <row r="25" spans="1:22" ht="24" x14ac:dyDescent="0.2">
      <c r="A25" s="32" t="s">
        <v>42</v>
      </c>
      <c r="B25" s="34" t="s">
        <v>44</v>
      </c>
      <c r="C25" s="45"/>
      <c r="D25" s="34"/>
      <c r="E25" s="34" t="s">
        <v>8</v>
      </c>
      <c r="F25" s="34" t="s">
        <v>8</v>
      </c>
      <c r="G25" s="46"/>
      <c r="H25" s="46"/>
      <c r="I25" s="48"/>
      <c r="J25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25" s="47" t="str">
        <f>IF(T_EXTRAC[[#This Row],[PDS COS/CEP]]&lt;&gt;"",LEFT(T_EXTRAC[[#This Row],[PDS COS/CEP]],IFERROR(SEARCH("REV",T_EXTRAC[[#This Row],[PDS COS/CEP]])-2,255)),"")</f>
        <v/>
      </c>
      <c r="M25" s="47" t="str">
        <f>IF(AND(T_EXTRAC[[#This Row],[PDS COS/CEP]]&lt;&gt;"",ISNUMBER(VALUE(RIGHT(T_EXTRAC[[#This Row],[PDS COS/CEP]],2)))),VALUE(RIGHT(T_EXTRAC[[#This Row],[PDS COS/CEP]],2)),"")</f>
        <v/>
      </c>
      <c r="N2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5" s="44" t="str">
        <f>IF(T_EXTRAC[[#This Row],[PDS COS/CEP Version max]]&lt;&gt;"",T_EXTRAC[[#This Row],[PDS COS/CEP hors version]],"")</f>
        <v/>
      </c>
      <c r="P25" s="44" t="str">
        <f>IF(T_EXTRAC[[#This Row],[Info CEP]]&lt;&gt;"",T_EXTRAC[[#This Row],[Application Code]]&amp;"\"&amp;T_EXTRAC[[#This Row],[Manufactory CEP DMF]],"")</f>
        <v/>
      </c>
      <c r="Q25" s="44" t="str">
        <f>IF(T_EXTRAC[[#This Row],[Info CEP Temp]]&lt;&gt;"",IF(COUNTIFS($B$1:B25,T_EXTRAC[[#This Row],[Application Code]],$O$1:O25,T_EXTRAC[[#This Row],[Info CEP Temp]],$K$1:$K25,T_EXTRAC[[#This Row],[Manufactory CEP DMF]])=1,MID(T_EXTRAC[[#This Row],[Info CEP Temp]],IFERROR(SEARCH("-",T_EXTRAC[[#This Row],[Info CEP Temp]],1),0)+1,255),""),"")</f>
        <v/>
      </c>
      <c r="R2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5" s="47" t="str">
        <f>IF(T_EXTRAC[[#This Row],[Info DMF]]&lt;&gt;"",T_EXTRAC[[#This Row],[Application Code]]&amp;"\"&amp;T_EXTRAC[[#This Row],[Manufactory CEP DMF]],"")</f>
        <v/>
      </c>
      <c r="T25" s="47" t="str">
        <f>IF(T_EXTRAC[[#This Row],[Info DMF Temp]]&lt;&gt;"",IF(COUNTIFS($B$1:B25,T_EXTRAC[[#This Row],[Application Code]],$R$1:R25,T_EXTRAC[[#This Row],[Info DMF Temp]])=1,T_EXTRAC[[#This Row],[Info DMF Temp]],""),"")</f>
        <v/>
      </c>
      <c r="U25" s="44" t="str">
        <f>IF(T_EXTRAC[[#This Row],[Concat Product + PDS AIM Temp]]&lt;&gt;"",IF(COUNTIFS($B$1:B25,T_EXTRAC[[#This Row],[Application Code]],$J$1:J25,T_EXTRAC[[#This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5" s="47"/>
    </row>
    <row r="26" spans="1:22" ht="24" x14ac:dyDescent="0.2">
      <c r="A26" s="32" t="s">
        <v>42</v>
      </c>
      <c r="B26" s="34" t="s">
        <v>44</v>
      </c>
      <c r="C26" s="45"/>
      <c r="D26" s="34"/>
      <c r="E26" s="34" t="s">
        <v>8</v>
      </c>
      <c r="F26" s="34" t="s">
        <v>8</v>
      </c>
      <c r="G26" s="46"/>
      <c r="H26" s="46"/>
      <c r="I26" s="48"/>
      <c r="J26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26" s="47" t="str">
        <f>IF(T_EXTRAC[[#This Row],[PDS COS/CEP]]&lt;&gt;"",LEFT(T_EXTRAC[[#This Row],[PDS COS/CEP]],IFERROR(SEARCH("REV",T_EXTRAC[[#This Row],[PDS COS/CEP]])-2,255)),"")</f>
        <v/>
      </c>
      <c r="M26" s="47" t="str">
        <f>IF(AND(T_EXTRAC[[#This Row],[PDS COS/CEP]]&lt;&gt;"",ISNUMBER(VALUE(RIGHT(T_EXTRAC[[#This Row],[PDS COS/CEP]],2)))),VALUE(RIGHT(T_EXTRAC[[#This Row],[PDS COS/CEP]],2)),"")</f>
        <v/>
      </c>
      <c r="N2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6" s="44" t="str">
        <f>IF(T_EXTRAC[[#This Row],[PDS COS/CEP Version max]]&lt;&gt;"",T_EXTRAC[[#This Row],[PDS COS/CEP hors version]],"")</f>
        <v/>
      </c>
      <c r="P26" s="44" t="str">
        <f>IF(T_EXTRAC[[#This Row],[Info CEP]]&lt;&gt;"",T_EXTRAC[[#This Row],[Application Code]]&amp;"\"&amp;T_EXTRAC[[#This Row],[Manufactory CEP DMF]],"")</f>
        <v/>
      </c>
      <c r="Q26" s="44" t="str">
        <f>IF(T_EXTRAC[[#This Row],[Info CEP Temp]]&lt;&gt;"",IF(COUNTIFS($B$1:B26,T_EXTRAC[[#This Row],[Application Code]],$O$1:O26,T_EXTRAC[[#This Row],[Info CEP Temp]],$K$1:$K26,T_EXTRAC[[#This Row],[Manufactory CEP DMF]])=1,MID(T_EXTRAC[[#This Row],[Info CEP Temp]],IFERROR(SEARCH("-",T_EXTRAC[[#This Row],[Info CEP Temp]],1),0)+1,255),""),"")</f>
        <v/>
      </c>
      <c r="R2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6" s="47" t="str">
        <f>IF(T_EXTRAC[[#This Row],[Info DMF]]&lt;&gt;"",T_EXTRAC[[#This Row],[Application Code]]&amp;"\"&amp;T_EXTRAC[[#This Row],[Manufactory CEP DMF]],"")</f>
        <v/>
      </c>
      <c r="T26" s="47" t="str">
        <f>IF(T_EXTRAC[[#This Row],[Info DMF Temp]]&lt;&gt;"",IF(COUNTIFS($B$1:B26,T_EXTRAC[[#This Row],[Application Code]],$R$1:R26,T_EXTRAC[[#This Row],[Info DMF Temp]])=1,T_EXTRAC[[#This Row],[Info DMF Temp]],""),"")</f>
        <v/>
      </c>
      <c r="U26" s="44" t="str">
        <f>IF(T_EXTRAC[[#This Row],[Concat Product + PDS AIM Temp]]&lt;&gt;"",IF(COUNTIFS($B$1:B26,T_EXTRAC[[#This Row],[Application Code]],$J$1:J26,T_EXTRAC[[#This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6" s="47"/>
    </row>
    <row r="27" spans="1:22" ht="24" x14ac:dyDescent="0.2">
      <c r="A27" s="32" t="s">
        <v>42</v>
      </c>
      <c r="B27" s="34" t="s">
        <v>44</v>
      </c>
      <c r="C27" s="45"/>
      <c r="D27" s="34"/>
      <c r="E27" s="34" t="s">
        <v>8</v>
      </c>
      <c r="F27" s="34" t="s">
        <v>8</v>
      </c>
      <c r="G27" s="46"/>
      <c r="H27" s="46"/>
      <c r="I27" s="48"/>
      <c r="J27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27" s="47" t="str">
        <f>IF(T_EXTRAC[[#This Row],[PDS COS/CEP]]&lt;&gt;"",LEFT(T_EXTRAC[[#This Row],[PDS COS/CEP]],IFERROR(SEARCH("REV",T_EXTRAC[[#This Row],[PDS COS/CEP]])-2,255)),"")</f>
        <v/>
      </c>
      <c r="M27" s="47" t="str">
        <f>IF(AND(T_EXTRAC[[#This Row],[PDS COS/CEP]]&lt;&gt;"",ISNUMBER(VALUE(RIGHT(T_EXTRAC[[#This Row],[PDS COS/CEP]],2)))),VALUE(RIGHT(T_EXTRAC[[#This Row],[PDS COS/CEP]],2)),"")</f>
        <v/>
      </c>
      <c r="N27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7" s="44" t="str">
        <f>IF(T_EXTRAC[[#This Row],[PDS COS/CEP Version max]]&lt;&gt;"",T_EXTRAC[[#This Row],[PDS COS/CEP hors version]],"")</f>
        <v/>
      </c>
      <c r="P27" s="44" t="str">
        <f>IF(T_EXTRAC[[#This Row],[Info CEP]]&lt;&gt;"",T_EXTRAC[[#This Row],[Application Code]]&amp;"\"&amp;T_EXTRAC[[#This Row],[Manufactory CEP DMF]],"")</f>
        <v/>
      </c>
      <c r="Q27" s="44" t="str">
        <f>IF(T_EXTRAC[[#This Row],[Info CEP Temp]]&lt;&gt;"",IF(COUNTIFS($B$1:B27,T_EXTRAC[[#This Row],[Application Code]],$O$1:O27,T_EXTRAC[[#This Row],[Info CEP Temp]],$K$1:$K27,T_EXTRAC[[#This Row],[Manufactory CEP DMF]])=1,MID(T_EXTRAC[[#This Row],[Info CEP Temp]],IFERROR(SEARCH("-",T_EXTRAC[[#This Row],[Info CEP Temp]],1),0)+1,255),""),"")</f>
        <v/>
      </c>
      <c r="R2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7" s="47" t="str">
        <f>IF(T_EXTRAC[[#This Row],[Info DMF]]&lt;&gt;"",T_EXTRAC[[#This Row],[Application Code]]&amp;"\"&amp;T_EXTRAC[[#This Row],[Manufactory CEP DMF]],"")</f>
        <v/>
      </c>
      <c r="T27" s="47" t="str">
        <f>IF(T_EXTRAC[[#This Row],[Info DMF Temp]]&lt;&gt;"",IF(COUNTIFS($B$1:B27,T_EXTRAC[[#This Row],[Application Code]],$R$1:R27,T_EXTRAC[[#This Row],[Info DMF Temp]])=1,T_EXTRAC[[#This Row],[Info DMF Temp]],""),"")</f>
        <v/>
      </c>
      <c r="U27" s="44" t="str">
        <f>IF(T_EXTRAC[[#This Row],[Concat Product + PDS AIM Temp]]&lt;&gt;"",IF(COUNTIFS($B$1:B27,T_EXTRAC[[#This Row],[Application Code]],$J$1:J27,T_EXTRAC[[#This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7" s="47"/>
    </row>
    <row r="28" spans="1:22" ht="24" x14ac:dyDescent="0.2">
      <c r="A28" s="32" t="s">
        <v>42</v>
      </c>
      <c r="B28" s="34" t="s">
        <v>44</v>
      </c>
      <c r="C28" s="45"/>
      <c r="D28" s="34"/>
      <c r="E28" s="34" t="s">
        <v>8</v>
      </c>
      <c r="F28" s="34" t="s">
        <v>8</v>
      </c>
      <c r="G28" s="46"/>
      <c r="H28" s="46"/>
      <c r="I28" s="48"/>
      <c r="J28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28" s="47" t="str">
        <f>IF(T_EXTRAC[[#This Row],[PDS COS/CEP]]&lt;&gt;"",LEFT(T_EXTRAC[[#This Row],[PDS COS/CEP]],IFERROR(SEARCH("REV",T_EXTRAC[[#This Row],[PDS COS/CEP]])-2,255)),"")</f>
        <v/>
      </c>
      <c r="M28" s="47" t="str">
        <f>IF(AND(T_EXTRAC[[#This Row],[PDS COS/CEP]]&lt;&gt;"",ISNUMBER(VALUE(RIGHT(T_EXTRAC[[#This Row],[PDS COS/CEP]],2)))),VALUE(RIGHT(T_EXTRAC[[#This Row],[PDS COS/CEP]],2)),"")</f>
        <v/>
      </c>
      <c r="N28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8" s="44" t="str">
        <f>IF(T_EXTRAC[[#This Row],[PDS COS/CEP Version max]]&lt;&gt;"",T_EXTRAC[[#This Row],[PDS COS/CEP hors version]],"")</f>
        <v/>
      </c>
      <c r="P28" s="44" t="str">
        <f>IF(T_EXTRAC[[#This Row],[Info CEP]]&lt;&gt;"",T_EXTRAC[[#This Row],[Application Code]]&amp;"\"&amp;T_EXTRAC[[#This Row],[Manufactory CEP DMF]],"")</f>
        <v/>
      </c>
      <c r="Q28" s="44" t="str">
        <f>IF(T_EXTRAC[[#This Row],[Info CEP Temp]]&lt;&gt;"",IF(COUNTIFS($B$1:B28,T_EXTRAC[[#This Row],[Application Code]],$O$1:O28,T_EXTRAC[[#This Row],[Info CEP Temp]],$K$1:$K28,T_EXTRAC[[#This Row],[Manufactory CEP DMF]])=1,MID(T_EXTRAC[[#This Row],[Info CEP Temp]],IFERROR(SEARCH("-",T_EXTRAC[[#This Row],[Info CEP Temp]],1),0)+1,255),""),"")</f>
        <v/>
      </c>
      <c r="R2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8" s="47" t="str">
        <f>IF(T_EXTRAC[[#This Row],[Info DMF]]&lt;&gt;"",T_EXTRAC[[#This Row],[Application Code]]&amp;"\"&amp;T_EXTRAC[[#This Row],[Manufactory CEP DMF]],"")</f>
        <v/>
      </c>
      <c r="T28" s="47" t="str">
        <f>IF(T_EXTRAC[[#This Row],[Info DMF Temp]]&lt;&gt;"",IF(COUNTIFS($B$1:B28,T_EXTRAC[[#This Row],[Application Code]],$R$1:R28,T_EXTRAC[[#This Row],[Info DMF Temp]])=1,T_EXTRAC[[#This Row],[Info DMF Temp]],""),"")</f>
        <v/>
      </c>
      <c r="U28" s="44" t="str">
        <f>IF(T_EXTRAC[[#This Row],[Concat Product + PDS AIM Temp]]&lt;&gt;"",IF(COUNTIFS($B$1:B28,T_EXTRAC[[#This Row],[Application Code]],$J$1:J28,T_EXTRAC[[#This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8" s="47"/>
    </row>
    <row r="29" spans="1:22" ht="24" x14ac:dyDescent="0.2">
      <c r="A29" s="32" t="s">
        <v>42</v>
      </c>
      <c r="B29" s="34" t="s">
        <v>44</v>
      </c>
      <c r="C29" s="45"/>
      <c r="D29" s="34"/>
      <c r="E29" s="34" t="s">
        <v>8</v>
      </c>
      <c r="F29" s="34" t="s">
        <v>8</v>
      </c>
      <c r="G29" s="46"/>
      <c r="H29" s="46"/>
      <c r="I29" s="48"/>
      <c r="J29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2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29" s="47" t="str">
        <f>IF(T_EXTRAC[[#This Row],[PDS COS/CEP]]&lt;&gt;"",LEFT(T_EXTRAC[[#This Row],[PDS COS/CEP]],IFERROR(SEARCH("REV",T_EXTRAC[[#This Row],[PDS COS/CEP]])-2,255)),"")</f>
        <v/>
      </c>
      <c r="M29" s="47" t="str">
        <f>IF(AND(T_EXTRAC[[#This Row],[PDS COS/CEP]]&lt;&gt;"",ISNUMBER(VALUE(RIGHT(T_EXTRAC[[#This Row],[PDS COS/CEP]],2)))),VALUE(RIGHT(T_EXTRAC[[#This Row],[PDS COS/CEP]],2)),"")</f>
        <v/>
      </c>
      <c r="N29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29" s="44" t="str">
        <f>IF(T_EXTRAC[[#This Row],[PDS COS/CEP Version max]]&lt;&gt;"",T_EXTRAC[[#This Row],[PDS COS/CEP hors version]],"")</f>
        <v/>
      </c>
      <c r="P29" s="44" t="str">
        <f>IF(T_EXTRAC[[#This Row],[Info CEP]]&lt;&gt;"",T_EXTRAC[[#This Row],[Application Code]]&amp;"\"&amp;T_EXTRAC[[#This Row],[Manufactory CEP DMF]],"")</f>
        <v/>
      </c>
      <c r="Q29" s="44" t="str">
        <f>IF(T_EXTRAC[[#This Row],[Info CEP Temp]]&lt;&gt;"",IF(COUNTIFS($B$1:B29,T_EXTRAC[[#This Row],[Application Code]],$O$1:O29,T_EXTRAC[[#This Row],[Info CEP Temp]],$K$1:$K29,T_EXTRAC[[#This Row],[Manufactory CEP DMF]])=1,MID(T_EXTRAC[[#This Row],[Info CEP Temp]],IFERROR(SEARCH("-",T_EXTRAC[[#This Row],[Info CEP Temp]],1),0)+1,255),""),"")</f>
        <v/>
      </c>
      <c r="R2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29" s="47" t="str">
        <f>IF(T_EXTRAC[[#This Row],[Info DMF]]&lt;&gt;"",T_EXTRAC[[#This Row],[Application Code]]&amp;"\"&amp;T_EXTRAC[[#This Row],[Manufactory CEP DMF]],"")</f>
        <v/>
      </c>
      <c r="T29" s="47" t="str">
        <f>IF(T_EXTRAC[[#This Row],[Info DMF Temp]]&lt;&gt;"",IF(COUNTIFS($B$1:B29,T_EXTRAC[[#This Row],[Application Code]],$R$1:R29,T_EXTRAC[[#This Row],[Info DMF Temp]])=1,T_EXTRAC[[#This Row],[Info DMF Temp]],""),"")</f>
        <v/>
      </c>
      <c r="U29" s="44" t="str">
        <f>IF(T_EXTRAC[[#This Row],[Concat Product + PDS AIM Temp]]&lt;&gt;"",IF(COUNTIFS($B$1:B29,T_EXTRAC[[#This Row],[Application Code]],$J$1:J29,T_EXTRAC[[#This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29" s="47"/>
    </row>
    <row r="30" spans="1:22" ht="24" x14ac:dyDescent="0.2">
      <c r="A30" s="32" t="s">
        <v>42</v>
      </c>
      <c r="B30" s="34" t="s">
        <v>44</v>
      </c>
      <c r="C30" s="45"/>
      <c r="D30" s="34"/>
      <c r="E30" s="34" t="s">
        <v>9</v>
      </c>
      <c r="F30" s="34" t="s">
        <v>21</v>
      </c>
      <c r="G30" s="46"/>
      <c r="H30" s="46"/>
      <c r="I30" s="35" t="s">
        <v>45</v>
      </c>
      <c r="J30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30" s="47" t="str">
        <f>IF(T_EXTRAC[[#This Row],[PDS COS/CEP]]&lt;&gt;"",LEFT(T_EXTRAC[[#This Row],[PDS COS/CEP]],IFERROR(SEARCH("REV",T_EXTRAC[[#This Row],[PDS COS/CEP]])-2,255)),"")</f>
        <v/>
      </c>
      <c r="M30" s="47" t="str">
        <f>IF(AND(T_EXTRAC[[#This Row],[PDS COS/CEP]]&lt;&gt;"",ISNUMBER(VALUE(RIGHT(T_EXTRAC[[#This Row],[PDS COS/CEP]],2)))),VALUE(RIGHT(T_EXTRAC[[#This Row],[PDS COS/CEP]],2)),"")</f>
        <v/>
      </c>
      <c r="N3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0" s="44" t="str">
        <f>IF(T_EXTRAC[[#This Row],[PDS COS/CEP Version max]]&lt;&gt;"",T_EXTRAC[[#This Row],[PDS COS/CEP hors version]],"")</f>
        <v/>
      </c>
      <c r="P30" s="44" t="str">
        <f>IF(T_EXTRAC[[#This Row],[Info CEP]]&lt;&gt;"",T_EXTRAC[[#This Row],[Application Code]]&amp;"\"&amp;T_EXTRAC[[#This Row],[Manufactory CEP DMF]],"")</f>
        <v/>
      </c>
      <c r="Q30" s="44" t="str">
        <f>IF(T_EXTRAC[[#This Row],[Info CEP Temp]]&lt;&gt;"",IF(COUNTIFS($B$1:B30,T_EXTRAC[[#This Row],[Application Code]],$O$1:O30,T_EXTRAC[[#This Row],[Info CEP Temp]],$K$1:$K30,T_EXTRAC[[#This Row],[Manufactory CEP DMF]])=1,MID(T_EXTRAC[[#This Row],[Info CEP Temp]],IFERROR(SEARCH("-",T_EXTRAC[[#This Row],[Info CEP Temp]],1),0)+1,255),""),"")</f>
        <v/>
      </c>
      <c r="R3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0" s="47" t="str">
        <f>IF(T_EXTRAC[[#This Row],[Info DMF]]&lt;&gt;"",T_EXTRAC[[#This Row],[Application Code]]&amp;"\"&amp;T_EXTRAC[[#This Row],[Manufactory CEP DMF]],"")</f>
        <v/>
      </c>
      <c r="T30" s="47" t="str">
        <f>IF(T_EXTRAC[[#This Row],[Info DMF Temp]]&lt;&gt;"",IF(COUNTIFS($B$1:B30,T_EXTRAC[[#This Row],[Application Code]],$R$1:R30,T_EXTRAC[[#This Row],[Info DMF Temp]])=1,T_EXTRAC[[#This Row],[Info DMF Temp]],""),"")</f>
        <v/>
      </c>
      <c r="U30" s="44" t="str">
        <f>IF(T_EXTRAC[[#This Row],[Concat Product + PDS AIM Temp]]&lt;&gt;"",IF(COUNTIFS($B$1:B30,T_EXTRAC[[#This Row],[Application Code]],$J$1:J30,T_EXTRAC[[#This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0" s="47"/>
    </row>
    <row r="31" spans="1:22" ht="24" x14ac:dyDescent="0.2">
      <c r="A31" s="32" t="s">
        <v>42</v>
      </c>
      <c r="B31" s="34" t="s">
        <v>44</v>
      </c>
      <c r="C31" s="45"/>
      <c r="D31" s="34"/>
      <c r="E31" s="34" t="s">
        <v>9</v>
      </c>
      <c r="F31" s="34" t="s">
        <v>19</v>
      </c>
      <c r="G31" s="46"/>
      <c r="H31" s="46"/>
      <c r="I31" s="35" t="s">
        <v>45</v>
      </c>
      <c r="J31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31" s="47" t="str">
        <f>IF(T_EXTRAC[[#This Row],[PDS COS/CEP]]&lt;&gt;"",LEFT(T_EXTRAC[[#This Row],[PDS COS/CEP]],IFERROR(SEARCH("REV",T_EXTRAC[[#This Row],[PDS COS/CEP]])-2,255)),"")</f>
        <v/>
      </c>
      <c r="M31" s="47" t="str">
        <f>IF(AND(T_EXTRAC[[#This Row],[PDS COS/CEP]]&lt;&gt;"",ISNUMBER(VALUE(RIGHT(T_EXTRAC[[#This Row],[PDS COS/CEP]],2)))),VALUE(RIGHT(T_EXTRAC[[#This Row],[PDS COS/CEP]],2)),"")</f>
        <v/>
      </c>
      <c r="N3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1" s="44" t="str">
        <f>IF(T_EXTRAC[[#This Row],[PDS COS/CEP Version max]]&lt;&gt;"",T_EXTRAC[[#This Row],[PDS COS/CEP hors version]],"")</f>
        <v/>
      </c>
      <c r="P31" s="44" t="str">
        <f>IF(T_EXTRAC[[#This Row],[Info CEP]]&lt;&gt;"",T_EXTRAC[[#This Row],[Application Code]]&amp;"\"&amp;T_EXTRAC[[#This Row],[Manufactory CEP DMF]],"")</f>
        <v/>
      </c>
      <c r="Q31" s="44" t="str">
        <f>IF(T_EXTRAC[[#This Row],[Info CEP Temp]]&lt;&gt;"",IF(COUNTIFS($B$1:B31,T_EXTRAC[[#This Row],[Application Code]],$O$1:O31,T_EXTRAC[[#This Row],[Info CEP Temp]],$K$1:$K31,T_EXTRAC[[#This Row],[Manufactory CEP DMF]])=1,MID(T_EXTRAC[[#This Row],[Info CEP Temp]],IFERROR(SEARCH("-",T_EXTRAC[[#This Row],[Info CEP Temp]],1),0)+1,255),""),"")</f>
        <v/>
      </c>
      <c r="R3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1" s="47" t="str">
        <f>IF(T_EXTRAC[[#This Row],[Info DMF]]&lt;&gt;"",T_EXTRAC[[#This Row],[Application Code]]&amp;"\"&amp;T_EXTRAC[[#This Row],[Manufactory CEP DMF]],"")</f>
        <v/>
      </c>
      <c r="T31" s="47" t="str">
        <f>IF(T_EXTRAC[[#This Row],[Info DMF Temp]]&lt;&gt;"",IF(COUNTIFS($B$1:B31,T_EXTRAC[[#This Row],[Application Code]],$R$1:R31,T_EXTRAC[[#This Row],[Info DMF Temp]])=1,T_EXTRAC[[#This Row],[Info DMF Temp]],""),"")</f>
        <v/>
      </c>
      <c r="U31" s="44" t="str">
        <f>IF(T_EXTRAC[[#This Row],[Concat Product + PDS AIM Temp]]&lt;&gt;"",IF(COUNTIFS($B$1:B31,T_EXTRAC[[#This Row],[Application Code]],$J$1:J31,T_EXTRAC[[#This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1" s="47"/>
    </row>
    <row r="32" spans="1:22" ht="36" x14ac:dyDescent="0.2">
      <c r="A32" s="32" t="s">
        <v>42</v>
      </c>
      <c r="B32" s="34" t="s">
        <v>44</v>
      </c>
      <c r="C32" s="45"/>
      <c r="D32" s="34"/>
      <c r="E32" s="34" t="s">
        <v>10</v>
      </c>
      <c r="F32" s="34" t="s">
        <v>23</v>
      </c>
      <c r="G32" s="34" t="s">
        <v>51</v>
      </c>
      <c r="H32" s="46"/>
      <c r="I32" s="48"/>
      <c r="J32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32" s="47" t="str">
        <f>IF(T_EXTRAC[[#This Row],[PDS COS/CEP]]&lt;&gt;"",LEFT(T_EXTRAC[[#This Row],[PDS COS/CEP]],IFERROR(SEARCH("REV",T_EXTRAC[[#This Row],[PDS COS/CEP]])-2,255)),"")</f>
        <v>R1-CEP-2002-055</v>
      </c>
      <c r="M32" s="47">
        <f>IF(AND(T_EXTRAC[[#This Row],[PDS COS/CEP]]&lt;&gt;"",ISNUMBER(VALUE(RIGHT(T_EXTRAC[[#This Row],[PDS COS/CEP]],2)))),VALUE(RIGHT(T_EXTRAC[[#This Row],[PDS COS/CEP]],2)),"")</f>
        <v>5</v>
      </c>
      <c r="N32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5</v>
      </c>
      <c r="O32" s="44" t="str">
        <f>IF(T_EXTRAC[[#This Row],[PDS COS/CEP Version max]]&lt;&gt;"",T_EXTRAC[[#This Row],[PDS COS/CEP hors version]],"")</f>
        <v>R1-CEP-2002-055</v>
      </c>
      <c r="P32" s="44" t="str">
        <f>IF(T_EXTRAC[[#This Row],[Info CEP]]&lt;&gt;"",T_EXTRAC[[#This Row],[Application Code]]&amp;"\"&amp;T_EXTRAC[[#This Row],[Manufactory CEP DMF]],"")</f>
        <v/>
      </c>
      <c r="Q32" s="44" t="str">
        <f>IF(T_EXTRAC[[#This Row],[Info CEP Temp]]&lt;&gt;"",IF(COUNTIFS($B$1:B32,T_EXTRAC[[#This Row],[Application Code]],$O$1:O32,T_EXTRAC[[#This Row],[Info CEP Temp]],$K$1:$K32,T_EXTRAC[[#This Row],[Manufactory CEP DMF]])=1,MID(T_EXTRAC[[#This Row],[Info CEP Temp]],IFERROR(SEARCH("-",T_EXTRAC[[#This Row],[Info CEP Temp]],1),0)+1,255),""),"")</f>
        <v/>
      </c>
      <c r="R3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2" s="47" t="str">
        <f>IF(T_EXTRAC[[#This Row],[Info DMF]]&lt;&gt;"",T_EXTRAC[[#This Row],[Application Code]]&amp;"\"&amp;T_EXTRAC[[#This Row],[Manufactory CEP DMF]],"")</f>
        <v/>
      </c>
      <c r="T32" s="47" t="str">
        <f>IF(T_EXTRAC[[#This Row],[Info DMF Temp]]&lt;&gt;"",IF(COUNTIFS($B$1:B32,T_EXTRAC[[#This Row],[Application Code]],$R$1:R32,T_EXTRAC[[#This Row],[Info DMF Temp]])=1,T_EXTRAC[[#This Row],[Info DMF Temp]],""),"")</f>
        <v/>
      </c>
      <c r="U32" s="44" t="str">
        <f>IF(T_EXTRAC[[#This Row],[Concat Product + PDS AIM Temp]]&lt;&gt;"",IF(COUNTIFS($B$1:B32,T_EXTRAC[[#This Row],[Application Code]],$J$1:J32,T_EXTRAC[[#This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2" s="47"/>
    </row>
    <row r="33" spans="1:22" ht="24" x14ac:dyDescent="0.2">
      <c r="A33" s="32" t="s">
        <v>42</v>
      </c>
      <c r="B33" s="34" t="s">
        <v>44</v>
      </c>
      <c r="C33" s="45"/>
      <c r="D33" s="34"/>
      <c r="E33" s="34" t="s">
        <v>10</v>
      </c>
      <c r="F33" s="34" t="s">
        <v>24</v>
      </c>
      <c r="G33" s="34" t="s">
        <v>47</v>
      </c>
      <c r="H33" s="46"/>
      <c r="I33" s="35" t="s">
        <v>12</v>
      </c>
      <c r="J33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Excella-4</v>
      </c>
      <c r="L33" s="47" t="str">
        <f>IF(T_EXTRAC[[#This Row],[PDS COS/CEP]]&lt;&gt;"",LEFT(T_EXTRAC[[#This Row],[PDS COS/CEP]],IFERROR(SEARCH("REV",T_EXTRAC[[#This Row],[PDS COS/CEP]])-2,255)),"")</f>
        <v>R1-CEP 2002-055</v>
      </c>
      <c r="M33" s="47">
        <f>IF(AND(T_EXTRAC[[#This Row],[PDS COS/CEP]]&lt;&gt;"",ISNUMBER(VALUE(RIGHT(T_EXTRAC[[#This Row],[PDS COS/CEP]],2)))),VALUE(RIGHT(T_EXTRAC[[#This Row],[PDS COS/CEP]],2)),"")</f>
        <v>4</v>
      </c>
      <c r="N33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4</v>
      </c>
      <c r="O33" s="44" t="str">
        <f>IF(T_EXTRAC[[#This Row],[PDS COS/CEP Version max]]&lt;&gt;"",T_EXTRAC[[#This Row],[PDS COS/CEP hors version]],"")</f>
        <v>R1-CEP 2002-055</v>
      </c>
      <c r="P33" s="44" t="str">
        <f>IF(T_EXTRAC[[#This Row],[Info CEP]]&lt;&gt;"",T_EXTRAC[[#This Row],[Application Code]]&amp;"\"&amp;T_EXTRAC[[#This Row],[Manufactory CEP DMF]],"")</f>
        <v/>
      </c>
      <c r="Q33" s="44" t="str">
        <f>IF(T_EXTRAC[[#This Row],[Info CEP Temp]]&lt;&gt;"",IF(COUNTIFS($B$1:B33,T_EXTRAC[[#This Row],[Application Code]],$O$1:O33,T_EXTRAC[[#This Row],[Info CEP Temp]],$K$1:$K33,T_EXTRAC[[#This Row],[Manufactory CEP DMF]])=1,MID(T_EXTRAC[[#This Row],[Info CEP Temp]],IFERROR(SEARCH("-",T_EXTRAC[[#This Row],[Info CEP Temp]],1),0)+1,255),""),"")</f>
        <v/>
      </c>
      <c r="R3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3" s="47" t="str">
        <f>IF(T_EXTRAC[[#This Row],[Info DMF]]&lt;&gt;"",T_EXTRAC[[#This Row],[Application Code]]&amp;"\"&amp;T_EXTRAC[[#This Row],[Manufactory CEP DMF]],"")</f>
        <v/>
      </c>
      <c r="T33" s="47" t="str">
        <f>IF(T_EXTRAC[[#This Row],[Info DMF Temp]]&lt;&gt;"",IF(COUNTIFS($B$1:B33,T_EXTRAC[[#This Row],[Application Code]],$R$1:R33,T_EXTRAC[[#This Row],[Info DMF Temp]])=1,T_EXTRAC[[#This Row],[Info DMF Temp]],""),"")</f>
        <v/>
      </c>
      <c r="U33" s="44" t="str">
        <f>IF(T_EXTRAC[[#This Row],[Concat Product + PDS AIM Temp]]&lt;&gt;"",IF(COUNTIFS($B$1:B33,T_EXTRAC[[#This Row],[Application Code]],$J$1:J33,T_EXTRAC[[#This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3" s="47"/>
    </row>
    <row r="34" spans="1:22" ht="24" x14ac:dyDescent="0.2">
      <c r="A34" s="32" t="s">
        <v>42</v>
      </c>
      <c r="B34" s="34" t="s">
        <v>44</v>
      </c>
      <c r="C34" s="45"/>
      <c r="D34" s="34"/>
      <c r="E34" s="34" t="s">
        <v>11</v>
      </c>
      <c r="F34" s="34" t="s">
        <v>17</v>
      </c>
      <c r="G34" s="46"/>
      <c r="H34" s="46"/>
      <c r="I34" s="35" t="s">
        <v>45</v>
      </c>
      <c r="J34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Archimica-1</v>
      </c>
      <c r="L34" s="47" t="str">
        <f>IF(T_EXTRAC[[#This Row],[PDS COS/CEP]]&lt;&gt;"",LEFT(T_EXTRAC[[#This Row],[PDS COS/CEP]],IFERROR(SEARCH("REV",T_EXTRAC[[#This Row],[PDS COS/CEP]])-2,255)),"")</f>
        <v/>
      </c>
      <c r="M34" s="47" t="str">
        <f>IF(AND(T_EXTRAC[[#This Row],[PDS COS/CEP]]&lt;&gt;"",ISNUMBER(VALUE(RIGHT(T_EXTRAC[[#This Row],[PDS COS/CEP]],2)))),VALUE(RIGHT(T_EXTRAC[[#This Row],[PDS COS/CEP]],2)),"")</f>
        <v/>
      </c>
      <c r="N3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4" s="44" t="str">
        <f>IF(T_EXTRAC[[#This Row],[PDS COS/CEP Version max]]&lt;&gt;"",T_EXTRAC[[#This Row],[PDS COS/CEP hors version]],"")</f>
        <v/>
      </c>
      <c r="P34" s="44" t="str">
        <f>IF(T_EXTRAC[[#This Row],[Info CEP]]&lt;&gt;"",T_EXTRAC[[#This Row],[Application Code]]&amp;"\"&amp;T_EXTRAC[[#This Row],[Manufactory CEP DMF]],"")</f>
        <v/>
      </c>
      <c r="Q34" s="44" t="str">
        <f>IF(T_EXTRAC[[#This Row],[Info CEP Temp]]&lt;&gt;"",IF(COUNTIFS($B$1:B34,T_EXTRAC[[#This Row],[Application Code]],$O$1:O34,T_EXTRAC[[#This Row],[Info CEP Temp]],$K$1:$K34,T_EXTRAC[[#This Row],[Manufactory CEP DMF]])=1,MID(T_EXTRAC[[#This Row],[Info CEP Temp]],IFERROR(SEARCH("-",T_EXTRAC[[#This Row],[Info CEP Temp]],1),0)+1,255),""),"")</f>
        <v/>
      </c>
      <c r="R3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4" s="47" t="str">
        <f>IF(T_EXTRAC[[#This Row],[Info DMF]]&lt;&gt;"",T_EXTRAC[[#This Row],[Application Code]]&amp;"\"&amp;T_EXTRAC[[#This Row],[Manufactory CEP DMF]],"")</f>
        <v/>
      </c>
      <c r="T34" s="47" t="str">
        <f>IF(T_EXTRAC[[#This Row],[Info DMF Temp]]&lt;&gt;"",IF(COUNTIFS($B$1:B34,T_EXTRAC[[#This Row],[Application Code]],$R$1:R34,T_EXTRAC[[#This Row],[Info DMF Temp]])=1,T_EXTRAC[[#This Row],[Info DMF Temp]],""),"")</f>
        <v/>
      </c>
      <c r="U34" s="44" t="str">
        <f>IF(T_EXTRAC[[#This Row],[Concat Product + PDS AIM Temp]]&lt;&gt;"",IF(COUNTIFS($B$1:B34,T_EXTRAC[[#This Row],[Application Code]],$J$1:J34,T_EXTRAC[[#This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4" s="47"/>
    </row>
    <row r="35" spans="1:22" ht="36" x14ac:dyDescent="0.2">
      <c r="A35" s="32" t="s">
        <v>42</v>
      </c>
      <c r="B35" s="34" t="s">
        <v>44</v>
      </c>
      <c r="C35" s="45"/>
      <c r="D35" s="34" t="s">
        <v>45</v>
      </c>
      <c r="E35" s="34" t="s">
        <v>8</v>
      </c>
      <c r="F35" s="34" t="s">
        <v>8</v>
      </c>
      <c r="G35" s="46"/>
      <c r="H35" s="34" t="s">
        <v>48</v>
      </c>
      <c r="I35" s="35" t="s">
        <v>45</v>
      </c>
      <c r="J35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Archimica S.p.A. Viale Milano 86, Lodi, LO, 26900, Italy IT#CEP#Archimica-6#CEP##DMF#Archimica-6#DMF#</v>
      </c>
      <c r="K3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Archimica-6</v>
      </c>
      <c r="L35" s="47" t="str">
        <f>IF(T_EXTRAC[[#This Row],[PDS COS/CEP]]&lt;&gt;"",LEFT(T_EXTRAC[[#This Row],[PDS COS/CEP]],IFERROR(SEARCH("REV",T_EXTRAC[[#This Row],[PDS COS/CEP]])-2,255)),"")</f>
        <v/>
      </c>
      <c r="M35" s="47" t="str">
        <f>IF(AND(T_EXTRAC[[#This Row],[PDS COS/CEP]]&lt;&gt;"",ISNUMBER(VALUE(RIGHT(T_EXTRAC[[#This Row],[PDS COS/CEP]],2)))),VALUE(RIGHT(T_EXTRAC[[#This Row],[PDS COS/CEP]],2)),"")</f>
        <v/>
      </c>
      <c r="N3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5" s="44" t="str">
        <f>IF(T_EXTRAC[[#This Row],[PDS COS/CEP Version max]]&lt;&gt;"",T_EXTRAC[[#This Row],[PDS COS/CEP hors version]],"")</f>
        <v/>
      </c>
      <c r="P35" s="44" t="str">
        <f>IF(T_EXTRAC[[#This Row],[Info CEP]]&lt;&gt;"",T_EXTRAC[[#This Row],[Application Code]]&amp;"\"&amp;T_EXTRAC[[#This Row],[Manufactory CEP DMF]],"")</f>
        <v/>
      </c>
      <c r="Q35" s="44" t="str">
        <f>IF(T_EXTRAC[[#This Row],[Info CEP Temp]]&lt;&gt;"",IF(COUNTIFS($B$1:B35,T_EXTRAC[[#This Row],[Application Code]],$O$1:O35,T_EXTRAC[[#This Row],[Info CEP Temp]],$K$1:$K35,T_EXTRAC[[#This Row],[Manufactory CEP DMF]])=1,MID(T_EXTRAC[[#This Row],[Info CEP Temp]],IFERROR(SEARCH("-",T_EXTRAC[[#This Row],[Info CEP Temp]],1),0)+1,255),""),"")</f>
        <v/>
      </c>
      <c r="R3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5" s="47" t="str">
        <f>IF(T_EXTRAC[[#This Row],[Info DMF]]&lt;&gt;"",T_EXTRAC[[#This Row],[Application Code]]&amp;"\"&amp;T_EXTRAC[[#This Row],[Manufactory CEP DMF]],"")</f>
        <v/>
      </c>
      <c r="T35" s="47" t="str">
        <f>IF(T_EXTRAC[[#This Row],[Info DMF Temp]]&lt;&gt;"",IF(COUNTIFS($B$1:B35,T_EXTRAC[[#This Row],[Application Code]],$R$1:R35,T_EXTRAC[[#This Row],[Info DMF Temp]])=1,T_EXTRAC[[#This Row],[Info DMF Temp]],""),"")</f>
        <v/>
      </c>
      <c r="U35" s="44" t="str">
        <f>IF(T_EXTRAC[[#This Row],[Concat Product + PDS AIM Temp]]&lt;&gt;"",IF(COUNTIFS($B$1:B35,T_EXTRAC[[#This Row],[Application Code]],$J$1:J35,T_EXTRAC[[#This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5" s="47"/>
    </row>
    <row r="36" spans="1:22" ht="36" x14ac:dyDescent="0.2">
      <c r="A36" s="32" t="s">
        <v>42</v>
      </c>
      <c r="B36" s="34" t="s">
        <v>44</v>
      </c>
      <c r="C36" s="45"/>
      <c r="D36" s="34" t="s">
        <v>43</v>
      </c>
      <c r="E36" s="34" t="s">
        <v>8</v>
      </c>
      <c r="F36" s="34" t="s">
        <v>8</v>
      </c>
      <c r="G36" s="46"/>
      <c r="H36" s="34" t="s">
        <v>49</v>
      </c>
      <c r="I36" s="35" t="s">
        <v>43</v>
      </c>
      <c r="J36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Euticals S.p.A Viale Milano 86/88, 26900 Lodi, Italy IT#CEP#Euticals-7#CEP##DMF#Euticals-7#DMF#</v>
      </c>
      <c r="K3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Euticals-7</v>
      </c>
      <c r="L36" s="47" t="str">
        <f>IF(T_EXTRAC[[#This Row],[PDS COS/CEP]]&lt;&gt;"",LEFT(T_EXTRAC[[#This Row],[PDS COS/CEP]],IFERROR(SEARCH("REV",T_EXTRAC[[#This Row],[PDS COS/CEP]])-2,255)),"")</f>
        <v/>
      </c>
      <c r="M36" s="47" t="str">
        <f>IF(AND(T_EXTRAC[[#This Row],[PDS COS/CEP]]&lt;&gt;"",ISNUMBER(VALUE(RIGHT(T_EXTRAC[[#This Row],[PDS COS/CEP]],2)))),VALUE(RIGHT(T_EXTRAC[[#This Row],[PDS COS/CEP]],2)),"")</f>
        <v/>
      </c>
      <c r="N3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6" s="44" t="str">
        <f>IF(T_EXTRAC[[#This Row],[PDS COS/CEP Version max]]&lt;&gt;"",T_EXTRAC[[#This Row],[PDS COS/CEP hors version]],"")</f>
        <v/>
      </c>
      <c r="P36" s="44" t="str">
        <f>IF(T_EXTRAC[[#This Row],[Info CEP]]&lt;&gt;"",T_EXTRAC[[#This Row],[Application Code]]&amp;"\"&amp;T_EXTRAC[[#This Row],[Manufactory CEP DMF]],"")</f>
        <v/>
      </c>
      <c r="Q36" s="44" t="str">
        <f>IF(T_EXTRAC[[#This Row],[Info CEP Temp]]&lt;&gt;"",IF(COUNTIFS($B$1:B36,T_EXTRAC[[#This Row],[Application Code]],$O$1:O36,T_EXTRAC[[#This Row],[Info CEP Temp]],$K$1:$K36,T_EXTRAC[[#This Row],[Manufactory CEP DMF]])=1,MID(T_EXTRAC[[#This Row],[Info CEP Temp]],IFERROR(SEARCH("-",T_EXTRAC[[#This Row],[Info CEP Temp]],1),0)+1,255),""),"")</f>
        <v/>
      </c>
      <c r="R3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>DMF No.97-018</v>
      </c>
      <c r="S36" s="47" t="str">
        <f>IF(T_EXTRAC[[#This Row],[Info DMF]]&lt;&gt;"",T_EXTRAC[[#This Row],[Application Code]]&amp;"\"&amp;T_EXTRAC[[#This Row],[Manufactory CEP DMF]],"")</f>
        <v/>
      </c>
      <c r="T36" s="47" t="str">
        <f>IF(T_EXTRAC[[#This Row],[Info DMF Temp]]&lt;&gt;"",IF(COUNTIFS($B$1:B36,T_EXTRAC[[#This Row],[Application Code]],$R$1:R36,T_EXTRAC[[#This Row],[Info DMF Temp]])=1,T_EXTRAC[[#This Row],[Info DMF Temp]],""),"")</f>
        <v/>
      </c>
      <c r="U36" s="44" t="str">
        <f>IF(T_EXTRAC[[#This Row],[Concat Product + PDS AIM Temp]]&lt;&gt;"",IF(COUNTIFS($B$1:B36,T_EXTRAC[[#This Row],[Application Code]],$J$1:J36,T_EXTRAC[[#This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6" s="47"/>
    </row>
    <row r="37" spans="1:22" ht="36" x14ac:dyDescent="0.2">
      <c r="A37" s="32" t="s">
        <v>42</v>
      </c>
      <c r="B37" s="34" t="s">
        <v>44</v>
      </c>
      <c r="C37" s="45"/>
      <c r="D37" s="34" t="s">
        <v>12</v>
      </c>
      <c r="E37" s="34" t="s">
        <v>8</v>
      </c>
      <c r="F37" s="34" t="s">
        <v>8</v>
      </c>
      <c r="G37" s="34" t="s">
        <v>50</v>
      </c>
      <c r="H37" s="46"/>
      <c r="I37" s="35" t="s">
        <v>12</v>
      </c>
      <c r="J37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Excella GmbH &amp; Co. KG Nürnberger Strasse 12, 90537 Feucht, Germany DE#CEP#Excella-8#CEP##DMF#Excella-8#DMF#</v>
      </c>
      <c r="K3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Excella-8</v>
      </c>
      <c r="L37" s="47" t="str">
        <f>IF(T_EXTRAC[[#This Row],[PDS COS/CEP]]&lt;&gt;"",LEFT(T_EXTRAC[[#This Row],[PDS COS/CEP]],IFERROR(SEARCH("REV",T_EXTRAC[[#This Row],[PDS COS/CEP]])-2,255)),"")</f>
        <v>R1-CEP 2002-055</v>
      </c>
      <c r="M37" s="47">
        <f>IF(AND(T_EXTRAC[[#This Row],[PDS COS/CEP]]&lt;&gt;"",ISNUMBER(VALUE(RIGHT(T_EXTRAC[[#This Row],[PDS COS/CEP]],2)))),VALUE(RIGHT(T_EXTRAC[[#This Row],[PDS COS/CEP]],2)),"")</f>
        <v>6</v>
      </c>
      <c r="N37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6</v>
      </c>
      <c r="O37" s="44" t="str">
        <f>IF(T_EXTRAC[[#This Row],[PDS COS/CEP Version max]]&lt;&gt;"",T_EXTRAC[[#This Row],[PDS COS/CEP hors version]],"")</f>
        <v>R1-CEP 2002-055</v>
      </c>
      <c r="P37" s="44" t="str">
        <f>IF(T_EXTRAC[[#This Row],[Info CEP]]&lt;&gt;"",T_EXTRAC[[#This Row],[Application Code]]&amp;"\"&amp;T_EXTRAC[[#This Row],[Manufactory CEP DMF]],"")</f>
        <v/>
      </c>
      <c r="Q37" s="44" t="str">
        <f>IF(T_EXTRAC[[#This Row],[Info CEP Temp]]&lt;&gt;"",IF(COUNTIFS($B$1:B37,T_EXTRAC[[#This Row],[Application Code]],$O$1:O37,T_EXTRAC[[#This Row],[Info CEP Temp]],$K$1:$K37,T_EXTRAC[[#This Row],[Manufactory CEP DMF]])=1,MID(T_EXTRAC[[#This Row],[Info CEP Temp]],IFERROR(SEARCH("-",T_EXTRAC[[#This Row],[Info CEP Temp]],1),0)+1,255),""),"")</f>
        <v/>
      </c>
      <c r="R3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7" s="47" t="str">
        <f>IF(T_EXTRAC[[#This Row],[Info DMF]]&lt;&gt;"",T_EXTRAC[[#This Row],[Application Code]]&amp;"\"&amp;T_EXTRAC[[#This Row],[Manufactory CEP DMF]],"")</f>
        <v/>
      </c>
      <c r="T37" s="47" t="str">
        <f>IF(T_EXTRAC[[#This Row],[Info DMF Temp]]&lt;&gt;"",IF(COUNTIFS($B$1:B37,T_EXTRAC[[#This Row],[Application Code]],$R$1:R37,T_EXTRAC[[#This Row],[Info DMF Temp]])=1,T_EXTRAC[[#This Row],[Info DMF Temp]],""),"")</f>
        <v/>
      </c>
      <c r="U37" s="44" t="str">
        <f>IF(T_EXTRAC[[#This Row],[Concat Product + PDS AIM Temp]]&lt;&gt;"",IF(COUNTIFS($B$1:B37,T_EXTRAC[[#This Row],[Application Code]],$J$1:J37,T_EXTRAC[[#This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7" s="47"/>
    </row>
    <row r="38" spans="1:22" ht="24" x14ac:dyDescent="0.2">
      <c r="A38" s="32" t="s">
        <v>42</v>
      </c>
      <c r="B38" s="34" t="s">
        <v>44</v>
      </c>
      <c r="C38" s="45"/>
      <c r="D38" s="34"/>
      <c r="E38" s="34" t="s">
        <v>8</v>
      </c>
      <c r="F38" s="34" t="s">
        <v>8</v>
      </c>
      <c r="G38" s="46"/>
      <c r="H38" s="46"/>
      <c r="I38" s="48"/>
      <c r="J38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38" s="47" t="str">
        <f>IF(T_EXTRAC[[#This Row],[PDS COS/CEP]]&lt;&gt;"",LEFT(T_EXTRAC[[#This Row],[PDS COS/CEP]],IFERROR(SEARCH("REV",T_EXTRAC[[#This Row],[PDS COS/CEP]])-2,255)),"")</f>
        <v/>
      </c>
      <c r="M38" s="47" t="str">
        <f>IF(AND(T_EXTRAC[[#This Row],[PDS COS/CEP]]&lt;&gt;"",ISNUMBER(VALUE(RIGHT(T_EXTRAC[[#This Row],[PDS COS/CEP]],2)))),VALUE(RIGHT(T_EXTRAC[[#This Row],[PDS COS/CEP]],2)),"")</f>
        <v/>
      </c>
      <c r="N38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8" s="44" t="str">
        <f>IF(T_EXTRAC[[#This Row],[PDS COS/CEP Version max]]&lt;&gt;"",T_EXTRAC[[#This Row],[PDS COS/CEP hors version]],"")</f>
        <v/>
      </c>
      <c r="P38" s="44" t="str">
        <f>IF(T_EXTRAC[[#This Row],[Info CEP]]&lt;&gt;"",T_EXTRAC[[#This Row],[Application Code]]&amp;"\"&amp;T_EXTRAC[[#This Row],[Manufactory CEP DMF]],"")</f>
        <v/>
      </c>
      <c r="Q38" s="44" t="str">
        <f>IF(T_EXTRAC[[#This Row],[Info CEP Temp]]&lt;&gt;"",IF(COUNTIFS($B$1:B38,T_EXTRAC[[#This Row],[Application Code]],$O$1:O38,T_EXTRAC[[#This Row],[Info CEP Temp]],$K$1:$K38,T_EXTRAC[[#This Row],[Manufactory CEP DMF]])=1,MID(T_EXTRAC[[#This Row],[Info CEP Temp]],IFERROR(SEARCH("-",T_EXTRAC[[#This Row],[Info CEP Temp]],1),0)+1,255),""),"")</f>
        <v/>
      </c>
      <c r="R3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8" s="47" t="str">
        <f>IF(T_EXTRAC[[#This Row],[Info DMF]]&lt;&gt;"",T_EXTRAC[[#This Row],[Application Code]]&amp;"\"&amp;T_EXTRAC[[#This Row],[Manufactory CEP DMF]],"")</f>
        <v/>
      </c>
      <c r="T38" s="47" t="str">
        <f>IF(T_EXTRAC[[#This Row],[Info DMF Temp]]&lt;&gt;"",IF(COUNTIFS($B$1:B38,T_EXTRAC[[#This Row],[Application Code]],$R$1:R38,T_EXTRAC[[#This Row],[Info DMF Temp]])=1,T_EXTRAC[[#This Row],[Info DMF Temp]],""),"")</f>
        <v/>
      </c>
      <c r="U38" s="44" t="str">
        <f>IF(T_EXTRAC[[#This Row],[Concat Product + PDS AIM Temp]]&lt;&gt;"",IF(COUNTIFS($B$1:B38,T_EXTRAC[[#This Row],[Application Code]],$J$1:J38,T_EXTRAC[[#This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8" s="47"/>
    </row>
    <row r="39" spans="1:22" ht="24" x14ac:dyDescent="0.2">
      <c r="A39" s="32" t="s">
        <v>42</v>
      </c>
      <c r="B39" s="34" t="s">
        <v>44</v>
      </c>
      <c r="C39" s="45"/>
      <c r="D39" s="34"/>
      <c r="E39" s="34" t="s">
        <v>8</v>
      </c>
      <c r="F39" s="34" t="s">
        <v>8</v>
      </c>
      <c r="G39" s="46"/>
      <c r="H39" s="46"/>
      <c r="I39" s="48"/>
      <c r="J39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3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39" s="47" t="str">
        <f>IF(T_EXTRAC[[#This Row],[PDS COS/CEP]]&lt;&gt;"",LEFT(T_EXTRAC[[#This Row],[PDS COS/CEP]],IFERROR(SEARCH("REV",T_EXTRAC[[#This Row],[PDS COS/CEP]])-2,255)),"")</f>
        <v/>
      </c>
      <c r="M39" s="47" t="str">
        <f>IF(AND(T_EXTRAC[[#This Row],[PDS COS/CEP]]&lt;&gt;"",ISNUMBER(VALUE(RIGHT(T_EXTRAC[[#This Row],[PDS COS/CEP]],2)))),VALUE(RIGHT(T_EXTRAC[[#This Row],[PDS COS/CEP]],2)),"")</f>
        <v/>
      </c>
      <c r="N39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39" s="44" t="str">
        <f>IF(T_EXTRAC[[#This Row],[PDS COS/CEP Version max]]&lt;&gt;"",T_EXTRAC[[#This Row],[PDS COS/CEP hors version]],"")</f>
        <v/>
      </c>
      <c r="P39" s="44" t="str">
        <f>IF(T_EXTRAC[[#This Row],[Info CEP]]&lt;&gt;"",T_EXTRAC[[#This Row],[Application Code]]&amp;"\"&amp;T_EXTRAC[[#This Row],[Manufactory CEP DMF]],"")</f>
        <v/>
      </c>
      <c r="Q39" s="44" t="str">
        <f>IF(T_EXTRAC[[#This Row],[Info CEP Temp]]&lt;&gt;"",IF(COUNTIFS($B$1:B39,T_EXTRAC[[#This Row],[Application Code]],$O$1:O39,T_EXTRAC[[#This Row],[Info CEP Temp]],$K$1:$K39,T_EXTRAC[[#This Row],[Manufactory CEP DMF]])=1,MID(T_EXTRAC[[#This Row],[Info CEP Temp]],IFERROR(SEARCH("-",T_EXTRAC[[#This Row],[Info CEP Temp]],1),0)+1,255),""),"")</f>
        <v/>
      </c>
      <c r="R3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39" s="47" t="str">
        <f>IF(T_EXTRAC[[#This Row],[Info DMF]]&lt;&gt;"",T_EXTRAC[[#This Row],[Application Code]]&amp;"\"&amp;T_EXTRAC[[#This Row],[Manufactory CEP DMF]],"")</f>
        <v/>
      </c>
      <c r="T39" s="47" t="str">
        <f>IF(T_EXTRAC[[#This Row],[Info DMF Temp]]&lt;&gt;"",IF(COUNTIFS($B$1:B39,T_EXTRAC[[#This Row],[Application Code]],$R$1:R39,T_EXTRAC[[#This Row],[Info DMF Temp]])=1,T_EXTRAC[[#This Row],[Info DMF Temp]],""),"")</f>
        <v/>
      </c>
      <c r="U39" s="44" t="str">
        <f>IF(T_EXTRAC[[#This Row],[Concat Product + PDS AIM Temp]]&lt;&gt;"",IF(COUNTIFS($B$1:B39,T_EXTRAC[[#This Row],[Application Code]],$J$1:J39,T_EXTRAC[[#This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39" s="47"/>
    </row>
    <row r="40" spans="1:22" ht="24" x14ac:dyDescent="0.2">
      <c r="A40" s="32" t="s">
        <v>42</v>
      </c>
      <c r="B40" s="34" t="s">
        <v>44</v>
      </c>
      <c r="C40" s="45"/>
      <c r="D40" s="34"/>
      <c r="E40" s="34" t="s">
        <v>8</v>
      </c>
      <c r="F40" s="34" t="s">
        <v>8</v>
      </c>
      <c r="G40" s="46"/>
      <c r="H40" s="46"/>
      <c r="I40" s="48"/>
      <c r="J40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4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40" s="47" t="str">
        <f>IF(T_EXTRAC[[#This Row],[PDS COS/CEP]]&lt;&gt;"",LEFT(T_EXTRAC[[#This Row],[PDS COS/CEP]],IFERROR(SEARCH("REV",T_EXTRAC[[#This Row],[PDS COS/CEP]])-2,255)),"")</f>
        <v/>
      </c>
      <c r="M40" s="47" t="str">
        <f>IF(AND(T_EXTRAC[[#This Row],[PDS COS/CEP]]&lt;&gt;"",ISNUMBER(VALUE(RIGHT(T_EXTRAC[[#This Row],[PDS COS/CEP]],2)))),VALUE(RIGHT(T_EXTRAC[[#This Row],[PDS COS/CEP]],2)),"")</f>
        <v/>
      </c>
      <c r="N4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40" s="44" t="str">
        <f>IF(T_EXTRAC[[#This Row],[PDS COS/CEP Version max]]&lt;&gt;"",T_EXTRAC[[#This Row],[PDS COS/CEP hors version]],"")</f>
        <v/>
      </c>
      <c r="P40" s="44" t="str">
        <f>IF(T_EXTRAC[[#This Row],[Info CEP]]&lt;&gt;"",T_EXTRAC[[#This Row],[Application Code]]&amp;"\"&amp;T_EXTRAC[[#This Row],[Manufactory CEP DMF]],"")</f>
        <v/>
      </c>
      <c r="Q40" s="44" t="str">
        <f>IF(T_EXTRAC[[#This Row],[Info CEP Temp]]&lt;&gt;"",IF(COUNTIFS($B$1:B40,T_EXTRAC[[#This Row],[Application Code]],$O$1:O40,T_EXTRAC[[#This Row],[Info CEP Temp]],$K$1:$K40,T_EXTRAC[[#This Row],[Manufactory CEP DMF]])=1,MID(T_EXTRAC[[#This Row],[Info CEP Temp]],IFERROR(SEARCH("-",T_EXTRAC[[#This Row],[Info CEP Temp]],1),0)+1,255),""),"")</f>
        <v/>
      </c>
      <c r="R4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0" s="47" t="str">
        <f>IF(T_EXTRAC[[#This Row],[Info DMF]]&lt;&gt;"",T_EXTRAC[[#This Row],[Application Code]]&amp;"\"&amp;T_EXTRAC[[#This Row],[Manufactory CEP DMF]],"")</f>
        <v/>
      </c>
      <c r="T40" s="47" t="str">
        <f>IF(T_EXTRAC[[#This Row],[Info DMF Temp]]&lt;&gt;"",IF(COUNTIFS($B$1:B40,T_EXTRAC[[#This Row],[Application Code]],$R$1:R40,T_EXTRAC[[#This Row],[Info DMF Temp]])=1,T_EXTRAC[[#This Row],[Info DMF Temp]],""),"")</f>
        <v/>
      </c>
      <c r="U40" s="44" t="str">
        <f>IF(T_EXTRAC[[#This Row],[Concat Product + PDS AIM Temp]]&lt;&gt;"",IF(COUNTIFS($B$1:B40,T_EXTRAC[[#This Row],[Application Code]],$J$1:J40,T_EXTRAC[[#This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40" s="47"/>
    </row>
    <row r="41" spans="1:22" ht="24" x14ac:dyDescent="0.2">
      <c r="A41" s="32" t="s">
        <v>42</v>
      </c>
      <c r="B41" s="34" t="s">
        <v>44</v>
      </c>
      <c r="C41" s="45"/>
      <c r="D41" s="34"/>
      <c r="E41" s="34" t="s">
        <v>8</v>
      </c>
      <c r="F41" s="34" t="s">
        <v>8</v>
      </c>
      <c r="G41" s="46"/>
      <c r="H41" s="46"/>
      <c r="I41" s="48"/>
      <c r="J41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4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41" s="47" t="str">
        <f>IF(T_EXTRAC[[#This Row],[PDS COS/CEP]]&lt;&gt;"",LEFT(T_EXTRAC[[#This Row],[PDS COS/CEP]],IFERROR(SEARCH("REV",T_EXTRAC[[#This Row],[PDS COS/CEP]])-2,255)),"")</f>
        <v/>
      </c>
      <c r="M41" s="47" t="str">
        <f>IF(AND(T_EXTRAC[[#This Row],[PDS COS/CEP]]&lt;&gt;"",ISNUMBER(VALUE(RIGHT(T_EXTRAC[[#This Row],[PDS COS/CEP]],2)))),VALUE(RIGHT(T_EXTRAC[[#This Row],[PDS COS/CEP]],2)),"")</f>
        <v/>
      </c>
      <c r="N4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41" s="44" t="str">
        <f>IF(T_EXTRAC[[#This Row],[PDS COS/CEP Version max]]&lt;&gt;"",T_EXTRAC[[#This Row],[PDS COS/CEP hors version]],"")</f>
        <v/>
      </c>
      <c r="P41" s="44" t="str">
        <f>IF(T_EXTRAC[[#This Row],[Info CEP]]&lt;&gt;"",T_EXTRAC[[#This Row],[Application Code]]&amp;"\"&amp;T_EXTRAC[[#This Row],[Manufactory CEP DMF]],"")</f>
        <v/>
      </c>
      <c r="Q41" s="44" t="str">
        <f>IF(T_EXTRAC[[#This Row],[Info CEP Temp]]&lt;&gt;"",IF(COUNTIFS($B$1:B41,T_EXTRAC[[#This Row],[Application Code]],$O$1:O41,T_EXTRAC[[#This Row],[Info CEP Temp]],$K$1:$K41,T_EXTRAC[[#This Row],[Manufactory CEP DMF]])=1,MID(T_EXTRAC[[#This Row],[Info CEP Temp]],IFERROR(SEARCH("-",T_EXTRAC[[#This Row],[Info CEP Temp]],1),0)+1,255),""),"")</f>
        <v/>
      </c>
      <c r="R4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1" s="47" t="str">
        <f>IF(T_EXTRAC[[#This Row],[Info DMF]]&lt;&gt;"",T_EXTRAC[[#This Row],[Application Code]]&amp;"\"&amp;T_EXTRAC[[#This Row],[Manufactory CEP DMF]],"")</f>
        <v/>
      </c>
      <c r="T41" s="47" t="str">
        <f>IF(T_EXTRAC[[#This Row],[Info DMF Temp]]&lt;&gt;"",IF(COUNTIFS($B$1:B41,T_EXTRAC[[#This Row],[Application Code]],$R$1:R41,T_EXTRAC[[#This Row],[Info DMF Temp]])=1,T_EXTRAC[[#This Row],[Info DMF Temp]],""),"")</f>
        <v/>
      </c>
      <c r="U41" s="44" t="str">
        <f>IF(T_EXTRAC[[#This Row],[Concat Product + PDS AIM Temp]]&lt;&gt;"",IF(COUNTIFS($B$1:B41,T_EXTRAC[[#This Row],[Application Code]],$J$1:J41,T_EXTRAC[[#This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41" s="47"/>
    </row>
    <row r="42" spans="1:22" ht="24" x14ac:dyDescent="0.2">
      <c r="A42" s="32" t="s">
        <v>42</v>
      </c>
      <c r="B42" s="34" t="s">
        <v>44</v>
      </c>
      <c r="C42" s="45"/>
      <c r="D42" s="34"/>
      <c r="E42" s="34" t="s">
        <v>8</v>
      </c>
      <c r="F42" s="34" t="s">
        <v>8</v>
      </c>
      <c r="G42" s="46"/>
      <c r="H42" s="46"/>
      <c r="I42" s="48"/>
      <c r="J42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4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42" s="47" t="str">
        <f>IF(T_EXTRAC[[#This Row],[PDS COS/CEP]]&lt;&gt;"",LEFT(T_EXTRAC[[#This Row],[PDS COS/CEP]],IFERROR(SEARCH("REV",T_EXTRAC[[#This Row],[PDS COS/CEP]])-2,255)),"")</f>
        <v/>
      </c>
      <c r="M42" s="47" t="str">
        <f>IF(AND(T_EXTRAC[[#This Row],[PDS COS/CEP]]&lt;&gt;"",ISNUMBER(VALUE(RIGHT(T_EXTRAC[[#This Row],[PDS COS/CEP]],2)))),VALUE(RIGHT(T_EXTRAC[[#This Row],[PDS COS/CEP]],2)),"")</f>
        <v/>
      </c>
      <c r="N4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42" s="44" t="str">
        <f>IF(T_EXTRAC[[#This Row],[PDS COS/CEP Version max]]&lt;&gt;"",T_EXTRAC[[#This Row],[PDS COS/CEP hors version]],"")</f>
        <v/>
      </c>
      <c r="P42" s="44" t="str">
        <f>IF(T_EXTRAC[[#This Row],[Info CEP]]&lt;&gt;"",T_EXTRAC[[#This Row],[Application Code]]&amp;"\"&amp;T_EXTRAC[[#This Row],[Manufactory CEP DMF]],"")</f>
        <v/>
      </c>
      <c r="Q42" s="44" t="str">
        <f>IF(T_EXTRAC[[#This Row],[Info CEP Temp]]&lt;&gt;"",IF(COUNTIFS($B$1:B42,T_EXTRAC[[#This Row],[Application Code]],$O$1:O42,T_EXTRAC[[#This Row],[Info CEP Temp]],$K$1:$K42,T_EXTRAC[[#This Row],[Manufactory CEP DMF]])=1,MID(T_EXTRAC[[#This Row],[Info CEP Temp]],IFERROR(SEARCH("-",T_EXTRAC[[#This Row],[Info CEP Temp]],1),0)+1,255),""),"")</f>
        <v/>
      </c>
      <c r="R4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2" s="47" t="str">
        <f>IF(T_EXTRAC[[#This Row],[Info DMF]]&lt;&gt;"",T_EXTRAC[[#This Row],[Application Code]]&amp;"\"&amp;T_EXTRAC[[#This Row],[Manufactory CEP DMF]],"")</f>
        <v/>
      </c>
      <c r="T42" s="47" t="str">
        <f>IF(T_EXTRAC[[#This Row],[Info DMF Temp]]&lt;&gt;"",IF(COUNTIFS($B$1:B42,T_EXTRAC[[#This Row],[Application Code]],$R$1:R42,T_EXTRAC[[#This Row],[Info DMF Temp]])=1,T_EXTRAC[[#This Row],[Info DMF Temp]],""),"")</f>
        <v/>
      </c>
      <c r="U42" s="44" t="str">
        <f>IF(T_EXTRAC[[#This Row],[Concat Product + PDS AIM Temp]]&lt;&gt;"",IF(COUNTIFS($B$1:B42,T_EXTRAC[[#This Row],[Application Code]],$J$1:J42,T_EXTRAC[[#This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42" s="47"/>
    </row>
    <row r="43" spans="1:22" ht="24" x14ac:dyDescent="0.2">
      <c r="A43" s="32" t="s">
        <v>42</v>
      </c>
      <c r="B43" s="34" t="s">
        <v>44</v>
      </c>
      <c r="C43" s="45"/>
      <c r="D43" s="34"/>
      <c r="E43" s="34" t="s">
        <v>8</v>
      </c>
      <c r="F43" s="34" t="s">
        <v>8</v>
      </c>
      <c r="G43" s="46"/>
      <c r="H43" s="46"/>
      <c r="I43" s="48"/>
      <c r="J43" s="44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4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43" s="47" t="str">
        <f>IF(T_EXTRAC[[#This Row],[PDS COS/CEP]]&lt;&gt;"",LEFT(T_EXTRAC[[#This Row],[PDS COS/CEP]],IFERROR(SEARCH("REV",T_EXTRAC[[#This Row],[PDS COS/CEP]])-2,255)),"")</f>
        <v/>
      </c>
      <c r="M43" s="47" t="str">
        <f>IF(AND(T_EXTRAC[[#This Row],[PDS COS/CEP]]&lt;&gt;"",ISNUMBER(VALUE(RIGHT(T_EXTRAC[[#This Row],[PDS COS/CEP]],2)))),VALUE(RIGHT(T_EXTRAC[[#This Row],[PDS COS/CEP]],2)),"")</f>
        <v/>
      </c>
      <c r="N4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43" s="44" t="str">
        <f>IF(T_EXTRAC[[#This Row],[PDS COS/CEP Version max]]&lt;&gt;"",T_EXTRAC[[#This Row],[PDS COS/CEP hors version]],"")</f>
        <v/>
      </c>
      <c r="P43" s="44" t="str">
        <f>IF(T_EXTRAC[[#This Row],[Info CEP]]&lt;&gt;"",T_EXTRAC[[#This Row],[Application Code]]&amp;"\"&amp;T_EXTRAC[[#This Row],[Manufactory CEP DMF]],"")</f>
        <v/>
      </c>
      <c r="Q43" s="44" t="str">
        <f>IF(T_EXTRAC[[#This Row],[Info CEP Temp]]&lt;&gt;"",IF(COUNTIFS($B$1:B43,T_EXTRAC[[#This Row],[Application Code]],$O$1:O43,T_EXTRAC[[#This Row],[Info CEP Temp]],$K$1:$K43,T_EXTRAC[[#This Row],[Manufactory CEP DMF]])=1,MID(T_EXTRAC[[#This Row],[Info CEP Temp]],IFERROR(SEARCH("-",T_EXTRAC[[#This Row],[Info CEP Temp]],1),0)+1,255),""),"")</f>
        <v/>
      </c>
      <c r="R4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3" s="47" t="str">
        <f>IF(T_EXTRAC[[#This Row],[Info DMF]]&lt;&gt;"",T_EXTRAC[[#This Row],[Application Code]]&amp;"\"&amp;T_EXTRAC[[#This Row],[Manufactory CEP DMF]],"")</f>
        <v/>
      </c>
      <c r="T43" s="47" t="str">
        <f>IF(T_EXTRAC[[#This Row],[Info DMF Temp]]&lt;&gt;"",IF(COUNTIFS($B$1:B43,T_EXTRAC[[#This Row],[Application Code]],$R$1:R43,T_EXTRAC[[#This Row],[Info DMF Temp]])=1,T_EXTRAC[[#This Row],[Info DMF Temp]],""),"")</f>
        <v/>
      </c>
      <c r="U43" s="44" t="str">
        <f>IF(T_EXTRAC[[#This Row],[Concat Product + PDS AIM Temp]]&lt;&gt;"",IF(COUNTIFS($B$1:B43,T_EXTRAC[[#This Row],[Application Code]],$J$1:J43,T_EXTRAC[[#This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43" s="47"/>
    </row>
    <row r="44" spans="1:22" ht="60" x14ac:dyDescent="0.2">
      <c r="A44" s="32" t="s">
        <v>30</v>
      </c>
      <c r="B44" s="34" t="s">
        <v>40</v>
      </c>
      <c r="C44" s="33" t="s">
        <v>41</v>
      </c>
      <c r="D44" s="34" t="s">
        <v>27</v>
      </c>
      <c r="G44" s="34" t="s">
        <v>31</v>
      </c>
      <c r="H44" s="46"/>
      <c r="I44" s="35" t="s">
        <v>28</v>
      </c>
      <c r="J44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GRANULES INDIA LIMITED H.No.6-5 &amp; 6-11, Temple Road, Gummadidala Mandal, Sangareddy District, 502 313 Bonthapally Village, Telangana, India IN#CEP#GRANULES-43#CEP##DMF#GRANULES-43#DMF#</v>
      </c>
      <c r="K4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GRANULES-43</v>
      </c>
      <c r="L44" s="47" t="str">
        <f>IF(T_EXTRAC[[#This Row],[PDS COS/CEP]]&lt;&gt;"",LEFT(T_EXTRAC[[#This Row],[PDS COS/CEP]],IFERROR(SEARCH("REV",T_EXTRAC[[#This Row],[PDS COS/CEP]])-2,255)),"")</f>
        <v>R0-CEP 2018-120</v>
      </c>
      <c r="M44" s="47">
        <f>IF(AND(T_EXTRAC[[#This Row],[PDS COS/CEP]]&lt;&gt;"",ISNUMBER(VALUE(RIGHT(T_EXTRAC[[#This Row],[PDS COS/CEP]],2)))),VALUE(RIGHT(T_EXTRAC[[#This Row],[PDS COS/CEP]],2)),"")</f>
        <v>0</v>
      </c>
      <c r="N44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0</v>
      </c>
      <c r="O44" s="44" t="str">
        <f>IF(T_EXTRAC[[#This Row],[PDS COS/CEP Version max]]&lt;&gt;"",T_EXTRAC[[#This Row],[PDS COS/CEP hors version]],"")</f>
        <v>R0-CEP 2018-120</v>
      </c>
      <c r="P44" s="44" t="str">
        <f>IF(T_EXTRAC[[#This Row],[Info CEP]]&lt;&gt;"",T_EXTRAC[[#This Row],[Application Code]]&amp;"\"&amp;T_EXTRAC[[#This Row],[Manufactory CEP DMF]],"")</f>
        <v>DE-H-4524-001-MR\GRANULES-43</v>
      </c>
      <c r="Q44" s="44" t="str">
        <f>IF(T_EXTRAC[[#This Row],[Info CEP Temp]]&lt;&gt;"",IF(COUNTIFS($B$1:B44,T_EXTRAC[[#This Row],[Application Code]],$O$1:O44,T_EXTRAC[[#This Row],[Info CEP Temp]],$K$1:$K44,T_EXTRAC[[#This Row],[Manufactory CEP DMF]])=1,MID(T_EXTRAC[[#This Row],[Info CEP Temp]],IFERROR(SEARCH("-",T_EXTRAC[[#This Row],[Info CEP Temp]],1),0)+1,255),""),"")</f>
        <v>CEP 2018-120</v>
      </c>
      <c r="R4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4" s="47" t="str">
        <f>IF(T_EXTRAC[[#This Row],[Info DMF]]&lt;&gt;"",T_EXTRAC[[#This Row],[Application Code]]&amp;"\"&amp;T_EXTRAC[[#This Row],[Manufactory CEP DMF]],"")</f>
        <v/>
      </c>
      <c r="T44" s="47" t="str">
        <f>IF(T_EXTRAC[[#This Row],[Info DMF Temp]]&lt;&gt;"",IF(COUNTIFS($B$1:B44,T_EXTRAC[[#This Row],[Application Code]],$R$1:R44,T_EXTRAC[[#This Row],[Info DMF Temp]])=1,T_EXTRAC[[#This Row],[Info DMF Temp]],""),"")</f>
        <v/>
      </c>
      <c r="U44" s="44" t="str">
        <f>IF(T_EXTRAC[[#This Row],[Concat Product + PDS AIM Temp]]&lt;&gt;"",IF(COUNTIFS($B$1:B44,T_EXTRAC[[#This Row],[Application Code]],$J$1:J44,T_EXTRAC[[#This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GRANULES INDIA LIMITED H.No.6-5 &amp; 6-11, Temple Road, Gummadidala Mandal, Sangareddy District, 502 313 Bonthapally Village, Telangana, India IN CEP 2018-120</v>
      </c>
      <c r="V44" s="47"/>
    </row>
    <row r="45" spans="1:22" ht="60" x14ac:dyDescent="0.2">
      <c r="A45" s="32" t="s">
        <v>30</v>
      </c>
      <c r="B45" s="34" t="s">
        <v>40</v>
      </c>
      <c r="C45" s="33" t="s">
        <v>41</v>
      </c>
      <c r="D45" s="34" t="s">
        <v>32</v>
      </c>
      <c r="G45" s="34" t="s">
        <v>39</v>
      </c>
      <c r="H45" s="46"/>
      <c r="I45" s="35" t="s">
        <v>28</v>
      </c>
      <c r="J45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Granules India Limited 15 A/1, I.D.A.,Phase III, Jeedimetla Quthbullapur Mandal, Medchal-Malkajgiri District, 500 055, Hyderabad, Telangana IN#CEP#Granules-44#CEP##DMF#Granules-44#DMF#</v>
      </c>
      <c r="K4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Granules-44</v>
      </c>
      <c r="L45" s="47" t="str">
        <f>IF(T_EXTRAC[[#This Row],[PDS COS/CEP]]&lt;&gt;"",LEFT(T_EXTRAC[[#This Row],[PDS COS/CEP]],IFERROR(SEARCH("REV",T_EXTRAC[[#This Row],[PDS COS/CEP]])-2,255)),"")</f>
        <v>R1-CEP 2004-124</v>
      </c>
      <c r="M45" s="47">
        <f>IF(AND(T_EXTRAC[[#This Row],[PDS COS/CEP]]&lt;&gt;"",ISNUMBER(VALUE(RIGHT(T_EXTRAC[[#This Row],[PDS COS/CEP]],2)))),VALUE(RIGHT(T_EXTRAC[[#This Row],[PDS COS/CEP]],2)),"")</f>
        <v>5</v>
      </c>
      <c r="N45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5</v>
      </c>
      <c r="O45" s="44" t="str">
        <f>IF(T_EXTRAC[[#This Row],[PDS COS/CEP Version max]]&lt;&gt;"",T_EXTRAC[[#This Row],[PDS COS/CEP hors version]],"")</f>
        <v>R1-CEP 2004-124</v>
      </c>
      <c r="P45" s="44" t="str">
        <f>IF(T_EXTRAC[[#This Row],[Info CEP]]&lt;&gt;"",T_EXTRAC[[#This Row],[Application Code]]&amp;"\"&amp;T_EXTRAC[[#This Row],[Manufactory CEP DMF]],"")</f>
        <v>DE-H-4524-001-MR\Granules-44</v>
      </c>
      <c r="Q45" s="44" t="str">
        <f>IF(T_EXTRAC[[#This Row],[Info CEP Temp]]&lt;&gt;"",IF(COUNTIFS($B$1:B45,T_EXTRAC[[#This Row],[Application Code]],$O$1:O45,T_EXTRAC[[#This Row],[Info CEP Temp]],$K$1:$K45,T_EXTRAC[[#This Row],[Manufactory CEP DMF]])=1,MID(T_EXTRAC[[#This Row],[Info CEP Temp]],IFERROR(SEARCH("-",T_EXTRAC[[#This Row],[Info CEP Temp]],1),0)+1,255),""),"")</f>
        <v>CEP 2004-124</v>
      </c>
      <c r="R4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5" s="47" t="str">
        <f>IF(T_EXTRAC[[#This Row],[Info DMF]]&lt;&gt;"",T_EXTRAC[[#This Row],[Application Code]]&amp;"\"&amp;T_EXTRAC[[#This Row],[Manufactory CEP DMF]],"")</f>
        <v/>
      </c>
      <c r="T45" s="47" t="str">
        <f>IF(T_EXTRAC[[#This Row],[Info DMF Temp]]&lt;&gt;"",IF(COUNTIFS($B$1:B45,T_EXTRAC[[#This Row],[Application Code]],$R$1:R45,T_EXTRAC[[#This Row],[Info DMF Temp]])=1,T_EXTRAC[[#This Row],[Info DMF Temp]],""),"")</f>
        <v/>
      </c>
      <c r="U45" s="44" t="str">
        <f>IF(T_EXTRAC[[#This Row],[Concat Product + PDS AIM Temp]]&lt;&gt;"",IF(COUNTIFS($B$1:B45,T_EXTRAC[[#This Row],[Application Code]],$J$1:J45,T_EXTRAC[[#This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Granules India Limited 15 A/1, I.D.A.,Phase III, Jeedimetla Quthbullapur Mandal, Medchal-Malkajgiri District, 500 055, Hyderabad, Telangana IN CEP 2004-124</v>
      </c>
      <c r="V45" s="47"/>
    </row>
    <row r="46" spans="1:22" ht="60" x14ac:dyDescent="0.2">
      <c r="A46" s="32" t="s">
        <v>30</v>
      </c>
      <c r="B46" s="34" t="s">
        <v>40</v>
      </c>
      <c r="C46" s="33" t="s">
        <v>41</v>
      </c>
      <c r="D46" s="34" t="s">
        <v>13</v>
      </c>
      <c r="G46" s="34" t="s">
        <v>33</v>
      </c>
      <c r="H46" s="46"/>
      <c r="I46" s="35" t="s">
        <v>14</v>
      </c>
      <c r="J46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Harman Finochem Limited Plot No E-7, E-8, E-9, MIDC Industrial Area, Chikalthana, Aurangabad - 431 006 Maharashtra, India IN#CEP#Harman-45#CEP##DMF#Harman-45#DMF#</v>
      </c>
      <c r="K4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Harman-45</v>
      </c>
      <c r="L46" s="47" t="str">
        <f>IF(T_EXTRAC[[#This Row],[PDS COS/CEP]]&lt;&gt;"",LEFT(T_EXTRAC[[#This Row],[PDS COS/CEP]],IFERROR(SEARCH("REV",T_EXTRAC[[#This Row],[PDS COS/CEP]])-2,255)),"")</f>
        <v>R1-CEP 2000-059</v>
      </c>
      <c r="M46" s="47">
        <f>IF(AND(T_EXTRAC[[#This Row],[PDS COS/CEP]]&lt;&gt;"",ISNUMBER(VALUE(RIGHT(T_EXTRAC[[#This Row],[PDS COS/CEP]],2)))),VALUE(RIGHT(T_EXTRAC[[#This Row],[PDS COS/CEP]],2)),"")</f>
        <v>10</v>
      </c>
      <c r="N46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10</v>
      </c>
      <c r="O46" s="44" t="str">
        <f>IF(T_EXTRAC[[#This Row],[PDS COS/CEP Version max]]&lt;&gt;"",T_EXTRAC[[#This Row],[PDS COS/CEP hors version]],"")</f>
        <v>R1-CEP 2000-059</v>
      </c>
      <c r="P46" s="44" t="str">
        <f>IF(T_EXTRAC[[#This Row],[Info CEP]]&lt;&gt;"",T_EXTRAC[[#This Row],[Application Code]]&amp;"\"&amp;T_EXTRAC[[#This Row],[Manufactory CEP DMF]],"")</f>
        <v>DE-H-4524-001-MR\Harman-45</v>
      </c>
      <c r="Q46" s="44" t="str">
        <f>IF(T_EXTRAC[[#This Row],[Info CEP Temp]]&lt;&gt;"",IF(COUNTIFS($B$1:B46,T_EXTRAC[[#This Row],[Application Code]],$O$1:O46,T_EXTRAC[[#This Row],[Info CEP Temp]],$K$1:$K46,T_EXTRAC[[#This Row],[Manufactory CEP DMF]])=1,MID(T_EXTRAC[[#This Row],[Info CEP Temp]],IFERROR(SEARCH("-",T_EXTRAC[[#This Row],[Info CEP Temp]],1),0)+1,255),""),"")</f>
        <v>CEP 2000-059</v>
      </c>
      <c r="R4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6" s="47" t="str">
        <f>IF(T_EXTRAC[[#This Row],[Info DMF]]&lt;&gt;"",T_EXTRAC[[#This Row],[Application Code]]&amp;"\"&amp;T_EXTRAC[[#This Row],[Manufactory CEP DMF]],"")</f>
        <v/>
      </c>
      <c r="T46" s="47" t="str">
        <f>IF(T_EXTRAC[[#This Row],[Info DMF Temp]]&lt;&gt;"",IF(COUNTIFS($B$1:B46,T_EXTRAC[[#This Row],[Application Code]],$R$1:R46,T_EXTRAC[[#This Row],[Info DMF Temp]])=1,T_EXTRAC[[#This Row],[Info DMF Temp]],""),"")</f>
        <v/>
      </c>
      <c r="U46" s="44" t="str">
        <f>IF(T_EXTRAC[[#This Row],[Concat Product + PDS AIM Temp]]&lt;&gt;"",IF(COUNTIFS($B$1:B46,T_EXTRAC[[#This Row],[Application Code]],$J$1:J46,T_EXTRAC[[#This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Harman Finochem Limited Plot No E-7, E-8, E-9, MIDC Industrial Area, Chikalthana, Aurangabad - 431 006 Maharashtra, India IN CEP 2000-059</v>
      </c>
      <c r="V46" s="47"/>
    </row>
    <row r="47" spans="1:22" ht="60" x14ac:dyDescent="0.2">
      <c r="A47" s="32" t="s">
        <v>30</v>
      </c>
      <c r="B47" s="34" t="s">
        <v>40</v>
      </c>
      <c r="C47" s="33" t="s">
        <v>41</v>
      </c>
      <c r="D47" s="34" t="s">
        <v>15</v>
      </c>
      <c r="G47" s="34" t="s">
        <v>33</v>
      </c>
      <c r="H47" s="46"/>
      <c r="I47" s="35" t="s">
        <v>14</v>
      </c>
      <c r="J47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Harman Finochem Limited Plot No. A-100, A-100/1, A-100/2 &amp; D-1, M.I.D.C. Industrial Area, Shendra, 431 007 Aurangabad, Maharashtra, India IN#CEP#Harman-46#CEP##DMF#Harman-46#DMF#</v>
      </c>
      <c r="K4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Harman-46</v>
      </c>
      <c r="L47" s="47" t="str">
        <f>IF(T_EXTRAC[[#This Row],[PDS COS/CEP]]&lt;&gt;"",LEFT(T_EXTRAC[[#This Row],[PDS COS/CEP]],IFERROR(SEARCH("REV",T_EXTRAC[[#This Row],[PDS COS/CEP]])-2,255)),"")</f>
        <v>R1-CEP 2000-059</v>
      </c>
      <c r="M47" s="47">
        <f>IF(AND(T_EXTRAC[[#This Row],[PDS COS/CEP]]&lt;&gt;"",ISNUMBER(VALUE(RIGHT(T_EXTRAC[[#This Row],[PDS COS/CEP]],2)))),VALUE(RIGHT(T_EXTRAC[[#This Row],[PDS COS/CEP]],2)),"")</f>
        <v>10</v>
      </c>
      <c r="N47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10</v>
      </c>
      <c r="O47" s="44" t="str">
        <f>IF(T_EXTRAC[[#This Row],[PDS COS/CEP Version max]]&lt;&gt;"",T_EXTRAC[[#This Row],[PDS COS/CEP hors version]],"")</f>
        <v>R1-CEP 2000-059</v>
      </c>
      <c r="P47" s="44" t="str">
        <f>IF(T_EXTRAC[[#This Row],[Info CEP]]&lt;&gt;"",T_EXTRAC[[#This Row],[Application Code]]&amp;"\"&amp;T_EXTRAC[[#This Row],[Manufactory CEP DMF]],"")</f>
        <v>DE-H-4524-001-MR\Harman-46</v>
      </c>
      <c r="Q47" s="44" t="str">
        <f>IF(T_EXTRAC[[#This Row],[Info CEP Temp]]&lt;&gt;"",IF(COUNTIFS($B$1:B47,T_EXTRAC[[#This Row],[Application Code]],$O$1:O47,T_EXTRAC[[#This Row],[Info CEP Temp]],$K$1:$K47,T_EXTRAC[[#This Row],[Manufactory CEP DMF]])=1,MID(T_EXTRAC[[#This Row],[Info CEP Temp]],IFERROR(SEARCH("-",T_EXTRAC[[#This Row],[Info CEP Temp]],1),0)+1,255),""),"")</f>
        <v>CEP 2000-059</v>
      </c>
      <c r="R4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7" s="47" t="str">
        <f>IF(T_EXTRAC[[#This Row],[Info DMF]]&lt;&gt;"",T_EXTRAC[[#This Row],[Application Code]]&amp;"\"&amp;T_EXTRAC[[#This Row],[Manufactory CEP DMF]],"")</f>
        <v/>
      </c>
      <c r="T47" s="47" t="str">
        <f>IF(T_EXTRAC[[#This Row],[Info DMF Temp]]&lt;&gt;"",IF(COUNTIFS($B$1:B47,T_EXTRAC[[#This Row],[Application Code]],$R$1:R47,T_EXTRAC[[#This Row],[Info DMF Temp]])=1,T_EXTRAC[[#This Row],[Info DMF Temp]],""),"")</f>
        <v/>
      </c>
      <c r="U47" s="44" t="str">
        <f>IF(T_EXTRAC[[#This Row],[Concat Product + PDS AIM Temp]]&lt;&gt;"",IF(COUNTIFS($B$1:B47,T_EXTRAC[[#This Row],[Application Code]],$J$1:J47,T_EXTRAC[[#This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Harman Finochem Limited Plot No. A-100, A-100/1, A-100/2 &amp; D-1, M.I.D.C. Industrial Area, Shendra, 431 007 Aurangabad, Maharashtra, India IN CEP 2000-059</v>
      </c>
      <c r="V47" s="47"/>
    </row>
    <row r="48" spans="1:22" ht="48" x14ac:dyDescent="0.2">
      <c r="A48" s="32" t="s">
        <v>30</v>
      </c>
      <c r="B48" s="34" t="s">
        <v>40</v>
      </c>
      <c r="C48" s="33" t="s">
        <v>41</v>
      </c>
      <c r="D48" s="34" t="s">
        <v>22</v>
      </c>
      <c r="G48" s="34" t="s">
        <v>34</v>
      </c>
      <c r="H48" s="46"/>
      <c r="I48" s="35" t="s">
        <v>22</v>
      </c>
      <c r="J48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Shouguang Fukang Pharmaceutical Co. Ltd North-East of Dongwaihuan Road 262700 Shouguang China CN#CEP#Shouguang-47#CEP##DMF#Shouguang-47#DMF#</v>
      </c>
      <c r="K4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Shouguang-47</v>
      </c>
      <c r="L48" s="47" t="str">
        <f>IF(T_EXTRAC[[#This Row],[PDS COS/CEP]]&lt;&gt;"",LEFT(T_EXTRAC[[#This Row],[PDS COS/CEP]],IFERROR(SEARCH("REV",T_EXTRAC[[#This Row],[PDS COS/CEP]])-2,255)),"")</f>
        <v>R1-CEP 2008-043</v>
      </c>
      <c r="M48" s="47">
        <f>IF(AND(T_EXTRAC[[#This Row],[PDS COS/CEP]]&lt;&gt;"",ISNUMBER(VALUE(RIGHT(T_EXTRAC[[#This Row],[PDS COS/CEP]],2)))),VALUE(RIGHT(T_EXTRAC[[#This Row],[PDS COS/CEP]],2)),"")</f>
        <v>4</v>
      </c>
      <c r="N48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4</v>
      </c>
      <c r="O48" s="44" t="str">
        <f>IF(T_EXTRAC[[#This Row],[PDS COS/CEP Version max]]&lt;&gt;"",T_EXTRAC[[#This Row],[PDS COS/CEP hors version]],"")</f>
        <v>R1-CEP 2008-043</v>
      </c>
      <c r="P48" s="44" t="str">
        <f>IF(T_EXTRAC[[#This Row],[Info CEP]]&lt;&gt;"",T_EXTRAC[[#This Row],[Application Code]]&amp;"\"&amp;T_EXTRAC[[#This Row],[Manufactory CEP DMF]],"")</f>
        <v>DE-H-4524-001-MR\Shouguang-47</v>
      </c>
      <c r="Q48" s="44" t="str">
        <f>IF(T_EXTRAC[[#This Row],[Info CEP Temp]]&lt;&gt;"",IF(COUNTIFS($B$1:B48,T_EXTRAC[[#This Row],[Application Code]],$O$1:O48,T_EXTRAC[[#This Row],[Info CEP Temp]],$K$1:$K48,T_EXTRAC[[#This Row],[Manufactory CEP DMF]])=1,MID(T_EXTRAC[[#This Row],[Info CEP Temp]],IFERROR(SEARCH("-",T_EXTRAC[[#This Row],[Info CEP Temp]],1),0)+1,255),""),"")</f>
        <v>CEP 2008-043</v>
      </c>
      <c r="R4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8" s="47" t="str">
        <f>IF(T_EXTRAC[[#This Row],[Info DMF]]&lt;&gt;"",T_EXTRAC[[#This Row],[Application Code]]&amp;"\"&amp;T_EXTRAC[[#This Row],[Manufactory CEP DMF]],"")</f>
        <v/>
      </c>
      <c r="T48" s="47" t="str">
        <f>IF(T_EXTRAC[[#This Row],[Info DMF Temp]]&lt;&gt;"",IF(COUNTIFS($B$1:B48,T_EXTRAC[[#This Row],[Application Code]],$R$1:R48,T_EXTRAC[[#This Row],[Info DMF Temp]])=1,T_EXTRAC[[#This Row],[Info DMF Temp]],""),"")</f>
        <v/>
      </c>
      <c r="U48" s="44" t="str">
        <f>IF(T_EXTRAC[[#This Row],[Concat Product + PDS AIM Temp]]&lt;&gt;"",IF(COUNTIFS($B$1:B48,T_EXTRAC[[#This Row],[Application Code]],$J$1:J48,T_EXTRAC[[#This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Shouguang Fukang Pharmaceutical Co. Ltd North-East of Dongwaihuan Road 262700 Shouguang China CN CEP 2008-043</v>
      </c>
      <c r="V48" s="47"/>
    </row>
    <row r="49" spans="1:22" ht="48" x14ac:dyDescent="0.2">
      <c r="A49" s="32" t="s">
        <v>30</v>
      </c>
      <c r="B49" s="34" t="s">
        <v>40</v>
      </c>
      <c r="C49" s="33" t="s">
        <v>41</v>
      </c>
      <c r="D49" s="34" t="s">
        <v>25</v>
      </c>
      <c r="G49" s="34" t="s">
        <v>35</v>
      </c>
      <c r="H49" s="46"/>
      <c r="I49" s="35" t="s">
        <v>26</v>
      </c>
      <c r="J49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USV Private Limited B-1/8, M.I.D.C., Lote Parshuram Industrial Area, District Ratnagiri, 415 722 Taluka-Khed, Maharashtra, India IN#CEP#USV-48#CEP##DMF#USV-48#DMF#</v>
      </c>
      <c r="K4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USV-48</v>
      </c>
      <c r="L49" s="47" t="str">
        <f>IF(T_EXTRAC[[#This Row],[PDS COS/CEP]]&lt;&gt;"",LEFT(T_EXTRAC[[#This Row],[PDS COS/CEP]],IFERROR(SEARCH("REV",T_EXTRAC[[#This Row],[PDS COS/CEP]])-2,255)),"")</f>
        <v>R1-CEP 1997-049</v>
      </c>
      <c r="M49" s="47">
        <f>IF(AND(T_EXTRAC[[#This Row],[PDS COS/CEP]]&lt;&gt;"",ISNUMBER(VALUE(RIGHT(T_EXTRAC[[#This Row],[PDS COS/CEP]],2)))),VALUE(RIGHT(T_EXTRAC[[#This Row],[PDS COS/CEP]],2)),"")</f>
        <v>7</v>
      </c>
      <c r="N49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7</v>
      </c>
      <c r="O49" s="44" t="str">
        <f>IF(T_EXTRAC[[#This Row],[PDS COS/CEP Version max]]&lt;&gt;"",T_EXTRAC[[#This Row],[PDS COS/CEP hors version]],"")</f>
        <v>R1-CEP 1997-049</v>
      </c>
      <c r="P49" s="44" t="str">
        <f>IF(T_EXTRAC[[#This Row],[Info CEP]]&lt;&gt;"",T_EXTRAC[[#This Row],[Application Code]]&amp;"\"&amp;T_EXTRAC[[#This Row],[Manufactory CEP DMF]],"")</f>
        <v>DE-H-4524-001-MR\USV-48</v>
      </c>
      <c r="Q49" s="44" t="str">
        <f>IF(T_EXTRAC[[#This Row],[Info CEP Temp]]&lt;&gt;"",IF(COUNTIFS($B$1:B49,T_EXTRAC[[#This Row],[Application Code]],$O$1:O49,T_EXTRAC[[#This Row],[Info CEP Temp]],$K$1:$K49,T_EXTRAC[[#This Row],[Manufactory CEP DMF]])=1,MID(T_EXTRAC[[#This Row],[Info CEP Temp]],IFERROR(SEARCH("-",T_EXTRAC[[#This Row],[Info CEP Temp]],1),0)+1,255),""),"")</f>
        <v>CEP 1997-049</v>
      </c>
      <c r="R4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49" s="47" t="str">
        <f>IF(T_EXTRAC[[#This Row],[Info DMF]]&lt;&gt;"",T_EXTRAC[[#This Row],[Application Code]]&amp;"\"&amp;T_EXTRAC[[#This Row],[Manufactory CEP DMF]],"")</f>
        <v/>
      </c>
      <c r="T49" s="47" t="str">
        <f>IF(T_EXTRAC[[#This Row],[Info DMF Temp]]&lt;&gt;"",IF(COUNTIFS($B$1:B49,T_EXTRAC[[#This Row],[Application Code]],$R$1:R49,T_EXTRAC[[#This Row],[Info DMF Temp]])=1,T_EXTRAC[[#This Row],[Info DMF Temp]],""),"")</f>
        <v/>
      </c>
      <c r="U49" s="44" t="str">
        <f>IF(T_EXTRAC[[#This Row],[Concat Product + PDS AIM Temp]]&lt;&gt;"",IF(COUNTIFS($B$1:B49,T_EXTRAC[[#This Row],[Application Code]],$J$1:J49,T_EXTRAC[[#This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USV Private Limited B-1/8, M.I.D.C., Lote Parshuram Industrial Area, District Ratnagiri, 415 722 Taluka-Khed, Maharashtra, India IN CEP 1997-049</v>
      </c>
      <c r="V49" s="47"/>
    </row>
    <row r="50" spans="1:22" ht="60" x14ac:dyDescent="0.2">
      <c r="A50" s="32" t="s">
        <v>30</v>
      </c>
      <c r="B50" s="34" t="s">
        <v>40</v>
      </c>
      <c r="C50" s="33" t="s">
        <v>41</v>
      </c>
      <c r="D50" s="34" t="s">
        <v>36</v>
      </c>
      <c r="G50" s="34" t="s">
        <v>37</v>
      </c>
      <c r="H50" s="46"/>
      <c r="I50" s="35" t="s">
        <v>29</v>
      </c>
      <c r="J50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Wanbury Limited A-15, M.I.D.C. Industrial Estate Area, District Raigad, 410220 Patalganga, Maharashtra, India IN#CEP#Wanbury-49#CEP##DMF#Wanbury-49#DMF#</v>
      </c>
      <c r="K5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Wanbury-49</v>
      </c>
      <c r="L50" s="47" t="str">
        <f>IF(T_EXTRAC[[#This Row],[PDS COS/CEP]]&lt;&gt;"",LEFT(T_EXTRAC[[#This Row],[PDS COS/CEP]],IFERROR(SEARCH("REV",T_EXTRAC[[#This Row],[PDS COS/CEP]])-2,255)),"")</f>
        <v>R1-CEP 1998-079</v>
      </c>
      <c r="M50" s="47">
        <f>IF(AND(T_EXTRAC[[#This Row],[PDS COS/CEP]]&lt;&gt;"",ISNUMBER(VALUE(RIGHT(T_EXTRAC[[#This Row],[PDS COS/CEP]],2)))),VALUE(RIGHT(T_EXTRAC[[#This Row],[PDS COS/CEP]],2)),"")</f>
        <v>9</v>
      </c>
      <c r="N50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9</v>
      </c>
      <c r="O50" s="44" t="str">
        <f>IF(T_EXTRAC[[#This Row],[PDS COS/CEP Version max]]&lt;&gt;"",T_EXTRAC[[#This Row],[PDS COS/CEP hors version]],"")</f>
        <v>R1-CEP 1998-079</v>
      </c>
      <c r="P50" s="44" t="str">
        <f>IF(T_EXTRAC[[#This Row],[Info CEP]]&lt;&gt;"",T_EXTRAC[[#This Row],[Application Code]]&amp;"\"&amp;T_EXTRAC[[#This Row],[Manufactory CEP DMF]],"")</f>
        <v>DE-H-4524-001-MR\Wanbury-49</v>
      </c>
      <c r="Q50" s="44" t="str">
        <f>IF(T_EXTRAC[[#This Row],[Info CEP Temp]]&lt;&gt;"",IF(COUNTIFS($B$1:B50,T_EXTRAC[[#This Row],[Application Code]],$O$1:O50,T_EXTRAC[[#This Row],[Info CEP Temp]],$K$1:$K50,T_EXTRAC[[#This Row],[Manufactory CEP DMF]])=1,MID(T_EXTRAC[[#This Row],[Info CEP Temp]],IFERROR(SEARCH("-",T_EXTRAC[[#This Row],[Info CEP Temp]],1),0)+1,255),""),"")</f>
        <v>CEP 1998-079</v>
      </c>
      <c r="R5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0" s="47" t="str">
        <f>IF(T_EXTRAC[[#This Row],[Info DMF]]&lt;&gt;"",T_EXTRAC[[#This Row],[Application Code]]&amp;"\"&amp;T_EXTRAC[[#This Row],[Manufactory CEP DMF]],"")</f>
        <v/>
      </c>
      <c r="T50" s="47" t="str">
        <f>IF(T_EXTRAC[[#This Row],[Info DMF Temp]]&lt;&gt;"",IF(COUNTIFS($B$1:B50,T_EXTRAC[[#This Row],[Application Code]],$R$1:R50,T_EXTRAC[[#This Row],[Info DMF Temp]])=1,T_EXTRAC[[#This Row],[Info DMF Temp]],""),"")</f>
        <v/>
      </c>
      <c r="U50" s="44" t="str">
        <f>IF(T_EXTRAC[[#This Row],[Concat Product + PDS AIM Temp]]&lt;&gt;"",IF(COUNTIFS($B$1:B50,T_EXTRAC[[#This Row],[Application Code]],$J$1:J50,T_EXTRAC[[#This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Wanbury Limited A-15, M.I.D.C. Industrial Estate Area, District Raigad, 410220 Patalganga, Maharashtra, India IN CEP 1998-079</v>
      </c>
      <c r="V50" s="47"/>
    </row>
    <row r="51" spans="1:22" ht="60" x14ac:dyDescent="0.2">
      <c r="A51" s="32" t="s">
        <v>30</v>
      </c>
      <c r="B51" s="34" t="s">
        <v>40</v>
      </c>
      <c r="C51" s="33" t="s">
        <v>41</v>
      </c>
      <c r="D51" s="34" t="s">
        <v>38</v>
      </c>
      <c r="G51" s="34" t="s">
        <v>37</v>
      </c>
      <c r="H51" s="46"/>
      <c r="I51" s="35" t="s">
        <v>29</v>
      </c>
      <c r="J51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Wanbury Limited K. Illindalaparru, Iragavaram Mandal, West Godavari District, 534217 Tanuku, Andhra Pradesh, India IN#CEP#Wanbury-50#CEP##DMF#Wanbury-50#DMF#</v>
      </c>
      <c r="K5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Wanbury-50</v>
      </c>
      <c r="L51" s="47" t="str">
        <f>IF(T_EXTRAC[[#This Row],[PDS COS/CEP]]&lt;&gt;"",LEFT(T_EXTRAC[[#This Row],[PDS COS/CEP]],IFERROR(SEARCH("REV",T_EXTRAC[[#This Row],[PDS COS/CEP]])-2,255)),"")</f>
        <v>R1-CEP 1998-079</v>
      </c>
      <c r="M51" s="47">
        <f>IF(AND(T_EXTRAC[[#This Row],[PDS COS/CEP]]&lt;&gt;"",ISNUMBER(VALUE(RIGHT(T_EXTRAC[[#This Row],[PDS COS/CEP]],2)))),VALUE(RIGHT(T_EXTRAC[[#This Row],[PDS COS/CEP]],2)),"")</f>
        <v>9</v>
      </c>
      <c r="N51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9</v>
      </c>
      <c r="O51" s="44" t="str">
        <f>IF(T_EXTRAC[[#This Row],[PDS COS/CEP Version max]]&lt;&gt;"",T_EXTRAC[[#This Row],[PDS COS/CEP hors version]],"")</f>
        <v>R1-CEP 1998-079</v>
      </c>
      <c r="P51" s="44" t="str">
        <f>IF(T_EXTRAC[[#This Row],[Info CEP]]&lt;&gt;"",T_EXTRAC[[#This Row],[Application Code]]&amp;"\"&amp;T_EXTRAC[[#This Row],[Manufactory CEP DMF]],"")</f>
        <v>DE-H-4524-001-MR\Wanbury-50</v>
      </c>
      <c r="Q51" s="44" t="str">
        <f>IF(T_EXTRAC[[#This Row],[Info CEP Temp]]&lt;&gt;"",IF(COUNTIFS($B$1:B51,T_EXTRAC[[#This Row],[Application Code]],$O$1:O51,T_EXTRAC[[#This Row],[Info CEP Temp]],$K$1:$K51,T_EXTRAC[[#This Row],[Manufactory CEP DMF]])=1,MID(T_EXTRAC[[#This Row],[Info CEP Temp]],IFERROR(SEARCH("-",T_EXTRAC[[#This Row],[Info CEP Temp]],1),0)+1,255),""),"")</f>
        <v>CEP 1998-079</v>
      </c>
      <c r="R5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1" s="47" t="str">
        <f>IF(T_EXTRAC[[#This Row],[Info DMF]]&lt;&gt;"",T_EXTRAC[[#This Row],[Application Code]]&amp;"\"&amp;T_EXTRAC[[#This Row],[Manufactory CEP DMF]],"")</f>
        <v/>
      </c>
      <c r="T51" s="47" t="str">
        <f>IF(T_EXTRAC[[#This Row],[Info DMF Temp]]&lt;&gt;"",IF(COUNTIFS($B$1:B51,T_EXTRAC[[#This Row],[Application Code]],$R$1:R51,T_EXTRAC[[#This Row],[Info DMF Temp]])=1,T_EXTRAC[[#This Row],[Info DMF Temp]],""),"")</f>
        <v/>
      </c>
      <c r="U51" s="44" t="str">
        <f>IF(T_EXTRAC[[#This Row],[Concat Product + PDS AIM Temp]]&lt;&gt;"",IF(COUNTIFS($B$1:B51,T_EXTRAC[[#This Row],[Application Code]],$J$1:J51,T_EXTRAC[[#This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Wanbury Limited K. Illindalaparru, Iragavaram Mandal, West Godavari District, 534217 Tanuku, Andhra Pradesh, India IN CEP 1998-079</v>
      </c>
      <c r="V51" s="47"/>
    </row>
    <row r="52" spans="1:22" ht="36" x14ac:dyDescent="0.2">
      <c r="A52" s="32" t="s">
        <v>30</v>
      </c>
      <c r="B52" s="34" t="s">
        <v>40</v>
      </c>
      <c r="C52" s="33" t="s">
        <v>41</v>
      </c>
      <c r="D52" s="34"/>
      <c r="G52" s="46"/>
      <c r="H52" s="46"/>
      <c r="I52" s="35" t="s">
        <v>20</v>
      </c>
      <c r="J52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Micro-51</v>
      </c>
      <c r="L52" s="47" t="str">
        <f>IF(T_EXTRAC[[#This Row],[PDS COS/CEP]]&lt;&gt;"",LEFT(T_EXTRAC[[#This Row],[PDS COS/CEP]],IFERROR(SEARCH("REV",T_EXTRAC[[#This Row],[PDS COS/CEP]])-2,255)),"")</f>
        <v/>
      </c>
      <c r="M52" s="47" t="str">
        <f>IF(AND(T_EXTRAC[[#This Row],[PDS COS/CEP]]&lt;&gt;"",ISNUMBER(VALUE(RIGHT(T_EXTRAC[[#This Row],[PDS COS/CEP]],2)))),VALUE(RIGHT(T_EXTRAC[[#This Row],[PDS COS/CEP]],2)),"")</f>
        <v/>
      </c>
      <c r="N5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2" s="44" t="str">
        <f>IF(T_EXTRAC[[#This Row],[PDS COS/CEP Version max]]&lt;&gt;"",T_EXTRAC[[#This Row],[PDS COS/CEP hors version]],"")</f>
        <v/>
      </c>
      <c r="P52" s="44" t="str">
        <f>IF(T_EXTRAC[[#This Row],[Info CEP]]&lt;&gt;"",T_EXTRAC[[#This Row],[Application Code]]&amp;"\"&amp;T_EXTRAC[[#This Row],[Manufactory CEP DMF]],"")</f>
        <v/>
      </c>
      <c r="Q52" s="44" t="str">
        <f>IF(T_EXTRAC[[#This Row],[Info CEP Temp]]&lt;&gt;"",IF(COUNTIFS($B$1:B52,T_EXTRAC[[#This Row],[Application Code]],$O$1:O52,T_EXTRAC[[#This Row],[Info CEP Temp]],$K$1:$K52,T_EXTRAC[[#This Row],[Manufactory CEP DMF]])=1,MID(T_EXTRAC[[#This Row],[Info CEP Temp]],IFERROR(SEARCH("-",T_EXTRAC[[#This Row],[Info CEP Temp]],1),0)+1,255),""),"")</f>
        <v/>
      </c>
      <c r="R5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2" s="47" t="str">
        <f>IF(T_EXTRAC[[#This Row],[Info DMF]]&lt;&gt;"",T_EXTRAC[[#This Row],[Application Code]]&amp;"\"&amp;T_EXTRAC[[#This Row],[Manufactory CEP DMF]],"")</f>
        <v/>
      </c>
      <c r="T52" s="47" t="str">
        <f>IF(T_EXTRAC[[#This Row],[Info DMF Temp]]&lt;&gt;"",IF(COUNTIFS($B$1:B52,T_EXTRAC[[#This Row],[Application Code]],$R$1:R52,T_EXTRAC[[#This Row],[Info DMF Temp]])=1,T_EXTRAC[[#This Row],[Info DMF Temp]],""),"")</f>
        <v/>
      </c>
      <c r="U52" s="44" t="str">
        <f>IF(T_EXTRAC[[#This Row],[Concat Product + PDS AIM Temp]]&lt;&gt;"",IF(COUNTIFS($B$1:B52,T_EXTRAC[[#This Row],[Application Code]],$J$1:J52,T_EXTRAC[[#This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2" s="47"/>
    </row>
    <row r="53" spans="1:22" ht="24" x14ac:dyDescent="0.2">
      <c r="A53" s="32" t="s">
        <v>30</v>
      </c>
      <c r="B53" s="34" t="s">
        <v>40</v>
      </c>
      <c r="C53" s="33" t="s">
        <v>41</v>
      </c>
      <c r="D53" s="34"/>
      <c r="G53" s="46"/>
      <c r="H53" s="46"/>
      <c r="I53" s="48"/>
      <c r="J53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53" s="47" t="str">
        <f>IF(T_EXTRAC[[#This Row],[PDS COS/CEP]]&lt;&gt;"",LEFT(T_EXTRAC[[#This Row],[PDS COS/CEP]],IFERROR(SEARCH("REV",T_EXTRAC[[#This Row],[PDS COS/CEP]])-2,255)),"")</f>
        <v/>
      </c>
      <c r="M53" s="47" t="str">
        <f>IF(AND(T_EXTRAC[[#This Row],[PDS COS/CEP]]&lt;&gt;"",ISNUMBER(VALUE(RIGHT(T_EXTRAC[[#This Row],[PDS COS/CEP]],2)))),VALUE(RIGHT(T_EXTRAC[[#This Row],[PDS COS/CEP]],2)),"")</f>
        <v/>
      </c>
      <c r="N5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3" s="44" t="str">
        <f>IF(T_EXTRAC[[#This Row],[PDS COS/CEP Version max]]&lt;&gt;"",T_EXTRAC[[#This Row],[PDS COS/CEP hors version]],"")</f>
        <v/>
      </c>
      <c r="P53" s="44" t="str">
        <f>IF(T_EXTRAC[[#This Row],[Info CEP]]&lt;&gt;"",T_EXTRAC[[#This Row],[Application Code]]&amp;"\"&amp;T_EXTRAC[[#This Row],[Manufactory CEP DMF]],"")</f>
        <v/>
      </c>
      <c r="Q53" s="44" t="str">
        <f>IF(T_EXTRAC[[#This Row],[Info CEP Temp]]&lt;&gt;"",IF(COUNTIFS($B$1:B53,T_EXTRAC[[#This Row],[Application Code]],$O$1:O53,T_EXTRAC[[#This Row],[Info CEP Temp]],$K$1:$K53,T_EXTRAC[[#This Row],[Manufactory CEP DMF]])=1,MID(T_EXTRAC[[#This Row],[Info CEP Temp]],IFERROR(SEARCH("-",T_EXTRAC[[#This Row],[Info CEP Temp]],1),0)+1,255),""),"")</f>
        <v/>
      </c>
      <c r="R5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3" s="47" t="str">
        <f>IF(T_EXTRAC[[#This Row],[Info DMF]]&lt;&gt;"",T_EXTRAC[[#This Row],[Application Code]]&amp;"\"&amp;T_EXTRAC[[#This Row],[Manufactory CEP DMF]],"")</f>
        <v/>
      </c>
      <c r="T53" s="47" t="str">
        <f>IF(T_EXTRAC[[#This Row],[Info DMF Temp]]&lt;&gt;"",IF(COUNTIFS($B$1:B53,T_EXTRAC[[#This Row],[Application Code]],$R$1:R53,T_EXTRAC[[#This Row],[Info DMF Temp]])=1,T_EXTRAC[[#This Row],[Info DMF Temp]],""),"")</f>
        <v/>
      </c>
      <c r="U53" s="44" t="str">
        <f>IF(T_EXTRAC[[#This Row],[Concat Product + PDS AIM Temp]]&lt;&gt;"",IF(COUNTIFS($B$1:B53,T_EXTRAC[[#This Row],[Application Code]],$J$1:J53,T_EXTRAC[[#This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3" s="47"/>
    </row>
    <row r="54" spans="1:22" ht="24" x14ac:dyDescent="0.2">
      <c r="A54" s="32" t="s">
        <v>30</v>
      </c>
      <c r="B54" s="34" t="s">
        <v>40</v>
      </c>
      <c r="C54" s="33" t="s">
        <v>41</v>
      </c>
      <c r="D54" s="34"/>
      <c r="G54" s="46"/>
      <c r="H54" s="46"/>
      <c r="I54" s="48"/>
      <c r="J54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54" s="47" t="str">
        <f>IF(T_EXTRAC[[#This Row],[PDS COS/CEP]]&lt;&gt;"",LEFT(T_EXTRAC[[#This Row],[PDS COS/CEP]],IFERROR(SEARCH("REV",T_EXTRAC[[#This Row],[PDS COS/CEP]])-2,255)),"")</f>
        <v/>
      </c>
      <c r="M54" s="47" t="str">
        <f>IF(AND(T_EXTRAC[[#This Row],[PDS COS/CEP]]&lt;&gt;"",ISNUMBER(VALUE(RIGHT(T_EXTRAC[[#This Row],[PDS COS/CEP]],2)))),VALUE(RIGHT(T_EXTRAC[[#This Row],[PDS COS/CEP]],2)),"")</f>
        <v/>
      </c>
      <c r="N5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4" s="44" t="str">
        <f>IF(T_EXTRAC[[#This Row],[PDS COS/CEP Version max]]&lt;&gt;"",T_EXTRAC[[#This Row],[PDS COS/CEP hors version]],"")</f>
        <v/>
      </c>
      <c r="P54" s="44" t="str">
        <f>IF(T_EXTRAC[[#This Row],[Info CEP]]&lt;&gt;"",T_EXTRAC[[#This Row],[Application Code]]&amp;"\"&amp;T_EXTRAC[[#This Row],[Manufactory CEP DMF]],"")</f>
        <v/>
      </c>
      <c r="Q54" s="44" t="str">
        <f>IF(T_EXTRAC[[#This Row],[Info CEP Temp]]&lt;&gt;"",IF(COUNTIFS($B$1:B54,T_EXTRAC[[#This Row],[Application Code]],$O$1:O54,T_EXTRAC[[#This Row],[Info CEP Temp]],$K$1:$K54,T_EXTRAC[[#This Row],[Manufactory CEP DMF]])=1,MID(T_EXTRAC[[#This Row],[Info CEP Temp]],IFERROR(SEARCH("-",T_EXTRAC[[#This Row],[Info CEP Temp]],1),0)+1,255),""),"")</f>
        <v/>
      </c>
      <c r="R5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4" s="47" t="str">
        <f>IF(T_EXTRAC[[#This Row],[Info DMF]]&lt;&gt;"",T_EXTRAC[[#This Row],[Application Code]]&amp;"\"&amp;T_EXTRAC[[#This Row],[Manufactory CEP DMF]],"")</f>
        <v/>
      </c>
      <c r="T54" s="47" t="str">
        <f>IF(T_EXTRAC[[#This Row],[Info DMF Temp]]&lt;&gt;"",IF(COUNTIFS($B$1:B54,T_EXTRAC[[#This Row],[Application Code]],$R$1:R54,T_EXTRAC[[#This Row],[Info DMF Temp]])=1,T_EXTRAC[[#This Row],[Info DMF Temp]],""),"")</f>
        <v/>
      </c>
      <c r="U54" s="44" t="str">
        <f>IF(T_EXTRAC[[#This Row],[Concat Product + PDS AIM Temp]]&lt;&gt;"",IF(COUNTIFS($B$1:B54,T_EXTRAC[[#This Row],[Application Code]],$J$1:J54,T_EXTRAC[[#This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4" s="47"/>
    </row>
    <row r="55" spans="1:22" ht="24" x14ac:dyDescent="0.2">
      <c r="A55" s="32" t="s">
        <v>30</v>
      </c>
      <c r="B55" s="34" t="s">
        <v>40</v>
      </c>
      <c r="C55" s="33" t="s">
        <v>41</v>
      </c>
      <c r="D55" s="34"/>
      <c r="G55" s="46"/>
      <c r="H55" s="46"/>
      <c r="I55" s="48"/>
      <c r="J55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55" s="47" t="str">
        <f>IF(T_EXTRAC[[#This Row],[PDS COS/CEP]]&lt;&gt;"",LEFT(T_EXTRAC[[#This Row],[PDS COS/CEP]],IFERROR(SEARCH("REV",T_EXTRAC[[#This Row],[PDS COS/CEP]])-2,255)),"")</f>
        <v/>
      </c>
      <c r="M55" s="47" t="str">
        <f>IF(AND(T_EXTRAC[[#This Row],[PDS COS/CEP]]&lt;&gt;"",ISNUMBER(VALUE(RIGHT(T_EXTRAC[[#This Row],[PDS COS/CEP]],2)))),VALUE(RIGHT(T_EXTRAC[[#This Row],[PDS COS/CEP]],2)),"")</f>
        <v/>
      </c>
      <c r="N5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5" s="44" t="str">
        <f>IF(T_EXTRAC[[#This Row],[PDS COS/CEP Version max]]&lt;&gt;"",T_EXTRAC[[#This Row],[PDS COS/CEP hors version]],"")</f>
        <v/>
      </c>
      <c r="P55" s="44" t="str">
        <f>IF(T_EXTRAC[[#This Row],[Info CEP]]&lt;&gt;"",T_EXTRAC[[#This Row],[Application Code]]&amp;"\"&amp;T_EXTRAC[[#This Row],[Manufactory CEP DMF]],"")</f>
        <v/>
      </c>
      <c r="Q55" s="44" t="str">
        <f>IF(T_EXTRAC[[#This Row],[Info CEP Temp]]&lt;&gt;"",IF(COUNTIFS($B$1:B55,T_EXTRAC[[#This Row],[Application Code]],$O$1:O55,T_EXTRAC[[#This Row],[Info CEP Temp]],$K$1:$K55,T_EXTRAC[[#This Row],[Manufactory CEP DMF]])=1,MID(T_EXTRAC[[#This Row],[Info CEP Temp]],IFERROR(SEARCH("-",T_EXTRAC[[#This Row],[Info CEP Temp]],1),0)+1,255),""),"")</f>
        <v/>
      </c>
      <c r="R5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5" s="47" t="str">
        <f>IF(T_EXTRAC[[#This Row],[Info DMF]]&lt;&gt;"",T_EXTRAC[[#This Row],[Application Code]]&amp;"\"&amp;T_EXTRAC[[#This Row],[Manufactory CEP DMF]],"")</f>
        <v/>
      </c>
      <c r="T55" s="47" t="str">
        <f>IF(T_EXTRAC[[#This Row],[Info DMF Temp]]&lt;&gt;"",IF(COUNTIFS($B$1:B55,T_EXTRAC[[#This Row],[Application Code]],$R$1:R55,T_EXTRAC[[#This Row],[Info DMF Temp]])=1,T_EXTRAC[[#This Row],[Info DMF Temp]],""),"")</f>
        <v/>
      </c>
      <c r="U55" s="44" t="str">
        <f>IF(T_EXTRAC[[#This Row],[Concat Product + PDS AIM Temp]]&lt;&gt;"",IF(COUNTIFS($B$1:B55,T_EXTRAC[[#This Row],[Application Code]],$J$1:J55,T_EXTRAC[[#This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5" s="47"/>
    </row>
    <row r="56" spans="1:22" ht="36" x14ac:dyDescent="0.2">
      <c r="A56" s="32" t="s">
        <v>30</v>
      </c>
      <c r="B56" s="34" t="s">
        <v>40</v>
      </c>
      <c r="C56" s="33" t="s">
        <v>41</v>
      </c>
      <c r="D56" s="34"/>
      <c r="G56" s="46"/>
      <c r="H56" s="46"/>
      <c r="I56" s="35" t="s">
        <v>20</v>
      </c>
      <c r="J56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Micro-51</v>
      </c>
      <c r="L56" s="47" t="str">
        <f>IF(T_EXTRAC[[#This Row],[PDS COS/CEP]]&lt;&gt;"",LEFT(T_EXTRAC[[#This Row],[PDS COS/CEP]],IFERROR(SEARCH("REV",T_EXTRAC[[#This Row],[PDS COS/CEP]])-2,255)),"")</f>
        <v/>
      </c>
      <c r="M56" s="47" t="str">
        <f>IF(AND(T_EXTRAC[[#This Row],[PDS COS/CEP]]&lt;&gt;"",ISNUMBER(VALUE(RIGHT(T_EXTRAC[[#This Row],[PDS COS/CEP]],2)))),VALUE(RIGHT(T_EXTRAC[[#This Row],[PDS COS/CEP]],2)),"")</f>
        <v/>
      </c>
      <c r="N5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6" s="44" t="str">
        <f>IF(T_EXTRAC[[#This Row],[PDS COS/CEP Version max]]&lt;&gt;"",T_EXTRAC[[#This Row],[PDS COS/CEP hors version]],"")</f>
        <v/>
      </c>
      <c r="P56" s="44" t="str">
        <f>IF(T_EXTRAC[[#This Row],[Info CEP]]&lt;&gt;"",T_EXTRAC[[#This Row],[Application Code]]&amp;"\"&amp;T_EXTRAC[[#This Row],[Manufactory CEP DMF]],"")</f>
        <v/>
      </c>
      <c r="Q56" s="44" t="str">
        <f>IF(T_EXTRAC[[#This Row],[Info CEP Temp]]&lt;&gt;"",IF(COUNTIFS($B$1:B56,T_EXTRAC[[#This Row],[Application Code]],$O$1:O56,T_EXTRAC[[#This Row],[Info CEP Temp]],$K$1:$K56,T_EXTRAC[[#This Row],[Manufactory CEP DMF]])=1,MID(T_EXTRAC[[#This Row],[Info CEP Temp]],IFERROR(SEARCH("-",T_EXTRAC[[#This Row],[Info CEP Temp]],1),0)+1,255),""),"")</f>
        <v/>
      </c>
      <c r="R5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6" s="47" t="str">
        <f>IF(T_EXTRAC[[#This Row],[Info DMF]]&lt;&gt;"",T_EXTRAC[[#This Row],[Application Code]]&amp;"\"&amp;T_EXTRAC[[#This Row],[Manufactory CEP DMF]],"")</f>
        <v/>
      </c>
      <c r="T56" s="47" t="str">
        <f>IF(T_EXTRAC[[#This Row],[Info DMF Temp]]&lt;&gt;"",IF(COUNTIFS($B$1:B56,T_EXTRAC[[#This Row],[Application Code]],$R$1:R56,T_EXTRAC[[#This Row],[Info DMF Temp]])=1,T_EXTRAC[[#This Row],[Info DMF Temp]],""),"")</f>
        <v/>
      </c>
      <c r="U56" s="44" t="str">
        <f>IF(T_EXTRAC[[#This Row],[Concat Product + PDS AIM Temp]]&lt;&gt;"",IF(COUNTIFS($B$1:B56,T_EXTRAC[[#This Row],[Application Code]],$J$1:J56,T_EXTRAC[[#This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6" s="47"/>
    </row>
    <row r="57" spans="1:22" ht="24" x14ac:dyDescent="0.2">
      <c r="A57" s="32" t="s">
        <v>30</v>
      </c>
      <c r="B57" s="34" t="s">
        <v>40</v>
      </c>
      <c r="C57" s="33" t="s">
        <v>41</v>
      </c>
      <c r="D57" s="34"/>
      <c r="G57" s="46"/>
      <c r="H57" s="46"/>
      <c r="I57" s="48"/>
      <c r="J57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57" s="47" t="str">
        <f>IF(T_EXTRAC[[#This Row],[PDS COS/CEP]]&lt;&gt;"",LEFT(T_EXTRAC[[#This Row],[PDS COS/CEP]],IFERROR(SEARCH("REV",T_EXTRAC[[#This Row],[PDS COS/CEP]])-2,255)),"")</f>
        <v/>
      </c>
      <c r="M57" s="47" t="str">
        <f>IF(AND(T_EXTRAC[[#This Row],[PDS COS/CEP]]&lt;&gt;"",ISNUMBER(VALUE(RIGHT(T_EXTRAC[[#This Row],[PDS COS/CEP]],2)))),VALUE(RIGHT(T_EXTRAC[[#This Row],[PDS COS/CEP]],2)),"")</f>
        <v/>
      </c>
      <c r="N57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7" s="44" t="str">
        <f>IF(T_EXTRAC[[#This Row],[PDS COS/CEP Version max]]&lt;&gt;"",T_EXTRAC[[#This Row],[PDS COS/CEP hors version]],"")</f>
        <v/>
      </c>
      <c r="P57" s="44" t="str">
        <f>IF(T_EXTRAC[[#This Row],[Info CEP]]&lt;&gt;"",T_EXTRAC[[#This Row],[Application Code]]&amp;"\"&amp;T_EXTRAC[[#This Row],[Manufactory CEP DMF]],"")</f>
        <v/>
      </c>
      <c r="Q57" s="44" t="str">
        <f>IF(T_EXTRAC[[#This Row],[Info CEP Temp]]&lt;&gt;"",IF(COUNTIFS($B$1:B57,T_EXTRAC[[#This Row],[Application Code]],$O$1:O57,T_EXTRAC[[#This Row],[Info CEP Temp]],$K$1:$K57,T_EXTRAC[[#This Row],[Manufactory CEP DMF]])=1,MID(T_EXTRAC[[#This Row],[Info CEP Temp]],IFERROR(SEARCH("-",T_EXTRAC[[#This Row],[Info CEP Temp]],1),0)+1,255),""),"")</f>
        <v/>
      </c>
      <c r="R5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7" s="47" t="str">
        <f>IF(T_EXTRAC[[#This Row],[Info DMF]]&lt;&gt;"",T_EXTRAC[[#This Row],[Application Code]]&amp;"\"&amp;T_EXTRAC[[#This Row],[Manufactory CEP DMF]],"")</f>
        <v/>
      </c>
      <c r="T57" s="47" t="str">
        <f>IF(T_EXTRAC[[#This Row],[Info DMF Temp]]&lt;&gt;"",IF(COUNTIFS($B$1:B57,T_EXTRAC[[#This Row],[Application Code]],$R$1:R57,T_EXTRAC[[#This Row],[Info DMF Temp]])=1,T_EXTRAC[[#This Row],[Info DMF Temp]],""),"")</f>
        <v/>
      </c>
      <c r="U57" s="44" t="str">
        <f>IF(T_EXTRAC[[#This Row],[Concat Product + PDS AIM Temp]]&lt;&gt;"",IF(COUNTIFS($B$1:B57,T_EXTRAC[[#This Row],[Application Code]],$J$1:J57,T_EXTRAC[[#This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7" s="47"/>
    </row>
    <row r="58" spans="1:22" ht="24" x14ac:dyDescent="0.2">
      <c r="A58" s="32" t="s">
        <v>30</v>
      </c>
      <c r="B58" s="34" t="s">
        <v>40</v>
      </c>
      <c r="C58" s="33" t="s">
        <v>41</v>
      </c>
      <c r="D58" s="34"/>
      <c r="G58" s="46"/>
      <c r="H58" s="46"/>
      <c r="I58" s="48"/>
      <c r="J58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58" s="47" t="str">
        <f>IF(T_EXTRAC[[#This Row],[PDS COS/CEP]]&lt;&gt;"",LEFT(T_EXTRAC[[#This Row],[PDS COS/CEP]],IFERROR(SEARCH("REV",T_EXTRAC[[#This Row],[PDS COS/CEP]])-2,255)),"")</f>
        <v/>
      </c>
      <c r="M58" s="47" t="str">
        <f>IF(AND(T_EXTRAC[[#This Row],[PDS COS/CEP]]&lt;&gt;"",ISNUMBER(VALUE(RIGHT(T_EXTRAC[[#This Row],[PDS COS/CEP]],2)))),VALUE(RIGHT(T_EXTRAC[[#This Row],[PDS COS/CEP]],2)),"")</f>
        <v/>
      </c>
      <c r="N58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8" s="44" t="str">
        <f>IF(T_EXTRAC[[#This Row],[PDS COS/CEP Version max]]&lt;&gt;"",T_EXTRAC[[#This Row],[PDS COS/CEP hors version]],"")</f>
        <v/>
      </c>
      <c r="P58" s="44" t="str">
        <f>IF(T_EXTRAC[[#This Row],[Info CEP]]&lt;&gt;"",T_EXTRAC[[#This Row],[Application Code]]&amp;"\"&amp;T_EXTRAC[[#This Row],[Manufactory CEP DMF]],"")</f>
        <v/>
      </c>
      <c r="Q58" s="44" t="str">
        <f>IF(T_EXTRAC[[#This Row],[Info CEP Temp]]&lt;&gt;"",IF(COUNTIFS($B$1:B58,T_EXTRAC[[#This Row],[Application Code]],$O$1:O58,T_EXTRAC[[#This Row],[Info CEP Temp]],$K$1:$K58,T_EXTRAC[[#This Row],[Manufactory CEP DMF]])=1,MID(T_EXTRAC[[#This Row],[Info CEP Temp]],IFERROR(SEARCH("-",T_EXTRAC[[#This Row],[Info CEP Temp]],1),0)+1,255),""),"")</f>
        <v/>
      </c>
      <c r="R5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8" s="47" t="str">
        <f>IF(T_EXTRAC[[#This Row],[Info DMF]]&lt;&gt;"",T_EXTRAC[[#This Row],[Application Code]]&amp;"\"&amp;T_EXTRAC[[#This Row],[Manufactory CEP DMF]],"")</f>
        <v/>
      </c>
      <c r="T58" s="47" t="str">
        <f>IF(T_EXTRAC[[#This Row],[Info DMF Temp]]&lt;&gt;"",IF(COUNTIFS($B$1:B58,T_EXTRAC[[#This Row],[Application Code]],$R$1:R58,T_EXTRAC[[#This Row],[Info DMF Temp]])=1,T_EXTRAC[[#This Row],[Info DMF Temp]],""),"")</f>
        <v/>
      </c>
      <c r="U58" s="44" t="str">
        <f>IF(T_EXTRAC[[#This Row],[Concat Product + PDS AIM Temp]]&lt;&gt;"",IF(COUNTIFS($B$1:B58,T_EXTRAC[[#This Row],[Application Code]],$J$1:J58,T_EXTRAC[[#This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8" s="47"/>
    </row>
    <row r="59" spans="1:22" ht="24" x14ac:dyDescent="0.2">
      <c r="A59" s="32" t="s">
        <v>30</v>
      </c>
      <c r="B59" s="34" t="s">
        <v>40</v>
      </c>
      <c r="C59" s="33" t="s">
        <v>41</v>
      </c>
      <c r="D59" s="34"/>
      <c r="G59" s="46"/>
      <c r="H59" s="46"/>
      <c r="I59" s="48"/>
      <c r="J59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5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59" s="47" t="str">
        <f>IF(T_EXTRAC[[#This Row],[PDS COS/CEP]]&lt;&gt;"",LEFT(T_EXTRAC[[#This Row],[PDS COS/CEP]],IFERROR(SEARCH("REV",T_EXTRAC[[#This Row],[PDS COS/CEP]])-2,255)),"")</f>
        <v/>
      </c>
      <c r="M59" s="47" t="str">
        <f>IF(AND(T_EXTRAC[[#This Row],[PDS COS/CEP]]&lt;&gt;"",ISNUMBER(VALUE(RIGHT(T_EXTRAC[[#This Row],[PDS COS/CEP]],2)))),VALUE(RIGHT(T_EXTRAC[[#This Row],[PDS COS/CEP]],2)),"")</f>
        <v/>
      </c>
      <c r="N59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59" s="44" t="str">
        <f>IF(T_EXTRAC[[#This Row],[PDS COS/CEP Version max]]&lt;&gt;"",T_EXTRAC[[#This Row],[PDS COS/CEP hors version]],"")</f>
        <v/>
      </c>
      <c r="P59" s="44" t="str">
        <f>IF(T_EXTRAC[[#This Row],[Info CEP]]&lt;&gt;"",T_EXTRAC[[#This Row],[Application Code]]&amp;"\"&amp;T_EXTRAC[[#This Row],[Manufactory CEP DMF]],"")</f>
        <v/>
      </c>
      <c r="Q59" s="44" t="str">
        <f>IF(T_EXTRAC[[#This Row],[Info CEP Temp]]&lt;&gt;"",IF(COUNTIFS($B$1:B59,T_EXTRAC[[#This Row],[Application Code]],$O$1:O59,T_EXTRAC[[#This Row],[Info CEP Temp]],$K$1:$K59,T_EXTRAC[[#This Row],[Manufactory CEP DMF]])=1,MID(T_EXTRAC[[#This Row],[Info CEP Temp]],IFERROR(SEARCH("-",T_EXTRAC[[#This Row],[Info CEP Temp]],1),0)+1,255),""),"")</f>
        <v/>
      </c>
      <c r="R5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59" s="47" t="str">
        <f>IF(T_EXTRAC[[#This Row],[Info DMF]]&lt;&gt;"",T_EXTRAC[[#This Row],[Application Code]]&amp;"\"&amp;T_EXTRAC[[#This Row],[Manufactory CEP DMF]],"")</f>
        <v/>
      </c>
      <c r="T59" s="47" t="str">
        <f>IF(T_EXTRAC[[#This Row],[Info DMF Temp]]&lt;&gt;"",IF(COUNTIFS($B$1:B59,T_EXTRAC[[#This Row],[Application Code]],$R$1:R59,T_EXTRAC[[#This Row],[Info DMF Temp]])=1,T_EXTRAC[[#This Row],[Info DMF Temp]],""),"")</f>
        <v/>
      </c>
      <c r="U59" s="44" t="str">
        <f>IF(T_EXTRAC[[#This Row],[Concat Product + PDS AIM Temp]]&lt;&gt;"",IF(COUNTIFS($B$1:B59,T_EXTRAC[[#This Row],[Application Code]],$J$1:J59,T_EXTRAC[[#This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59" s="47"/>
    </row>
    <row r="60" spans="1:22" ht="24" x14ac:dyDescent="0.2">
      <c r="A60" s="32" t="s">
        <v>30</v>
      </c>
      <c r="B60" s="34" t="s">
        <v>40</v>
      </c>
      <c r="C60" s="33" t="s">
        <v>41</v>
      </c>
      <c r="D60" s="34"/>
      <c r="G60" s="46"/>
      <c r="H60" s="46"/>
      <c r="I60" s="48"/>
      <c r="J60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0" s="47" t="str">
        <f>IF(T_EXTRAC[[#This Row],[PDS COS/CEP]]&lt;&gt;"",LEFT(T_EXTRAC[[#This Row],[PDS COS/CEP]],IFERROR(SEARCH("REV",T_EXTRAC[[#This Row],[PDS COS/CEP]])-2,255)),"")</f>
        <v/>
      </c>
      <c r="M60" s="47" t="str">
        <f>IF(AND(T_EXTRAC[[#This Row],[PDS COS/CEP]]&lt;&gt;"",ISNUMBER(VALUE(RIGHT(T_EXTRAC[[#This Row],[PDS COS/CEP]],2)))),VALUE(RIGHT(T_EXTRAC[[#This Row],[PDS COS/CEP]],2)),"")</f>
        <v/>
      </c>
      <c r="N6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0" s="44" t="str">
        <f>IF(T_EXTRAC[[#This Row],[PDS COS/CEP Version max]]&lt;&gt;"",T_EXTRAC[[#This Row],[PDS COS/CEP hors version]],"")</f>
        <v/>
      </c>
      <c r="P60" s="44" t="str">
        <f>IF(T_EXTRAC[[#This Row],[Info CEP]]&lt;&gt;"",T_EXTRAC[[#This Row],[Application Code]]&amp;"\"&amp;T_EXTRAC[[#This Row],[Manufactory CEP DMF]],"")</f>
        <v/>
      </c>
      <c r="Q60" s="44" t="str">
        <f>IF(T_EXTRAC[[#This Row],[Info CEP Temp]]&lt;&gt;"",IF(COUNTIFS($B$1:B60,T_EXTRAC[[#This Row],[Application Code]],$O$1:O60,T_EXTRAC[[#This Row],[Info CEP Temp]],$K$1:$K60,T_EXTRAC[[#This Row],[Manufactory CEP DMF]])=1,MID(T_EXTRAC[[#This Row],[Info CEP Temp]],IFERROR(SEARCH("-",T_EXTRAC[[#This Row],[Info CEP Temp]],1),0)+1,255),""),"")</f>
        <v/>
      </c>
      <c r="R6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0" s="47" t="str">
        <f>IF(T_EXTRAC[[#This Row],[Info DMF]]&lt;&gt;"",T_EXTRAC[[#This Row],[Application Code]]&amp;"\"&amp;T_EXTRAC[[#This Row],[Manufactory CEP DMF]],"")</f>
        <v/>
      </c>
      <c r="T60" s="47" t="str">
        <f>IF(T_EXTRAC[[#This Row],[Info DMF Temp]]&lt;&gt;"",IF(COUNTIFS($B$1:B60,T_EXTRAC[[#This Row],[Application Code]],$R$1:R60,T_EXTRAC[[#This Row],[Info DMF Temp]])=1,T_EXTRAC[[#This Row],[Info DMF Temp]],""),"")</f>
        <v/>
      </c>
      <c r="U60" s="44" t="str">
        <f>IF(T_EXTRAC[[#This Row],[Concat Product + PDS AIM Temp]]&lt;&gt;"",IF(COUNTIFS($B$1:B60,T_EXTRAC[[#This Row],[Application Code]],$J$1:J60,T_EXTRAC[[#This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0" s="47"/>
    </row>
    <row r="61" spans="1:22" ht="24" x14ac:dyDescent="0.2">
      <c r="A61" s="32" t="s">
        <v>30</v>
      </c>
      <c r="B61" s="34" t="s">
        <v>40</v>
      </c>
      <c r="C61" s="33" t="s">
        <v>41</v>
      </c>
      <c r="D61" s="34"/>
      <c r="G61" s="46"/>
      <c r="H61" s="46"/>
      <c r="I61" s="48"/>
      <c r="J61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1" s="47" t="str">
        <f>IF(T_EXTRAC[[#This Row],[PDS COS/CEP]]&lt;&gt;"",LEFT(T_EXTRAC[[#This Row],[PDS COS/CEP]],IFERROR(SEARCH("REV",T_EXTRAC[[#This Row],[PDS COS/CEP]])-2,255)),"")</f>
        <v/>
      </c>
      <c r="M61" s="47" t="str">
        <f>IF(AND(T_EXTRAC[[#This Row],[PDS COS/CEP]]&lt;&gt;"",ISNUMBER(VALUE(RIGHT(T_EXTRAC[[#This Row],[PDS COS/CEP]],2)))),VALUE(RIGHT(T_EXTRAC[[#This Row],[PDS COS/CEP]],2)),"")</f>
        <v/>
      </c>
      <c r="N6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1" s="44" t="str">
        <f>IF(T_EXTRAC[[#This Row],[PDS COS/CEP Version max]]&lt;&gt;"",T_EXTRAC[[#This Row],[PDS COS/CEP hors version]],"")</f>
        <v/>
      </c>
      <c r="P61" s="44" t="str">
        <f>IF(T_EXTRAC[[#This Row],[Info CEP]]&lt;&gt;"",T_EXTRAC[[#This Row],[Application Code]]&amp;"\"&amp;T_EXTRAC[[#This Row],[Manufactory CEP DMF]],"")</f>
        <v/>
      </c>
      <c r="Q61" s="44" t="str">
        <f>IF(T_EXTRAC[[#This Row],[Info CEP Temp]]&lt;&gt;"",IF(COUNTIFS($B$1:B61,T_EXTRAC[[#This Row],[Application Code]],$O$1:O61,T_EXTRAC[[#This Row],[Info CEP Temp]],$K$1:$K61,T_EXTRAC[[#This Row],[Manufactory CEP DMF]])=1,MID(T_EXTRAC[[#This Row],[Info CEP Temp]],IFERROR(SEARCH("-",T_EXTRAC[[#This Row],[Info CEP Temp]],1),0)+1,255),""),"")</f>
        <v/>
      </c>
      <c r="R6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1" s="47" t="str">
        <f>IF(T_EXTRAC[[#This Row],[Info DMF]]&lt;&gt;"",T_EXTRAC[[#This Row],[Application Code]]&amp;"\"&amp;T_EXTRAC[[#This Row],[Manufactory CEP DMF]],"")</f>
        <v/>
      </c>
      <c r="T61" s="47" t="str">
        <f>IF(T_EXTRAC[[#This Row],[Info DMF Temp]]&lt;&gt;"",IF(COUNTIFS($B$1:B61,T_EXTRAC[[#This Row],[Application Code]],$R$1:R61,T_EXTRAC[[#This Row],[Info DMF Temp]])=1,T_EXTRAC[[#This Row],[Info DMF Temp]],""),"")</f>
        <v/>
      </c>
      <c r="U61" s="44" t="str">
        <f>IF(T_EXTRAC[[#This Row],[Concat Product + PDS AIM Temp]]&lt;&gt;"",IF(COUNTIFS($B$1:B61,T_EXTRAC[[#This Row],[Application Code]],$J$1:J61,T_EXTRAC[[#This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1" s="47"/>
    </row>
    <row r="62" spans="1:22" ht="24" x14ac:dyDescent="0.2">
      <c r="A62" s="32" t="s">
        <v>30</v>
      </c>
      <c r="B62" s="34" t="s">
        <v>40</v>
      </c>
      <c r="C62" s="33" t="s">
        <v>41</v>
      </c>
      <c r="D62" s="34"/>
      <c r="G62" s="46"/>
      <c r="H62" s="46"/>
      <c r="I62" s="48"/>
      <c r="J62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2" s="47" t="str">
        <f>IF(T_EXTRAC[[#This Row],[PDS COS/CEP]]&lt;&gt;"",LEFT(T_EXTRAC[[#This Row],[PDS COS/CEP]],IFERROR(SEARCH("REV",T_EXTRAC[[#This Row],[PDS COS/CEP]])-2,255)),"")</f>
        <v/>
      </c>
      <c r="M62" s="47" t="str">
        <f>IF(AND(T_EXTRAC[[#This Row],[PDS COS/CEP]]&lt;&gt;"",ISNUMBER(VALUE(RIGHT(T_EXTRAC[[#This Row],[PDS COS/CEP]],2)))),VALUE(RIGHT(T_EXTRAC[[#This Row],[PDS COS/CEP]],2)),"")</f>
        <v/>
      </c>
      <c r="N6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2" s="44" t="str">
        <f>IF(T_EXTRAC[[#This Row],[PDS COS/CEP Version max]]&lt;&gt;"",T_EXTRAC[[#This Row],[PDS COS/CEP hors version]],"")</f>
        <v/>
      </c>
      <c r="P62" s="44" t="str">
        <f>IF(T_EXTRAC[[#This Row],[Info CEP]]&lt;&gt;"",T_EXTRAC[[#This Row],[Application Code]]&amp;"\"&amp;T_EXTRAC[[#This Row],[Manufactory CEP DMF]],"")</f>
        <v/>
      </c>
      <c r="Q62" s="44" t="str">
        <f>IF(T_EXTRAC[[#This Row],[Info CEP Temp]]&lt;&gt;"",IF(COUNTIFS($B$1:B62,T_EXTRAC[[#This Row],[Application Code]],$O$1:O62,T_EXTRAC[[#This Row],[Info CEP Temp]],$K$1:$K62,T_EXTRAC[[#This Row],[Manufactory CEP DMF]])=1,MID(T_EXTRAC[[#This Row],[Info CEP Temp]],IFERROR(SEARCH("-",T_EXTRAC[[#This Row],[Info CEP Temp]],1),0)+1,255),""),"")</f>
        <v/>
      </c>
      <c r="R6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2" s="47" t="str">
        <f>IF(T_EXTRAC[[#This Row],[Info DMF]]&lt;&gt;"",T_EXTRAC[[#This Row],[Application Code]]&amp;"\"&amp;T_EXTRAC[[#This Row],[Manufactory CEP DMF]],"")</f>
        <v/>
      </c>
      <c r="T62" s="47" t="str">
        <f>IF(T_EXTRAC[[#This Row],[Info DMF Temp]]&lt;&gt;"",IF(COUNTIFS($B$1:B62,T_EXTRAC[[#This Row],[Application Code]],$R$1:R62,T_EXTRAC[[#This Row],[Info DMF Temp]])=1,T_EXTRAC[[#This Row],[Info DMF Temp]],""),"")</f>
        <v/>
      </c>
      <c r="U62" s="44" t="str">
        <f>IF(T_EXTRAC[[#This Row],[Concat Product + PDS AIM Temp]]&lt;&gt;"",IF(COUNTIFS($B$1:B62,T_EXTRAC[[#This Row],[Application Code]],$J$1:J62,T_EXTRAC[[#This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2" s="47"/>
    </row>
    <row r="63" spans="1:22" ht="24" x14ac:dyDescent="0.2">
      <c r="A63" s="32" t="s">
        <v>30</v>
      </c>
      <c r="B63" s="34" t="s">
        <v>40</v>
      </c>
      <c r="C63" s="33" t="s">
        <v>41</v>
      </c>
      <c r="D63" s="34"/>
      <c r="G63" s="46"/>
      <c r="H63" s="46"/>
      <c r="I63" s="48"/>
      <c r="J63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3" s="47" t="str">
        <f>IF(T_EXTRAC[[#This Row],[PDS COS/CEP]]&lt;&gt;"",LEFT(T_EXTRAC[[#This Row],[PDS COS/CEP]],IFERROR(SEARCH("REV",T_EXTRAC[[#This Row],[PDS COS/CEP]])-2,255)),"")</f>
        <v/>
      </c>
      <c r="M63" s="47" t="str">
        <f>IF(AND(T_EXTRAC[[#This Row],[PDS COS/CEP]]&lt;&gt;"",ISNUMBER(VALUE(RIGHT(T_EXTRAC[[#This Row],[PDS COS/CEP]],2)))),VALUE(RIGHT(T_EXTRAC[[#This Row],[PDS COS/CEP]],2)),"")</f>
        <v/>
      </c>
      <c r="N6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3" s="44" t="str">
        <f>IF(T_EXTRAC[[#This Row],[PDS COS/CEP Version max]]&lt;&gt;"",T_EXTRAC[[#This Row],[PDS COS/CEP hors version]],"")</f>
        <v/>
      </c>
      <c r="P63" s="44" t="str">
        <f>IF(T_EXTRAC[[#This Row],[Info CEP]]&lt;&gt;"",T_EXTRAC[[#This Row],[Application Code]]&amp;"\"&amp;T_EXTRAC[[#This Row],[Manufactory CEP DMF]],"")</f>
        <v/>
      </c>
      <c r="Q63" s="44" t="str">
        <f>IF(T_EXTRAC[[#This Row],[Info CEP Temp]]&lt;&gt;"",IF(COUNTIFS($B$1:B63,T_EXTRAC[[#This Row],[Application Code]],$O$1:O63,T_EXTRAC[[#This Row],[Info CEP Temp]],$K$1:$K63,T_EXTRAC[[#This Row],[Manufactory CEP DMF]])=1,MID(T_EXTRAC[[#This Row],[Info CEP Temp]],IFERROR(SEARCH("-",T_EXTRAC[[#This Row],[Info CEP Temp]],1),0)+1,255),""),"")</f>
        <v/>
      </c>
      <c r="R6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3" s="47" t="str">
        <f>IF(T_EXTRAC[[#This Row],[Info DMF]]&lt;&gt;"",T_EXTRAC[[#This Row],[Application Code]]&amp;"\"&amp;T_EXTRAC[[#This Row],[Manufactory CEP DMF]],"")</f>
        <v/>
      </c>
      <c r="T63" s="47" t="str">
        <f>IF(T_EXTRAC[[#This Row],[Info DMF Temp]]&lt;&gt;"",IF(COUNTIFS($B$1:B63,T_EXTRAC[[#This Row],[Application Code]],$R$1:R63,T_EXTRAC[[#This Row],[Info DMF Temp]])=1,T_EXTRAC[[#This Row],[Info DMF Temp]],""),"")</f>
        <v/>
      </c>
      <c r="U63" s="44" t="str">
        <f>IF(T_EXTRAC[[#This Row],[Concat Product + PDS AIM Temp]]&lt;&gt;"",IF(COUNTIFS($B$1:B63,T_EXTRAC[[#This Row],[Application Code]],$J$1:J63,T_EXTRAC[[#This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3" s="47"/>
    </row>
    <row r="64" spans="1:22" ht="24" x14ac:dyDescent="0.2">
      <c r="A64" s="32" t="s">
        <v>30</v>
      </c>
      <c r="B64" s="34" t="s">
        <v>40</v>
      </c>
      <c r="C64" s="33" t="s">
        <v>41</v>
      </c>
      <c r="D64" s="34"/>
      <c r="G64" s="46"/>
      <c r="H64" s="46"/>
      <c r="I64" s="48"/>
      <c r="J64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4" s="47" t="str">
        <f>IF(T_EXTRAC[[#This Row],[PDS COS/CEP]]&lt;&gt;"",LEFT(T_EXTRAC[[#This Row],[PDS COS/CEP]],IFERROR(SEARCH("REV",T_EXTRAC[[#This Row],[PDS COS/CEP]])-2,255)),"")</f>
        <v/>
      </c>
      <c r="M64" s="47" t="str">
        <f>IF(AND(T_EXTRAC[[#This Row],[PDS COS/CEP]]&lt;&gt;"",ISNUMBER(VALUE(RIGHT(T_EXTRAC[[#This Row],[PDS COS/CEP]],2)))),VALUE(RIGHT(T_EXTRAC[[#This Row],[PDS COS/CEP]],2)),"")</f>
        <v/>
      </c>
      <c r="N6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4" s="44" t="str">
        <f>IF(T_EXTRAC[[#This Row],[PDS COS/CEP Version max]]&lt;&gt;"",T_EXTRAC[[#This Row],[PDS COS/CEP hors version]],"")</f>
        <v/>
      </c>
      <c r="P64" s="44" t="str">
        <f>IF(T_EXTRAC[[#This Row],[Info CEP]]&lt;&gt;"",T_EXTRAC[[#This Row],[Application Code]]&amp;"\"&amp;T_EXTRAC[[#This Row],[Manufactory CEP DMF]],"")</f>
        <v/>
      </c>
      <c r="Q64" s="44" t="str">
        <f>IF(T_EXTRAC[[#This Row],[Info CEP Temp]]&lt;&gt;"",IF(COUNTIFS($B$1:B64,T_EXTRAC[[#This Row],[Application Code]],$O$1:O64,T_EXTRAC[[#This Row],[Info CEP Temp]],$K$1:$K64,T_EXTRAC[[#This Row],[Manufactory CEP DMF]])=1,MID(T_EXTRAC[[#This Row],[Info CEP Temp]],IFERROR(SEARCH("-",T_EXTRAC[[#This Row],[Info CEP Temp]],1),0)+1,255),""),"")</f>
        <v/>
      </c>
      <c r="R6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4" s="47" t="str">
        <f>IF(T_EXTRAC[[#This Row],[Info DMF]]&lt;&gt;"",T_EXTRAC[[#This Row],[Application Code]]&amp;"\"&amp;T_EXTRAC[[#This Row],[Manufactory CEP DMF]],"")</f>
        <v/>
      </c>
      <c r="T64" s="47" t="str">
        <f>IF(T_EXTRAC[[#This Row],[Info DMF Temp]]&lt;&gt;"",IF(COUNTIFS($B$1:B64,T_EXTRAC[[#This Row],[Application Code]],$R$1:R64,T_EXTRAC[[#This Row],[Info DMF Temp]])=1,T_EXTRAC[[#This Row],[Info DMF Temp]],""),"")</f>
        <v/>
      </c>
      <c r="U64" s="44" t="str">
        <f>IF(T_EXTRAC[[#This Row],[Concat Product + PDS AIM Temp]]&lt;&gt;"",IF(COUNTIFS($B$1:B64,T_EXTRAC[[#This Row],[Application Code]],$J$1:J64,T_EXTRAC[[#This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4" s="47"/>
    </row>
    <row r="65" spans="1:22" ht="24" x14ac:dyDescent="0.2">
      <c r="A65" s="32" t="s">
        <v>30</v>
      </c>
      <c r="B65" s="34" t="s">
        <v>40</v>
      </c>
      <c r="C65" s="33" t="s">
        <v>41</v>
      </c>
      <c r="D65" s="34"/>
      <c r="G65" s="46"/>
      <c r="H65" s="46"/>
      <c r="I65" s="48"/>
      <c r="J65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5" s="47" t="str">
        <f>IF(T_EXTRAC[[#This Row],[PDS COS/CEP]]&lt;&gt;"",LEFT(T_EXTRAC[[#This Row],[PDS COS/CEP]],IFERROR(SEARCH("REV",T_EXTRAC[[#This Row],[PDS COS/CEP]])-2,255)),"")</f>
        <v/>
      </c>
      <c r="M65" s="47" t="str">
        <f>IF(AND(T_EXTRAC[[#This Row],[PDS COS/CEP]]&lt;&gt;"",ISNUMBER(VALUE(RIGHT(T_EXTRAC[[#This Row],[PDS COS/CEP]],2)))),VALUE(RIGHT(T_EXTRAC[[#This Row],[PDS COS/CEP]],2)),"")</f>
        <v/>
      </c>
      <c r="N6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5" s="44" t="str">
        <f>IF(T_EXTRAC[[#This Row],[PDS COS/CEP Version max]]&lt;&gt;"",T_EXTRAC[[#This Row],[PDS COS/CEP hors version]],"")</f>
        <v/>
      </c>
      <c r="P65" s="44" t="str">
        <f>IF(T_EXTRAC[[#This Row],[Info CEP]]&lt;&gt;"",T_EXTRAC[[#This Row],[Application Code]]&amp;"\"&amp;T_EXTRAC[[#This Row],[Manufactory CEP DMF]],"")</f>
        <v/>
      </c>
      <c r="Q65" s="44" t="str">
        <f>IF(T_EXTRAC[[#This Row],[Info CEP Temp]]&lt;&gt;"",IF(COUNTIFS($B$1:B65,T_EXTRAC[[#This Row],[Application Code]],$O$1:O65,T_EXTRAC[[#This Row],[Info CEP Temp]],$K$1:$K65,T_EXTRAC[[#This Row],[Manufactory CEP DMF]])=1,MID(T_EXTRAC[[#This Row],[Info CEP Temp]],IFERROR(SEARCH("-",T_EXTRAC[[#This Row],[Info CEP Temp]],1),0)+1,255),""),"")</f>
        <v/>
      </c>
      <c r="R6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5" s="47" t="str">
        <f>IF(T_EXTRAC[[#This Row],[Info DMF]]&lt;&gt;"",T_EXTRAC[[#This Row],[Application Code]]&amp;"\"&amp;T_EXTRAC[[#This Row],[Manufactory CEP DMF]],"")</f>
        <v/>
      </c>
      <c r="T65" s="47" t="str">
        <f>IF(T_EXTRAC[[#This Row],[Info DMF Temp]]&lt;&gt;"",IF(COUNTIFS($B$1:B65,T_EXTRAC[[#This Row],[Application Code]],$R$1:R65,T_EXTRAC[[#This Row],[Info DMF Temp]])=1,T_EXTRAC[[#This Row],[Info DMF Temp]],""),"")</f>
        <v/>
      </c>
      <c r="U65" s="44" t="str">
        <f>IF(T_EXTRAC[[#This Row],[Concat Product + PDS AIM Temp]]&lt;&gt;"",IF(COUNTIFS($B$1:B65,T_EXTRAC[[#This Row],[Application Code]],$J$1:J65,T_EXTRAC[[#This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5" s="47"/>
    </row>
    <row r="66" spans="1:22" ht="24" x14ac:dyDescent="0.2">
      <c r="A66" s="32" t="s">
        <v>30</v>
      </c>
      <c r="B66" s="34" t="s">
        <v>40</v>
      </c>
      <c r="C66" s="33" t="s">
        <v>41</v>
      </c>
      <c r="D66" s="34"/>
      <c r="G66" s="46"/>
      <c r="H66" s="46"/>
      <c r="I66" s="48"/>
      <c r="J66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6" s="47" t="str">
        <f>IF(T_EXTRAC[[#This Row],[PDS COS/CEP]]&lt;&gt;"",LEFT(T_EXTRAC[[#This Row],[PDS COS/CEP]],IFERROR(SEARCH("REV",T_EXTRAC[[#This Row],[PDS COS/CEP]])-2,255)),"")</f>
        <v/>
      </c>
      <c r="M66" s="47" t="str">
        <f>IF(AND(T_EXTRAC[[#This Row],[PDS COS/CEP]]&lt;&gt;"",ISNUMBER(VALUE(RIGHT(T_EXTRAC[[#This Row],[PDS COS/CEP]],2)))),VALUE(RIGHT(T_EXTRAC[[#This Row],[PDS COS/CEP]],2)),"")</f>
        <v/>
      </c>
      <c r="N6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6" s="44" t="str">
        <f>IF(T_EXTRAC[[#This Row],[PDS COS/CEP Version max]]&lt;&gt;"",T_EXTRAC[[#This Row],[PDS COS/CEP hors version]],"")</f>
        <v/>
      </c>
      <c r="P66" s="44" t="str">
        <f>IF(T_EXTRAC[[#This Row],[Info CEP]]&lt;&gt;"",T_EXTRAC[[#This Row],[Application Code]]&amp;"\"&amp;T_EXTRAC[[#This Row],[Manufactory CEP DMF]],"")</f>
        <v/>
      </c>
      <c r="Q66" s="44" t="str">
        <f>IF(T_EXTRAC[[#This Row],[Info CEP Temp]]&lt;&gt;"",IF(COUNTIFS($B$1:B66,T_EXTRAC[[#This Row],[Application Code]],$O$1:O66,T_EXTRAC[[#This Row],[Info CEP Temp]],$K$1:$K66,T_EXTRAC[[#This Row],[Manufactory CEP DMF]])=1,MID(T_EXTRAC[[#This Row],[Info CEP Temp]],IFERROR(SEARCH("-",T_EXTRAC[[#This Row],[Info CEP Temp]],1),0)+1,255),""),"")</f>
        <v/>
      </c>
      <c r="R6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6" s="47" t="str">
        <f>IF(T_EXTRAC[[#This Row],[Info DMF]]&lt;&gt;"",T_EXTRAC[[#This Row],[Application Code]]&amp;"\"&amp;T_EXTRAC[[#This Row],[Manufactory CEP DMF]],"")</f>
        <v/>
      </c>
      <c r="T66" s="47" t="str">
        <f>IF(T_EXTRAC[[#This Row],[Info DMF Temp]]&lt;&gt;"",IF(COUNTIFS($B$1:B66,T_EXTRAC[[#This Row],[Application Code]],$R$1:R66,T_EXTRAC[[#This Row],[Info DMF Temp]])=1,T_EXTRAC[[#This Row],[Info DMF Temp]],""),"")</f>
        <v/>
      </c>
      <c r="U66" s="44" t="str">
        <f>IF(T_EXTRAC[[#This Row],[Concat Product + PDS AIM Temp]]&lt;&gt;"",IF(COUNTIFS($B$1:B66,T_EXTRAC[[#This Row],[Application Code]],$J$1:J66,T_EXTRAC[[#This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6" s="47"/>
    </row>
    <row r="67" spans="1:22" ht="24" x14ac:dyDescent="0.2">
      <c r="A67" s="32" t="s">
        <v>30</v>
      </c>
      <c r="B67" s="34" t="s">
        <v>40</v>
      </c>
      <c r="C67" s="33" t="s">
        <v>41</v>
      </c>
      <c r="D67" s="34"/>
      <c r="G67" s="46"/>
      <c r="H67" s="46"/>
      <c r="I67" s="48"/>
      <c r="J67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7" s="47" t="str">
        <f>IF(T_EXTRAC[[#This Row],[PDS COS/CEP]]&lt;&gt;"",LEFT(T_EXTRAC[[#This Row],[PDS COS/CEP]],IFERROR(SEARCH("REV",T_EXTRAC[[#This Row],[PDS COS/CEP]])-2,255)),"")</f>
        <v/>
      </c>
      <c r="M67" s="47" t="str">
        <f>IF(AND(T_EXTRAC[[#This Row],[PDS COS/CEP]]&lt;&gt;"",ISNUMBER(VALUE(RIGHT(T_EXTRAC[[#This Row],[PDS COS/CEP]],2)))),VALUE(RIGHT(T_EXTRAC[[#This Row],[PDS COS/CEP]],2)),"")</f>
        <v/>
      </c>
      <c r="N67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7" s="44" t="str">
        <f>IF(T_EXTRAC[[#This Row],[PDS COS/CEP Version max]]&lt;&gt;"",T_EXTRAC[[#This Row],[PDS COS/CEP hors version]],"")</f>
        <v/>
      </c>
      <c r="P67" s="44" t="str">
        <f>IF(T_EXTRAC[[#This Row],[Info CEP]]&lt;&gt;"",T_EXTRAC[[#This Row],[Application Code]]&amp;"\"&amp;T_EXTRAC[[#This Row],[Manufactory CEP DMF]],"")</f>
        <v/>
      </c>
      <c r="Q67" s="44" t="str">
        <f>IF(T_EXTRAC[[#This Row],[Info CEP Temp]]&lt;&gt;"",IF(COUNTIFS($B$1:B67,T_EXTRAC[[#This Row],[Application Code]],$O$1:O67,T_EXTRAC[[#This Row],[Info CEP Temp]],$K$1:$K67,T_EXTRAC[[#This Row],[Manufactory CEP DMF]])=1,MID(T_EXTRAC[[#This Row],[Info CEP Temp]],IFERROR(SEARCH("-",T_EXTRAC[[#This Row],[Info CEP Temp]],1),0)+1,255),""),"")</f>
        <v/>
      </c>
      <c r="R6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7" s="47" t="str">
        <f>IF(T_EXTRAC[[#This Row],[Info DMF]]&lt;&gt;"",T_EXTRAC[[#This Row],[Application Code]]&amp;"\"&amp;T_EXTRAC[[#This Row],[Manufactory CEP DMF]],"")</f>
        <v/>
      </c>
      <c r="T67" s="47" t="str">
        <f>IF(T_EXTRAC[[#This Row],[Info DMF Temp]]&lt;&gt;"",IF(COUNTIFS($B$1:B67,T_EXTRAC[[#This Row],[Application Code]],$R$1:R67,T_EXTRAC[[#This Row],[Info DMF Temp]])=1,T_EXTRAC[[#This Row],[Info DMF Temp]],""),"")</f>
        <v/>
      </c>
      <c r="U67" s="44" t="str">
        <f>IF(T_EXTRAC[[#This Row],[Concat Product + PDS AIM Temp]]&lt;&gt;"",IF(COUNTIFS($B$1:B67,T_EXTRAC[[#This Row],[Application Code]],$J$1:J67,T_EXTRAC[[#This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7" s="47"/>
    </row>
    <row r="68" spans="1:22" ht="24" x14ac:dyDescent="0.2">
      <c r="A68" s="32" t="s">
        <v>30</v>
      </c>
      <c r="B68" s="34" t="s">
        <v>40</v>
      </c>
      <c r="C68" s="33" t="s">
        <v>41</v>
      </c>
      <c r="D68" s="34"/>
      <c r="G68" s="46"/>
      <c r="H68" s="46"/>
      <c r="I68" s="48"/>
      <c r="J68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8" s="47" t="str">
        <f>IF(T_EXTRAC[[#This Row],[PDS COS/CEP]]&lt;&gt;"",LEFT(T_EXTRAC[[#This Row],[PDS COS/CEP]],IFERROR(SEARCH("REV",T_EXTRAC[[#This Row],[PDS COS/CEP]])-2,255)),"")</f>
        <v/>
      </c>
      <c r="M68" s="47" t="str">
        <f>IF(AND(T_EXTRAC[[#This Row],[PDS COS/CEP]]&lt;&gt;"",ISNUMBER(VALUE(RIGHT(T_EXTRAC[[#This Row],[PDS COS/CEP]],2)))),VALUE(RIGHT(T_EXTRAC[[#This Row],[PDS COS/CEP]],2)),"")</f>
        <v/>
      </c>
      <c r="N68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8" s="44" t="str">
        <f>IF(T_EXTRAC[[#This Row],[PDS COS/CEP Version max]]&lt;&gt;"",T_EXTRAC[[#This Row],[PDS COS/CEP hors version]],"")</f>
        <v/>
      </c>
      <c r="P68" s="44" t="str">
        <f>IF(T_EXTRAC[[#This Row],[Info CEP]]&lt;&gt;"",T_EXTRAC[[#This Row],[Application Code]]&amp;"\"&amp;T_EXTRAC[[#This Row],[Manufactory CEP DMF]],"")</f>
        <v/>
      </c>
      <c r="Q68" s="44" t="str">
        <f>IF(T_EXTRAC[[#This Row],[Info CEP Temp]]&lt;&gt;"",IF(COUNTIFS($B$1:B68,T_EXTRAC[[#This Row],[Application Code]],$O$1:O68,T_EXTRAC[[#This Row],[Info CEP Temp]],$K$1:$K68,T_EXTRAC[[#This Row],[Manufactory CEP DMF]])=1,MID(T_EXTRAC[[#This Row],[Info CEP Temp]],IFERROR(SEARCH("-",T_EXTRAC[[#This Row],[Info CEP Temp]],1),0)+1,255),""),"")</f>
        <v/>
      </c>
      <c r="R6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8" s="47" t="str">
        <f>IF(T_EXTRAC[[#This Row],[Info DMF]]&lt;&gt;"",T_EXTRAC[[#This Row],[Application Code]]&amp;"\"&amp;T_EXTRAC[[#This Row],[Manufactory CEP DMF]],"")</f>
        <v/>
      </c>
      <c r="T68" s="47" t="str">
        <f>IF(T_EXTRAC[[#This Row],[Info DMF Temp]]&lt;&gt;"",IF(COUNTIFS($B$1:B68,T_EXTRAC[[#This Row],[Application Code]],$R$1:R68,T_EXTRAC[[#This Row],[Info DMF Temp]])=1,T_EXTRAC[[#This Row],[Info DMF Temp]],""),"")</f>
        <v/>
      </c>
      <c r="U68" s="44" t="str">
        <f>IF(T_EXTRAC[[#This Row],[Concat Product + PDS AIM Temp]]&lt;&gt;"",IF(COUNTIFS($B$1:B68,T_EXTRAC[[#This Row],[Application Code]],$J$1:J68,T_EXTRAC[[#This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8" s="47"/>
    </row>
    <row r="69" spans="1:22" ht="24" x14ac:dyDescent="0.2">
      <c r="A69" s="32" t="s">
        <v>30</v>
      </c>
      <c r="B69" s="34" t="s">
        <v>40</v>
      </c>
      <c r="C69" s="33" t="s">
        <v>41</v>
      </c>
      <c r="D69" s="34"/>
      <c r="G69" s="46"/>
      <c r="H69" s="46"/>
      <c r="I69" s="48"/>
      <c r="J69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6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69" s="47" t="str">
        <f>IF(T_EXTRAC[[#This Row],[PDS COS/CEP]]&lt;&gt;"",LEFT(T_EXTRAC[[#This Row],[PDS COS/CEP]],IFERROR(SEARCH("REV",T_EXTRAC[[#This Row],[PDS COS/CEP]])-2,255)),"")</f>
        <v/>
      </c>
      <c r="M69" s="47" t="str">
        <f>IF(AND(T_EXTRAC[[#This Row],[PDS COS/CEP]]&lt;&gt;"",ISNUMBER(VALUE(RIGHT(T_EXTRAC[[#This Row],[PDS COS/CEP]],2)))),VALUE(RIGHT(T_EXTRAC[[#This Row],[PDS COS/CEP]],2)),"")</f>
        <v/>
      </c>
      <c r="N69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69" s="44" t="str">
        <f>IF(T_EXTRAC[[#This Row],[PDS COS/CEP Version max]]&lt;&gt;"",T_EXTRAC[[#This Row],[PDS COS/CEP hors version]],"")</f>
        <v/>
      </c>
      <c r="P69" s="44" t="str">
        <f>IF(T_EXTRAC[[#This Row],[Info CEP]]&lt;&gt;"",T_EXTRAC[[#This Row],[Application Code]]&amp;"\"&amp;T_EXTRAC[[#This Row],[Manufactory CEP DMF]],"")</f>
        <v/>
      </c>
      <c r="Q69" s="44" t="str">
        <f>IF(T_EXTRAC[[#This Row],[Info CEP Temp]]&lt;&gt;"",IF(COUNTIFS($B$1:B69,T_EXTRAC[[#This Row],[Application Code]],$O$1:O69,T_EXTRAC[[#This Row],[Info CEP Temp]],$K$1:$K69,T_EXTRAC[[#This Row],[Manufactory CEP DMF]])=1,MID(T_EXTRAC[[#This Row],[Info CEP Temp]],IFERROR(SEARCH("-",T_EXTRAC[[#This Row],[Info CEP Temp]],1),0)+1,255),""),"")</f>
        <v/>
      </c>
      <c r="R6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69" s="47" t="str">
        <f>IF(T_EXTRAC[[#This Row],[Info DMF]]&lt;&gt;"",T_EXTRAC[[#This Row],[Application Code]]&amp;"\"&amp;T_EXTRAC[[#This Row],[Manufactory CEP DMF]],"")</f>
        <v/>
      </c>
      <c r="T69" s="47" t="str">
        <f>IF(T_EXTRAC[[#This Row],[Info DMF Temp]]&lt;&gt;"",IF(COUNTIFS($B$1:B69,T_EXTRAC[[#This Row],[Application Code]],$R$1:R69,T_EXTRAC[[#This Row],[Info DMF Temp]])=1,T_EXTRAC[[#This Row],[Info DMF Temp]],""),"")</f>
        <v/>
      </c>
      <c r="U69" s="44" t="str">
        <f>IF(T_EXTRAC[[#This Row],[Concat Product + PDS AIM Temp]]&lt;&gt;"",IF(COUNTIFS($B$1:B69,T_EXTRAC[[#This Row],[Application Code]],$J$1:J69,T_EXTRAC[[#This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69" s="47"/>
    </row>
    <row r="70" spans="1:22" ht="24" x14ac:dyDescent="0.2">
      <c r="A70" s="32" t="s">
        <v>30</v>
      </c>
      <c r="B70" s="34" t="s">
        <v>40</v>
      </c>
      <c r="C70" s="33" t="s">
        <v>41</v>
      </c>
      <c r="D70" s="34"/>
      <c r="G70" s="46"/>
      <c r="H70" s="46"/>
      <c r="I70" s="48"/>
      <c r="J70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0" s="47" t="str">
        <f>IF(T_EXTRAC[[#This Row],[PDS COS/CEP]]&lt;&gt;"",LEFT(T_EXTRAC[[#This Row],[PDS COS/CEP]],IFERROR(SEARCH("REV",T_EXTRAC[[#This Row],[PDS COS/CEP]])-2,255)),"")</f>
        <v/>
      </c>
      <c r="M70" s="47" t="str">
        <f>IF(AND(T_EXTRAC[[#This Row],[PDS COS/CEP]]&lt;&gt;"",ISNUMBER(VALUE(RIGHT(T_EXTRAC[[#This Row],[PDS COS/CEP]],2)))),VALUE(RIGHT(T_EXTRAC[[#This Row],[PDS COS/CEP]],2)),"")</f>
        <v/>
      </c>
      <c r="N7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0" s="44" t="str">
        <f>IF(T_EXTRAC[[#This Row],[PDS COS/CEP Version max]]&lt;&gt;"",T_EXTRAC[[#This Row],[PDS COS/CEP hors version]],"")</f>
        <v/>
      </c>
      <c r="P70" s="44" t="str">
        <f>IF(T_EXTRAC[[#This Row],[Info CEP]]&lt;&gt;"",T_EXTRAC[[#This Row],[Application Code]]&amp;"\"&amp;T_EXTRAC[[#This Row],[Manufactory CEP DMF]],"")</f>
        <v/>
      </c>
      <c r="Q70" s="44" t="str">
        <f>IF(T_EXTRAC[[#This Row],[Info CEP Temp]]&lt;&gt;"",IF(COUNTIFS($B$1:B70,T_EXTRAC[[#This Row],[Application Code]],$O$1:O70,T_EXTRAC[[#This Row],[Info CEP Temp]],$K$1:$K70,T_EXTRAC[[#This Row],[Manufactory CEP DMF]])=1,MID(T_EXTRAC[[#This Row],[Info CEP Temp]],IFERROR(SEARCH("-",T_EXTRAC[[#This Row],[Info CEP Temp]],1),0)+1,255),""),"")</f>
        <v/>
      </c>
      <c r="R7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0" s="47" t="str">
        <f>IF(T_EXTRAC[[#This Row],[Info DMF]]&lt;&gt;"",T_EXTRAC[[#This Row],[Application Code]]&amp;"\"&amp;T_EXTRAC[[#This Row],[Manufactory CEP DMF]],"")</f>
        <v/>
      </c>
      <c r="T70" s="47" t="str">
        <f>IF(T_EXTRAC[[#This Row],[Info DMF Temp]]&lt;&gt;"",IF(COUNTIFS($B$1:B70,T_EXTRAC[[#This Row],[Application Code]],$R$1:R70,T_EXTRAC[[#This Row],[Info DMF Temp]])=1,T_EXTRAC[[#This Row],[Info DMF Temp]],""),"")</f>
        <v/>
      </c>
      <c r="U70" s="44" t="str">
        <f>IF(T_EXTRAC[[#This Row],[Concat Product + PDS AIM Temp]]&lt;&gt;"",IF(COUNTIFS($B$1:B70,T_EXTRAC[[#This Row],[Application Code]],$J$1:J70,T_EXTRAC[[#This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0" s="47"/>
    </row>
    <row r="71" spans="1:22" ht="24" x14ac:dyDescent="0.2">
      <c r="A71" s="32" t="s">
        <v>30</v>
      </c>
      <c r="B71" s="34" t="s">
        <v>40</v>
      </c>
      <c r="C71" s="33" t="s">
        <v>41</v>
      </c>
      <c r="D71" s="34"/>
      <c r="G71" s="46"/>
      <c r="H71" s="46"/>
      <c r="I71" s="48"/>
      <c r="J71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1" s="47" t="str">
        <f>IF(T_EXTRAC[[#This Row],[PDS COS/CEP]]&lt;&gt;"",LEFT(T_EXTRAC[[#This Row],[PDS COS/CEP]],IFERROR(SEARCH("REV",T_EXTRAC[[#This Row],[PDS COS/CEP]])-2,255)),"")</f>
        <v/>
      </c>
      <c r="M71" s="47" t="str">
        <f>IF(AND(T_EXTRAC[[#This Row],[PDS COS/CEP]]&lt;&gt;"",ISNUMBER(VALUE(RIGHT(T_EXTRAC[[#This Row],[PDS COS/CEP]],2)))),VALUE(RIGHT(T_EXTRAC[[#This Row],[PDS COS/CEP]],2)),"")</f>
        <v/>
      </c>
      <c r="N7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1" s="44" t="str">
        <f>IF(T_EXTRAC[[#This Row],[PDS COS/CEP Version max]]&lt;&gt;"",T_EXTRAC[[#This Row],[PDS COS/CEP hors version]],"")</f>
        <v/>
      </c>
      <c r="P71" s="44" t="str">
        <f>IF(T_EXTRAC[[#This Row],[Info CEP]]&lt;&gt;"",T_EXTRAC[[#This Row],[Application Code]]&amp;"\"&amp;T_EXTRAC[[#This Row],[Manufactory CEP DMF]],"")</f>
        <v/>
      </c>
      <c r="Q71" s="44" t="str">
        <f>IF(T_EXTRAC[[#This Row],[Info CEP Temp]]&lt;&gt;"",IF(COUNTIFS($B$1:B71,T_EXTRAC[[#This Row],[Application Code]],$O$1:O71,T_EXTRAC[[#This Row],[Info CEP Temp]],$K$1:$K71,T_EXTRAC[[#This Row],[Manufactory CEP DMF]])=1,MID(T_EXTRAC[[#This Row],[Info CEP Temp]],IFERROR(SEARCH("-",T_EXTRAC[[#This Row],[Info CEP Temp]],1),0)+1,255),""),"")</f>
        <v/>
      </c>
      <c r="R7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1" s="47" t="str">
        <f>IF(T_EXTRAC[[#This Row],[Info DMF]]&lt;&gt;"",T_EXTRAC[[#This Row],[Application Code]]&amp;"\"&amp;T_EXTRAC[[#This Row],[Manufactory CEP DMF]],"")</f>
        <v/>
      </c>
      <c r="T71" s="47" t="str">
        <f>IF(T_EXTRAC[[#This Row],[Info DMF Temp]]&lt;&gt;"",IF(COUNTIFS($B$1:B71,T_EXTRAC[[#This Row],[Application Code]],$R$1:R71,T_EXTRAC[[#This Row],[Info DMF Temp]])=1,T_EXTRAC[[#This Row],[Info DMF Temp]],""),"")</f>
        <v/>
      </c>
      <c r="U71" s="44" t="str">
        <f>IF(T_EXTRAC[[#This Row],[Concat Product + PDS AIM Temp]]&lt;&gt;"",IF(COUNTIFS($B$1:B71,T_EXTRAC[[#This Row],[Application Code]],$J$1:J71,T_EXTRAC[[#This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1" s="47"/>
    </row>
    <row r="72" spans="1:22" ht="24" x14ac:dyDescent="0.2">
      <c r="A72" s="32" t="s">
        <v>30</v>
      </c>
      <c r="B72" s="34" t="s">
        <v>40</v>
      </c>
      <c r="C72" s="33" t="s">
        <v>41</v>
      </c>
      <c r="D72" s="34"/>
      <c r="G72" s="46"/>
      <c r="H72" s="46"/>
      <c r="I72" s="48"/>
      <c r="J72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2" s="47" t="str">
        <f>IF(T_EXTRAC[[#This Row],[PDS COS/CEP]]&lt;&gt;"",LEFT(T_EXTRAC[[#This Row],[PDS COS/CEP]],IFERROR(SEARCH("REV",T_EXTRAC[[#This Row],[PDS COS/CEP]])-2,255)),"")</f>
        <v/>
      </c>
      <c r="M72" s="47" t="str">
        <f>IF(AND(T_EXTRAC[[#This Row],[PDS COS/CEP]]&lt;&gt;"",ISNUMBER(VALUE(RIGHT(T_EXTRAC[[#This Row],[PDS COS/CEP]],2)))),VALUE(RIGHT(T_EXTRAC[[#This Row],[PDS COS/CEP]],2)),"")</f>
        <v/>
      </c>
      <c r="N7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2" s="44" t="str">
        <f>IF(T_EXTRAC[[#This Row],[PDS COS/CEP Version max]]&lt;&gt;"",T_EXTRAC[[#This Row],[PDS COS/CEP hors version]],"")</f>
        <v/>
      </c>
      <c r="P72" s="44" t="str">
        <f>IF(T_EXTRAC[[#This Row],[Info CEP]]&lt;&gt;"",T_EXTRAC[[#This Row],[Application Code]]&amp;"\"&amp;T_EXTRAC[[#This Row],[Manufactory CEP DMF]],"")</f>
        <v/>
      </c>
      <c r="Q72" s="44" t="str">
        <f>IF(T_EXTRAC[[#This Row],[Info CEP Temp]]&lt;&gt;"",IF(COUNTIFS($B$1:B72,T_EXTRAC[[#This Row],[Application Code]],$O$1:O72,T_EXTRAC[[#This Row],[Info CEP Temp]],$K$1:$K72,T_EXTRAC[[#This Row],[Manufactory CEP DMF]])=1,MID(T_EXTRAC[[#This Row],[Info CEP Temp]],IFERROR(SEARCH("-",T_EXTRAC[[#This Row],[Info CEP Temp]],1),0)+1,255),""),"")</f>
        <v/>
      </c>
      <c r="R7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2" s="47" t="str">
        <f>IF(T_EXTRAC[[#This Row],[Info DMF]]&lt;&gt;"",T_EXTRAC[[#This Row],[Application Code]]&amp;"\"&amp;T_EXTRAC[[#This Row],[Manufactory CEP DMF]],"")</f>
        <v/>
      </c>
      <c r="T72" s="47" t="str">
        <f>IF(T_EXTRAC[[#This Row],[Info DMF Temp]]&lt;&gt;"",IF(COUNTIFS($B$1:B72,T_EXTRAC[[#This Row],[Application Code]],$R$1:R72,T_EXTRAC[[#This Row],[Info DMF Temp]])=1,T_EXTRAC[[#This Row],[Info DMF Temp]],""),"")</f>
        <v/>
      </c>
      <c r="U72" s="44" t="str">
        <f>IF(T_EXTRAC[[#This Row],[Concat Product + PDS AIM Temp]]&lt;&gt;"",IF(COUNTIFS($B$1:B72,T_EXTRAC[[#This Row],[Application Code]],$J$1:J72,T_EXTRAC[[#This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2" s="47"/>
    </row>
    <row r="73" spans="1:22" ht="24" x14ac:dyDescent="0.2">
      <c r="A73" s="32" t="s">
        <v>30</v>
      </c>
      <c r="B73" s="34" t="s">
        <v>40</v>
      </c>
      <c r="C73" s="33" t="s">
        <v>41</v>
      </c>
      <c r="D73" s="34"/>
      <c r="G73" s="46"/>
      <c r="H73" s="46"/>
      <c r="I73" s="48"/>
      <c r="J73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3" s="47" t="str">
        <f>IF(T_EXTRAC[[#This Row],[PDS COS/CEP]]&lt;&gt;"",LEFT(T_EXTRAC[[#This Row],[PDS COS/CEP]],IFERROR(SEARCH("REV",T_EXTRAC[[#This Row],[PDS COS/CEP]])-2,255)),"")</f>
        <v/>
      </c>
      <c r="M73" s="47" t="str">
        <f>IF(AND(T_EXTRAC[[#This Row],[PDS COS/CEP]]&lt;&gt;"",ISNUMBER(VALUE(RIGHT(T_EXTRAC[[#This Row],[PDS COS/CEP]],2)))),VALUE(RIGHT(T_EXTRAC[[#This Row],[PDS COS/CEP]],2)),"")</f>
        <v/>
      </c>
      <c r="N7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3" s="44" t="str">
        <f>IF(T_EXTRAC[[#This Row],[PDS COS/CEP Version max]]&lt;&gt;"",T_EXTRAC[[#This Row],[PDS COS/CEP hors version]],"")</f>
        <v/>
      </c>
      <c r="P73" s="44" t="str">
        <f>IF(T_EXTRAC[[#This Row],[Info CEP]]&lt;&gt;"",T_EXTRAC[[#This Row],[Application Code]]&amp;"\"&amp;T_EXTRAC[[#This Row],[Manufactory CEP DMF]],"")</f>
        <v/>
      </c>
      <c r="Q73" s="44" t="str">
        <f>IF(T_EXTRAC[[#This Row],[Info CEP Temp]]&lt;&gt;"",IF(COUNTIFS($B$1:B73,T_EXTRAC[[#This Row],[Application Code]],$O$1:O73,T_EXTRAC[[#This Row],[Info CEP Temp]],$K$1:$K73,T_EXTRAC[[#This Row],[Manufactory CEP DMF]])=1,MID(T_EXTRAC[[#This Row],[Info CEP Temp]],IFERROR(SEARCH("-",T_EXTRAC[[#This Row],[Info CEP Temp]],1),0)+1,255),""),"")</f>
        <v/>
      </c>
      <c r="R7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3" s="47" t="str">
        <f>IF(T_EXTRAC[[#This Row],[Info DMF]]&lt;&gt;"",T_EXTRAC[[#This Row],[Application Code]]&amp;"\"&amp;T_EXTRAC[[#This Row],[Manufactory CEP DMF]],"")</f>
        <v/>
      </c>
      <c r="T73" s="47" t="str">
        <f>IF(T_EXTRAC[[#This Row],[Info DMF Temp]]&lt;&gt;"",IF(COUNTIFS($B$1:B73,T_EXTRAC[[#This Row],[Application Code]],$R$1:R73,T_EXTRAC[[#This Row],[Info DMF Temp]])=1,T_EXTRAC[[#This Row],[Info DMF Temp]],""),"")</f>
        <v/>
      </c>
      <c r="U73" s="44" t="str">
        <f>IF(T_EXTRAC[[#This Row],[Concat Product + PDS AIM Temp]]&lt;&gt;"",IF(COUNTIFS($B$1:B73,T_EXTRAC[[#This Row],[Application Code]],$J$1:J73,T_EXTRAC[[#This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3" s="47"/>
    </row>
    <row r="74" spans="1:22" ht="24" x14ac:dyDescent="0.2">
      <c r="A74" s="32" t="s">
        <v>30</v>
      </c>
      <c r="B74" s="34" t="s">
        <v>40</v>
      </c>
      <c r="C74" s="33" t="s">
        <v>41</v>
      </c>
      <c r="D74" s="34"/>
      <c r="G74" s="46"/>
      <c r="H74" s="46"/>
      <c r="I74" s="48"/>
      <c r="J74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4" s="47" t="str">
        <f>IF(T_EXTRAC[[#This Row],[PDS COS/CEP]]&lt;&gt;"",LEFT(T_EXTRAC[[#This Row],[PDS COS/CEP]],IFERROR(SEARCH("REV",T_EXTRAC[[#This Row],[PDS COS/CEP]])-2,255)),"")</f>
        <v/>
      </c>
      <c r="M74" s="47" t="str">
        <f>IF(AND(T_EXTRAC[[#This Row],[PDS COS/CEP]]&lt;&gt;"",ISNUMBER(VALUE(RIGHT(T_EXTRAC[[#This Row],[PDS COS/CEP]],2)))),VALUE(RIGHT(T_EXTRAC[[#This Row],[PDS COS/CEP]],2)),"")</f>
        <v/>
      </c>
      <c r="N7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4" s="44" t="str">
        <f>IF(T_EXTRAC[[#This Row],[PDS COS/CEP Version max]]&lt;&gt;"",T_EXTRAC[[#This Row],[PDS COS/CEP hors version]],"")</f>
        <v/>
      </c>
      <c r="P74" s="44" t="str">
        <f>IF(T_EXTRAC[[#This Row],[Info CEP]]&lt;&gt;"",T_EXTRAC[[#This Row],[Application Code]]&amp;"\"&amp;T_EXTRAC[[#This Row],[Manufactory CEP DMF]],"")</f>
        <v/>
      </c>
      <c r="Q74" s="44" t="str">
        <f>IF(T_EXTRAC[[#This Row],[Info CEP Temp]]&lt;&gt;"",IF(COUNTIFS($B$1:B74,T_EXTRAC[[#This Row],[Application Code]],$O$1:O74,T_EXTRAC[[#This Row],[Info CEP Temp]],$K$1:$K74,T_EXTRAC[[#This Row],[Manufactory CEP DMF]])=1,MID(T_EXTRAC[[#This Row],[Info CEP Temp]],IFERROR(SEARCH("-",T_EXTRAC[[#This Row],[Info CEP Temp]],1),0)+1,255),""),"")</f>
        <v/>
      </c>
      <c r="R7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4" s="47" t="str">
        <f>IF(T_EXTRAC[[#This Row],[Info DMF]]&lt;&gt;"",T_EXTRAC[[#This Row],[Application Code]]&amp;"\"&amp;T_EXTRAC[[#This Row],[Manufactory CEP DMF]],"")</f>
        <v/>
      </c>
      <c r="T74" s="47" t="str">
        <f>IF(T_EXTRAC[[#This Row],[Info DMF Temp]]&lt;&gt;"",IF(COUNTIFS($B$1:B74,T_EXTRAC[[#This Row],[Application Code]],$R$1:R74,T_EXTRAC[[#This Row],[Info DMF Temp]])=1,T_EXTRAC[[#This Row],[Info DMF Temp]],""),"")</f>
        <v/>
      </c>
      <c r="U74" s="44" t="str">
        <f>IF(T_EXTRAC[[#This Row],[Concat Product + PDS AIM Temp]]&lt;&gt;"",IF(COUNTIFS($B$1:B74,T_EXTRAC[[#This Row],[Application Code]],$J$1:J74,T_EXTRAC[[#This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4" s="47"/>
    </row>
    <row r="75" spans="1:22" ht="24" x14ac:dyDescent="0.2">
      <c r="A75" s="32" t="s">
        <v>30</v>
      </c>
      <c r="B75" s="34" t="s">
        <v>40</v>
      </c>
      <c r="C75" s="33" t="s">
        <v>41</v>
      </c>
      <c r="D75" s="34"/>
      <c r="G75" s="46"/>
      <c r="H75" s="46"/>
      <c r="I75" s="48"/>
      <c r="J75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5" s="47" t="str">
        <f>IF(T_EXTRAC[[#This Row],[PDS COS/CEP]]&lt;&gt;"",LEFT(T_EXTRAC[[#This Row],[PDS COS/CEP]],IFERROR(SEARCH("REV",T_EXTRAC[[#This Row],[PDS COS/CEP]])-2,255)),"")</f>
        <v/>
      </c>
      <c r="M75" s="47" t="str">
        <f>IF(AND(T_EXTRAC[[#This Row],[PDS COS/CEP]]&lt;&gt;"",ISNUMBER(VALUE(RIGHT(T_EXTRAC[[#This Row],[PDS COS/CEP]],2)))),VALUE(RIGHT(T_EXTRAC[[#This Row],[PDS COS/CEP]],2)),"")</f>
        <v/>
      </c>
      <c r="N7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5" s="44" t="str">
        <f>IF(T_EXTRAC[[#This Row],[PDS COS/CEP Version max]]&lt;&gt;"",T_EXTRAC[[#This Row],[PDS COS/CEP hors version]],"")</f>
        <v/>
      </c>
      <c r="P75" s="44" t="str">
        <f>IF(T_EXTRAC[[#This Row],[Info CEP]]&lt;&gt;"",T_EXTRAC[[#This Row],[Application Code]]&amp;"\"&amp;T_EXTRAC[[#This Row],[Manufactory CEP DMF]],"")</f>
        <v/>
      </c>
      <c r="Q75" s="44" t="str">
        <f>IF(T_EXTRAC[[#This Row],[Info CEP Temp]]&lt;&gt;"",IF(COUNTIFS($B$1:B75,T_EXTRAC[[#This Row],[Application Code]],$O$1:O75,T_EXTRAC[[#This Row],[Info CEP Temp]],$K$1:$K75,T_EXTRAC[[#This Row],[Manufactory CEP DMF]])=1,MID(T_EXTRAC[[#This Row],[Info CEP Temp]],IFERROR(SEARCH("-",T_EXTRAC[[#This Row],[Info CEP Temp]],1),0)+1,255),""),"")</f>
        <v/>
      </c>
      <c r="R7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5" s="47" t="str">
        <f>IF(T_EXTRAC[[#This Row],[Info DMF]]&lt;&gt;"",T_EXTRAC[[#This Row],[Application Code]]&amp;"\"&amp;T_EXTRAC[[#This Row],[Manufactory CEP DMF]],"")</f>
        <v/>
      </c>
      <c r="T75" s="47" t="str">
        <f>IF(T_EXTRAC[[#This Row],[Info DMF Temp]]&lt;&gt;"",IF(COUNTIFS($B$1:B75,T_EXTRAC[[#This Row],[Application Code]],$R$1:R75,T_EXTRAC[[#This Row],[Info DMF Temp]])=1,T_EXTRAC[[#This Row],[Info DMF Temp]],""),"")</f>
        <v/>
      </c>
      <c r="U75" s="44" t="str">
        <f>IF(T_EXTRAC[[#This Row],[Concat Product + PDS AIM Temp]]&lt;&gt;"",IF(COUNTIFS($B$1:B75,T_EXTRAC[[#This Row],[Application Code]],$J$1:J75,T_EXTRAC[[#This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5" s="47"/>
    </row>
    <row r="76" spans="1:22" ht="24" x14ac:dyDescent="0.2">
      <c r="A76" s="32" t="s">
        <v>30</v>
      </c>
      <c r="B76" s="34" t="s">
        <v>40</v>
      </c>
      <c r="C76" s="33" t="s">
        <v>41</v>
      </c>
      <c r="D76" s="34"/>
      <c r="G76" s="46"/>
      <c r="H76" s="46"/>
      <c r="I76" s="48"/>
      <c r="J76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6" s="47" t="str">
        <f>IF(T_EXTRAC[[#This Row],[PDS COS/CEP]]&lt;&gt;"",LEFT(T_EXTRAC[[#This Row],[PDS COS/CEP]],IFERROR(SEARCH("REV",T_EXTRAC[[#This Row],[PDS COS/CEP]])-2,255)),"")</f>
        <v/>
      </c>
      <c r="M76" s="47" t="str">
        <f>IF(AND(T_EXTRAC[[#This Row],[PDS COS/CEP]]&lt;&gt;"",ISNUMBER(VALUE(RIGHT(T_EXTRAC[[#This Row],[PDS COS/CEP]],2)))),VALUE(RIGHT(T_EXTRAC[[#This Row],[PDS COS/CEP]],2)),"")</f>
        <v/>
      </c>
      <c r="N7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6" s="44" t="str">
        <f>IF(T_EXTRAC[[#This Row],[PDS COS/CEP Version max]]&lt;&gt;"",T_EXTRAC[[#This Row],[PDS COS/CEP hors version]],"")</f>
        <v/>
      </c>
      <c r="P76" s="44" t="str">
        <f>IF(T_EXTRAC[[#This Row],[Info CEP]]&lt;&gt;"",T_EXTRAC[[#This Row],[Application Code]]&amp;"\"&amp;T_EXTRAC[[#This Row],[Manufactory CEP DMF]],"")</f>
        <v/>
      </c>
      <c r="Q76" s="44" t="str">
        <f>IF(T_EXTRAC[[#This Row],[Info CEP Temp]]&lt;&gt;"",IF(COUNTIFS($B$1:B76,T_EXTRAC[[#This Row],[Application Code]],$O$1:O76,T_EXTRAC[[#This Row],[Info CEP Temp]],$K$1:$K76,T_EXTRAC[[#This Row],[Manufactory CEP DMF]])=1,MID(T_EXTRAC[[#This Row],[Info CEP Temp]],IFERROR(SEARCH("-",T_EXTRAC[[#This Row],[Info CEP Temp]],1),0)+1,255),""),"")</f>
        <v/>
      </c>
      <c r="R7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6" s="47" t="str">
        <f>IF(T_EXTRAC[[#This Row],[Info DMF]]&lt;&gt;"",T_EXTRAC[[#This Row],[Application Code]]&amp;"\"&amp;T_EXTRAC[[#This Row],[Manufactory CEP DMF]],"")</f>
        <v/>
      </c>
      <c r="T76" s="47" t="str">
        <f>IF(T_EXTRAC[[#This Row],[Info DMF Temp]]&lt;&gt;"",IF(COUNTIFS($B$1:B76,T_EXTRAC[[#This Row],[Application Code]],$R$1:R76,T_EXTRAC[[#This Row],[Info DMF Temp]])=1,T_EXTRAC[[#This Row],[Info DMF Temp]],""),"")</f>
        <v/>
      </c>
      <c r="U76" s="44" t="str">
        <f>IF(T_EXTRAC[[#This Row],[Concat Product + PDS AIM Temp]]&lt;&gt;"",IF(COUNTIFS($B$1:B76,T_EXTRAC[[#This Row],[Application Code]],$J$1:J76,T_EXTRAC[[#This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6" s="47"/>
    </row>
    <row r="77" spans="1:22" ht="36" x14ac:dyDescent="0.2">
      <c r="A77" s="32" t="s">
        <v>30</v>
      </c>
      <c r="B77" s="34" t="s">
        <v>40</v>
      </c>
      <c r="C77" s="33" t="s">
        <v>41</v>
      </c>
      <c r="D77" s="34"/>
      <c r="G77" s="46"/>
      <c r="H77" s="46"/>
      <c r="I77" s="35" t="s">
        <v>18</v>
      </c>
      <c r="J77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3M-76</v>
      </c>
      <c r="L77" s="47" t="str">
        <f>IF(T_EXTRAC[[#This Row],[PDS COS/CEP]]&lt;&gt;"",LEFT(T_EXTRAC[[#This Row],[PDS COS/CEP]],IFERROR(SEARCH("REV",T_EXTRAC[[#This Row],[PDS COS/CEP]])-2,255)),"")</f>
        <v/>
      </c>
      <c r="M77" s="47" t="str">
        <f>IF(AND(T_EXTRAC[[#This Row],[PDS COS/CEP]]&lt;&gt;"",ISNUMBER(VALUE(RIGHT(T_EXTRAC[[#This Row],[PDS COS/CEP]],2)))),VALUE(RIGHT(T_EXTRAC[[#This Row],[PDS COS/CEP]],2)),"")</f>
        <v/>
      </c>
      <c r="N77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7" s="44" t="str">
        <f>IF(T_EXTRAC[[#This Row],[PDS COS/CEP Version max]]&lt;&gt;"",T_EXTRAC[[#This Row],[PDS COS/CEP hors version]],"")</f>
        <v/>
      </c>
      <c r="P77" s="44" t="str">
        <f>IF(T_EXTRAC[[#This Row],[Info CEP]]&lt;&gt;"",T_EXTRAC[[#This Row],[Application Code]]&amp;"\"&amp;T_EXTRAC[[#This Row],[Manufactory CEP DMF]],"")</f>
        <v/>
      </c>
      <c r="Q77" s="44" t="str">
        <f>IF(T_EXTRAC[[#This Row],[Info CEP Temp]]&lt;&gt;"",IF(COUNTIFS($B$1:B77,T_EXTRAC[[#This Row],[Application Code]],$O$1:O77,T_EXTRAC[[#This Row],[Info CEP Temp]],$K$1:$K77,T_EXTRAC[[#This Row],[Manufactory CEP DMF]])=1,MID(T_EXTRAC[[#This Row],[Info CEP Temp]],IFERROR(SEARCH("-",T_EXTRAC[[#This Row],[Info CEP Temp]],1),0)+1,255),""),"")</f>
        <v/>
      </c>
      <c r="R7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7" s="47" t="str">
        <f>IF(T_EXTRAC[[#This Row],[Info DMF]]&lt;&gt;"",T_EXTRAC[[#This Row],[Application Code]]&amp;"\"&amp;T_EXTRAC[[#This Row],[Manufactory CEP DMF]],"")</f>
        <v/>
      </c>
      <c r="T77" s="47" t="str">
        <f>IF(T_EXTRAC[[#This Row],[Info DMF Temp]]&lt;&gt;"",IF(COUNTIFS($B$1:B77,T_EXTRAC[[#This Row],[Application Code]],$R$1:R77,T_EXTRAC[[#This Row],[Info DMF Temp]])=1,T_EXTRAC[[#This Row],[Info DMF Temp]],""),"")</f>
        <v/>
      </c>
      <c r="U77" s="44" t="str">
        <f>IF(T_EXTRAC[[#This Row],[Concat Product + PDS AIM Temp]]&lt;&gt;"",IF(COUNTIFS($B$1:B77,T_EXTRAC[[#This Row],[Application Code]],$J$1:J77,T_EXTRAC[[#This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7" s="47"/>
    </row>
    <row r="78" spans="1:22" ht="24" x14ac:dyDescent="0.2">
      <c r="A78" s="32" t="s">
        <v>30</v>
      </c>
      <c r="B78" s="34" t="s">
        <v>40</v>
      </c>
      <c r="C78" s="33" t="s">
        <v>41</v>
      </c>
      <c r="D78" s="34"/>
      <c r="G78" s="46"/>
      <c r="H78" s="46"/>
      <c r="I78" s="48"/>
      <c r="J78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8" s="47" t="str">
        <f>IF(T_EXTRAC[[#This Row],[PDS COS/CEP]]&lt;&gt;"",LEFT(T_EXTRAC[[#This Row],[PDS COS/CEP]],IFERROR(SEARCH("REV",T_EXTRAC[[#This Row],[PDS COS/CEP]])-2,255)),"")</f>
        <v/>
      </c>
      <c r="M78" s="47" t="str">
        <f>IF(AND(T_EXTRAC[[#This Row],[PDS COS/CEP]]&lt;&gt;"",ISNUMBER(VALUE(RIGHT(T_EXTRAC[[#This Row],[PDS COS/CEP]],2)))),VALUE(RIGHT(T_EXTRAC[[#This Row],[PDS COS/CEP]],2)),"")</f>
        <v/>
      </c>
      <c r="N78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8" s="44" t="str">
        <f>IF(T_EXTRAC[[#This Row],[PDS COS/CEP Version max]]&lt;&gt;"",T_EXTRAC[[#This Row],[PDS COS/CEP hors version]],"")</f>
        <v/>
      </c>
      <c r="P78" s="44" t="str">
        <f>IF(T_EXTRAC[[#This Row],[Info CEP]]&lt;&gt;"",T_EXTRAC[[#This Row],[Application Code]]&amp;"\"&amp;T_EXTRAC[[#This Row],[Manufactory CEP DMF]],"")</f>
        <v/>
      </c>
      <c r="Q78" s="44" t="str">
        <f>IF(T_EXTRAC[[#This Row],[Info CEP Temp]]&lt;&gt;"",IF(COUNTIFS($B$1:B78,T_EXTRAC[[#This Row],[Application Code]],$O$1:O78,T_EXTRAC[[#This Row],[Info CEP Temp]],$K$1:$K78,T_EXTRAC[[#This Row],[Manufactory CEP DMF]])=1,MID(T_EXTRAC[[#This Row],[Info CEP Temp]],IFERROR(SEARCH("-",T_EXTRAC[[#This Row],[Info CEP Temp]],1),0)+1,255),""),"")</f>
        <v/>
      </c>
      <c r="R7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8" s="47" t="str">
        <f>IF(T_EXTRAC[[#This Row],[Info DMF]]&lt;&gt;"",T_EXTRAC[[#This Row],[Application Code]]&amp;"\"&amp;T_EXTRAC[[#This Row],[Manufactory CEP DMF]],"")</f>
        <v/>
      </c>
      <c r="T78" s="47" t="str">
        <f>IF(T_EXTRAC[[#This Row],[Info DMF Temp]]&lt;&gt;"",IF(COUNTIFS($B$1:B78,T_EXTRAC[[#This Row],[Application Code]],$R$1:R78,T_EXTRAC[[#This Row],[Info DMF Temp]])=1,T_EXTRAC[[#This Row],[Info DMF Temp]],""),"")</f>
        <v/>
      </c>
      <c r="U78" s="44" t="str">
        <f>IF(T_EXTRAC[[#This Row],[Concat Product + PDS AIM Temp]]&lt;&gt;"",IF(COUNTIFS($B$1:B78,T_EXTRAC[[#This Row],[Application Code]],$J$1:J78,T_EXTRAC[[#This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8" s="47"/>
    </row>
    <row r="79" spans="1:22" ht="24" x14ac:dyDescent="0.2">
      <c r="A79" s="32" t="s">
        <v>30</v>
      </c>
      <c r="B79" s="34" t="s">
        <v>40</v>
      </c>
      <c r="C79" s="33" t="s">
        <v>41</v>
      </c>
      <c r="D79" s="34"/>
      <c r="G79" s="46"/>
      <c r="H79" s="46"/>
      <c r="I79" s="48"/>
      <c r="J79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7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79" s="47" t="str">
        <f>IF(T_EXTRAC[[#This Row],[PDS COS/CEP]]&lt;&gt;"",LEFT(T_EXTRAC[[#This Row],[PDS COS/CEP]],IFERROR(SEARCH("REV",T_EXTRAC[[#This Row],[PDS COS/CEP]])-2,255)),"")</f>
        <v/>
      </c>
      <c r="M79" s="47" t="str">
        <f>IF(AND(T_EXTRAC[[#This Row],[PDS COS/CEP]]&lt;&gt;"",ISNUMBER(VALUE(RIGHT(T_EXTRAC[[#This Row],[PDS COS/CEP]],2)))),VALUE(RIGHT(T_EXTRAC[[#This Row],[PDS COS/CEP]],2)),"")</f>
        <v/>
      </c>
      <c r="N79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79" s="44" t="str">
        <f>IF(T_EXTRAC[[#This Row],[PDS COS/CEP Version max]]&lt;&gt;"",T_EXTRAC[[#This Row],[PDS COS/CEP hors version]],"")</f>
        <v/>
      </c>
      <c r="P79" s="44" t="str">
        <f>IF(T_EXTRAC[[#This Row],[Info CEP]]&lt;&gt;"",T_EXTRAC[[#This Row],[Application Code]]&amp;"\"&amp;T_EXTRAC[[#This Row],[Manufactory CEP DMF]],"")</f>
        <v/>
      </c>
      <c r="Q79" s="44" t="str">
        <f>IF(T_EXTRAC[[#This Row],[Info CEP Temp]]&lt;&gt;"",IF(COUNTIFS($B$1:B79,T_EXTRAC[[#This Row],[Application Code]],$O$1:O79,T_EXTRAC[[#This Row],[Info CEP Temp]],$K$1:$K79,T_EXTRAC[[#This Row],[Manufactory CEP DMF]])=1,MID(T_EXTRAC[[#This Row],[Info CEP Temp]],IFERROR(SEARCH("-",T_EXTRAC[[#This Row],[Info CEP Temp]],1),0)+1,255),""),"")</f>
        <v/>
      </c>
      <c r="R7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79" s="47" t="str">
        <f>IF(T_EXTRAC[[#This Row],[Info DMF]]&lt;&gt;"",T_EXTRAC[[#This Row],[Application Code]]&amp;"\"&amp;T_EXTRAC[[#This Row],[Manufactory CEP DMF]],"")</f>
        <v/>
      </c>
      <c r="T79" s="47" t="str">
        <f>IF(T_EXTRAC[[#This Row],[Info DMF Temp]]&lt;&gt;"",IF(COUNTIFS($B$1:B79,T_EXTRAC[[#This Row],[Application Code]],$R$1:R79,T_EXTRAC[[#This Row],[Info DMF Temp]])=1,T_EXTRAC[[#This Row],[Info DMF Temp]],""),"")</f>
        <v/>
      </c>
      <c r="U79" s="44" t="str">
        <f>IF(T_EXTRAC[[#This Row],[Concat Product + PDS AIM Temp]]&lt;&gt;"",IF(COUNTIFS($B$1:B79,T_EXTRAC[[#This Row],[Application Code]],$J$1:J79,T_EXTRAC[[#This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79" s="47"/>
    </row>
    <row r="80" spans="1:22" ht="24" x14ac:dyDescent="0.2">
      <c r="A80" s="32" t="s">
        <v>30</v>
      </c>
      <c r="B80" s="34" t="s">
        <v>40</v>
      </c>
      <c r="C80" s="33" t="s">
        <v>41</v>
      </c>
      <c r="D80" s="34"/>
      <c r="G80" s="46"/>
      <c r="H80" s="46"/>
      <c r="I80" s="48"/>
      <c r="J80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80" s="47" t="str">
        <f>IF(T_EXTRAC[[#This Row],[PDS COS/CEP]]&lt;&gt;"",LEFT(T_EXTRAC[[#This Row],[PDS COS/CEP]],IFERROR(SEARCH("REV",T_EXTRAC[[#This Row],[PDS COS/CEP]])-2,255)),"")</f>
        <v/>
      </c>
      <c r="M80" s="47" t="str">
        <f>IF(AND(T_EXTRAC[[#This Row],[PDS COS/CEP]]&lt;&gt;"",ISNUMBER(VALUE(RIGHT(T_EXTRAC[[#This Row],[PDS COS/CEP]],2)))),VALUE(RIGHT(T_EXTRAC[[#This Row],[PDS COS/CEP]],2)),"")</f>
        <v/>
      </c>
      <c r="N8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0" s="44" t="str">
        <f>IF(T_EXTRAC[[#This Row],[PDS COS/CEP Version max]]&lt;&gt;"",T_EXTRAC[[#This Row],[PDS COS/CEP hors version]],"")</f>
        <v/>
      </c>
      <c r="P80" s="44" t="str">
        <f>IF(T_EXTRAC[[#This Row],[Info CEP]]&lt;&gt;"",T_EXTRAC[[#This Row],[Application Code]]&amp;"\"&amp;T_EXTRAC[[#This Row],[Manufactory CEP DMF]],"")</f>
        <v/>
      </c>
      <c r="Q80" s="44" t="str">
        <f>IF(T_EXTRAC[[#This Row],[Info CEP Temp]]&lt;&gt;"",IF(COUNTIFS($B$1:B80,T_EXTRAC[[#This Row],[Application Code]],$O$1:O80,T_EXTRAC[[#This Row],[Info CEP Temp]],$K$1:$K80,T_EXTRAC[[#This Row],[Manufactory CEP DMF]])=1,MID(T_EXTRAC[[#This Row],[Info CEP Temp]],IFERROR(SEARCH("-",T_EXTRAC[[#This Row],[Info CEP Temp]],1),0)+1,255),""),"")</f>
        <v/>
      </c>
      <c r="R8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0" s="47" t="str">
        <f>IF(T_EXTRAC[[#This Row],[Info DMF]]&lt;&gt;"",T_EXTRAC[[#This Row],[Application Code]]&amp;"\"&amp;T_EXTRAC[[#This Row],[Manufactory CEP DMF]],"")</f>
        <v/>
      </c>
      <c r="T80" s="47" t="str">
        <f>IF(T_EXTRAC[[#This Row],[Info DMF Temp]]&lt;&gt;"",IF(COUNTIFS($B$1:B80,T_EXTRAC[[#This Row],[Application Code]],$R$1:R80,T_EXTRAC[[#This Row],[Info DMF Temp]])=1,T_EXTRAC[[#This Row],[Info DMF Temp]],""),"")</f>
        <v/>
      </c>
      <c r="U80" s="44" t="str">
        <f>IF(T_EXTRAC[[#This Row],[Concat Product + PDS AIM Temp]]&lt;&gt;"",IF(COUNTIFS($B$1:B80,T_EXTRAC[[#This Row],[Application Code]],$J$1:J80,T_EXTRAC[[#This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0" s="47"/>
    </row>
    <row r="81" spans="1:22" ht="24" x14ac:dyDescent="0.2">
      <c r="A81" s="32" t="s">
        <v>30</v>
      </c>
      <c r="B81" s="34" t="s">
        <v>40</v>
      </c>
      <c r="C81" s="33" t="s">
        <v>41</v>
      </c>
      <c r="D81" s="34"/>
      <c r="G81" s="46"/>
      <c r="H81" s="46"/>
      <c r="I81" s="48"/>
      <c r="J81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81" s="47" t="str">
        <f>IF(T_EXTRAC[[#This Row],[PDS COS/CEP]]&lt;&gt;"",LEFT(T_EXTRAC[[#This Row],[PDS COS/CEP]],IFERROR(SEARCH("REV",T_EXTRAC[[#This Row],[PDS COS/CEP]])-2,255)),"")</f>
        <v/>
      </c>
      <c r="M81" s="47" t="str">
        <f>IF(AND(T_EXTRAC[[#This Row],[PDS COS/CEP]]&lt;&gt;"",ISNUMBER(VALUE(RIGHT(T_EXTRAC[[#This Row],[PDS COS/CEP]],2)))),VALUE(RIGHT(T_EXTRAC[[#This Row],[PDS COS/CEP]],2)),"")</f>
        <v/>
      </c>
      <c r="N8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1" s="44" t="str">
        <f>IF(T_EXTRAC[[#This Row],[PDS COS/CEP Version max]]&lt;&gt;"",T_EXTRAC[[#This Row],[PDS COS/CEP hors version]],"")</f>
        <v/>
      </c>
      <c r="P81" s="44" t="str">
        <f>IF(T_EXTRAC[[#This Row],[Info CEP]]&lt;&gt;"",T_EXTRAC[[#This Row],[Application Code]]&amp;"\"&amp;T_EXTRAC[[#This Row],[Manufactory CEP DMF]],"")</f>
        <v/>
      </c>
      <c r="Q81" s="44" t="str">
        <f>IF(T_EXTRAC[[#This Row],[Info CEP Temp]]&lt;&gt;"",IF(COUNTIFS($B$1:B81,T_EXTRAC[[#This Row],[Application Code]],$O$1:O81,T_EXTRAC[[#This Row],[Info CEP Temp]],$K$1:$K81,T_EXTRAC[[#This Row],[Manufactory CEP DMF]])=1,MID(T_EXTRAC[[#This Row],[Info CEP Temp]],IFERROR(SEARCH("-",T_EXTRAC[[#This Row],[Info CEP Temp]],1),0)+1,255),""),"")</f>
        <v/>
      </c>
      <c r="R8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1" s="47" t="str">
        <f>IF(T_EXTRAC[[#This Row],[Info DMF]]&lt;&gt;"",T_EXTRAC[[#This Row],[Application Code]]&amp;"\"&amp;T_EXTRAC[[#This Row],[Manufactory CEP DMF]],"")</f>
        <v/>
      </c>
      <c r="T81" s="47" t="str">
        <f>IF(T_EXTRAC[[#This Row],[Info DMF Temp]]&lt;&gt;"",IF(COUNTIFS($B$1:B81,T_EXTRAC[[#This Row],[Application Code]],$R$1:R81,T_EXTRAC[[#This Row],[Info DMF Temp]])=1,T_EXTRAC[[#This Row],[Info DMF Temp]],""),"")</f>
        <v/>
      </c>
      <c r="U81" s="44" t="str">
        <f>IF(T_EXTRAC[[#This Row],[Concat Product + PDS AIM Temp]]&lt;&gt;"",IF(COUNTIFS($B$1:B81,T_EXTRAC[[#This Row],[Application Code]],$J$1:J81,T_EXTRAC[[#This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1" s="47"/>
    </row>
    <row r="82" spans="1:22" ht="24" x14ac:dyDescent="0.2">
      <c r="A82" s="32" t="s">
        <v>30</v>
      </c>
      <c r="B82" s="34" t="s">
        <v>40</v>
      </c>
      <c r="C82" s="33" t="s">
        <v>41</v>
      </c>
      <c r="D82" s="34"/>
      <c r="G82" s="46"/>
      <c r="H82" s="46"/>
      <c r="I82" s="48"/>
      <c r="J82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82" s="47" t="str">
        <f>IF(T_EXTRAC[[#This Row],[PDS COS/CEP]]&lt;&gt;"",LEFT(T_EXTRAC[[#This Row],[PDS COS/CEP]],IFERROR(SEARCH("REV",T_EXTRAC[[#This Row],[PDS COS/CEP]])-2,255)),"")</f>
        <v/>
      </c>
      <c r="M82" s="47" t="str">
        <f>IF(AND(T_EXTRAC[[#This Row],[PDS COS/CEP]]&lt;&gt;"",ISNUMBER(VALUE(RIGHT(T_EXTRAC[[#This Row],[PDS COS/CEP]],2)))),VALUE(RIGHT(T_EXTRAC[[#This Row],[PDS COS/CEP]],2)),"")</f>
        <v/>
      </c>
      <c r="N8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2" s="44" t="str">
        <f>IF(T_EXTRAC[[#This Row],[PDS COS/CEP Version max]]&lt;&gt;"",T_EXTRAC[[#This Row],[PDS COS/CEP hors version]],"")</f>
        <v/>
      </c>
      <c r="P82" s="44" t="str">
        <f>IF(T_EXTRAC[[#This Row],[Info CEP]]&lt;&gt;"",T_EXTRAC[[#This Row],[Application Code]]&amp;"\"&amp;T_EXTRAC[[#This Row],[Manufactory CEP DMF]],"")</f>
        <v/>
      </c>
      <c r="Q82" s="44" t="str">
        <f>IF(T_EXTRAC[[#This Row],[Info CEP Temp]]&lt;&gt;"",IF(COUNTIFS($B$1:B82,T_EXTRAC[[#This Row],[Application Code]],$O$1:O82,T_EXTRAC[[#This Row],[Info CEP Temp]],$K$1:$K82,T_EXTRAC[[#This Row],[Manufactory CEP DMF]])=1,MID(T_EXTRAC[[#This Row],[Info CEP Temp]],IFERROR(SEARCH("-",T_EXTRAC[[#This Row],[Info CEP Temp]],1),0)+1,255),""),"")</f>
        <v/>
      </c>
      <c r="R8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2" s="47" t="str">
        <f>IF(T_EXTRAC[[#This Row],[Info DMF]]&lt;&gt;"",T_EXTRAC[[#This Row],[Application Code]]&amp;"\"&amp;T_EXTRAC[[#This Row],[Manufactory CEP DMF]],"")</f>
        <v/>
      </c>
      <c r="T82" s="47" t="str">
        <f>IF(T_EXTRAC[[#This Row],[Info DMF Temp]]&lt;&gt;"",IF(COUNTIFS($B$1:B82,T_EXTRAC[[#This Row],[Application Code]],$R$1:R82,T_EXTRAC[[#This Row],[Info DMF Temp]])=1,T_EXTRAC[[#This Row],[Info DMF Temp]],""),"")</f>
        <v/>
      </c>
      <c r="U82" s="44" t="str">
        <f>IF(T_EXTRAC[[#This Row],[Concat Product + PDS AIM Temp]]&lt;&gt;"",IF(COUNTIFS($B$1:B82,T_EXTRAC[[#This Row],[Application Code]],$J$1:J82,T_EXTRAC[[#This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2" s="47"/>
    </row>
    <row r="83" spans="1:22" ht="24" x14ac:dyDescent="0.2">
      <c r="A83" s="32" t="s">
        <v>30</v>
      </c>
      <c r="B83" s="34" t="s">
        <v>40</v>
      </c>
      <c r="C83" s="33" t="s">
        <v>41</v>
      </c>
      <c r="D83" s="34"/>
      <c r="G83" s="46"/>
      <c r="H83" s="46"/>
      <c r="I83" s="48"/>
      <c r="J83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83" s="47" t="str">
        <f>IF(T_EXTRAC[[#This Row],[PDS COS/CEP]]&lt;&gt;"",LEFT(T_EXTRAC[[#This Row],[PDS COS/CEP]],IFERROR(SEARCH("REV",T_EXTRAC[[#This Row],[PDS COS/CEP]])-2,255)),"")</f>
        <v/>
      </c>
      <c r="M83" s="47" t="str">
        <f>IF(AND(T_EXTRAC[[#This Row],[PDS COS/CEP]]&lt;&gt;"",ISNUMBER(VALUE(RIGHT(T_EXTRAC[[#This Row],[PDS COS/CEP]],2)))),VALUE(RIGHT(T_EXTRAC[[#This Row],[PDS COS/CEP]],2)),"")</f>
        <v/>
      </c>
      <c r="N8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3" s="44" t="str">
        <f>IF(T_EXTRAC[[#This Row],[PDS COS/CEP Version max]]&lt;&gt;"",T_EXTRAC[[#This Row],[PDS COS/CEP hors version]],"")</f>
        <v/>
      </c>
      <c r="P83" s="44" t="str">
        <f>IF(T_EXTRAC[[#This Row],[Info CEP]]&lt;&gt;"",T_EXTRAC[[#This Row],[Application Code]]&amp;"\"&amp;T_EXTRAC[[#This Row],[Manufactory CEP DMF]],"")</f>
        <v/>
      </c>
      <c r="Q83" s="44" t="str">
        <f>IF(T_EXTRAC[[#This Row],[Info CEP Temp]]&lt;&gt;"",IF(COUNTIFS($B$1:B83,T_EXTRAC[[#This Row],[Application Code]],$O$1:O83,T_EXTRAC[[#This Row],[Info CEP Temp]],$K$1:$K83,T_EXTRAC[[#This Row],[Manufactory CEP DMF]])=1,MID(T_EXTRAC[[#This Row],[Info CEP Temp]],IFERROR(SEARCH("-",T_EXTRAC[[#This Row],[Info CEP Temp]],1),0)+1,255),""),"")</f>
        <v/>
      </c>
      <c r="R8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3" s="47" t="str">
        <f>IF(T_EXTRAC[[#This Row],[Info DMF]]&lt;&gt;"",T_EXTRAC[[#This Row],[Application Code]]&amp;"\"&amp;T_EXTRAC[[#This Row],[Manufactory CEP DMF]],"")</f>
        <v/>
      </c>
      <c r="T83" s="47" t="str">
        <f>IF(T_EXTRAC[[#This Row],[Info DMF Temp]]&lt;&gt;"",IF(COUNTIFS($B$1:B83,T_EXTRAC[[#This Row],[Application Code]],$R$1:R83,T_EXTRAC[[#This Row],[Info DMF Temp]])=1,T_EXTRAC[[#This Row],[Info DMF Temp]],""),"")</f>
        <v/>
      </c>
      <c r="U83" s="44" t="str">
        <f>IF(T_EXTRAC[[#This Row],[Concat Product + PDS AIM Temp]]&lt;&gt;"",IF(COUNTIFS($B$1:B83,T_EXTRAC[[#This Row],[Application Code]],$J$1:J83,T_EXTRAC[[#This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3" s="47"/>
    </row>
    <row r="84" spans="1:22" ht="24" x14ac:dyDescent="0.2">
      <c r="A84" s="32" t="s">
        <v>30</v>
      </c>
      <c r="B84" s="34" t="s">
        <v>40</v>
      </c>
      <c r="C84" s="33" t="s">
        <v>41</v>
      </c>
      <c r="D84" s="34"/>
      <c r="G84" s="46"/>
      <c r="H84" s="46"/>
      <c r="I84" s="48"/>
      <c r="J84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84" s="47" t="str">
        <f>IF(T_EXTRAC[[#This Row],[PDS COS/CEP]]&lt;&gt;"",LEFT(T_EXTRAC[[#This Row],[PDS COS/CEP]],IFERROR(SEARCH("REV",T_EXTRAC[[#This Row],[PDS COS/CEP]])-2,255)),"")</f>
        <v/>
      </c>
      <c r="M84" s="47" t="str">
        <f>IF(AND(T_EXTRAC[[#This Row],[PDS COS/CEP]]&lt;&gt;"",ISNUMBER(VALUE(RIGHT(T_EXTRAC[[#This Row],[PDS COS/CEP]],2)))),VALUE(RIGHT(T_EXTRAC[[#This Row],[PDS COS/CEP]],2)),"")</f>
        <v/>
      </c>
      <c r="N8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4" s="44" t="str">
        <f>IF(T_EXTRAC[[#This Row],[PDS COS/CEP Version max]]&lt;&gt;"",T_EXTRAC[[#This Row],[PDS COS/CEP hors version]],"")</f>
        <v/>
      </c>
      <c r="P84" s="44" t="str">
        <f>IF(T_EXTRAC[[#This Row],[Info CEP]]&lt;&gt;"",T_EXTRAC[[#This Row],[Application Code]]&amp;"\"&amp;T_EXTRAC[[#This Row],[Manufactory CEP DMF]],"")</f>
        <v/>
      </c>
      <c r="Q84" s="44" t="str">
        <f>IF(T_EXTRAC[[#This Row],[Info CEP Temp]]&lt;&gt;"",IF(COUNTIFS($B$1:B84,T_EXTRAC[[#This Row],[Application Code]],$O$1:O84,T_EXTRAC[[#This Row],[Info CEP Temp]],$K$1:$K84,T_EXTRAC[[#This Row],[Manufactory CEP DMF]])=1,MID(T_EXTRAC[[#This Row],[Info CEP Temp]],IFERROR(SEARCH("-",T_EXTRAC[[#This Row],[Info CEP Temp]],1),0)+1,255),""),"")</f>
        <v/>
      </c>
      <c r="R8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4" s="47" t="str">
        <f>IF(T_EXTRAC[[#This Row],[Info DMF]]&lt;&gt;"",T_EXTRAC[[#This Row],[Application Code]]&amp;"\"&amp;T_EXTRAC[[#This Row],[Manufactory CEP DMF]],"")</f>
        <v/>
      </c>
      <c r="T84" s="47" t="str">
        <f>IF(T_EXTRAC[[#This Row],[Info DMF Temp]]&lt;&gt;"",IF(COUNTIFS($B$1:B84,T_EXTRAC[[#This Row],[Application Code]],$R$1:R84,T_EXTRAC[[#This Row],[Info DMF Temp]])=1,T_EXTRAC[[#This Row],[Info DMF Temp]],""),"")</f>
        <v/>
      </c>
      <c r="U84" s="44" t="str">
        <f>IF(T_EXTRAC[[#This Row],[Concat Product + PDS AIM Temp]]&lt;&gt;"",IF(COUNTIFS($B$1:B84,T_EXTRAC[[#This Row],[Application Code]],$J$1:J84,T_EXTRAC[[#This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4" s="47"/>
    </row>
    <row r="85" spans="1:22" ht="24" x14ac:dyDescent="0.2">
      <c r="A85" s="32" t="s">
        <v>30</v>
      </c>
      <c r="B85" s="34" t="s">
        <v>40</v>
      </c>
      <c r="C85" s="33" t="s">
        <v>41</v>
      </c>
      <c r="D85" s="34"/>
      <c r="G85" s="46"/>
      <c r="H85" s="46"/>
      <c r="I85" s="48"/>
      <c r="J85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85" s="47" t="str">
        <f>IF(T_EXTRAC[[#This Row],[PDS COS/CEP]]&lt;&gt;"",LEFT(T_EXTRAC[[#This Row],[PDS COS/CEP]],IFERROR(SEARCH("REV",T_EXTRAC[[#This Row],[PDS COS/CEP]])-2,255)),"")</f>
        <v/>
      </c>
      <c r="M85" s="47" t="str">
        <f>IF(AND(T_EXTRAC[[#This Row],[PDS COS/CEP]]&lt;&gt;"",ISNUMBER(VALUE(RIGHT(T_EXTRAC[[#This Row],[PDS COS/CEP]],2)))),VALUE(RIGHT(T_EXTRAC[[#This Row],[PDS COS/CEP]],2)),"")</f>
        <v/>
      </c>
      <c r="N8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5" s="44" t="str">
        <f>IF(T_EXTRAC[[#This Row],[PDS COS/CEP Version max]]&lt;&gt;"",T_EXTRAC[[#This Row],[PDS COS/CEP hors version]],"")</f>
        <v/>
      </c>
      <c r="P85" s="44" t="str">
        <f>IF(T_EXTRAC[[#This Row],[Info CEP]]&lt;&gt;"",T_EXTRAC[[#This Row],[Application Code]]&amp;"\"&amp;T_EXTRAC[[#This Row],[Manufactory CEP DMF]],"")</f>
        <v/>
      </c>
      <c r="Q85" s="44" t="str">
        <f>IF(T_EXTRAC[[#This Row],[Info CEP Temp]]&lt;&gt;"",IF(COUNTIFS($B$1:B85,T_EXTRAC[[#This Row],[Application Code]],$O$1:O85,T_EXTRAC[[#This Row],[Info CEP Temp]],$K$1:$K85,T_EXTRAC[[#This Row],[Manufactory CEP DMF]])=1,MID(T_EXTRAC[[#This Row],[Info CEP Temp]],IFERROR(SEARCH("-",T_EXTRAC[[#This Row],[Info CEP Temp]],1),0)+1,255),""),"")</f>
        <v/>
      </c>
      <c r="R8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5" s="47" t="str">
        <f>IF(T_EXTRAC[[#This Row],[Info DMF]]&lt;&gt;"",T_EXTRAC[[#This Row],[Application Code]]&amp;"\"&amp;T_EXTRAC[[#This Row],[Manufactory CEP DMF]],"")</f>
        <v/>
      </c>
      <c r="T85" s="47" t="str">
        <f>IF(T_EXTRAC[[#This Row],[Info DMF Temp]]&lt;&gt;"",IF(COUNTIFS($B$1:B85,T_EXTRAC[[#This Row],[Application Code]],$R$1:R85,T_EXTRAC[[#This Row],[Info DMF Temp]])=1,T_EXTRAC[[#This Row],[Info DMF Temp]],""),"")</f>
        <v/>
      </c>
      <c r="U85" s="44" t="str">
        <f>IF(T_EXTRAC[[#This Row],[Concat Product + PDS AIM Temp]]&lt;&gt;"",IF(COUNTIFS($B$1:B85,T_EXTRAC[[#This Row],[Application Code]],$J$1:J85,T_EXTRAC[[#This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5" s="47"/>
    </row>
    <row r="86" spans="1:22" ht="24" x14ac:dyDescent="0.2">
      <c r="A86" s="32" t="s">
        <v>30</v>
      </c>
      <c r="B86" s="34" t="s">
        <v>40</v>
      </c>
      <c r="C86" s="33" t="s">
        <v>41</v>
      </c>
      <c r="D86" s="34"/>
      <c r="G86" s="46"/>
      <c r="H86" s="46"/>
      <c r="I86" s="48"/>
      <c r="J86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86" s="47" t="str">
        <f>IF(T_EXTRAC[[#This Row],[PDS COS/CEP]]&lt;&gt;"",LEFT(T_EXTRAC[[#This Row],[PDS COS/CEP]],IFERROR(SEARCH("REV",T_EXTRAC[[#This Row],[PDS COS/CEP]])-2,255)),"")</f>
        <v/>
      </c>
      <c r="M86" s="47" t="str">
        <f>IF(AND(T_EXTRAC[[#This Row],[PDS COS/CEP]]&lt;&gt;"",ISNUMBER(VALUE(RIGHT(T_EXTRAC[[#This Row],[PDS COS/CEP]],2)))),VALUE(RIGHT(T_EXTRAC[[#This Row],[PDS COS/CEP]],2)),"")</f>
        <v/>
      </c>
      <c r="N8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86" s="44" t="str">
        <f>IF(T_EXTRAC[[#This Row],[PDS COS/CEP Version max]]&lt;&gt;"",T_EXTRAC[[#This Row],[PDS COS/CEP hors version]],"")</f>
        <v/>
      </c>
      <c r="P86" s="44" t="str">
        <f>IF(T_EXTRAC[[#This Row],[Info CEP]]&lt;&gt;"",T_EXTRAC[[#This Row],[Application Code]]&amp;"\"&amp;T_EXTRAC[[#This Row],[Manufactory CEP DMF]],"")</f>
        <v/>
      </c>
      <c r="Q86" s="44" t="str">
        <f>IF(T_EXTRAC[[#This Row],[Info CEP Temp]]&lt;&gt;"",IF(COUNTIFS($B$1:B86,T_EXTRAC[[#This Row],[Application Code]],$O$1:O86,T_EXTRAC[[#This Row],[Info CEP Temp]],$K$1:$K86,T_EXTRAC[[#This Row],[Manufactory CEP DMF]])=1,MID(T_EXTRAC[[#This Row],[Info CEP Temp]],IFERROR(SEARCH("-",T_EXTRAC[[#This Row],[Info CEP Temp]],1),0)+1,255),""),"")</f>
        <v/>
      </c>
      <c r="R8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6" s="47" t="str">
        <f>IF(T_EXTRAC[[#This Row],[Info DMF]]&lt;&gt;"",T_EXTRAC[[#This Row],[Application Code]]&amp;"\"&amp;T_EXTRAC[[#This Row],[Manufactory CEP DMF]],"")</f>
        <v/>
      </c>
      <c r="T86" s="47" t="str">
        <f>IF(T_EXTRAC[[#This Row],[Info DMF Temp]]&lt;&gt;"",IF(COUNTIFS($B$1:B86,T_EXTRAC[[#This Row],[Application Code]],$R$1:R86,T_EXTRAC[[#This Row],[Info DMF Temp]])=1,T_EXTRAC[[#This Row],[Info DMF Temp]],""),"")</f>
        <v/>
      </c>
      <c r="U86" s="44" t="str">
        <f>IF(T_EXTRAC[[#This Row],[Concat Product + PDS AIM Temp]]&lt;&gt;"",IF(COUNTIFS($B$1:B86,T_EXTRAC[[#This Row],[Application Code]],$J$1:J86,T_EXTRAC[[#This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6" s="47"/>
    </row>
    <row r="87" spans="1:22" ht="24" x14ac:dyDescent="0.2">
      <c r="A87" s="32" t="s">
        <v>52</v>
      </c>
      <c r="B87" s="34" t="s">
        <v>59</v>
      </c>
      <c r="C87" s="45"/>
      <c r="D87" s="34"/>
      <c r="E87" s="34" t="s">
        <v>10</v>
      </c>
      <c r="F87" s="34" t="s">
        <v>54</v>
      </c>
      <c r="G87" s="34" t="s">
        <v>58</v>
      </c>
      <c r="H87" s="46"/>
      <c r="I87" s="35" t="s">
        <v>55</v>
      </c>
      <c r="J87" s="36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7" s="37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ICE-86</v>
      </c>
      <c r="L87" s="47" t="str">
        <f>IF(T_EXTRAC[[#This Row],[PDS COS/CEP]]&lt;&gt;"",LEFT(T_EXTRAC[[#This Row],[PDS COS/CEP]],IFERROR(SEARCH("REV",T_EXTRAC[[#This Row],[PDS COS/CEP]])-2,255)),"")</f>
        <v>R1-CEP 1999-047</v>
      </c>
      <c r="M87" s="47">
        <f>IF(AND(T_EXTRAC[[#This Row],[PDS COS/CEP]]&lt;&gt;"",ISNUMBER(VALUE(RIGHT(T_EXTRAC[[#This Row],[PDS COS/CEP]],2)))),VALUE(RIGHT(T_EXTRAC[[#This Row],[PDS COS/CEP]],2)),"")</f>
        <v>7</v>
      </c>
      <c r="N87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7</v>
      </c>
      <c r="O87" s="44" t="str">
        <f>IF(T_EXTRAC[[#This Row],[PDS COS/CEP Version max]]&lt;&gt;"",T_EXTRAC[[#This Row],[PDS COS/CEP hors version]],"")</f>
        <v>R1-CEP 1999-047</v>
      </c>
      <c r="P87" s="44" t="str">
        <f>IF(T_EXTRAC[[#This Row],[Info CEP]]&lt;&gt;"",T_EXTRAC[[#This Row],[Application Code]]&amp;"\"&amp;T_EXTRAC[[#This Row],[Manufactory CEP DMF]],"")</f>
        <v>FR NL50862\ICE-86</v>
      </c>
      <c r="Q87" s="44" t="str">
        <f>IF(T_EXTRAC[[#This Row],[Info CEP Temp]]&lt;&gt;"",IF(COUNTIFS($B$1:B87,T_EXTRAC[[#This Row],[Application Code]],$O$1:O87,T_EXTRAC[[#This Row],[Info CEP Temp]],$K$1:$K87,T_EXTRAC[[#This Row],[Manufactory CEP DMF]])=1,MID(T_EXTRAC[[#This Row],[Info CEP Temp]],IFERROR(SEARCH("-",T_EXTRAC[[#This Row],[Info CEP Temp]],1),0)+1,255),""),"")</f>
        <v>CEP 1999-047</v>
      </c>
      <c r="R8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7" s="47" t="str">
        <f>IF(T_EXTRAC[[#This Row],[Info DMF]]&lt;&gt;"",T_EXTRAC[[#This Row],[Application Code]]&amp;"\"&amp;T_EXTRAC[[#This Row],[Manufactory CEP DMF]],"")</f>
        <v/>
      </c>
      <c r="T87" s="47" t="str">
        <f>IF(T_EXTRAC[[#This Row],[Info DMF Temp]]&lt;&gt;"",IF(COUNTIFS($B$1:B87,T_EXTRAC[[#This Row],[Application Code]],$R$1:R87,T_EXTRAC[[#This Row],[Info DMF Temp]])=1,T_EXTRAC[[#This Row],[Info DMF Temp]],""),"")</f>
        <v/>
      </c>
      <c r="U87" s="37" t="str">
        <f>IF(T_EXTRAC[[#This Row],[Concat Product + PDS AIM Temp]]&lt;&gt;"",IF(COUNTIFS($B$1:B87,T_EXTRAC[[#This Row],[Application Code]],$J$1:J87,T_EXTRAC[[#This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7" s="47"/>
    </row>
    <row r="88" spans="1:22" ht="48" x14ac:dyDescent="0.2">
      <c r="A88" s="32" t="s">
        <v>52</v>
      </c>
      <c r="B88" s="34" t="s">
        <v>59</v>
      </c>
      <c r="C88" s="45"/>
      <c r="D88" s="34"/>
      <c r="E88" s="34" t="s">
        <v>10</v>
      </c>
      <c r="F88" s="34" t="s">
        <v>56</v>
      </c>
      <c r="G88" s="34" t="s">
        <v>58</v>
      </c>
      <c r="H88" s="46"/>
      <c r="I88" s="35" t="s">
        <v>55</v>
      </c>
      <c r="J88" s="36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8" s="37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ICE-86</v>
      </c>
      <c r="L88" s="47" t="str">
        <f>IF(T_EXTRAC[[#This Row],[PDS COS/CEP]]&lt;&gt;"",LEFT(T_EXTRAC[[#This Row],[PDS COS/CEP]],IFERROR(SEARCH("REV",T_EXTRAC[[#This Row],[PDS COS/CEP]])-2,255)),"")</f>
        <v>R1-CEP 1999-047</v>
      </c>
      <c r="M88" s="47">
        <f>IF(AND(T_EXTRAC[[#This Row],[PDS COS/CEP]]&lt;&gt;"",ISNUMBER(VALUE(RIGHT(T_EXTRAC[[#This Row],[PDS COS/CEP]],2)))),VALUE(RIGHT(T_EXTRAC[[#This Row],[PDS COS/CEP]],2)),"")</f>
        <v>7</v>
      </c>
      <c r="N88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7</v>
      </c>
      <c r="O88" s="44" t="str">
        <f>IF(T_EXTRAC[[#This Row],[PDS COS/CEP Version max]]&lt;&gt;"",T_EXTRAC[[#This Row],[PDS COS/CEP hors version]],"")</f>
        <v>R1-CEP 1999-047</v>
      </c>
      <c r="P88" s="44" t="str">
        <f>IF(T_EXTRAC[[#This Row],[Info CEP]]&lt;&gt;"",T_EXTRAC[[#This Row],[Application Code]]&amp;"\"&amp;T_EXTRAC[[#This Row],[Manufactory CEP DMF]],"")</f>
        <v/>
      </c>
      <c r="Q88" s="44" t="str">
        <f>IF(T_EXTRAC[[#This Row],[Info CEP Temp]]&lt;&gt;"",IF(COUNTIFS($B$1:B88,T_EXTRAC[[#This Row],[Application Code]],$O$1:O88,T_EXTRAC[[#This Row],[Info CEP Temp]],$K$1:$K88,T_EXTRAC[[#This Row],[Manufactory CEP DMF]])=1,MID(T_EXTRAC[[#This Row],[Info CEP Temp]],IFERROR(SEARCH("-",T_EXTRAC[[#This Row],[Info CEP Temp]],1),0)+1,255),""),"")</f>
        <v/>
      </c>
      <c r="R8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8" s="47" t="str">
        <f>IF(T_EXTRAC[[#This Row],[Info DMF]]&lt;&gt;"",T_EXTRAC[[#This Row],[Application Code]]&amp;"\"&amp;T_EXTRAC[[#This Row],[Manufactory CEP DMF]],"")</f>
        <v/>
      </c>
      <c r="T88" s="47" t="str">
        <f>IF(T_EXTRAC[[#This Row],[Info DMF Temp]]&lt;&gt;"",IF(COUNTIFS($B$1:B88,T_EXTRAC[[#This Row],[Application Code]],$R$1:R88,T_EXTRAC[[#This Row],[Info DMF Temp]])=1,T_EXTRAC[[#This Row],[Info DMF Temp]],""),"")</f>
        <v/>
      </c>
      <c r="U88" s="37" t="str">
        <f>IF(T_EXTRAC[[#This Row],[Concat Product + PDS AIM Temp]]&lt;&gt;"",IF(COUNTIFS($B$1:B88,T_EXTRAC[[#This Row],[Application Code]],$J$1:J88,T_EXTRAC[[#This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8" s="47"/>
    </row>
    <row r="89" spans="1:22" ht="48" x14ac:dyDescent="0.2">
      <c r="A89" s="32" t="s">
        <v>52</v>
      </c>
      <c r="B89" s="34" t="s">
        <v>59</v>
      </c>
      <c r="C89" s="45"/>
      <c r="D89" s="34"/>
      <c r="E89" s="34" t="s">
        <v>10</v>
      </c>
      <c r="F89" s="34" t="s">
        <v>16</v>
      </c>
      <c r="G89" s="34" t="s">
        <v>58</v>
      </c>
      <c r="H89" s="46"/>
      <c r="I89" s="35" t="s">
        <v>55</v>
      </c>
      <c r="J89" s="36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89" s="37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ICE-86</v>
      </c>
      <c r="L89" s="47" t="str">
        <f>IF(T_EXTRAC[[#This Row],[PDS COS/CEP]]&lt;&gt;"",LEFT(T_EXTRAC[[#This Row],[PDS COS/CEP]],IFERROR(SEARCH("REV",T_EXTRAC[[#This Row],[PDS COS/CEP]])-2,255)),"")</f>
        <v>R1-CEP 1999-047</v>
      </c>
      <c r="M89" s="47">
        <f>IF(AND(T_EXTRAC[[#This Row],[PDS COS/CEP]]&lt;&gt;"",ISNUMBER(VALUE(RIGHT(T_EXTRAC[[#This Row],[PDS COS/CEP]],2)))),VALUE(RIGHT(T_EXTRAC[[#This Row],[PDS COS/CEP]],2)),"")</f>
        <v>7</v>
      </c>
      <c r="N89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7</v>
      </c>
      <c r="O89" s="44" t="str">
        <f>IF(T_EXTRAC[[#This Row],[PDS COS/CEP Version max]]&lt;&gt;"",T_EXTRAC[[#This Row],[PDS COS/CEP hors version]],"")</f>
        <v>R1-CEP 1999-047</v>
      </c>
      <c r="P89" s="44" t="str">
        <f>IF(T_EXTRAC[[#This Row],[Info CEP]]&lt;&gt;"",T_EXTRAC[[#This Row],[Application Code]]&amp;"\"&amp;T_EXTRAC[[#This Row],[Manufactory CEP DMF]],"")</f>
        <v/>
      </c>
      <c r="Q89" s="44" t="str">
        <f>IF(T_EXTRAC[[#This Row],[Info CEP Temp]]&lt;&gt;"",IF(COUNTIFS($B$1:B89,T_EXTRAC[[#This Row],[Application Code]],$O$1:O89,T_EXTRAC[[#This Row],[Info CEP Temp]],$K$1:$K89,T_EXTRAC[[#This Row],[Manufactory CEP DMF]])=1,MID(T_EXTRAC[[#This Row],[Info CEP Temp]],IFERROR(SEARCH("-",T_EXTRAC[[#This Row],[Info CEP Temp]],1),0)+1,255),""),"")</f>
        <v/>
      </c>
      <c r="R8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89" s="47" t="str">
        <f>IF(T_EXTRAC[[#This Row],[Info DMF]]&lt;&gt;"",T_EXTRAC[[#This Row],[Application Code]]&amp;"\"&amp;T_EXTRAC[[#This Row],[Manufactory CEP DMF]],"")</f>
        <v/>
      </c>
      <c r="T89" s="47" t="str">
        <f>IF(T_EXTRAC[[#This Row],[Info DMF Temp]]&lt;&gt;"",IF(COUNTIFS($B$1:B89,T_EXTRAC[[#This Row],[Application Code]],$R$1:R89,T_EXTRAC[[#This Row],[Info DMF Temp]])=1,T_EXTRAC[[#This Row],[Info DMF Temp]],""),"")</f>
        <v/>
      </c>
      <c r="U89" s="37" t="str">
        <f>IF(T_EXTRAC[[#This Row],[Concat Product + PDS AIM Temp]]&lt;&gt;"",IF(COUNTIFS($B$1:B89,T_EXTRAC[[#This Row],[Application Code]],$J$1:J89,T_EXTRAC[[#This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89" s="47"/>
    </row>
    <row r="90" spans="1:22" ht="48" x14ac:dyDescent="0.2">
      <c r="A90" s="32" t="s">
        <v>52</v>
      </c>
      <c r="B90" s="34" t="s">
        <v>59</v>
      </c>
      <c r="C90" s="45"/>
      <c r="D90" s="34" t="s">
        <v>60</v>
      </c>
      <c r="E90" s="34" t="s">
        <v>8</v>
      </c>
      <c r="F90" s="34" t="s">
        <v>8</v>
      </c>
      <c r="G90" s="34" t="s">
        <v>61</v>
      </c>
      <c r="H90" s="46"/>
      <c r="I90" s="48"/>
      <c r="J90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Daewoong Bio Inc. 29 Jeyakdanji-ro, Hyangnam-Eup, Hwaseong, Kyonggi 18608, Korea KR#CEP#Daewoong-89#CEP##DMF#Daewoong-89#DMF#</v>
      </c>
      <c r="K9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Daewoong-89</v>
      </c>
      <c r="L90" s="47" t="str">
        <f>IF(T_EXTRAC[[#This Row],[PDS COS/CEP]]&lt;&gt;"",LEFT(T_EXTRAC[[#This Row],[PDS COS/CEP]],IFERROR(SEARCH("REV",T_EXTRAC[[#This Row],[PDS COS/CEP]])-2,255)),"")</f>
        <v>R1-CEP 2012-157</v>
      </c>
      <c r="M90" s="47">
        <f>IF(AND(T_EXTRAC[[#This Row],[PDS COS/CEP]]&lt;&gt;"",ISNUMBER(VALUE(RIGHT(T_EXTRAC[[#This Row],[PDS COS/CEP]],2)))),VALUE(RIGHT(T_EXTRAC[[#This Row],[PDS COS/CEP]],2)),"")</f>
        <v>0</v>
      </c>
      <c r="N90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0</v>
      </c>
      <c r="O90" s="44" t="str">
        <f>IF(T_EXTRAC[[#This Row],[PDS COS/CEP Version max]]&lt;&gt;"",T_EXTRAC[[#This Row],[PDS COS/CEP hors version]],"")</f>
        <v>R1-CEP 2012-157</v>
      </c>
      <c r="P90" s="44" t="str">
        <f>IF(T_EXTRAC[[#This Row],[Info CEP]]&lt;&gt;"",T_EXTRAC[[#This Row],[Application Code]]&amp;"\"&amp;T_EXTRAC[[#This Row],[Manufactory CEP DMF]],"")</f>
        <v>FR NL50862\Daewoong-89</v>
      </c>
      <c r="Q90" s="44" t="str">
        <f>IF(T_EXTRAC[[#This Row],[Info CEP Temp]]&lt;&gt;"",IF(COUNTIFS($B$1:B90,T_EXTRAC[[#This Row],[Application Code]],$O$1:O90,T_EXTRAC[[#This Row],[Info CEP Temp]],$K$1:$K90,T_EXTRAC[[#This Row],[Manufactory CEP DMF]])=1,MID(T_EXTRAC[[#This Row],[Info CEP Temp]],IFERROR(SEARCH("-",T_EXTRAC[[#This Row],[Info CEP Temp]],1),0)+1,255),""),"")</f>
        <v>CEP 2012-157</v>
      </c>
      <c r="R9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0" s="47" t="str">
        <f>IF(T_EXTRAC[[#This Row],[Info DMF]]&lt;&gt;"",T_EXTRAC[[#This Row],[Application Code]]&amp;"\"&amp;T_EXTRAC[[#This Row],[Manufactory CEP DMF]],"")</f>
        <v/>
      </c>
      <c r="T90" s="47" t="str">
        <f>IF(T_EXTRAC[[#This Row],[Info DMF Temp]]&lt;&gt;"",IF(COUNTIFS($B$1:B90,T_EXTRAC[[#This Row],[Application Code]],$R$1:R90,T_EXTRAC[[#This Row],[Info DMF Temp]])=1,T_EXTRAC[[#This Row],[Info DMF Temp]],""),"")</f>
        <v/>
      </c>
      <c r="U90" s="44" t="str">
        <f>IF(T_EXTRAC[[#This Row],[Concat Product + PDS AIM Temp]]&lt;&gt;"",IF(COUNTIFS($B$1:B90,T_EXTRAC[[#This Row],[Application Code]],$J$1:J90,T_EXTRAC[[#This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Daewoong Bio Inc. 29 Jeyakdanji-ro, Hyangnam-Eup, Hwaseong, Kyonggi 18608, Korea KR CEP 2012-157</v>
      </c>
      <c r="V90" s="47"/>
    </row>
    <row r="91" spans="1:22" ht="48" x14ac:dyDescent="0.2">
      <c r="A91" s="32" t="s">
        <v>52</v>
      </c>
      <c r="B91" s="34" t="s">
        <v>59</v>
      </c>
      <c r="C91" s="45"/>
      <c r="D91" s="34" t="s">
        <v>53</v>
      </c>
      <c r="E91" s="34" t="s">
        <v>8</v>
      </c>
      <c r="F91" s="34" t="s">
        <v>8</v>
      </c>
      <c r="G91" s="34" t="s">
        <v>57</v>
      </c>
      <c r="H91" s="46"/>
      <c r="I91" s="48"/>
      <c r="J91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Dipharma Francis S.r.l. Via Origgio, 23 21042 Caronno Pertusella (VA), Italy IT#CEP#Dipharma-90#CEP##DMF#Dipharma-90#DMF#</v>
      </c>
      <c r="K9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Dipharma-90</v>
      </c>
      <c r="L91" s="47" t="str">
        <f>IF(T_EXTRAC[[#This Row],[PDS COS/CEP]]&lt;&gt;"",LEFT(T_EXTRAC[[#This Row],[PDS COS/CEP]],IFERROR(SEARCH("REV",T_EXTRAC[[#This Row],[PDS COS/CEP]])-2,255)),"")</f>
        <v>R1-CEP 2004-108</v>
      </c>
      <c r="M91" s="47">
        <f>IF(AND(T_EXTRAC[[#This Row],[PDS COS/CEP]]&lt;&gt;"",ISNUMBER(VALUE(RIGHT(T_EXTRAC[[#This Row],[PDS COS/CEP]],2)))),VALUE(RIGHT(T_EXTRAC[[#This Row],[PDS COS/CEP]],2)),"")</f>
        <v>6</v>
      </c>
      <c r="N91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6</v>
      </c>
      <c r="O91" s="44" t="str">
        <f>IF(T_EXTRAC[[#This Row],[PDS COS/CEP Version max]]&lt;&gt;"",T_EXTRAC[[#This Row],[PDS COS/CEP hors version]],"")</f>
        <v>R1-CEP 2004-108</v>
      </c>
      <c r="P91" s="44" t="str">
        <f>IF(T_EXTRAC[[#This Row],[Info CEP]]&lt;&gt;"",T_EXTRAC[[#This Row],[Application Code]]&amp;"\"&amp;T_EXTRAC[[#This Row],[Manufactory CEP DMF]],"")</f>
        <v>FR NL50862\Dipharma-90</v>
      </c>
      <c r="Q91" s="44" t="str">
        <f>IF(T_EXTRAC[[#This Row],[Info CEP Temp]]&lt;&gt;"",IF(COUNTIFS($B$1:B91,T_EXTRAC[[#This Row],[Application Code]],$O$1:O91,T_EXTRAC[[#This Row],[Info CEP Temp]],$K$1:$K91,T_EXTRAC[[#This Row],[Manufactory CEP DMF]])=1,MID(T_EXTRAC[[#This Row],[Info CEP Temp]],IFERROR(SEARCH("-",T_EXTRAC[[#This Row],[Info CEP Temp]],1),0)+1,255),""),"")</f>
        <v>CEP 2004-108</v>
      </c>
      <c r="R9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1" s="47" t="str">
        <f>IF(T_EXTRAC[[#This Row],[Info DMF]]&lt;&gt;"",T_EXTRAC[[#This Row],[Application Code]]&amp;"\"&amp;T_EXTRAC[[#This Row],[Manufactory CEP DMF]],"")</f>
        <v/>
      </c>
      <c r="T91" s="47" t="str">
        <f>IF(T_EXTRAC[[#This Row],[Info DMF Temp]]&lt;&gt;"",IF(COUNTIFS($B$1:B91,T_EXTRAC[[#This Row],[Application Code]],$R$1:R91,T_EXTRAC[[#This Row],[Info DMF Temp]])=1,T_EXTRAC[[#This Row],[Info DMF Temp]],""),"")</f>
        <v/>
      </c>
      <c r="U91" s="44" t="str">
        <f>IF(T_EXTRAC[[#This Row],[Concat Product + PDS AIM Temp]]&lt;&gt;"",IF(COUNTIFS($B$1:B91,T_EXTRAC[[#This Row],[Application Code]],$J$1:J91,T_EXTRAC[[#This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Dipharma Francis S.r.l. Via Origgio, 23 21042 Caronno Pertusella (VA), Italy IT CEP 2004-108</v>
      </c>
      <c r="V91" s="47"/>
    </row>
    <row r="92" spans="1:22" ht="36" x14ac:dyDescent="0.2">
      <c r="A92" s="32" t="s">
        <v>52</v>
      </c>
      <c r="B92" s="34" t="s">
        <v>59</v>
      </c>
      <c r="C92" s="45"/>
      <c r="D92" s="34" t="s">
        <v>55</v>
      </c>
      <c r="E92" s="34" t="s">
        <v>8</v>
      </c>
      <c r="F92" s="34" t="s">
        <v>8</v>
      </c>
      <c r="G92" s="34" t="s">
        <v>58</v>
      </c>
      <c r="H92" s="46"/>
      <c r="I92" s="35" t="s">
        <v>55</v>
      </c>
      <c r="J92" s="36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ICE S.P.A Via Novi 78 – 15060 Basaluzzo, Alenssandria, Italy IT#CEP#ICE-91#CEP##DMF#ICE-91#DMF#</v>
      </c>
      <c r="K92" s="37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ICE-91</v>
      </c>
      <c r="L92" s="47" t="str">
        <f>IF(T_EXTRAC[[#This Row],[PDS COS/CEP]]&lt;&gt;"",LEFT(T_EXTRAC[[#This Row],[PDS COS/CEP]],IFERROR(SEARCH("REV",T_EXTRAC[[#This Row],[PDS COS/CEP]])-2,255)),"")</f>
        <v>R1-CEP 1999-047</v>
      </c>
      <c r="M92" s="47">
        <f>IF(AND(T_EXTRAC[[#This Row],[PDS COS/CEP]]&lt;&gt;"",ISNUMBER(VALUE(RIGHT(T_EXTRAC[[#This Row],[PDS COS/CEP]],2)))),VALUE(RIGHT(T_EXTRAC[[#This Row],[PDS COS/CEP]],2)),"")</f>
        <v>7</v>
      </c>
      <c r="N92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7</v>
      </c>
      <c r="O92" s="44" t="str">
        <f>IF(T_EXTRAC[[#This Row],[PDS COS/CEP Version max]]&lt;&gt;"",T_EXTRAC[[#This Row],[PDS COS/CEP hors version]],"")</f>
        <v>R1-CEP 1999-047</v>
      </c>
      <c r="P92" s="44" t="str">
        <f>IF(T_EXTRAC[[#This Row],[Info CEP]]&lt;&gt;"",T_EXTRAC[[#This Row],[Application Code]]&amp;"\"&amp;T_EXTRAC[[#This Row],[Manufactory CEP DMF]],"")</f>
        <v>FR NL50862\ICE-91</v>
      </c>
      <c r="Q92" s="44" t="str">
        <f>IF(T_EXTRAC[[#This Row],[Info CEP Temp]]&lt;&gt;"",IF(COUNTIFS($B$1:B92,T_EXTRAC[[#This Row],[Application Code]],$O$1:O92,T_EXTRAC[[#This Row],[Info CEP Temp]],$K$1:$K92,T_EXTRAC[[#This Row],[Manufactory CEP DMF]])=1,MID(T_EXTRAC[[#This Row],[Info CEP Temp]],IFERROR(SEARCH("-",T_EXTRAC[[#This Row],[Info CEP Temp]],1),0)+1,255),""),"")</f>
        <v>CEP 1999-047</v>
      </c>
      <c r="R9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2" s="47" t="str">
        <f>IF(T_EXTRAC[[#This Row],[Info DMF]]&lt;&gt;"",T_EXTRAC[[#This Row],[Application Code]]&amp;"\"&amp;T_EXTRAC[[#This Row],[Manufactory CEP DMF]],"")</f>
        <v/>
      </c>
      <c r="T92" s="47" t="str">
        <f>IF(T_EXTRAC[[#This Row],[Info DMF Temp]]&lt;&gt;"",IF(COUNTIFS($B$1:B92,T_EXTRAC[[#This Row],[Application Code]],$R$1:R92,T_EXTRAC[[#This Row],[Info DMF Temp]])=1,T_EXTRAC[[#This Row],[Info DMF Temp]],""),"")</f>
        <v/>
      </c>
      <c r="U92" s="37" t="str">
        <f>IF(T_EXTRAC[[#This Row],[Concat Product + PDS AIM Temp]]&lt;&gt;"",IF(COUNTIFS($B$1:B92,T_EXTRAC[[#This Row],[Application Code]],$J$1:J92,T_EXTRAC[[#This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ICE S.P.A Via Novi 78 – 15060 Basaluzzo, Alenssandria, Italy IT CEP 1999-047</v>
      </c>
      <c r="V92" s="47"/>
    </row>
    <row r="93" spans="1:22" ht="36" x14ac:dyDescent="0.2">
      <c r="A93" s="32" t="s">
        <v>52</v>
      </c>
      <c r="B93" s="34" t="s">
        <v>59</v>
      </c>
      <c r="C93" s="45"/>
      <c r="D93" s="34" t="s">
        <v>54</v>
      </c>
      <c r="E93" s="34" t="s">
        <v>8</v>
      </c>
      <c r="F93" s="34" t="s">
        <v>8</v>
      </c>
      <c r="G93" s="34" t="s">
        <v>62</v>
      </c>
      <c r="H93" s="46"/>
      <c r="I93" s="48"/>
      <c r="J93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ICE S.P.A. Via Sicilia 8/10, 42122 Reggio Emilia, Italy IT#CEP#ICE-92#CEP##DMF#ICE-92#DMF#</v>
      </c>
      <c r="K9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ICE-92</v>
      </c>
      <c r="L93" s="47" t="str">
        <f>IF(T_EXTRAC[[#This Row],[PDS COS/CEP]]&lt;&gt;"",LEFT(T_EXTRAC[[#This Row],[PDS COS/CEP]],IFERROR(SEARCH("REV",T_EXTRAC[[#This Row],[PDS COS/CEP]])-2,255)),"")</f>
        <v>R1-CEP 2005-198</v>
      </c>
      <c r="M93" s="47">
        <f>IF(AND(T_EXTRAC[[#This Row],[PDS COS/CEP]]&lt;&gt;"",ISNUMBER(VALUE(RIGHT(T_EXTRAC[[#This Row],[PDS COS/CEP]],2)))),VALUE(RIGHT(T_EXTRAC[[#This Row],[PDS COS/CEP]],2)),"")</f>
        <v>4</v>
      </c>
      <c r="N93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4</v>
      </c>
      <c r="O93" s="44" t="str">
        <f>IF(T_EXTRAC[[#This Row],[PDS COS/CEP Version max]]&lt;&gt;"",T_EXTRAC[[#This Row],[PDS COS/CEP hors version]],"")</f>
        <v>R1-CEP 2005-198</v>
      </c>
      <c r="P93" s="44" t="str">
        <f>IF(T_EXTRAC[[#This Row],[Info CEP]]&lt;&gt;"",T_EXTRAC[[#This Row],[Application Code]]&amp;"\"&amp;T_EXTRAC[[#This Row],[Manufactory CEP DMF]],"")</f>
        <v>FR NL50862\ICE-92</v>
      </c>
      <c r="Q93" s="44" t="str">
        <f>IF(T_EXTRAC[[#This Row],[Info CEP Temp]]&lt;&gt;"",IF(COUNTIFS($B$1:B93,T_EXTRAC[[#This Row],[Application Code]],$O$1:O93,T_EXTRAC[[#This Row],[Info CEP Temp]],$K$1:$K93,T_EXTRAC[[#This Row],[Manufactory CEP DMF]])=1,MID(T_EXTRAC[[#This Row],[Info CEP Temp]],IFERROR(SEARCH("-",T_EXTRAC[[#This Row],[Info CEP Temp]],1),0)+1,255),""),"")</f>
        <v>CEP 2005-198</v>
      </c>
      <c r="R9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3" s="47" t="str">
        <f>IF(T_EXTRAC[[#This Row],[Info DMF]]&lt;&gt;"",T_EXTRAC[[#This Row],[Application Code]]&amp;"\"&amp;T_EXTRAC[[#This Row],[Manufactory CEP DMF]],"")</f>
        <v/>
      </c>
      <c r="T93" s="47" t="str">
        <f>IF(T_EXTRAC[[#This Row],[Info DMF Temp]]&lt;&gt;"",IF(COUNTIFS($B$1:B93,T_EXTRAC[[#This Row],[Application Code]],$R$1:R93,T_EXTRAC[[#This Row],[Info DMF Temp]])=1,T_EXTRAC[[#This Row],[Info DMF Temp]],""),"")</f>
        <v/>
      </c>
      <c r="U93" s="44" t="str">
        <f>IF(T_EXTRAC[[#This Row],[Concat Product + PDS AIM Temp]]&lt;&gt;"",IF(COUNTIFS($B$1:B93,T_EXTRAC[[#This Row],[Application Code]],$J$1:J93,T_EXTRAC[[#This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ICE S.P.A. Via Sicilia 8/10, 42122 Reggio Emilia, Italy IT CEP 2005-198</v>
      </c>
      <c r="V93" s="47"/>
    </row>
    <row r="94" spans="1:22" ht="24" x14ac:dyDescent="0.2">
      <c r="A94" s="32" t="s">
        <v>52</v>
      </c>
      <c r="B94" s="34" t="s">
        <v>59</v>
      </c>
      <c r="C94" s="45"/>
      <c r="D94" s="34" t="s">
        <v>63</v>
      </c>
      <c r="E94" s="34" t="s">
        <v>8</v>
      </c>
      <c r="F94" s="34" t="s">
        <v>8</v>
      </c>
      <c r="G94" s="34" t="s">
        <v>64</v>
      </c>
      <c r="H94" s="46"/>
      <c r="I94" s="48"/>
      <c r="J94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>Prodotti Chimici Alimentari Italy#CEP#Prodotti-93#CEP##DMF#Prodotti-93#DMF#</v>
      </c>
      <c r="K9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>Prodotti-93</v>
      </c>
      <c r="L94" s="47" t="str">
        <f>IF(T_EXTRAC[[#This Row],[PDS COS/CEP]]&lt;&gt;"",LEFT(T_EXTRAC[[#This Row],[PDS COS/CEP]],IFERROR(SEARCH("REV",T_EXTRAC[[#This Row],[PDS COS/CEP]])-2,255)),"")</f>
        <v>R1-CEP-1999-047</v>
      </c>
      <c r="M94" s="47">
        <f>IF(AND(T_EXTRAC[[#This Row],[PDS COS/CEP]]&lt;&gt;"",ISNUMBER(VALUE(RIGHT(T_EXTRAC[[#This Row],[PDS COS/CEP]],2)))),VALUE(RIGHT(T_EXTRAC[[#This Row],[PDS COS/CEP]],2)),"")</f>
        <v>6</v>
      </c>
      <c r="N94" s="47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>6</v>
      </c>
      <c r="O94" s="44" t="str">
        <f>IF(T_EXTRAC[[#This Row],[PDS COS/CEP Version max]]&lt;&gt;"",T_EXTRAC[[#This Row],[PDS COS/CEP hors version]],"")</f>
        <v>R1-CEP-1999-047</v>
      </c>
      <c r="P94" s="44" t="str">
        <f>IF(T_EXTRAC[[#This Row],[Info CEP]]&lt;&gt;"",T_EXTRAC[[#This Row],[Application Code]]&amp;"\"&amp;T_EXTRAC[[#This Row],[Manufactory CEP DMF]],"")</f>
        <v>FR NL50862\Prodotti-93</v>
      </c>
      <c r="Q94" s="44" t="str">
        <f>IF(T_EXTRAC[[#This Row],[Info CEP Temp]]&lt;&gt;"",IF(COUNTIFS($B$1:B94,T_EXTRAC[[#This Row],[Application Code]],$O$1:O94,T_EXTRAC[[#This Row],[Info CEP Temp]],$K$1:$K94,T_EXTRAC[[#This Row],[Manufactory CEP DMF]])=1,MID(T_EXTRAC[[#This Row],[Info CEP Temp]],IFERROR(SEARCH("-",T_EXTRAC[[#This Row],[Info CEP Temp]],1),0)+1,255),""),"")</f>
        <v>CEP-1999-047</v>
      </c>
      <c r="R9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4" s="47" t="str">
        <f>IF(T_EXTRAC[[#This Row],[Info DMF]]&lt;&gt;"",T_EXTRAC[[#This Row],[Application Code]]&amp;"\"&amp;T_EXTRAC[[#This Row],[Manufactory CEP DMF]],"")</f>
        <v/>
      </c>
      <c r="T94" s="47" t="str">
        <f>IF(T_EXTRAC[[#This Row],[Info DMF Temp]]&lt;&gt;"",IF(COUNTIFS($B$1:B94,T_EXTRAC[[#This Row],[Application Code]],$R$1:R94,T_EXTRAC[[#This Row],[Info DMF Temp]])=1,T_EXTRAC[[#This Row],[Info DMF Temp]],""),"")</f>
        <v/>
      </c>
      <c r="U94" s="44" t="str">
        <f>IF(T_EXTRAC[[#This Row],[Concat Product + PDS AIM Temp]]&lt;&gt;"",IF(COUNTIFS($B$1:B94,T_EXTRAC[[#This Row],[Application Code]],$J$1:J94,T_EXTRAC[[#This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>Prodotti Chimici Alimentari Italy CEP-1999-047</v>
      </c>
      <c r="V94" s="47"/>
    </row>
    <row r="95" spans="1:22" x14ac:dyDescent="0.2">
      <c r="A95" s="32" t="s">
        <v>52</v>
      </c>
      <c r="B95" s="34" t="s">
        <v>59</v>
      </c>
      <c r="C95" s="45"/>
      <c r="D95" s="34"/>
      <c r="E95" s="34"/>
      <c r="F95" s="34"/>
      <c r="G95" s="46"/>
      <c r="H95" s="46"/>
      <c r="I95" s="48"/>
      <c r="J95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9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95" s="47" t="str">
        <f>IF(T_EXTRAC[[#This Row],[PDS COS/CEP]]&lt;&gt;"",LEFT(T_EXTRAC[[#This Row],[PDS COS/CEP]],IFERROR(SEARCH("REV",T_EXTRAC[[#This Row],[PDS COS/CEP]])-2,255)),"")</f>
        <v/>
      </c>
      <c r="M95" s="47" t="str">
        <f>IF(AND(T_EXTRAC[[#This Row],[PDS COS/CEP]]&lt;&gt;"",ISNUMBER(VALUE(RIGHT(T_EXTRAC[[#This Row],[PDS COS/CEP]],2)))),VALUE(RIGHT(T_EXTRAC[[#This Row],[PDS COS/CEP]],2)),"")</f>
        <v/>
      </c>
      <c r="N9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95" s="44" t="str">
        <f>IF(T_EXTRAC[[#This Row],[PDS COS/CEP Version max]]&lt;&gt;"",T_EXTRAC[[#This Row],[PDS COS/CEP hors version]],"")</f>
        <v/>
      </c>
      <c r="P95" s="44" t="str">
        <f>IF(T_EXTRAC[[#This Row],[Info CEP]]&lt;&gt;"",T_EXTRAC[[#This Row],[Application Code]]&amp;"\"&amp;T_EXTRAC[[#This Row],[Manufactory CEP DMF]],"")</f>
        <v/>
      </c>
      <c r="Q95" s="44" t="str">
        <f>IF(T_EXTRAC[[#This Row],[Info CEP Temp]]&lt;&gt;"",IF(COUNTIFS($B$1:B95,T_EXTRAC[[#This Row],[Application Code]],$O$1:O95,T_EXTRAC[[#This Row],[Info CEP Temp]],$K$1:$K95,T_EXTRAC[[#This Row],[Manufactory CEP DMF]])=1,MID(T_EXTRAC[[#This Row],[Info CEP Temp]],IFERROR(SEARCH("-",T_EXTRAC[[#This Row],[Info CEP Temp]],1),0)+1,255),""),"")</f>
        <v/>
      </c>
      <c r="R9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5" s="47" t="str">
        <f>IF(T_EXTRAC[[#This Row],[Info DMF]]&lt;&gt;"",T_EXTRAC[[#This Row],[Application Code]]&amp;"\"&amp;T_EXTRAC[[#This Row],[Manufactory CEP DMF]],"")</f>
        <v/>
      </c>
      <c r="T95" s="47" t="str">
        <f>IF(T_EXTRAC[[#This Row],[Info DMF Temp]]&lt;&gt;"",IF(COUNTIFS($B$1:B95,T_EXTRAC[[#This Row],[Application Code]],$R$1:R95,T_EXTRAC[[#This Row],[Info DMF Temp]])=1,T_EXTRAC[[#This Row],[Info DMF Temp]],""),"")</f>
        <v/>
      </c>
      <c r="U95" s="44" t="str">
        <f>IF(T_EXTRAC[[#This Row],[Concat Product + PDS AIM Temp]]&lt;&gt;"",IF(COUNTIFS($B$1:B95,T_EXTRAC[[#This Row],[Application Code]],$J$1:J95,T_EXTRAC[[#This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95" s="47"/>
    </row>
    <row r="96" spans="1:22" x14ac:dyDescent="0.2">
      <c r="A96" s="32" t="s">
        <v>52</v>
      </c>
      <c r="B96" s="34" t="s">
        <v>59</v>
      </c>
      <c r="C96" s="45"/>
      <c r="D96" s="34"/>
      <c r="E96" s="34"/>
      <c r="F96" s="34"/>
      <c r="G96" s="46"/>
      <c r="H96" s="46"/>
      <c r="I96" s="48"/>
      <c r="J96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96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96" s="47" t="str">
        <f>IF(T_EXTRAC[[#This Row],[PDS COS/CEP]]&lt;&gt;"",LEFT(T_EXTRAC[[#This Row],[PDS COS/CEP]],IFERROR(SEARCH("REV",T_EXTRAC[[#This Row],[PDS COS/CEP]])-2,255)),"")</f>
        <v/>
      </c>
      <c r="M96" s="47" t="str">
        <f>IF(AND(T_EXTRAC[[#This Row],[PDS COS/CEP]]&lt;&gt;"",ISNUMBER(VALUE(RIGHT(T_EXTRAC[[#This Row],[PDS COS/CEP]],2)))),VALUE(RIGHT(T_EXTRAC[[#This Row],[PDS COS/CEP]],2)),"")</f>
        <v/>
      </c>
      <c r="N96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96" s="44" t="str">
        <f>IF(T_EXTRAC[[#This Row],[PDS COS/CEP Version max]]&lt;&gt;"",T_EXTRAC[[#This Row],[PDS COS/CEP hors version]],"")</f>
        <v/>
      </c>
      <c r="P96" s="44" t="str">
        <f>IF(T_EXTRAC[[#This Row],[Info CEP]]&lt;&gt;"",T_EXTRAC[[#This Row],[Application Code]]&amp;"\"&amp;T_EXTRAC[[#This Row],[Manufactory CEP DMF]],"")</f>
        <v/>
      </c>
      <c r="Q96" s="44" t="str">
        <f>IF(T_EXTRAC[[#This Row],[Info CEP Temp]]&lt;&gt;"",IF(COUNTIFS($B$1:B96,T_EXTRAC[[#This Row],[Application Code]],$O$1:O96,T_EXTRAC[[#This Row],[Info CEP Temp]],$K$1:$K96,T_EXTRAC[[#This Row],[Manufactory CEP DMF]])=1,MID(T_EXTRAC[[#This Row],[Info CEP Temp]],IFERROR(SEARCH("-",T_EXTRAC[[#This Row],[Info CEP Temp]],1),0)+1,255),""),"")</f>
        <v/>
      </c>
      <c r="R96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6" s="47" t="str">
        <f>IF(T_EXTRAC[[#This Row],[Info DMF]]&lt;&gt;"",T_EXTRAC[[#This Row],[Application Code]]&amp;"\"&amp;T_EXTRAC[[#This Row],[Manufactory CEP DMF]],"")</f>
        <v/>
      </c>
      <c r="T96" s="47" t="str">
        <f>IF(T_EXTRAC[[#This Row],[Info DMF Temp]]&lt;&gt;"",IF(COUNTIFS($B$1:B96,T_EXTRAC[[#This Row],[Application Code]],$R$1:R96,T_EXTRAC[[#This Row],[Info DMF Temp]])=1,T_EXTRAC[[#This Row],[Info DMF Temp]],""),"")</f>
        <v/>
      </c>
      <c r="U96" s="44" t="str">
        <f>IF(T_EXTRAC[[#This Row],[Concat Product + PDS AIM Temp]]&lt;&gt;"",IF(COUNTIFS($B$1:B96,T_EXTRAC[[#This Row],[Application Code]],$J$1:J96,T_EXTRAC[[#This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96" s="47"/>
    </row>
    <row r="97" spans="1:22" x14ac:dyDescent="0.2">
      <c r="A97" s="32" t="s">
        <v>52</v>
      </c>
      <c r="B97" s="34" t="s">
        <v>59</v>
      </c>
      <c r="C97" s="45"/>
      <c r="D97" s="34"/>
      <c r="E97" s="34"/>
      <c r="F97" s="34"/>
      <c r="G97" s="46"/>
      <c r="H97" s="46"/>
      <c r="I97" s="48"/>
      <c r="J97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97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97" s="47" t="str">
        <f>IF(T_EXTRAC[[#This Row],[PDS COS/CEP]]&lt;&gt;"",LEFT(T_EXTRAC[[#This Row],[PDS COS/CEP]],IFERROR(SEARCH("REV",T_EXTRAC[[#This Row],[PDS COS/CEP]])-2,255)),"")</f>
        <v/>
      </c>
      <c r="M97" s="47" t="str">
        <f>IF(AND(T_EXTRAC[[#This Row],[PDS COS/CEP]]&lt;&gt;"",ISNUMBER(VALUE(RIGHT(T_EXTRAC[[#This Row],[PDS COS/CEP]],2)))),VALUE(RIGHT(T_EXTRAC[[#This Row],[PDS COS/CEP]],2)),"")</f>
        <v/>
      </c>
      <c r="N97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97" s="44" t="str">
        <f>IF(T_EXTRAC[[#This Row],[PDS COS/CEP Version max]]&lt;&gt;"",T_EXTRAC[[#This Row],[PDS COS/CEP hors version]],"")</f>
        <v/>
      </c>
      <c r="P97" s="44" t="str">
        <f>IF(T_EXTRAC[[#This Row],[Info CEP]]&lt;&gt;"",T_EXTRAC[[#This Row],[Application Code]]&amp;"\"&amp;T_EXTRAC[[#This Row],[Manufactory CEP DMF]],"")</f>
        <v/>
      </c>
      <c r="Q97" s="44" t="str">
        <f>IF(T_EXTRAC[[#This Row],[Info CEP Temp]]&lt;&gt;"",IF(COUNTIFS($B$1:B97,T_EXTRAC[[#This Row],[Application Code]],$O$1:O97,T_EXTRAC[[#This Row],[Info CEP Temp]],$K$1:$K97,T_EXTRAC[[#This Row],[Manufactory CEP DMF]])=1,MID(T_EXTRAC[[#This Row],[Info CEP Temp]],IFERROR(SEARCH("-",T_EXTRAC[[#This Row],[Info CEP Temp]],1),0)+1,255),""),"")</f>
        <v/>
      </c>
      <c r="R97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7" s="47" t="str">
        <f>IF(T_EXTRAC[[#This Row],[Info DMF]]&lt;&gt;"",T_EXTRAC[[#This Row],[Application Code]]&amp;"\"&amp;T_EXTRAC[[#This Row],[Manufactory CEP DMF]],"")</f>
        <v/>
      </c>
      <c r="T97" s="47" t="str">
        <f>IF(T_EXTRAC[[#This Row],[Info DMF Temp]]&lt;&gt;"",IF(COUNTIFS($B$1:B97,T_EXTRAC[[#This Row],[Application Code]],$R$1:R97,T_EXTRAC[[#This Row],[Info DMF Temp]])=1,T_EXTRAC[[#This Row],[Info DMF Temp]],""),"")</f>
        <v/>
      </c>
      <c r="U97" s="44" t="str">
        <f>IF(T_EXTRAC[[#This Row],[Concat Product + PDS AIM Temp]]&lt;&gt;"",IF(COUNTIFS($B$1:B97,T_EXTRAC[[#This Row],[Application Code]],$J$1:J97,T_EXTRAC[[#This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97" s="47"/>
    </row>
    <row r="98" spans="1:22" x14ac:dyDescent="0.2">
      <c r="A98" s="32" t="s">
        <v>52</v>
      </c>
      <c r="B98" s="34" t="s">
        <v>59</v>
      </c>
      <c r="C98" s="45"/>
      <c r="D98" s="34"/>
      <c r="E98" s="34"/>
      <c r="F98" s="34"/>
      <c r="G98" s="46"/>
      <c r="H98" s="46"/>
      <c r="I98" s="48"/>
      <c r="J98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98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98" s="47" t="str">
        <f>IF(T_EXTRAC[[#This Row],[PDS COS/CEP]]&lt;&gt;"",LEFT(T_EXTRAC[[#This Row],[PDS COS/CEP]],IFERROR(SEARCH("REV",T_EXTRAC[[#This Row],[PDS COS/CEP]])-2,255)),"")</f>
        <v/>
      </c>
      <c r="M98" s="47" t="str">
        <f>IF(AND(T_EXTRAC[[#This Row],[PDS COS/CEP]]&lt;&gt;"",ISNUMBER(VALUE(RIGHT(T_EXTRAC[[#This Row],[PDS COS/CEP]],2)))),VALUE(RIGHT(T_EXTRAC[[#This Row],[PDS COS/CEP]],2)),"")</f>
        <v/>
      </c>
      <c r="N98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98" s="44" t="str">
        <f>IF(T_EXTRAC[[#This Row],[PDS COS/CEP Version max]]&lt;&gt;"",T_EXTRAC[[#This Row],[PDS COS/CEP hors version]],"")</f>
        <v/>
      </c>
      <c r="P98" s="44" t="str">
        <f>IF(T_EXTRAC[[#This Row],[Info CEP]]&lt;&gt;"",T_EXTRAC[[#This Row],[Application Code]]&amp;"\"&amp;T_EXTRAC[[#This Row],[Manufactory CEP DMF]],"")</f>
        <v/>
      </c>
      <c r="Q98" s="44" t="str">
        <f>IF(T_EXTRAC[[#This Row],[Info CEP Temp]]&lt;&gt;"",IF(COUNTIFS($B$1:B98,T_EXTRAC[[#This Row],[Application Code]],$O$1:O98,T_EXTRAC[[#This Row],[Info CEP Temp]],$K$1:$K98,T_EXTRAC[[#This Row],[Manufactory CEP DMF]])=1,MID(T_EXTRAC[[#This Row],[Info CEP Temp]],IFERROR(SEARCH("-",T_EXTRAC[[#This Row],[Info CEP Temp]],1),0)+1,255),""),"")</f>
        <v/>
      </c>
      <c r="R98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8" s="47" t="str">
        <f>IF(T_EXTRAC[[#This Row],[Info DMF]]&lt;&gt;"",T_EXTRAC[[#This Row],[Application Code]]&amp;"\"&amp;T_EXTRAC[[#This Row],[Manufactory CEP DMF]],"")</f>
        <v/>
      </c>
      <c r="T98" s="47" t="str">
        <f>IF(T_EXTRAC[[#This Row],[Info DMF Temp]]&lt;&gt;"",IF(COUNTIFS($B$1:B98,T_EXTRAC[[#This Row],[Application Code]],$R$1:R98,T_EXTRAC[[#This Row],[Info DMF Temp]])=1,T_EXTRAC[[#This Row],[Info DMF Temp]],""),"")</f>
        <v/>
      </c>
      <c r="U98" s="44" t="str">
        <f>IF(T_EXTRAC[[#This Row],[Concat Product + PDS AIM Temp]]&lt;&gt;"",IF(COUNTIFS($B$1:B98,T_EXTRAC[[#This Row],[Application Code]],$J$1:J98,T_EXTRAC[[#This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98" s="47"/>
    </row>
    <row r="99" spans="1:22" x14ac:dyDescent="0.2">
      <c r="A99" s="32" t="s">
        <v>52</v>
      </c>
      <c r="B99" s="34" t="s">
        <v>59</v>
      </c>
      <c r="C99" s="45"/>
      <c r="D99" s="34"/>
      <c r="E99" s="34"/>
      <c r="F99" s="34"/>
      <c r="G99" s="46"/>
      <c r="H99" s="46"/>
      <c r="I99" s="48"/>
      <c r="J99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99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99" s="47" t="str">
        <f>IF(T_EXTRAC[[#This Row],[PDS COS/CEP]]&lt;&gt;"",LEFT(T_EXTRAC[[#This Row],[PDS COS/CEP]],IFERROR(SEARCH("REV",T_EXTRAC[[#This Row],[PDS COS/CEP]])-2,255)),"")</f>
        <v/>
      </c>
      <c r="M99" s="47" t="str">
        <f>IF(AND(T_EXTRAC[[#This Row],[PDS COS/CEP]]&lt;&gt;"",ISNUMBER(VALUE(RIGHT(T_EXTRAC[[#This Row],[PDS COS/CEP]],2)))),VALUE(RIGHT(T_EXTRAC[[#This Row],[PDS COS/CEP]],2)),"")</f>
        <v/>
      </c>
      <c r="N99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99" s="44" t="str">
        <f>IF(T_EXTRAC[[#This Row],[PDS COS/CEP Version max]]&lt;&gt;"",T_EXTRAC[[#This Row],[PDS COS/CEP hors version]],"")</f>
        <v/>
      </c>
      <c r="P99" s="44" t="str">
        <f>IF(T_EXTRAC[[#This Row],[Info CEP]]&lt;&gt;"",T_EXTRAC[[#This Row],[Application Code]]&amp;"\"&amp;T_EXTRAC[[#This Row],[Manufactory CEP DMF]],"")</f>
        <v/>
      </c>
      <c r="Q99" s="44" t="str">
        <f>IF(T_EXTRAC[[#This Row],[Info CEP Temp]]&lt;&gt;"",IF(COUNTIFS($B$1:B99,T_EXTRAC[[#This Row],[Application Code]],$O$1:O99,T_EXTRAC[[#This Row],[Info CEP Temp]],$K$1:$K99,T_EXTRAC[[#This Row],[Manufactory CEP DMF]])=1,MID(T_EXTRAC[[#This Row],[Info CEP Temp]],IFERROR(SEARCH("-",T_EXTRAC[[#This Row],[Info CEP Temp]],1),0)+1,255),""),"")</f>
        <v/>
      </c>
      <c r="R99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99" s="47" t="str">
        <f>IF(T_EXTRAC[[#This Row],[Info DMF]]&lt;&gt;"",T_EXTRAC[[#This Row],[Application Code]]&amp;"\"&amp;T_EXTRAC[[#This Row],[Manufactory CEP DMF]],"")</f>
        <v/>
      </c>
      <c r="T99" s="47" t="str">
        <f>IF(T_EXTRAC[[#This Row],[Info DMF Temp]]&lt;&gt;"",IF(COUNTIFS($B$1:B99,T_EXTRAC[[#This Row],[Application Code]],$R$1:R99,T_EXTRAC[[#This Row],[Info DMF Temp]])=1,T_EXTRAC[[#This Row],[Info DMF Temp]],""),"")</f>
        <v/>
      </c>
      <c r="U99" s="44" t="str">
        <f>IF(T_EXTRAC[[#This Row],[Concat Product + PDS AIM Temp]]&lt;&gt;"",IF(COUNTIFS($B$1:B99,T_EXTRAC[[#This Row],[Application Code]],$J$1:J99,T_EXTRAC[[#This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99" s="47"/>
    </row>
    <row r="100" spans="1:22" x14ac:dyDescent="0.2">
      <c r="A100" s="32" t="s">
        <v>52</v>
      </c>
      <c r="B100" s="34" t="s">
        <v>59</v>
      </c>
      <c r="C100" s="45"/>
      <c r="D100" s="34"/>
      <c r="E100" s="34"/>
      <c r="F100" s="34"/>
      <c r="G100" s="46"/>
      <c r="H100" s="46"/>
      <c r="I100" s="48"/>
      <c r="J100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00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00" s="47" t="str">
        <f>IF(T_EXTRAC[[#This Row],[PDS COS/CEP]]&lt;&gt;"",LEFT(T_EXTRAC[[#This Row],[PDS COS/CEP]],IFERROR(SEARCH("REV",T_EXTRAC[[#This Row],[PDS COS/CEP]])-2,255)),"")</f>
        <v/>
      </c>
      <c r="M100" s="47" t="str">
        <f>IF(AND(T_EXTRAC[[#This Row],[PDS COS/CEP]]&lt;&gt;"",ISNUMBER(VALUE(RIGHT(T_EXTRAC[[#This Row],[PDS COS/CEP]],2)))),VALUE(RIGHT(T_EXTRAC[[#This Row],[PDS COS/CEP]],2)),"")</f>
        <v/>
      </c>
      <c r="N100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00" s="44" t="str">
        <f>IF(T_EXTRAC[[#This Row],[PDS COS/CEP Version max]]&lt;&gt;"",T_EXTRAC[[#This Row],[PDS COS/CEP hors version]],"")</f>
        <v/>
      </c>
      <c r="P100" s="44" t="str">
        <f>IF(T_EXTRAC[[#This Row],[Info CEP]]&lt;&gt;"",T_EXTRAC[[#This Row],[Application Code]]&amp;"\"&amp;T_EXTRAC[[#This Row],[Manufactory CEP DMF]],"")</f>
        <v/>
      </c>
      <c r="Q100" s="44" t="str">
        <f>IF(T_EXTRAC[[#This Row],[Info CEP Temp]]&lt;&gt;"",IF(COUNTIFS($B$1:B100,T_EXTRAC[[#This Row],[Application Code]],$O$1:O100,T_EXTRAC[[#This Row],[Info CEP Temp]],$K$1:$K100,T_EXTRAC[[#This Row],[Manufactory CEP DMF]])=1,MID(T_EXTRAC[[#This Row],[Info CEP Temp]],IFERROR(SEARCH("-",T_EXTRAC[[#This Row],[Info CEP Temp]],1),0)+1,255),""),"")</f>
        <v/>
      </c>
      <c r="R100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00" s="47" t="str">
        <f>IF(T_EXTRAC[[#This Row],[Info DMF]]&lt;&gt;"",T_EXTRAC[[#This Row],[Application Code]]&amp;"\"&amp;T_EXTRAC[[#This Row],[Manufactory CEP DMF]],"")</f>
        <v/>
      </c>
      <c r="T100" s="47" t="str">
        <f>IF(T_EXTRAC[[#This Row],[Info DMF Temp]]&lt;&gt;"",IF(COUNTIFS($B$1:B100,T_EXTRAC[[#This Row],[Application Code]],$R$1:R100,T_EXTRAC[[#This Row],[Info DMF Temp]])=1,T_EXTRAC[[#This Row],[Info DMF Temp]],""),"")</f>
        <v/>
      </c>
      <c r="U100" s="44" t="str">
        <f>IF(T_EXTRAC[[#This Row],[Concat Product + PDS AIM Temp]]&lt;&gt;"",IF(COUNTIFS($B$1:B100,T_EXTRAC[[#This Row],[Application Code]],$J$1:J100,T_EXTRAC[[#This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00" s="47"/>
    </row>
    <row r="101" spans="1:22" x14ac:dyDescent="0.2">
      <c r="A101" s="32" t="s">
        <v>52</v>
      </c>
      <c r="B101" s="34" t="s">
        <v>59</v>
      </c>
      <c r="C101" s="45"/>
      <c r="D101" s="34"/>
      <c r="E101" s="34"/>
      <c r="F101" s="34"/>
      <c r="G101" s="46"/>
      <c r="H101" s="46"/>
      <c r="I101" s="48"/>
      <c r="J101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01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01" s="47" t="str">
        <f>IF(T_EXTRAC[[#This Row],[PDS COS/CEP]]&lt;&gt;"",LEFT(T_EXTRAC[[#This Row],[PDS COS/CEP]],IFERROR(SEARCH("REV",T_EXTRAC[[#This Row],[PDS COS/CEP]])-2,255)),"")</f>
        <v/>
      </c>
      <c r="M101" s="47" t="str">
        <f>IF(AND(T_EXTRAC[[#This Row],[PDS COS/CEP]]&lt;&gt;"",ISNUMBER(VALUE(RIGHT(T_EXTRAC[[#This Row],[PDS COS/CEP]],2)))),VALUE(RIGHT(T_EXTRAC[[#This Row],[PDS COS/CEP]],2)),"")</f>
        <v/>
      </c>
      <c r="N101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01" s="44" t="str">
        <f>IF(T_EXTRAC[[#This Row],[PDS COS/CEP Version max]]&lt;&gt;"",T_EXTRAC[[#This Row],[PDS COS/CEP hors version]],"")</f>
        <v/>
      </c>
      <c r="P101" s="44" t="str">
        <f>IF(T_EXTRAC[[#This Row],[Info CEP]]&lt;&gt;"",T_EXTRAC[[#This Row],[Application Code]]&amp;"\"&amp;T_EXTRAC[[#This Row],[Manufactory CEP DMF]],"")</f>
        <v/>
      </c>
      <c r="Q101" s="44" t="str">
        <f>IF(T_EXTRAC[[#This Row],[Info CEP Temp]]&lt;&gt;"",IF(COUNTIFS($B$1:B101,T_EXTRAC[[#This Row],[Application Code]],$O$1:O101,T_EXTRAC[[#This Row],[Info CEP Temp]],$K$1:$K101,T_EXTRAC[[#This Row],[Manufactory CEP DMF]])=1,MID(T_EXTRAC[[#This Row],[Info CEP Temp]],IFERROR(SEARCH("-",T_EXTRAC[[#This Row],[Info CEP Temp]],1),0)+1,255),""),"")</f>
        <v/>
      </c>
      <c r="R101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01" s="47" t="str">
        <f>IF(T_EXTRAC[[#This Row],[Info DMF]]&lt;&gt;"",T_EXTRAC[[#This Row],[Application Code]]&amp;"\"&amp;T_EXTRAC[[#This Row],[Manufactory CEP DMF]],"")</f>
        <v/>
      </c>
      <c r="T101" s="47" t="str">
        <f>IF(T_EXTRAC[[#This Row],[Info DMF Temp]]&lt;&gt;"",IF(COUNTIFS($B$1:B101,T_EXTRAC[[#This Row],[Application Code]],$R$1:R101,T_EXTRAC[[#This Row],[Info DMF Temp]])=1,T_EXTRAC[[#This Row],[Info DMF Temp]],""),"")</f>
        <v/>
      </c>
      <c r="U101" s="44" t="str">
        <f>IF(T_EXTRAC[[#This Row],[Concat Product + PDS AIM Temp]]&lt;&gt;"",IF(COUNTIFS($B$1:B101,T_EXTRAC[[#This Row],[Application Code]],$J$1:J101,T_EXTRAC[[#This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01" s="47"/>
    </row>
    <row r="102" spans="1:22" x14ac:dyDescent="0.2">
      <c r="A102" s="32" t="s">
        <v>52</v>
      </c>
      <c r="B102" s="34" t="s">
        <v>59</v>
      </c>
      <c r="C102" s="45"/>
      <c r="D102" s="34"/>
      <c r="E102" s="34"/>
      <c r="F102" s="34"/>
      <c r="G102" s="46"/>
      <c r="H102" s="46"/>
      <c r="I102" s="48"/>
      <c r="J102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02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02" s="47" t="str">
        <f>IF(T_EXTRAC[[#This Row],[PDS COS/CEP]]&lt;&gt;"",LEFT(T_EXTRAC[[#This Row],[PDS COS/CEP]],IFERROR(SEARCH("REV",T_EXTRAC[[#This Row],[PDS COS/CEP]])-2,255)),"")</f>
        <v/>
      </c>
      <c r="M102" s="47" t="str">
        <f>IF(AND(T_EXTRAC[[#This Row],[PDS COS/CEP]]&lt;&gt;"",ISNUMBER(VALUE(RIGHT(T_EXTRAC[[#This Row],[PDS COS/CEP]],2)))),VALUE(RIGHT(T_EXTRAC[[#This Row],[PDS COS/CEP]],2)),"")</f>
        <v/>
      </c>
      <c r="N102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02" s="44" t="str">
        <f>IF(T_EXTRAC[[#This Row],[PDS COS/CEP Version max]]&lt;&gt;"",T_EXTRAC[[#This Row],[PDS COS/CEP hors version]],"")</f>
        <v/>
      </c>
      <c r="P102" s="44" t="str">
        <f>IF(T_EXTRAC[[#This Row],[Info CEP]]&lt;&gt;"",T_EXTRAC[[#This Row],[Application Code]]&amp;"\"&amp;T_EXTRAC[[#This Row],[Manufactory CEP DMF]],"")</f>
        <v/>
      </c>
      <c r="Q102" s="44" t="str">
        <f>IF(T_EXTRAC[[#This Row],[Info CEP Temp]]&lt;&gt;"",IF(COUNTIFS($B$1:B102,T_EXTRAC[[#This Row],[Application Code]],$O$1:O102,T_EXTRAC[[#This Row],[Info CEP Temp]],$K$1:$K102,T_EXTRAC[[#This Row],[Manufactory CEP DMF]])=1,MID(T_EXTRAC[[#This Row],[Info CEP Temp]],IFERROR(SEARCH("-",T_EXTRAC[[#This Row],[Info CEP Temp]],1),0)+1,255),""),"")</f>
        <v/>
      </c>
      <c r="R102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02" s="47" t="str">
        <f>IF(T_EXTRAC[[#This Row],[Info DMF]]&lt;&gt;"",T_EXTRAC[[#This Row],[Application Code]]&amp;"\"&amp;T_EXTRAC[[#This Row],[Manufactory CEP DMF]],"")</f>
        <v/>
      </c>
      <c r="T102" s="47" t="str">
        <f>IF(T_EXTRAC[[#This Row],[Info DMF Temp]]&lt;&gt;"",IF(COUNTIFS($B$1:B102,T_EXTRAC[[#This Row],[Application Code]],$R$1:R102,T_EXTRAC[[#This Row],[Info DMF Temp]])=1,T_EXTRAC[[#This Row],[Info DMF Temp]],""),"")</f>
        <v/>
      </c>
      <c r="U102" s="44" t="str">
        <f>IF(T_EXTRAC[[#This Row],[Concat Product + PDS AIM Temp]]&lt;&gt;"",IF(COUNTIFS($B$1:B102,T_EXTRAC[[#This Row],[Application Code]],$J$1:J102,T_EXTRAC[[#This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02" s="47"/>
    </row>
    <row r="103" spans="1:22" x14ac:dyDescent="0.2">
      <c r="A103" s="32" t="s">
        <v>52</v>
      </c>
      <c r="B103" s="34" t="s">
        <v>59</v>
      </c>
      <c r="C103" s="45"/>
      <c r="D103" s="34"/>
      <c r="E103" s="34"/>
      <c r="F103" s="34"/>
      <c r="G103" s="46"/>
      <c r="H103" s="46"/>
      <c r="I103" s="48"/>
      <c r="J103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03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03" s="47" t="str">
        <f>IF(T_EXTRAC[[#This Row],[PDS COS/CEP]]&lt;&gt;"",LEFT(T_EXTRAC[[#This Row],[PDS COS/CEP]],IFERROR(SEARCH("REV",T_EXTRAC[[#This Row],[PDS COS/CEP]])-2,255)),"")</f>
        <v/>
      </c>
      <c r="M103" s="47" t="str">
        <f>IF(AND(T_EXTRAC[[#This Row],[PDS COS/CEP]]&lt;&gt;"",ISNUMBER(VALUE(RIGHT(T_EXTRAC[[#This Row],[PDS COS/CEP]],2)))),VALUE(RIGHT(T_EXTRAC[[#This Row],[PDS COS/CEP]],2)),"")</f>
        <v/>
      </c>
      <c r="N103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03" s="44" t="str">
        <f>IF(T_EXTRAC[[#This Row],[PDS COS/CEP Version max]]&lt;&gt;"",T_EXTRAC[[#This Row],[PDS COS/CEP hors version]],"")</f>
        <v/>
      </c>
      <c r="P103" s="44" t="str">
        <f>IF(T_EXTRAC[[#This Row],[Info CEP]]&lt;&gt;"",T_EXTRAC[[#This Row],[Application Code]]&amp;"\"&amp;T_EXTRAC[[#This Row],[Manufactory CEP DMF]],"")</f>
        <v/>
      </c>
      <c r="Q103" s="44" t="str">
        <f>IF(T_EXTRAC[[#This Row],[Info CEP Temp]]&lt;&gt;"",IF(COUNTIFS($B$1:B103,T_EXTRAC[[#This Row],[Application Code]],$O$1:O103,T_EXTRAC[[#This Row],[Info CEP Temp]],$K$1:$K103,T_EXTRAC[[#This Row],[Manufactory CEP DMF]])=1,MID(T_EXTRAC[[#This Row],[Info CEP Temp]],IFERROR(SEARCH("-",T_EXTRAC[[#This Row],[Info CEP Temp]],1),0)+1,255),""),"")</f>
        <v/>
      </c>
      <c r="R103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03" s="47" t="str">
        <f>IF(T_EXTRAC[[#This Row],[Info DMF]]&lt;&gt;"",T_EXTRAC[[#This Row],[Application Code]]&amp;"\"&amp;T_EXTRAC[[#This Row],[Manufactory CEP DMF]],"")</f>
        <v/>
      </c>
      <c r="T103" s="47" t="str">
        <f>IF(T_EXTRAC[[#This Row],[Info DMF Temp]]&lt;&gt;"",IF(COUNTIFS($B$1:B103,T_EXTRAC[[#This Row],[Application Code]],$R$1:R103,T_EXTRAC[[#This Row],[Info DMF Temp]])=1,T_EXTRAC[[#This Row],[Info DMF Temp]],""),"")</f>
        <v/>
      </c>
      <c r="U103" s="44" t="str">
        <f>IF(T_EXTRAC[[#This Row],[Concat Product + PDS AIM Temp]]&lt;&gt;"",IF(COUNTIFS($B$1:B103,T_EXTRAC[[#This Row],[Application Code]],$J$1:J103,T_EXTRAC[[#This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03" s="47"/>
    </row>
    <row r="104" spans="1:22" x14ac:dyDescent="0.2">
      <c r="A104" s="32" t="s">
        <v>52</v>
      </c>
      <c r="B104" s="34" t="s">
        <v>59</v>
      </c>
      <c r="C104" s="45"/>
      <c r="D104" s="34"/>
      <c r="E104" s="34"/>
      <c r="F104" s="34"/>
      <c r="G104" s="46"/>
      <c r="H104" s="46"/>
      <c r="I104" s="48"/>
      <c r="J104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04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04" s="47" t="str">
        <f>IF(T_EXTRAC[[#This Row],[PDS COS/CEP]]&lt;&gt;"",LEFT(T_EXTRAC[[#This Row],[PDS COS/CEP]],IFERROR(SEARCH("REV",T_EXTRAC[[#This Row],[PDS COS/CEP]])-2,255)),"")</f>
        <v/>
      </c>
      <c r="M104" s="47" t="str">
        <f>IF(AND(T_EXTRAC[[#This Row],[PDS COS/CEP]]&lt;&gt;"",ISNUMBER(VALUE(RIGHT(T_EXTRAC[[#This Row],[PDS COS/CEP]],2)))),VALUE(RIGHT(T_EXTRAC[[#This Row],[PDS COS/CEP]],2)),"")</f>
        <v/>
      </c>
      <c r="N104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04" s="44" t="str">
        <f>IF(T_EXTRAC[[#This Row],[PDS COS/CEP Version max]]&lt;&gt;"",T_EXTRAC[[#This Row],[PDS COS/CEP hors version]],"")</f>
        <v/>
      </c>
      <c r="P104" s="44" t="str">
        <f>IF(T_EXTRAC[[#This Row],[Info CEP]]&lt;&gt;"",T_EXTRAC[[#This Row],[Application Code]]&amp;"\"&amp;T_EXTRAC[[#This Row],[Manufactory CEP DMF]],"")</f>
        <v/>
      </c>
      <c r="Q104" s="44" t="str">
        <f>IF(T_EXTRAC[[#This Row],[Info CEP Temp]]&lt;&gt;"",IF(COUNTIFS($B$1:B104,T_EXTRAC[[#This Row],[Application Code]],$O$1:O104,T_EXTRAC[[#This Row],[Info CEP Temp]],$K$1:$K104,T_EXTRAC[[#This Row],[Manufactory CEP DMF]])=1,MID(T_EXTRAC[[#This Row],[Info CEP Temp]],IFERROR(SEARCH("-",T_EXTRAC[[#This Row],[Info CEP Temp]],1),0)+1,255),""),"")</f>
        <v/>
      </c>
      <c r="R104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04" s="47" t="str">
        <f>IF(T_EXTRAC[[#This Row],[Info DMF]]&lt;&gt;"",T_EXTRAC[[#This Row],[Application Code]]&amp;"\"&amp;T_EXTRAC[[#This Row],[Manufactory CEP DMF]],"")</f>
        <v/>
      </c>
      <c r="T104" s="47" t="str">
        <f>IF(T_EXTRAC[[#This Row],[Info DMF Temp]]&lt;&gt;"",IF(COUNTIFS($B$1:B104,T_EXTRAC[[#This Row],[Application Code]],$R$1:R104,T_EXTRAC[[#This Row],[Info DMF Temp]])=1,T_EXTRAC[[#This Row],[Info DMF Temp]],""),"")</f>
        <v/>
      </c>
      <c r="U104" s="44" t="str">
        <f>IF(T_EXTRAC[[#This Row],[Concat Product + PDS AIM Temp]]&lt;&gt;"",IF(COUNTIFS($B$1:B104,T_EXTRAC[[#This Row],[Application Code]],$J$1:J104,T_EXTRAC[[#This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04" s="47"/>
    </row>
    <row r="105" spans="1:22" x14ac:dyDescent="0.2">
      <c r="A105" s="38" t="s">
        <v>52</v>
      </c>
      <c r="B105" s="39" t="s">
        <v>59</v>
      </c>
      <c r="C105" s="51"/>
      <c r="D105" s="39"/>
      <c r="E105" s="39"/>
      <c r="F105" s="39"/>
      <c r="G105" s="52"/>
      <c r="H105" s="52"/>
      <c r="I105" s="53"/>
      <c r="J105" s="50" t="str">
        <f>IF(T_EXTRAC[[#This Row],[PDS Active Ingredient Manufacturer]]&lt;&gt;"",T_EXTRAC[[#This Row],[PDS Active Ingredient Manufacturer]]&amp;"#CEP#"&amp;T_EXTRAC[[#This Row],[Manufactory CEP DMF]]&amp;"#CEP#"&amp;"#DMF#"&amp;T_EXTRAC[[#This Row],[Manufactory CEP DMF]]&amp;"#DMF#","")</f>
        <v/>
      </c>
      <c r="K105" s="44" t="str">
        <f>IF(T_EXTRAC[[#This Row],[PDS Active Ingredient Manufacturer]]&lt;&gt;"",LEFT(T_EXTRAC[[#This Row],[PDS Active Ingredient Manufacturer]],IFERROR(SEARCH(" ",T_EXTRAC[[#This Row],[PDS Active Ingredient Manufacturer]],1)-1,255))&amp;"-"&amp;MATCH(T_EXTRAC[[#This Row],[PDS Active Ingredient Manufacturer]],T_EXTRAC[PDS Active Ingredient Manufacturer],0),IF(T_EXTRAC[[#This Row],[PDS DMF CEP Owner]]&lt;&gt;"",LEFT(T_EXTRAC[[#This Row],[PDS DMF CEP Owner]],IFERROR(SEARCH(" ",T_EXTRAC[[#This Row],[PDS DMF CEP Owner]],1)-1,255))&amp;"-"&amp;MATCH(T_EXTRAC[[#This Row],[PDS DMF CEP Owner]],T_EXTRAC[PDS DMF CEP Owner],0),""))</f>
        <v/>
      </c>
      <c r="L105" s="47" t="str">
        <f>IF(T_EXTRAC[[#This Row],[PDS COS/CEP]]&lt;&gt;"",LEFT(T_EXTRAC[[#This Row],[PDS COS/CEP]],IFERROR(SEARCH("REV",T_EXTRAC[[#This Row],[PDS COS/CEP]])-2,255)),"")</f>
        <v/>
      </c>
      <c r="M105" s="47" t="str">
        <f>IF(AND(T_EXTRAC[[#This Row],[PDS COS/CEP]]&lt;&gt;"",ISNUMBER(VALUE(RIGHT(T_EXTRAC[[#This Row],[PDS COS/CEP]],2)))),VALUE(RIGHT(T_EXTRAC[[#This Row],[PDS COS/CEP]],2)),"")</f>
        <v/>
      </c>
      <c r="N105" s="47" t="str">
        <f>IF(T_EXTRAC[[#This Row],[PDS COS/CEP Version]]&lt;&gt;"",IF(T_EXTRAC[[#This Row],[PDS COS/CEP Version]]=_xlfn.MAXIFS(T_EXTRAC[PDS COS/CEP Version],T_EXTRAC[Application Code],T_EXTRAC[[#This Row],[Application Code]],T_EXTRAC[Manufactory CEP DMF],T_EXTRAC[[#This Row],[Manufactory CEP DMF]],T_EXTRAC[PDS COS/CEP hors version],T_EXTRAC[[#This Row],[PDS COS/CEP hors version]]),T_EXTRAC[[#This Row],[PDS COS/CEP Version]],""),"")</f>
        <v/>
      </c>
      <c r="O105" s="44" t="str">
        <f>IF(T_EXTRAC[[#This Row],[PDS COS/CEP Version max]]&lt;&gt;"",T_EXTRAC[[#This Row],[PDS COS/CEP hors version]],"")</f>
        <v/>
      </c>
      <c r="P105" s="44" t="str">
        <f>IF(T_EXTRAC[[#This Row],[Info CEP]]&lt;&gt;"",T_EXTRAC[[#This Row],[Application Code]]&amp;"\"&amp;T_EXTRAC[[#This Row],[Manufactory CEP DMF]],"")</f>
        <v/>
      </c>
      <c r="Q105" s="44" t="str">
        <f>IF(T_EXTRAC[[#This Row],[Info CEP Temp]]&lt;&gt;"",IF(COUNTIFS($B$1:B105,T_EXTRAC[[#This Row],[Application Code]],$O$1:O105,T_EXTRAC[[#This Row],[Info CEP Temp]],$K$1:$K105,T_EXTRAC[[#This Row],[Manufactory CEP DMF]])=1,MID(T_EXTRAC[[#This Row],[Info CEP Temp]],IFERROR(SEARCH("-",T_EXTRAC[[#This Row],[Info CEP Temp]],1),0)+1,255),""),"")</f>
        <v/>
      </c>
      <c r="R105" s="44" t="str">
        <f>IF(AND(T_EXTRAC[[#This Row],[Manufactory CEP DMF]]&lt;&gt;"",T_EXTRAC[[#This Row],[PDS DMF]]&lt;&gt;""),TRIM(LEFT(T_EXTRAC[[#This Row],[PDS DMF]],IFERROR(SEARCH("version",SUBSTITUTE(T_EXTRAC[[#This Row],[PDS DMF]],"(",""))-1,255))),"")</f>
        <v/>
      </c>
      <c r="S105" s="47" t="str">
        <f>IF(T_EXTRAC[[#This Row],[Info DMF]]&lt;&gt;"",T_EXTRAC[[#This Row],[Application Code]]&amp;"\"&amp;T_EXTRAC[[#This Row],[Manufactory CEP DMF]],"")</f>
        <v/>
      </c>
      <c r="T105" s="47" t="str">
        <f>IF(T_EXTRAC[[#This Row],[Info DMF Temp]]&lt;&gt;"",IF(COUNTIFS($B$1:B105,T_EXTRAC[[#This Row],[Application Code]],$R$1:R105,T_EXTRAC[[#This Row],[Info DMF Temp]])=1,T_EXTRAC[[#This Row],[Info DMF Temp]],""),"")</f>
        <v/>
      </c>
      <c r="U105" s="44" t="str">
        <f>IF(T_EXTRAC[[#This Row],[Concat Product + PDS AIM Temp]]&lt;&gt;"",IF(COUNTIFS($B$1:B105,T_EXTRAC[[#This Row],[Application Code]],$J$1:J105,T_EXTRAC[[#This Row],[Concat Product + PDS AIM Temp]])=1,SUBSTITUTE(SUBSTITUTE(T_EXTRAC[[#This Row],[Concat Product + PDS AIM Temp]],"#CEP#"&amp;T_EXTRAC[[#This Row],[Manufactory CEP DMF]]&amp;"#CEP#",IFERROR(" "&amp;VLOOKUP(T_EXTRAC[[#This Row],[Application Code]]&amp;"\"&amp;T_EXTRAC[[#This Row],[Manufactory CEP DMF]],T_EXTRAC[[Clé CEP]:[Info CEP]],2,FALSE),"")),"#DMF#"&amp;T_EXTRAC[[#This Row],[Manufactory CEP DMF]]&amp;"#DMF#",IFERROR(" "&amp;VLOOKUP(T_EXTRAC[[#This Row],[Application Code]]&amp;"\"&amp;T_EXTRAC[[#This Row],[Manufactory CEP DMF]],T_EXTRAC[[Clé DMF]:[Info DMF]],2,FALSE),"")),""),"")</f>
        <v/>
      </c>
      <c r="V105" s="4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0DD2E-7BC6-47BD-8D68-FC1E8C7ACF29}">
  <dimension ref="A1:H4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baseColWidth="10" defaultRowHeight="12" x14ac:dyDescent="0.2"/>
  <cols>
    <col min="1" max="1" width="11.42578125" style="11"/>
    <col min="2" max="2" width="18.85546875" style="11" customWidth="1"/>
    <col min="3" max="5" width="15.7109375" style="11" customWidth="1"/>
    <col min="6" max="8" width="60.7109375" style="10" customWidth="1"/>
    <col min="9" max="16384" width="11.42578125" style="11"/>
  </cols>
  <sheetData>
    <row r="1" spans="1:8" s="9" customFormat="1" ht="33.75" customHeight="1" x14ac:dyDescent="0.2">
      <c r="A1" s="3" t="s">
        <v>76</v>
      </c>
      <c r="B1" s="4" t="s">
        <v>75</v>
      </c>
      <c r="C1" s="4" t="s">
        <v>74</v>
      </c>
      <c r="D1" s="5" t="s">
        <v>73</v>
      </c>
      <c r="E1" s="13" t="s">
        <v>77</v>
      </c>
      <c r="F1" s="12" t="s">
        <v>90</v>
      </c>
      <c r="G1" s="12" t="s">
        <v>91</v>
      </c>
      <c r="H1" s="12" t="s">
        <v>88</v>
      </c>
    </row>
    <row r="2" spans="1:8" ht="72" x14ac:dyDescent="0.2">
      <c r="A2" s="2" t="s">
        <v>70</v>
      </c>
      <c r="B2" s="1">
        <v>61668199</v>
      </c>
      <c r="C2" s="1" t="s">
        <v>78</v>
      </c>
      <c r="D2" s="1" t="str">
        <f>_xlfn.IFS(LEFT(T_TRAVAIL[[#This Row],[Clé initiale]],2)="NL","FR "&amp;T_TRAVAIL[[#This Row],[Clé initiale]],SEARCH("/",T_TRAVAIL[[#This Row],[Clé initiale]],1)&gt;0,SUBSTITUTE(T_TRAVAIL[[#This Row],[Clé initiale]],"/","-"),1=1,T_TRAVAIL[[#This Row],[Clé initiale]])</f>
        <v>FR NL26532</v>
      </c>
      <c r="E2" s="8" t="s">
        <v>44</v>
      </c>
      <c r="F2" s="10" t="str">
        <f t="array" ref="F2">_xlfn.TEXTJOIN(";"&amp;CHAR(10),TRUE,IF(T_EXTRAC[Application Code]=T_TRAVAIL[[#This Row],[Clé de recherche]],IF(T_EXTRAC[Site de fabrication + CEP+DMF]&lt;&gt;"",T_EXTRAC[Site de fabrication + CEP+DMF],""),""))</f>
        <v/>
      </c>
      <c r="G2" s="10" t="str">
        <f t="array" ref="G2">_xlfn.TEXTJOIN(";"&amp;CHAR(10),TRUE,IF(T_EXTRAC[Application Code]=T_TRAVAIL[[#This Row],[Clé de recherche manuelle]],IF(T_EXTRAC[Site de fabrication + CEP+DMF]&lt;&gt;"",T_EXTRAC[Site de fabrication + CEP+DMF],""),""))</f>
        <v>Archimica S.p.A. Viale Milano 86, Lodi, LO, 26900, Italy IT;
Euticals S.p.A Viale Milano 86/88, 26900 Lodi, Italy IT DMF No.97-018;
Excella GmbH &amp; Co. KG Nürnberger Strasse 12, 90537 Feucht, Germany DE CEP 2002-055</v>
      </c>
      <c r="H2" s="10" t="str">
        <f>IF(T_TRAVAIL[[#This Row],[Site(s) de fabrication + CEP+DMF - Clé auto]]&lt;&gt;"",T_TRAVAIL[[#This Row],[Site(s) de fabrication + CEP+DMF - Clé auto]],T_TRAVAIL[[#This Row],[Site(s) de fabrication + CEP+DMF - Clé manu]])</f>
        <v>Archimica S.p.A. Viale Milano 86, Lodi, LO, 26900, Italy IT;
Euticals S.p.A Viale Milano 86/88, 26900 Lodi, Italy IT DMF No.97-018;
Excella GmbH &amp; Co. KG Nürnberger Strasse 12, 90537 Feucht, Germany DE CEP 2002-055</v>
      </c>
    </row>
    <row r="3" spans="1:8" ht="252" x14ac:dyDescent="0.2">
      <c r="A3" s="2" t="s">
        <v>69</v>
      </c>
      <c r="B3" s="1">
        <v>63119726</v>
      </c>
      <c r="C3" s="1" t="s">
        <v>68</v>
      </c>
      <c r="D3" s="1" t="str">
        <f>_xlfn.IFS(LEFT(T_TRAVAIL[[#This Row],[Clé initiale]],2)="NL","FR "&amp;T_TRAVAIL[[#This Row],[Clé initiale]],SEARCH("/",T_TRAVAIL[[#This Row],[Clé initiale]],1)&gt;0,SUBSTITUTE(T_TRAVAIL[[#This Row],[Clé initiale]],"/","-"),1=1,T_TRAVAIL[[#This Row],[Clé initiale]])</f>
        <v>DE-H-4524-001-MR</v>
      </c>
      <c r="E3" s="8"/>
      <c r="F3" s="10" t="str">
        <f t="array" ref="F3">_xlfn.TEXTJOIN(";"&amp;CHAR(10),TRUE,IF(T_EXTRAC[Application Code]=T_TRAVAIL[[#This Row],[Clé de recherche]],IF(T_EXTRAC[Site de fabrication + CEP+DMF]&lt;&gt;"",T_EXTRAC[Site de fabrication + CEP+DMF],""),""))</f>
        <v>GRANULES INDIA LIMITED H.No.6-5 &amp; 6-11, Temple Road, Gummadidala Mandal, Sangareddy District, 502 313 Bonthapally Village, Telangana, India IN CEP 2018-120;
Granules India Limited 15 A/1, I.D.A.,Phase III, Jeedimetla Quthbullapur Mandal, Medchal-Malkajgiri District, 500 055, Hyderabad, Telangana IN CEP 2004-124;
Harman Finochem Limited Plot No E-7, E-8, E-9, MIDC Industrial Area, Chikalthana, Aurangabad - 431 006 Maharashtra, India IN CEP 2000-059;
Harman Finochem Limited Plot No. A-100, A-100/1, A-100/2 &amp; D-1, M.I.D.C. Industrial Area, Shendra, 431 007 Aurangabad, Maharashtra, India IN CEP 2000-059;
Shouguang Fukang Pharmaceutical Co. Ltd North-East of Dongwaihuan Road 262700 Shouguang China CN CEP 2008-043;
USV Private Limited B-1/8, M.I.D.C., Lote Parshuram Industrial Area, District Ratnagiri, 415 722 Taluka-Khed, Maharashtra, India IN CEP 1997-049;
Wanbury Limited A-15, M.I.D.C. Industrial Estate Area, District Raigad, 410220 Patalganga, Maharashtra, India IN CEP 1998-079;
Wanbury Limited K. Illindalaparru, Iragavaram Mandal, West Godavari District, 534217 Tanuku, Andhra Pradesh, India IN CEP 1998-079</v>
      </c>
      <c r="G3" s="10" t="str">
        <f t="array" ref="G3">_xlfn.TEXTJOIN(";"&amp;CHAR(10),TRUE,IF(T_EXTRAC[Application Code]=T_TRAVAIL[[#This Row],[Clé de recherche manuelle]],IF(T_EXTRAC[Site de fabrication + CEP+DMF]&lt;&gt;"",T_EXTRAC[Site de fabrication + CEP+DMF],""),""))</f>
        <v/>
      </c>
      <c r="H3" s="10" t="str">
        <f>IF(T_TRAVAIL[[#This Row],[Site(s) de fabrication + CEP+DMF - Clé auto]]&lt;&gt;"",T_TRAVAIL[[#This Row],[Site(s) de fabrication + CEP+DMF - Clé auto]],T_TRAVAIL[[#This Row],[Site(s) de fabrication + CEP+DMF - Clé manu]])</f>
        <v>GRANULES INDIA LIMITED H.No.6-5 &amp; 6-11, Temple Road, Gummadidala Mandal, Sangareddy District, 502 313 Bonthapally Village, Telangana, India IN CEP 2018-120;
Granules India Limited 15 A/1, I.D.A.,Phase III, Jeedimetla Quthbullapur Mandal, Medchal-Malkajgiri District, 500 055, Hyderabad, Telangana IN CEP 2004-124;
Harman Finochem Limited Plot No E-7, E-8, E-9, MIDC Industrial Area, Chikalthana, Aurangabad - 431 006 Maharashtra, India IN CEP 2000-059;
Harman Finochem Limited Plot No. A-100, A-100/1, A-100/2 &amp; D-1, M.I.D.C. Industrial Area, Shendra, 431 007 Aurangabad, Maharashtra, India IN CEP 2000-059;
Shouguang Fukang Pharmaceutical Co. Ltd North-East of Dongwaihuan Road 262700 Shouguang China CN CEP 2008-043;
USV Private Limited B-1/8, M.I.D.C., Lote Parshuram Industrial Area, District Ratnagiri, 415 722 Taluka-Khed, Maharashtra, India IN CEP 1997-049;
Wanbury Limited A-15, M.I.D.C. Industrial Estate Area, District Raigad, 410220 Patalganga, Maharashtra, India IN CEP 1998-079;
Wanbury Limited K. Illindalaparru, Iragavaram Mandal, West Godavari District, 534217 Tanuku, Andhra Pradesh, India IN CEP 1998-079</v>
      </c>
    </row>
    <row r="4" spans="1:8" ht="108" x14ac:dyDescent="0.2">
      <c r="A4" s="6" t="s">
        <v>67</v>
      </c>
      <c r="B4" s="7">
        <v>66438622</v>
      </c>
      <c r="C4" s="7" t="s">
        <v>66</v>
      </c>
      <c r="D4" s="7" t="str">
        <f>_xlfn.IFS(LEFT(T_TRAVAIL[[#This Row],[Clé initiale]],2)="NL","FR "&amp;T_TRAVAIL[[#This Row],[Clé initiale]],SEARCH("/",T_TRAVAIL[[#This Row],[Clé initiale]],1)&gt;0,SUBSTITUTE(T_TRAVAIL[[#This Row],[Clé initiale]],"/","-"),1=1,T_TRAVAIL[[#This Row],[Clé initiale]])</f>
        <v>FR NL50862</v>
      </c>
      <c r="E4" s="8"/>
      <c r="F4" s="10" t="str">
        <f t="array" ref="F4">_xlfn.TEXTJOIN(";"&amp;CHAR(10),TRUE,IF(T_EXTRAC[Application Code]=T_TRAVAIL[[#This Row],[Clé de recherche]],IF(T_EXTRAC[Site de fabrication + CEP+DMF]&lt;&gt;"",T_EXTRAC[Site de fabrication + CEP+DMF],""),""))</f>
        <v>Daewoong Bio Inc. 29 Jeyakdanji-ro, Hyangnam-Eup, Hwaseong, Kyonggi 18608, Korea KR CEP 2012-157;
Dipharma Francis S.r.l. Via Origgio, 23 21042 Caronno Pertusella (VA), Italy IT CEP 2004-108;
ICE S.P.A Via Novi 78 – 15060 Basaluzzo, Alenssandria, Italy IT CEP 1999-047;
ICE S.P.A. Via Sicilia 8/10, 42122 Reggio Emilia, Italy IT CEP 2005-198;
Prodotti Chimici Alimentari Italy CEP-1999-047</v>
      </c>
      <c r="G4" s="10" t="str">
        <f t="array" ref="G4">_xlfn.TEXTJOIN(";"&amp;CHAR(10),TRUE,IF(T_EXTRAC[Application Code]=T_TRAVAIL[[#This Row],[Clé de recherche manuelle]],IF(T_EXTRAC[Site de fabrication + CEP+DMF]&lt;&gt;"",T_EXTRAC[Site de fabrication + CEP+DMF],""),""))</f>
        <v/>
      </c>
      <c r="H4" s="10" t="str">
        <f>IF(T_TRAVAIL[[#This Row],[Site(s) de fabrication + CEP+DMF - Clé auto]]&lt;&gt;"",T_TRAVAIL[[#This Row],[Site(s) de fabrication + CEP+DMF - Clé auto]],T_TRAVAIL[[#This Row],[Site(s) de fabrication + CEP+DMF - Clé manu]])</f>
        <v>Daewoong Bio Inc. 29 Jeyakdanji-ro, Hyangnam-Eup, Hwaseong, Kyonggi 18608, Korea KR CEP 2012-157;
Dipharma Francis S.r.l. Via Origgio, 23 21042 Caronno Pertusella (VA), Italy IT CEP 2004-108;
ICE S.P.A Via Novi 78 – 15060 Basaluzzo, Alenssandria, Italy IT CEP 1999-047;
ICE S.P.A. Via Sicilia 8/10, 42122 Reggio Emilia, Italy IT CEP 2005-198;
Prodotti Chimici Alimentari Italy CEP-1999-047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0FA28-56FE-4B69-B750-6A6F538DB2F7}">
  <dimension ref="A1:O4"/>
  <sheetViews>
    <sheetView tabSelected="1" workbookViewId="0">
      <pane xSplit="2" ySplit="1" topLeftCell="D2" activePane="bottomRight" state="frozen"/>
      <selection pane="topRight" activeCell="C1" sqref="C1"/>
      <selection pane="bottomLeft" activeCell="A2" sqref="A2"/>
      <selection pane="bottomRight" activeCell="N2" sqref="N2"/>
    </sheetView>
  </sheetViews>
  <sheetFormatPr baseColWidth="10" defaultRowHeight="15" x14ac:dyDescent="0.25"/>
  <cols>
    <col min="1" max="11" width="11.42578125" style="18"/>
    <col min="12" max="12" width="21.42578125" style="18" customWidth="1"/>
    <col min="13" max="13" width="11.85546875" style="18" customWidth="1"/>
    <col min="14" max="16" width="45.7109375" style="18" customWidth="1"/>
    <col min="17" max="16384" width="11.42578125" style="18"/>
  </cols>
  <sheetData>
    <row r="1" spans="1:15" s="29" customFormat="1" ht="24" x14ac:dyDescent="0.2">
      <c r="A1" s="25" t="s">
        <v>92</v>
      </c>
      <c r="B1" s="26" t="s">
        <v>93</v>
      </c>
      <c r="C1" s="27" t="s">
        <v>94</v>
      </c>
      <c r="D1" s="27" t="s">
        <v>95</v>
      </c>
      <c r="E1" s="27" t="s">
        <v>105</v>
      </c>
      <c r="F1" s="26" t="s">
        <v>96</v>
      </c>
      <c r="G1" s="26" t="s">
        <v>97</v>
      </c>
      <c r="H1" s="26" t="s">
        <v>98</v>
      </c>
      <c r="I1" s="26" t="s">
        <v>99</v>
      </c>
      <c r="J1" s="26" t="s">
        <v>100</v>
      </c>
      <c r="K1" s="26" t="s">
        <v>101</v>
      </c>
      <c r="L1" s="28" t="s">
        <v>102</v>
      </c>
      <c r="M1" s="28" t="s">
        <v>103</v>
      </c>
      <c r="N1" s="31" t="s">
        <v>88</v>
      </c>
      <c r="O1" s="30" t="s">
        <v>106</v>
      </c>
    </row>
    <row r="2" spans="1:15" s="17" customFormat="1" ht="168" x14ac:dyDescent="0.2">
      <c r="A2" s="19" t="s">
        <v>67</v>
      </c>
      <c r="B2" s="14">
        <v>66438622</v>
      </c>
      <c r="C2" s="14"/>
      <c r="D2" s="15"/>
      <c r="E2" s="14"/>
      <c r="F2" s="14"/>
      <c r="G2" s="14"/>
      <c r="H2" s="14"/>
      <c r="I2" s="14"/>
      <c r="J2" s="14"/>
      <c r="K2" s="14"/>
      <c r="L2" s="14"/>
      <c r="M2" s="14"/>
      <c r="N2" s="16" t="str">
        <f>VLOOKUP(T_RESULTAT[[#This Row],[code CIS]],T_TRAVAIL[[Code CIS colonne C]:[Site(s) de fabrication + CEP+DMF]],7,FALSE)</f>
        <v>Daewoong Bio Inc. 29 Jeyakdanji-ro, Hyangnam-Eup, Hwaseong, Kyonggi 18608, Korea KR CEP 2012-157;
Dipharma Francis S.r.l. Via Origgio, 23 21042 Caronno Pertusella (VA), Italy IT CEP 2004-108;
ICE S.P.A Via Novi 78 – 15060 Basaluzzo, Alenssandria, Italy IT CEP 1999-047;
ICE S.P.A. Via Sicilia 8/10, 42122 Reggio Emilia, Italy IT CEP 2005-198;
Prodotti Chimici Alimentari Italy CEP-1999-047</v>
      </c>
      <c r="O2" s="20" t="s">
        <v>107</v>
      </c>
    </row>
    <row r="3" spans="1:15" s="17" customFormat="1" ht="336" x14ac:dyDescent="0.2">
      <c r="A3" s="19" t="s">
        <v>104</v>
      </c>
      <c r="B3" s="14">
        <v>63119726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6" t="str">
        <f>VLOOKUP(T_RESULTAT[[#This Row],[code CIS]],T_TRAVAIL[[Code CIS colonne C]:[Site(s) de fabrication + CEP+DMF]],7,FALSE)</f>
        <v>GRANULES INDIA LIMITED H.No.6-5 &amp; 6-11, Temple Road, Gummadidala Mandal, Sangareddy District, 502 313 Bonthapally Village, Telangana, India IN CEP 2018-120;
Granules India Limited 15 A/1, I.D.A.,Phase III, Jeedimetla Quthbullapur Mandal, Medchal-Malkajgiri District, 500 055, Hyderabad, Telangana IN CEP 2004-124;
Harman Finochem Limited Plot No E-7, E-8, E-9, MIDC Industrial Area, Chikalthana, Aurangabad - 431 006 Maharashtra, India IN CEP 2000-059;
Harman Finochem Limited Plot No. A-100, A-100/1, A-100/2 &amp; D-1, M.I.D.C. Industrial Area, Shendra, 431 007 Aurangabad, Maharashtra, India IN CEP 2000-059;
Shouguang Fukang Pharmaceutical Co. Ltd North-East of Dongwaihuan Road 262700 Shouguang China CN CEP 2008-043;
USV Private Limited B-1/8, M.I.D.C., Lote Parshuram Industrial Area, District Ratnagiri, 415 722 Taluka-Khed, Maharashtra, India IN CEP 1997-049;
Wanbury Limited A-15, M.I.D.C. Industrial Estate Area, District Raigad, 410220 Patalganga, Maharashtra, India IN CEP 1998-079;
Wanbury Limited K. Illindalaparru, Iragavaram Mandal, West Godavari District, 534217 Tanuku, Andhra Pradesh, India IN CEP 1998-079</v>
      </c>
      <c r="O3" s="20" t="s">
        <v>108</v>
      </c>
    </row>
    <row r="4" spans="1:15" s="17" customFormat="1" ht="84" x14ac:dyDescent="0.2">
      <c r="A4" s="21" t="s">
        <v>70</v>
      </c>
      <c r="B4" s="22">
        <v>61668199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3" t="str">
        <f>VLOOKUP(T_RESULTAT[[#This Row],[code CIS]],T_TRAVAIL[[Code CIS colonne C]:[Site(s) de fabrication + CEP+DMF]],7,FALSE)</f>
        <v>Archimica S.p.A. Viale Milano 86, Lodi, LO, 26900, Italy IT;
Euticals S.p.A Viale Milano 86/88, 26900 Lodi, Italy IT DMF No.97-018;
Excella GmbH &amp; Co. KG Nürnberger Strasse 12, 90537 Feucht, Germany DE CEP 2002-055</v>
      </c>
      <c r="O4" s="24" t="s">
        <v>109</v>
      </c>
    </row>
  </sheetData>
  <dataValidations disablePrompts="1" count="2">
    <dataValidation type="list" allowBlank="1" showInputMessage="1" showErrorMessage="1" sqref="D2:D4" xr:uid="{F42D5FC2-6EBD-4CC6-A5BF-9F065C0C26ED}">
      <formula1>#REF!</formula1>
    </dataValidation>
    <dataValidation type="whole" allowBlank="1" showInputMessage="1" showErrorMessage="1" error="Le code CIS est un nombre entier limité à 8 caractères" sqref="B2:B4" xr:uid="{56473FEC-A661-43A3-86B6-48FA7E1AEF1F}">
      <formula1>60000000</formula1>
      <formula2>69999999</formula2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Tableau de travail</vt:lpstr>
      <vt:lpstr>Résultat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Ibghi</dc:creator>
  <cp:lastModifiedBy>Y C</cp:lastModifiedBy>
  <dcterms:created xsi:type="dcterms:W3CDTF">2023-01-03T16:36:50Z</dcterms:created>
  <dcterms:modified xsi:type="dcterms:W3CDTF">2024-01-10T13:56:02Z</dcterms:modified>
</cp:coreProperties>
</file>