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omments1.xml" ContentType="application/vnd.openxmlformats-officedocument.spreadsheetml.comments+xml"/>
  <Override PartName="/xl/tables/table3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029"/>
  <workbookPr defaultThemeVersion="123820"/>
  <mc:AlternateContent xmlns:mc="http://schemas.openxmlformats.org/markup-compatibility/2006">
    <mc:Choice Requires="x15">
      <x15ac:absPath xmlns:x15ac="http://schemas.microsoft.com/office/spreadsheetml/2010/11/ac" url="D:\Cylfo\EP\Ludivine 27\"/>
    </mc:Choice>
  </mc:AlternateContent>
  <xr:revisionPtr revIDLastSave="0" documentId="13_ncr:1_{508FBB26-F978-4B86-AC7D-6416B15769B4}" xr6:coauthVersionLast="47" xr6:coauthVersionMax="47" xr10:uidLastSave="{00000000-0000-0000-0000-000000000000}"/>
  <bookViews>
    <workbookView xWindow="-120" yWindow="-120" windowWidth="29040" windowHeight="15720" activeTab="2" xr2:uid="{00000000-000D-0000-FFFF-FFFF00000000}"/>
  </bookViews>
  <sheets>
    <sheet name="Extraction" sheetId="2" r:id="rId1"/>
    <sheet name="Tableau de travail" sheetId="4" r:id="rId2"/>
    <sheet name="Résultat" sheetId="5" r:id="rId3"/>
  </sheets>
  <definedNames>
    <definedName name="_xlnm._FilterDatabase" localSheetId="0" hidden="1">Extraction!$A$1:$I$105</definedName>
  </definedNames>
  <calcPr calcId="191029"/>
  <webPublishing codePage="1252"/>
</workbook>
</file>

<file path=xl/calcChain.xml><?xml version="1.0" encoding="utf-8"?>
<calcChain xmlns="http://schemas.openxmlformats.org/spreadsheetml/2006/main">
  <c r="N2" i="2" l="1"/>
  <c r="N3" i="2"/>
  <c r="N6" i="2"/>
  <c r="N7" i="2"/>
  <c r="N8" i="2"/>
  <c r="N10" i="2"/>
  <c r="N11" i="2"/>
  <c r="N12" i="2"/>
  <c r="N13" i="2"/>
  <c r="N14" i="2"/>
  <c r="N15" i="2"/>
  <c r="N16" i="2"/>
  <c r="N17" i="2"/>
  <c r="N20" i="2"/>
  <c r="N21" i="2"/>
  <c r="N22" i="2"/>
  <c r="N24" i="2"/>
  <c r="N25" i="2"/>
  <c r="N26" i="2"/>
  <c r="N27" i="2"/>
  <c r="N28" i="2"/>
  <c r="N29" i="2"/>
  <c r="N30" i="2"/>
  <c r="N31" i="2"/>
  <c r="N34" i="2"/>
  <c r="N35" i="2"/>
  <c r="N36" i="2"/>
  <c r="N38" i="2"/>
  <c r="N39" i="2"/>
  <c r="N40" i="2"/>
  <c r="N41" i="2"/>
  <c r="N42" i="2"/>
  <c r="N43" i="2"/>
  <c r="N44" i="2"/>
  <c r="N45" i="2"/>
  <c r="N46" i="2"/>
  <c r="N47" i="2"/>
  <c r="N48" i="2"/>
  <c r="N49" i="2"/>
  <c r="N50" i="2"/>
  <c r="N51" i="2"/>
  <c r="N52" i="2"/>
  <c r="N53" i="2"/>
  <c r="N54" i="2"/>
  <c r="N55" i="2"/>
  <c r="N56" i="2"/>
  <c r="N57" i="2"/>
  <c r="N58" i="2"/>
  <c r="N59" i="2"/>
  <c r="N60" i="2"/>
  <c r="N61" i="2"/>
  <c r="N62" i="2"/>
  <c r="N63" i="2"/>
  <c r="N64" i="2"/>
  <c r="N65" i="2"/>
  <c r="N66" i="2"/>
  <c r="N67" i="2"/>
  <c r="N68" i="2"/>
  <c r="N69" i="2"/>
  <c r="N70" i="2"/>
  <c r="N71" i="2"/>
  <c r="N72" i="2"/>
  <c r="N73" i="2"/>
  <c r="N74" i="2"/>
  <c r="N75" i="2"/>
  <c r="N76" i="2"/>
  <c r="N77" i="2"/>
  <c r="N78" i="2"/>
  <c r="N79" i="2"/>
  <c r="N80" i="2"/>
  <c r="N81" i="2"/>
  <c r="N82" i="2"/>
  <c r="N83" i="2"/>
  <c r="N84" i="2"/>
  <c r="N85" i="2"/>
  <c r="N86" i="2"/>
  <c r="N87" i="2"/>
  <c r="N88" i="2"/>
  <c r="N89" i="2"/>
  <c r="N90" i="2"/>
  <c r="N91" i="2"/>
  <c r="N92" i="2"/>
  <c r="N93" i="2"/>
  <c r="N94" i="2"/>
  <c r="N95" i="2"/>
  <c r="N96" i="2"/>
  <c r="N97" i="2"/>
  <c r="N98" i="2"/>
  <c r="N99" i="2"/>
  <c r="N100" i="2"/>
  <c r="N101" i="2"/>
  <c r="N102" i="2"/>
  <c r="N103" i="2"/>
  <c r="N104" i="2"/>
  <c r="N105" i="2"/>
  <c r="J2" i="2"/>
  <c r="U2" i="2" s="1"/>
  <c r="J3" i="2"/>
  <c r="U3" i="2" s="1"/>
  <c r="J4" i="2"/>
  <c r="J5" i="2"/>
  <c r="J6" i="2"/>
  <c r="J10" i="2"/>
  <c r="U10" i="2" s="1"/>
  <c r="J11" i="2"/>
  <c r="J12" i="2"/>
  <c r="U12" i="2" s="1"/>
  <c r="J13" i="2"/>
  <c r="U13" i="2" s="1"/>
  <c r="J14" i="2"/>
  <c r="J15" i="2"/>
  <c r="J16" i="2"/>
  <c r="J17" i="2"/>
  <c r="J18" i="2"/>
  <c r="U18" i="2" s="1"/>
  <c r="J19" i="2"/>
  <c r="J20" i="2"/>
  <c r="U20" i="2" s="1"/>
  <c r="J24" i="2"/>
  <c r="J25" i="2"/>
  <c r="U25" i="2" s="1"/>
  <c r="J26" i="2"/>
  <c r="J27" i="2"/>
  <c r="U27" i="2" s="1"/>
  <c r="J28" i="2"/>
  <c r="J29" i="2"/>
  <c r="U29" i="2" s="1"/>
  <c r="J30" i="2"/>
  <c r="U30" i="2" s="1"/>
  <c r="J31" i="2"/>
  <c r="J32" i="2"/>
  <c r="U32" i="2" s="1"/>
  <c r="J33" i="2"/>
  <c r="U33" i="2" s="1"/>
  <c r="J34" i="2"/>
  <c r="J38" i="2"/>
  <c r="J39" i="2"/>
  <c r="J40" i="2"/>
  <c r="U40" i="2" s="1"/>
  <c r="J41" i="2"/>
  <c r="J42" i="2"/>
  <c r="U42" i="2" s="1"/>
  <c r="J43" i="2"/>
  <c r="J52" i="2"/>
  <c r="J53" i="2"/>
  <c r="J54" i="2"/>
  <c r="U54" i="2" s="1"/>
  <c r="J55" i="2"/>
  <c r="J56" i="2"/>
  <c r="U56" i="2" s="1"/>
  <c r="J57" i="2"/>
  <c r="U57" i="2" s="1"/>
  <c r="J58" i="2"/>
  <c r="U58" i="2" s="1"/>
  <c r="J59" i="2"/>
  <c r="J60" i="2"/>
  <c r="J61" i="2"/>
  <c r="J62" i="2"/>
  <c r="U62" i="2" s="1"/>
  <c r="J63" i="2"/>
  <c r="U63" i="2" s="1"/>
  <c r="J64" i="2"/>
  <c r="J65" i="2"/>
  <c r="J66" i="2"/>
  <c r="U66" i="2" s="1"/>
  <c r="J67" i="2"/>
  <c r="J68" i="2"/>
  <c r="U68" i="2" s="1"/>
  <c r="J69" i="2"/>
  <c r="U69" i="2" s="1"/>
  <c r="J70" i="2"/>
  <c r="U70" i="2" s="1"/>
  <c r="J71" i="2"/>
  <c r="J72" i="2"/>
  <c r="U72" i="2" s="1"/>
  <c r="J73" i="2"/>
  <c r="U73" i="2" s="1"/>
  <c r="J74" i="2"/>
  <c r="U74" i="2" s="1"/>
  <c r="J75" i="2"/>
  <c r="U75" i="2" s="1"/>
  <c r="J76" i="2"/>
  <c r="J77" i="2"/>
  <c r="J78" i="2"/>
  <c r="U78" i="2" s="1"/>
  <c r="J79" i="2"/>
  <c r="J80" i="2"/>
  <c r="U80" i="2" s="1"/>
  <c r="J81" i="2"/>
  <c r="U81" i="2" s="1"/>
  <c r="J82" i="2"/>
  <c r="U82" i="2" s="1"/>
  <c r="J83" i="2"/>
  <c r="J84" i="2"/>
  <c r="J85" i="2"/>
  <c r="U85" i="2" s="1"/>
  <c r="J86" i="2"/>
  <c r="U86" i="2" s="1"/>
  <c r="J87" i="2"/>
  <c r="U87" i="2" s="1"/>
  <c r="J88" i="2"/>
  <c r="J89" i="2"/>
  <c r="U89" i="2" s="1"/>
  <c r="J95" i="2"/>
  <c r="J96" i="2"/>
  <c r="J97" i="2"/>
  <c r="J98" i="2"/>
  <c r="U98" i="2" s="1"/>
  <c r="J99" i="2"/>
  <c r="U99" i="2" s="1"/>
  <c r="J100" i="2"/>
  <c r="U100" i="2" s="1"/>
  <c r="J101" i="2"/>
  <c r="U101" i="2" s="1"/>
  <c r="J102" i="2"/>
  <c r="J103" i="2"/>
  <c r="U103" i="2" s="1"/>
  <c r="J104" i="2"/>
  <c r="U104" i="2" s="1"/>
  <c r="J105" i="2"/>
  <c r="U105" i="2" s="1"/>
  <c r="U4" i="2"/>
  <c r="U5" i="2"/>
  <c r="U6" i="2"/>
  <c r="U11" i="2"/>
  <c r="U14" i="2"/>
  <c r="U15" i="2"/>
  <c r="U16" i="2"/>
  <c r="U17" i="2"/>
  <c r="U19" i="2"/>
  <c r="U24" i="2"/>
  <c r="U26" i="2"/>
  <c r="U28" i="2"/>
  <c r="U31" i="2"/>
  <c r="U34" i="2"/>
  <c r="U38" i="2"/>
  <c r="U39" i="2"/>
  <c r="U41" i="2"/>
  <c r="U43" i="2"/>
  <c r="U52" i="2"/>
  <c r="U53" i="2"/>
  <c r="U55" i="2"/>
  <c r="U59" i="2"/>
  <c r="U60" i="2"/>
  <c r="U61" i="2"/>
  <c r="U64" i="2"/>
  <c r="U65" i="2"/>
  <c r="U67" i="2"/>
  <c r="U71" i="2"/>
  <c r="U76" i="2"/>
  <c r="U77" i="2"/>
  <c r="U79" i="2"/>
  <c r="U83" i="2"/>
  <c r="U84" i="2"/>
  <c r="U88" i="2"/>
  <c r="U95" i="2"/>
  <c r="U96" i="2"/>
  <c r="U97" i="2"/>
  <c r="U102" i="2"/>
  <c r="K2" i="2"/>
  <c r="N4" i="2" s="1"/>
  <c r="K3" i="2"/>
  <c r="K4" i="2"/>
  <c r="K5" i="2"/>
  <c r="K6" i="2"/>
  <c r="K7" i="2"/>
  <c r="R7" i="2" s="1"/>
  <c r="K8" i="2"/>
  <c r="R8" i="2" s="1"/>
  <c r="K9" i="2"/>
  <c r="J9" i="2" s="1"/>
  <c r="K10" i="2"/>
  <c r="K11" i="2"/>
  <c r="K12" i="2"/>
  <c r="R12" i="2" s="1"/>
  <c r="K13" i="2"/>
  <c r="K14" i="2"/>
  <c r="K15" i="2"/>
  <c r="K16" i="2"/>
  <c r="K17" i="2"/>
  <c r="K18" i="2"/>
  <c r="K19" i="2"/>
  <c r="K20" i="2"/>
  <c r="K21" i="2"/>
  <c r="R21" i="2" s="1"/>
  <c r="K22" i="2"/>
  <c r="R22" i="2" s="1"/>
  <c r="K23" i="2"/>
  <c r="J23" i="2" s="1"/>
  <c r="K24" i="2"/>
  <c r="K25" i="2"/>
  <c r="K26" i="2"/>
  <c r="K27" i="2"/>
  <c r="K28" i="2"/>
  <c r="K29" i="2"/>
  <c r="K30" i="2"/>
  <c r="K31" i="2"/>
  <c r="K32" i="2"/>
  <c r="K33" i="2"/>
  <c r="K34" i="2"/>
  <c r="K35" i="2"/>
  <c r="R35" i="2" s="1"/>
  <c r="K36" i="2"/>
  <c r="R36" i="2" s="1"/>
  <c r="K37" i="2"/>
  <c r="J37" i="2" s="1"/>
  <c r="K38" i="2"/>
  <c r="K39" i="2"/>
  <c r="K40" i="2"/>
  <c r="K41" i="2"/>
  <c r="K42" i="2"/>
  <c r="K43" i="2"/>
  <c r="K44" i="2"/>
  <c r="J44" i="2" s="1"/>
  <c r="K45" i="2"/>
  <c r="J45" i="2" s="1"/>
  <c r="K46" i="2"/>
  <c r="J46" i="2" s="1"/>
  <c r="K47" i="2"/>
  <c r="J47" i="2" s="1"/>
  <c r="K48" i="2"/>
  <c r="J48" i="2" s="1"/>
  <c r="K49" i="2"/>
  <c r="J49" i="2" s="1"/>
  <c r="K50" i="2"/>
  <c r="J50" i="2" s="1"/>
  <c r="K51" i="2"/>
  <c r="J51" i="2" s="1"/>
  <c r="K52" i="2"/>
  <c r="K53" i="2"/>
  <c r="K54" i="2"/>
  <c r="K55" i="2"/>
  <c r="K56" i="2"/>
  <c r="K57" i="2"/>
  <c r="K58" i="2"/>
  <c r="K59" i="2"/>
  <c r="K60" i="2"/>
  <c r="R60" i="2" s="1"/>
  <c r="K61" i="2"/>
  <c r="K62" i="2"/>
  <c r="K63" i="2"/>
  <c r="K64" i="2"/>
  <c r="K65" i="2"/>
  <c r="K66" i="2"/>
  <c r="K67" i="2"/>
  <c r="K68" i="2"/>
  <c r="K69" i="2"/>
  <c r="K70" i="2"/>
  <c r="K71" i="2"/>
  <c r="K72" i="2"/>
  <c r="K73" i="2"/>
  <c r="K74" i="2"/>
  <c r="K75" i="2"/>
  <c r="K76" i="2"/>
  <c r="K77" i="2"/>
  <c r="K78" i="2"/>
  <c r="K79" i="2"/>
  <c r="K80" i="2"/>
  <c r="K81" i="2"/>
  <c r="K82" i="2"/>
  <c r="K83" i="2"/>
  <c r="K84" i="2"/>
  <c r="R84" i="2" s="1"/>
  <c r="K85" i="2"/>
  <c r="K86" i="2"/>
  <c r="K87" i="2"/>
  <c r="K88" i="2"/>
  <c r="K89" i="2"/>
  <c r="K90" i="2"/>
  <c r="J90" i="2" s="1"/>
  <c r="K91" i="2"/>
  <c r="J91" i="2" s="1"/>
  <c r="K92" i="2"/>
  <c r="J92" i="2" s="1"/>
  <c r="K93" i="2"/>
  <c r="J93" i="2" s="1"/>
  <c r="K94" i="2"/>
  <c r="J94" i="2" s="1"/>
  <c r="K95" i="2"/>
  <c r="K96" i="2"/>
  <c r="K97" i="2"/>
  <c r="R97" i="2" s="1"/>
  <c r="K98" i="2"/>
  <c r="K99" i="2"/>
  <c r="K100" i="2"/>
  <c r="K101" i="2"/>
  <c r="K102" i="2"/>
  <c r="K103" i="2"/>
  <c r="K104" i="2"/>
  <c r="K105" i="2"/>
  <c r="L2" i="2"/>
  <c r="L3" i="2"/>
  <c r="L4" i="2"/>
  <c r="L5" i="2"/>
  <c r="L6" i="2"/>
  <c r="L7" i="2"/>
  <c r="L8" i="2"/>
  <c r="L9" i="2"/>
  <c r="L10" i="2"/>
  <c r="L11" i="2"/>
  <c r="L12" i="2"/>
  <c r="L13" i="2"/>
  <c r="L14" i="2"/>
  <c r="L15" i="2"/>
  <c r="L16" i="2"/>
  <c r="L17" i="2"/>
  <c r="L18" i="2"/>
  <c r="L19" i="2"/>
  <c r="L20" i="2"/>
  <c r="L21" i="2"/>
  <c r="L22" i="2"/>
  <c r="L23" i="2"/>
  <c r="L24" i="2"/>
  <c r="L25" i="2"/>
  <c r="L26" i="2"/>
  <c r="L27" i="2"/>
  <c r="L28" i="2"/>
  <c r="L29" i="2"/>
  <c r="L30" i="2"/>
  <c r="L31" i="2"/>
  <c r="L32" i="2"/>
  <c r="L33" i="2"/>
  <c r="L34" i="2"/>
  <c r="L35" i="2"/>
  <c r="L36" i="2"/>
  <c r="L37" i="2"/>
  <c r="L38" i="2"/>
  <c r="L39" i="2"/>
  <c r="L40" i="2"/>
  <c r="L41" i="2"/>
  <c r="L42" i="2"/>
  <c r="L43" i="2"/>
  <c r="L44" i="2"/>
  <c r="L45" i="2"/>
  <c r="L46" i="2"/>
  <c r="L47" i="2"/>
  <c r="L48" i="2"/>
  <c r="L49" i="2"/>
  <c r="L50" i="2"/>
  <c r="L51" i="2"/>
  <c r="L52" i="2"/>
  <c r="L53" i="2"/>
  <c r="L54" i="2"/>
  <c r="L55" i="2"/>
  <c r="L56" i="2"/>
  <c r="L57" i="2"/>
  <c r="L58" i="2"/>
  <c r="L59" i="2"/>
  <c r="L60" i="2"/>
  <c r="L61" i="2"/>
  <c r="L62" i="2"/>
  <c r="L63" i="2"/>
  <c r="L64" i="2"/>
  <c r="L65" i="2"/>
  <c r="L66" i="2"/>
  <c r="L67" i="2"/>
  <c r="L68" i="2"/>
  <c r="L69" i="2"/>
  <c r="L70" i="2"/>
  <c r="L71" i="2"/>
  <c r="L72" i="2"/>
  <c r="L73" i="2"/>
  <c r="L74" i="2"/>
  <c r="L75" i="2"/>
  <c r="L76" i="2"/>
  <c r="L77" i="2"/>
  <c r="L78" i="2"/>
  <c r="L79" i="2"/>
  <c r="L80" i="2"/>
  <c r="L81" i="2"/>
  <c r="L82" i="2"/>
  <c r="L83" i="2"/>
  <c r="L84" i="2"/>
  <c r="L85" i="2"/>
  <c r="L86" i="2"/>
  <c r="L87" i="2"/>
  <c r="L88" i="2"/>
  <c r="L89" i="2"/>
  <c r="L90" i="2"/>
  <c r="L91" i="2"/>
  <c r="L92" i="2"/>
  <c r="L93" i="2"/>
  <c r="L94" i="2"/>
  <c r="L95" i="2"/>
  <c r="L96" i="2"/>
  <c r="L97" i="2"/>
  <c r="L98" i="2"/>
  <c r="L99" i="2"/>
  <c r="L100" i="2"/>
  <c r="L101" i="2"/>
  <c r="L102" i="2"/>
  <c r="L103" i="2"/>
  <c r="L104" i="2"/>
  <c r="L105" i="2"/>
  <c r="M2" i="2"/>
  <c r="M3" i="2"/>
  <c r="M4" i="2"/>
  <c r="M5" i="2"/>
  <c r="M6" i="2"/>
  <c r="M7" i="2"/>
  <c r="M8" i="2"/>
  <c r="M9" i="2"/>
  <c r="M10" i="2"/>
  <c r="O10" i="2" s="1"/>
  <c r="M11" i="2"/>
  <c r="O11" i="2" s="1"/>
  <c r="M12" i="2"/>
  <c r="O12" i="2" s="1"/>
  <c r="M13" i="2"/>
  <c r="O13" i="2" s="1"/>
  <c r="M14" i="2"/>
  <c r="M15" i="2"/>
  <c r="M16" i="2"/>
  <c r="M17" i="2"/>
  <c r="M18" i="2"/>
  <c r="M19" i="2"/>
  <c r="M20" i="2"/>
  <c r="M21" i="2"/>
  <c r="O21" i="2" s="1"/>
  <c r="M22" i="2"/>
  <c r="O22" i="2" s="1"/>
  <c r="M23" i="2"/>
  <c r="M24" i="2"/>
  <c r="O24" i="2" s="1"/>
  <c r="M25" i="2"/>
  <c r="O25" i="2" s="1"/>
  <c r="M26" i="2"/>
  <c r="M27" i="2"/>
  <c r="M28" i="2"/>
  <c r="M29" i="2"/>
  <c r="M30" i="2"/>
  <c r="M31" i="2"/>
  <c r="M32" i="2"/>
  <c r="M33" i="2"/>
  <c r="M34" i="2"/>
  <c r="O34" i="2" s="1"/>
  <c r="M35" i="2"/>
  <c r="O35" i="2" s="1"/>
  <c r="M36" i="2"/>
  <c r="O36" i="2" s="1"/>
  <c r="M37" i="2"/>
  <c r="M38" i="2"/>
  <c r="M39" i="2"/>
  <c r="M40" i="2"/>
  <c r="M41" i="2"/>
  <c r="M42" i="2"/>
  <c r="M43" i="2"/>
  <c r="M44" i="2"/>
  <c r="M45" i="2"/>
  <c r="M46" i="2"/>
  <c r="M47" i="2"/>
  <c r="M48" i="2"/>
  <c r="M49" i="2"/>
  <c r="M50" i="2"/>
  <c r="M51" i="2"/>
  <c r="M52" i="2"/>
  <c r="M53" i="2"/>
  <c r="M54" i="2"/>
  <c r="M55" i="2"/>
  <c r="M56" i="2"/>
  <c r="M57" i="2"/>
  <c r="M58" i="2"/>
  <c r="O58" i="2" s="1"/>
  <c r="M59" i="2"/>
  <c r="O59" i="2" s="1"/>
  <c r="M60" i="2"/>
  <c r="O60" i="2" s="1"/>
  <c r="M61" i="2"/>
  <c r="O61" i="2" s="1"/>
  <c r="M62" i="2"/>
  <c r="M63" i="2"/>
  <c r="M64" i="2"/>
  <c r="M65" i="2"/>
  <c r="M66" i="2"/>
  <c r="M67" i="2"/>
  <c r="M68" i="2"/>
  <c r="M69" i="2"/>
  <c r="O69" i="2" s="1"/>
  <c r="M70" i="2"/>
  <c r="O70" i="2" s="1"/>
  <c r="M71" i="2"/>
  <c r="O71" i="2" s="1"/>
  <c r="M72" i="2"/>
  <c r="O72" i="2" s="1"/>
  <c r="M73" i="2"/>
  <c r="O73" i="2" s="1"/>
  <c r="M74" i="2"/>
  <c r="M75" i="2"/>
  <c r="M76" i="2"/>
  <c r="M77" i="2"/>
  <c r="M78" i="2"/>
  <c r="M79" i="2"/>
  <c r="M80" i="2"/>
  <c r="M81" i="2"/>
  <c r="O81" i="2" s="1"/>
  <c r="M82" i="2"/>
  <c r="O82" i="2" s="1"/>
  <c r="M83" i="2"/>
  <c r="O83" i="2" s="1"/>
  <c r="M84" i="2"/>
  <c r="O84" i="2" s="1"/>
  <c r="M85" i="2"/>
  <c r="O85" i="2" s="1"/>
  <c r="M86" i="2"/>
  <c r="M87" i="2"/>
  <c r="M88" i="2"/>
  <c r="M89" i="2"/>
  <c r="M90" i="2"/>
  <c r="M91" i="2"/>
  <c r="M92" i="2"/>
  <c r="M93" i="2"/>
  <c r="M94" i="2"/>
  <c r="M95" i="2"/>
  <c r="O95" i="2" s="1"/>
  <c r="M96" i="2"/>
  <c r="O96" i="2" s="1"/>
  <c r="M97" i="2"/>
  <c r="O97" i="2" s="1"/>
  <c r="M98" i="2"/>
  <c r="M99" i="2"/>
  <c r="M100" i="2"/>
  <c r="M101" i="2"/>
  <c r="M102" i="2"/>
  <c r="M103" i="2"/>
  <c r="M104" i="2"/>
  <c r="M105" i="2"/>
  <c r="O105" i="2" s="1"/>
  <c r="D2" i="4"/>
  <c r="D3" i="4"/>
  <c r="D4" i="4"/>
  <c r="N37" i="2" l="1"/>
  <c r="N23" i="2"/>
  <c r="N33" i="2"/>
  <c r="N9" i="2"/>
  <c r="N32" i="2"/>
  <c r="N19" i="2"/>
  <c r="N18" i="2"/>
  <c r="N5" i="2"/>
  <c r="J22" i="2"/>
  <c r="U22" i="2"/>
  <c r="J36" i="2"/>
  <c r="J35" i="2"/>
  <c r="J21" i="2"/>
  <c r="J8" i="2"/>
  <c r="J7" i="2"/>
  <c r="U23" i="2" s="1"/>
  <c r="R96" i="2"/>
  <c r="T96" i="2" s="1"/>
  <c r="S96" i="2" s="1"/>
  <c r="R72" i="2"/>
  <c r="T72" i="2" s="1"/>
  <c r="S72" i="2" s="1"/>
  <c r="R48" i="2"/>
  <c r="T48" i="2" s="1"/>
  <c r="S48" i="2" s="1"/>
  <c r="R24" i="2"/>
  <c r="T24" i="2" s="1"/>
  <c r="S24" i="2" s="1"/>
  <c r="R95" i="2"/>
  <c r="T95" i="2" s="1"/>
  <c r="S95" i="2" s="1"/>
  <c r="R83" i="2"/>
  <c r="T83" i="2" s="1"/>
  <c r="S83" i="2" s="1"/>
  <c r="R71" i="2"/>
  <c r="T71" i="2" s="1"/>
  <c r="S71" i="2" s="1"/>
  <c r="R59" i="2"/>
  <c r="T59" i="2" s="1"/>
  <c r="S59" i="2" s="1"/>
  <c r="R47" i="2"/>
  <c r="T47" i="2" s="1"/>
  <c r="S47" i="2" s="1"/>
  <c r="R23" i="2"/>
  <c r="T23" i="2" s="1"/>
  <c r="S23" i="2" s="1"/>
  <c r="R11" i="2"/>
  <c r="T11" i="2" s="1"/>
  <c r="S11" i="2" s="1"/>
  <c r="T84" i="2"/>
  <c r="S84" i="2" s="1"/>
  <c r="T60" i="2"/>
  <c r="S60" i="2" s="1"/>
  <c r="T12" i="2"/>
  <c r="S12" i="2" s="1"/>
  <c r="R94" i="2"/>
  <c r="T94" i="2" s="1"/>
  <c r="S94" i="2" s="1"/>
  <c r="R82" i="2"/>
  <c r="T82" i="2" s="1"/>
  <c r="S82" i="2" s="1"/>
  <c r="R70" i="2"/>
  <c r="T70" i="2" s="1"/>
  <c r="S70" i="2" s="1"/>
  <c r="R58" i="2"/>
  <c r="T58" i="2" s="1"/>
  <c r="S58" i="2" s="1"/>
  <c r="R46" i="2"/>
  <c r="T46" i="2" s="1"/>
  <c r="S46" i="2" s="1"/>
  <c r="R34" i="2"/>
  <c r="T34" i="2" s="1"/>
  <c r="S34" i="2" s="1"/>
  <c r="R10" i="2"/>
  <c r="T10" i="2" s="1"/>
  <c r="S10" i="2" s="1"/>
  <c r="O57" i="2"/>
  <c r="Q57" i="2" s="1"/>
  <c r="P57" i="2" s="1"/>
  <c r="R105" i="2"/>
  <c r="T105" i="2" s="1"/>
  <c r="S105" i="2" s="1"/>
  <c r="R93" i="2"/>
  <c r="T93" i="2" s="1"/>
  <c r="S93" i="2" s="1"/>
  <c r="R81" i="2"/>
  <c r="T81" i="2" s="1"/>
  <c r="S81" i="2" s="1"/>
  <c r="R69" i="2"/>
  <c r="T69" i="2" s="1"/>
  <c r="S69" i="2" s="1"/>
  <c r="R57" i="2"/>
  <c r="T57" i="2" s="1"/>
  <c r="S57" i="2" s="1"/>
  <c r="R45" i="2"/>
  <c r="T45" i="2" s="1"/>
  <c r="S45" i="2" s="1"/>
  <c r="R33" i="2"/>
  <c r="T33" i="2" s="1"/>
  <c r="S33" i="2" s="1"/>
  <c r="R9" i="2"/>
  <c r="T9" i="2" s="1"/>
  <c r="S9" i="2" s="1"/>
  <c r="O104" i="2"/>
  <c r="Q104" i="2" s="1"/>
  <c r="P104" i="2" s="1"/>
  <c r="O80" i="2"/>
  <c r="Q80" i="2" s="1"/>
  <c r="P80" i="2" s="1"/>
  <c r="O68" i="2"/>
  <c r="Q68" i="2" s="1"/>
  <c r="P68" i="2" s="1"/>
  <c r="O56" i="2"/>
  <c r="Q56" i="2" s="1"/>
  <c r="P56" i="2" s="1"/>
  <c r="O20" i="2"/>
  <c r="Q20" i="2" s="1"/>
  <c r="P20" i="2" s="1"/>
  <c r="O8" i="2"/>
  <c r="Q8" i="2" s="1"/>
  <c r="P8" i="2" s="1"/>
  <c r="R104" i="2"/>
  <c r="T104" i="2" s="1"/>
  <c r="S104" i="2" s="1"/>
  <c r="R92" i="2"/>
  <c r="T92" i="2" s="1"/>
  <c r="S92" i="2" s="1"/>
  <c r="R80" i="2"/>
  <c r="T80" i="2" s="1"/>
  <c r="S80" i="2" s="1"/>
  <c r="R68" i="2"/>
  <c r="T68" i="2" s="1"/>
  <c r="S68" i="2" s="1"/>
  <c r="R56" i="2"/>
  <c r="T56" i="2" s="1"/>
  <c r="S56" i="2" s="1"/>
  <c r="R44" i="2"/>
  <c r="T44" i="2" s="1"/>
  <c r="S44" i="2" s="1"/>
  <c r="R32" i="2"/>
  <c r="T32" i="2" s="1"/>
  <c r="S32" i="2" s="1"/>
  <c r="R20" i="2"/>
  <c r="T20" i="2" s="1"/>
  <c r="S20" i="2" s="1"/>
  <c r="Q81" i="2"/>
  <c r="P81" i="2" s="1"/>
  <c r="O103" i="2"/>
  <c r="Q103" i="2" s="1"/>
  <c r="P103" i="2" s="1"/>
  <c r="O79" i="2"/>
  <c r="Q79" i="2" s="1"/>
  <c r="P79" i="2" s="1"/>
  <c r="O67" i="2"/>
  <c r="Q67" i="2" s="1"/>
  <c r="P67" i="2" s="1"/>
  <c r="O55" i="2"/>
  <c r="Q55" i="2" s="1"/>
  <c r="P55" i="2" s="1"/>
  <c r="O43" i="2"/>
  <c r="Q43" i="2" s="1"/>
  <c r="P43" i="2" s="1"/>
  <c r="O31" i="2"/>
  <c r="Q31" i="2" s="1"/>
  <c r="P31" i="2" s="1"/>
  <c r="O7" i="2"/>
  <c r="Q7" i="2" s="1"/>
  <c r="P7" i="2" s="1"/>
  <c r="R103" i="2"/>
  <c r="T103" i="2" s="1"/>
  <c r="S103" i="2" s="1"/>
  <c r="R91" i="2"/>
  <c r="T91" i="2" s="1"/>
  <c r="S91" i="2" s="1"/>
  <c r="R79" i="2"/>
  <c r="T79" i="2" s="1"/>
  <c r="S79" i="2" s="1"/>
  <c r="R67" i="2"/>
  <c r="T67" i="2" s="1"/>
  <c r="S67" i="2" s="1"/>
  <c r="R55" i="2"/>
  <c r="T55" i="2" s="1"/>
  <c r="S55" i="2" s="1"/>
  <c r="R43" i="2"/>
  <c r="T43" i="2" s="1"/>
  <c r="S43" i="2" s="1"/>
  <c r="R31" i="2"/>
  <c r="T31" i="2" s="1"/>
  <c r="S31" i="2" s="1"/>
  <c r="R19" i="2"/>
  <c r="T19" i="2" s="1"/>
  <c r="S19" i="2" s="1"/>
  <c r="Q21" i="2"/>
  <c r="P21" i="2" s="1"/>
  <c r="R61" i="2"/>
  <c r="T61" i="2" s="1"/>
  <c r="S61" i="2" s="1"/>
  <c r="O102" i="2"/>
  <c r="Q102" i="2" s="1"/>
  <c r="P102" i="2" s="1"/>
  <c r="O78" i="2"/>
  <c r="Q78" i="2" s="1"/>
  <c r="P78" i="2" s="1"/>
  <c r="O66" i="2"/>
  <c r="Q66" i="2" s="1"/>
  <c r="P66" i="2" s="1"/>
  <c r="O54" i="2"/>
  <c r="Q54" i="2" s="1"/>
  <c r="P54" i="2" s="1"/>
  <c r="O42" i="2"/>
  <c r="Q42" i="2" s="1"/>
  <c r="P42" i="2" s="1"/>
  <c r="O30" i="2"/>
  <c r="Q30" i="2" s="1"/>
  <c r="P30" i="2" s="1"/>
  <c r="O6" i="2"/>
  <c r="Q6" i="2" s="1"/>
  <c r="P6" i="2" s="1"/>
  <c r="R102" i="2"/>
  <c r="T102" i="2" s="1"/>
  <c r="S102" i="2" s="1"/>
  <c r="R90" i="2"/>
  <c r="T90" i="2" s="1"/>
  <c r="S90" i="2" s="1"/>
  <c r="R78" i="2"/>
  <c r="T78" i="2" s="1"/>
  <c r="S78" i="2" s="1"/>
  <c r="R66" i="2"/>
  <c r="T66" i="2" s="1"/>
  <c r="S66" i="2" s="1"/>
  <c r="R54" i="2"/>
  <c r="T54" i="2" s="1"/>
  <c r="S54" i="2" s="1"/>
  <c r="R42" i="2"/>
  <c r="T42" i="2" s="1"/>
  <c r="S42" i="2" s="1"/>
  <c r="R30" i="2"/>
  <c r="T30" i="2" s="1"/>
  <c r="S30" i="2" s="1"/>
  <c r="R18" i="2"/>
  <c r="T18" i="2" s="1"/>
  <c r="S18" i="2" s="1"/>
  <c r="R6" i="2"/>
  <c r="T6" i="2" s="1"/>
  <c r="S6" i="2" s="1"/>
  <c r="Q69" i="2"/>
  <c r="P69" i="2" s="1"/>
  <c r="R85" i="2"/>
  <c r="T85" i="2" s="1"/>
  <c r="S85" i="2" s="1"/>
  <c r="R73" i="2"/>
  <c r="T73" i="2" s="1"/>
  <c r="S73" i="2" s="1"/>
  <c r="R49" i="2"/>
  <c r="T49" i="2" s="1"/>
  <c r="S49" i="2" s="1"/>
  <c r="R37" i="2"/>
  <c r="T37" i="2" s="1"/>
  <c r="S37" i="2" s="1"/>
  <c r="R25" i="2"/>
  <c r="T25" i="2" s="1"/>
  <c r="S25" i="2" s="1"/>
  <c r="R13" i="2"/>
  <c r="T13" i="2" s="1"/>
  <c r="S13" i="2" s="1"/>
  <c r="Q97" i="2"/>
  <c r="P97" i="2" s="1"/>
  <c r="Q85" i="2"/>
  <c r="P85" i="2" s="1"/>
  <c r="Q73" i="2"/>
  <c r="P73" i="2" s="1"/>
  <c r="Q61" i="2"/>
  <c r="P61" i="2" s="1"/>
  <c r="Q25" i="2"/>
  <c r="P25" i="2" s="1"/>
  <c r="Q13" i="2"/>
  <c r="P13" i="2" s="1"/>
  <c r="O101" i="2"/>
  <c r="Q101" i="2" s="1"/>
  <c r="P101" i="2" s="1"/>
  <c r="O77" i="2"/>
  <c r="Q77" i="2" s="1"/>
  <c r="P77" i="2" s="1"/>
  <c r="O65" i="2"/>
  <c r="Q65" i="2" s="1"/>
  <c r="P65" i="2" s="1"/>
  <c r="O53" i="2"/>
  <c r="Q53" i="2" s="1"/>
  <c r="P53" i="2" s="1"/>
  <c r="O41" i="2"/>
  <c r="Q41" i="2" s="1"/>
  <c r="P41" i="2" s="1"/>
  <c r="O29" i="2"/>
  <c r="Q29" i="2" s="1"/>
  <c r="P29" i="2" s="1"/>
  <c r="O17" i="2"/>
  <c r="Q17" i="2" s="1"/>
  <c r="P17" i="2" s="1"/>
  <c r="R101" i="2"/>
  <c r="T101" i="2" s="1"/>
  <c r="S101" i="2" s="1"/>
  <c r="R89" i="2"/>
  <c r="T89" i="2" s="1"/>
  <c r="S89" i="2" s="1"/>
  <c r="R77" i="2"/>
  <c r="T77" i="2" s="1"/>
  <c r="S77" i="2" s="1"/>
  <c r="R65" i="2"/>
  <c r="T65" i="2" s="1"/>
  <c r="S65" i="2" s="1"/>
  <c r="R53" i="2"/>
  <c r="T53" i="2" s="1"/>
  <c r="S53" i="2" s="1"/>
  <c r="R41" i="2"/>
  <c r="T41" i="2" s="1"/>
  <c r="S41" i="2" s="1"/>
  <c r="R29" i="2"/>
  <c r="T29" i="2" s="1"/>
  <c r="S29" i="2" s="1"/>
  <c r="R17" i="2"/>
  <c r="T17" i="2" s="1"/>
  <c r="S17" i="2" s="1"/>
  <c r="R5" i="2"/>
  <c r="T5" i="2" s="1"/>
  <c r="S5" i="2" s="1"/>
  <c r="Q96" i="2"/>
  <c r="P96" i="2" s="1"/>
  <c r="Q84" i="2"/>
  <c r="P84" i="2" s="1"/>
  <c r="Q72" i="2"/>
  <c r="P72" i="2" s="1"/>
  <c r="Q60" i="2"/>
  <c r="P60" i="2" s="1"/>
  <c r="Q36" i="2"/>
  <c r="P36" i="2" s="1"/>
  <c r="Q24" i="2"/>
  <c r="P24" i="2" s="1"/>
  <c r="Q12" i="2"/>
  <c r="P12" i="2" s="1"/>
  <c r="O100" i="2"/>
  <c r="Q100" i="2" s="1"/>
  <c r="P100" i="2" s="1"/>
  <c r="O76" i="2"/>
  <c r="Q76" i="2" s="1"/>
  <c r="P76" i="2" s="1"/>
  <c r="O64" i="2"/>
  <c r="Q64" i="2" s="1"/>
  <c r="P64" i="2" s="1"/>
  <c r="O52" i="2"/>
  <c r="Q52" i="2" s="1"/>
  <c r="P52" i="2" s="1"/>
  <c r="O40" i="2"/>
  <c r="Q40" i="2" s="1"/>
  <c r="P40" i="2" s="1"/>
  <c r="O28" i="2"/>
  <c r="Q28" i="2" s="1"/>
  <c r="P28" i="2" s="1"/>
  <c r="O16" i="2"/>
  <c r="Q16" i="2" s="1"/>
  <c r="P16" i="2" s="1"/>
  <c r="R100" i="2"/>
  <c r="T100" i="2" s="1"/>
  <c r="S100" i="2" s="1"/>
  <c r="R88" i="2"/>
  <c r="T88" i="2" s="1"/>
  <c r="S88" i="2" s="1"/>
  <c r="R76" i="2"/>
  <c r="T76" i="2" s="1"/>
  <c r="S76" i="2" s="1"/>
  <c r="R64" i="2"/>
  <c r="T64" i="2" s="1"/>
  <c r="S64" i="2" s="1"/>
  <c r="R52" i="2"/>
  <c r="T52" i="2" s="1"/>
  <c r="S52" i="2" s="1"/>
  <c r="R40" i="2"/>
  <c r="T40" i="2" s="1"/>
  <c r="S40" i="2" s="1"/>
  <c r="R28" i="2"/>
  <c r="T28" i="2" s="1"/>
  <c r="S28" i="2" s="1"/>
  <c r="R16" i="2"/>
  <c r="T16" i="2" s="1"/>
  <c r="S16" i="2" s="1"/>
  <c r="R4" i="2"/>
  <c r="T4" i="2" s="1"/>
  <c r="S4" i="2" s="1"/>
  <c r="Q105" i="2"/>
  <c r="P105" i="2" s="1"/>
  <c r="Q95" i="2"/>
  <c r="P95" i="2" s="1"/>
  <c r="Q83" i="2"/>
  <c r="P83" i="2" s="1"/>
  <c r="Q71" i="2"/>
  <c r="P71" i="2" s="1"/>
  <c r="Q59" i="2"/>
  <c r="P59" i="2" s="1"/>
  <c r="Q35" i="2"/>
  <c r="P35" i="2" s="1"/>
  <c r="Q11" i="2"/>
  <c r="P11" i="2" s="1"/>
  <c r="O99" i="2"/>
  <c r="Q99" i="2" s="1"/>
  <c r="P99" i="2" s="1"/>
  <c r="O75" i="2"/>
  <c r="Q75" i="2" s="1"/>
  <c r="P75" i="2" s="1"/>
  <c r="O63" i="2"/>
  <c r="Q63" i="2" s="1"/>
  <c r="P63" i="2" s="1"/>
  <c r="O39" i="2"/>
  <c r="Q39" i="2" s="1"/>
  <c r="P39" i="2" s="1"/>
  <c r="O27" i="2"/>
  <c r="Q27" i="2" s="1"/>
  <c r="P27" i="2" s="1"/>
  <c r="O15" i="2"/>
  <c r="Q15" i="2" s="1"/>
  <c r="P15" i="2" s="1"/>
  <c r="O3" i="2"/>
  <c r="Q3" i="2" s="1"/>
  <c r="P3" i="2" s="1"/>
  <c r="R99" i="2"/>
  <c r="T99" i="2" s="1"/>
  <c r="S99" i="2" s="1"/>
  <c r="R87" i="2"/>
  <c r="T87" i="2" s="1"/>
  <c r="S87" i="2" s="1"/>
  <c r="R75" i="2"/>
  <c r="T75" i="2" s="1"/>
  <c r="S75" i="2" s="1"/>
  <c r="R63" i="2"/>
  <c r="T63" i="2" s="1"/>
  <c r="S63" i="2" s="1"/>
  <c r="R51" i="2"/>
  <c r="T51" i="2" s="1"/>
  <c r="S51" i="2" s="1"/>
  <c r="R39" i="2"/>
  <c r="T39" i="2" s="1"/>
  <c r="S39" i="2" s="1"/>
  <c r="R27" i="2"/>
  <c r="T27" i="2" s="1"/>
  <c r="S27" i="2" s="1"/>
  <c r="R15" i="2"/>
  <c r="T15" i="2" s="1"/>
  <c r="S15" i="2" s="1"/>
  <c r="R3" i="2"/>
  <c r="T97" i="2"/>
  <c r="S97" i="2" s="1"/>
  <c r="Q82" i="2"/>
  <c r="P82" i="2" s="1"/>
  <c r="Q70" i="2"/>
  <c r="P70" i="2" s="1"/>
  <c r="Q58" i="2"/>
  <c r="P58" i="2" s="1"/>
  <c r="Q34" i="2"/>
  <c r="P34" i="2" s="1"/>
  <c r="Q22" i="2"/>
  <c r="P22" i="2" s="1"/>
  <c r="Q10" i="2"/>
  <c r="P10" i="2" s="1"/>
  <c r="O98" i="2"/>
  <c r="Q98" i="2" s="1"/>
  <c r="P98" i="2" s="1"/>
  <c r="O86" i="2"/>
  <c r="Q86" i="2" s="1"/>
  <c r="P86" i="2" s="1"/>
  <c r="O74" i="2"/>
  <c r="Q74" i="2" s="1"/>
  <c r="P74" i="2" s="1"/>
  <c r="O62" i="2"/>
  <c r="Q62" i="2" s="1"/>
  <c r="P62" i="2" s="1"/>
  <c r="O38" i="2"/>
  <c r="Q38" i="2" s="1"/>
  <c r="P38" i="2" s="1"/>
  <c r="O26" i="2"/>
  <c r="Q26" i="2" s="1"/>
  <c r="P26" i="2" s="1"/>
  <c r="O14" i="2"/>
  <c r="Q14" i="2" s="1"/>
  <c r="P14" i="2" s="1"/>
  <c r="O2" i="2"/>
  <c r="Q2" i="2" s="1"/>
  <c r="P2" i="2" s="1"/>
  <c r="R98" i="2"/>
  <c r="T98" i="2" s="1"/>
  <c r="S98" i="2" s="1"/>
  <c r="R86" i="2"/>
  <c r="T86" i="2" s="1"/>
  <c r="S86" i="2" s="1"/>
  <c r="R74" i="2"/>
  <c r="T74" i="2" s="1"/>
  <c r="S74" i="2" s="1"/>
  <c r="R62" i="2"/>
  <c r="T62" i="2" s="1"/>
  <c r="S62" i="2" s="1"/>
  <c r="R50" i="2"/>
  <c r="T50" i="2" s="1"/>
  <c r="S50" i="2" s="1"/>
  <c r="R38" i="2"/>
  <c r="T38" i="2" s="1"/>
  <c r="S38" i="2" s="1"/>
  <c r="R26" i="2"/>
  <c r="T26" i="2" s="1"/>
  <c r="S26" i="2" s="1"/>
  <c r="R14" i="2"/>
  <c r="T14" i="2" s="1"/>
  <c r="S14" i="2" s="1"/>
  <c r="R2" i="2"/>
  <c r="T2" i="2" s="1"/>
  <c r="S2" i="2" s="1"/>
  <c r="O51" i="2"/>
  <c r="O93" i="2"/>
  <c r="O45" i="2"/>
  <c r="O46" i="2"/>
  <c r="O9" i="2"/>
  <c r="O92" i="2"/>
  <c r="O91" i="2"/>
  <c r="O90" i="2"/>
  <c r="O89" i="2"/>
  <c r="O50" i="2"/>
  <c r="O49" i="2"/>
  <c r="O37" i="2"/>
  <c r="O48" i="2"/>
  <c r="O47" i="2"/>
  <c r="O23" i="2"/>
  <c r="U21" i="2" l="1"/>
  <c r="U35" i="2"/>
  <c r="U36" i="2"/>
  <c r="U37" i="2"/>
  <c r="T8" i="2"/>
  <c r="S8" i="2" s="1"/>
  <c r="O4" i="2"/>
  <c r="Q4" i="2" s="1"/>
  <c r="P4" i="2" s="1"/>
  <c r="O33" i="2"/>
  <c r="Q33" i="2" s="1"/>
  <c r="P33" i="2" s="1"/>
  <c r="T35" i="2"/>
  <c r="S35" i="2" s="1"/>
  <c r="O5" i="2"/>
  <c r="Q5" i="2" s="1"/>
  <c r="P5" i="2" s="1"/>
  <c r="O88" i="2"/>
  <c r="O18" i="2"/>
  <c r="Q18" i="2" s="1"/>
  <c r="P18" i="2" s="1"/>
  <c r="T3" i="2"/>
  <c r="S3" i="2" s="1"/>
  <c r="T21" i="2"/>
  <c r="S21" i="2" s="1"/>
  <c r="O19" i="2"/>
  <c r="Q19" i="2" s="1"/>
  <c r="P19" i="2" s="1"/>
  <c r="T22" i="2"/>
  <c r="S22" i="2" s="1"/>
  <c r="O94" i="2"/>
  <c r="Q94" i="2" s="1"/>
  <c r="P94" i="2" s="1"/>
  <c r="T36" i="2"/>
  <c r="S36" i="2" s="1"/>
  <c r="O32" i="2"/>
  <c r="Q32" i="2" s="1"/>
  <c r="P32" i="2" s="1"/>
  <c r="T7" i="2"/>
  <c r="S7" i="2" s="1"/>
  <c r="O44" i="2"/>
  <c r="Q44" i="2" s="1"/>
  <c r="P44" i="2" s="1"/>
  <c r="O87" i="2"/>
  <c r="Q92" i="2" s="1"/>
  <c r="P92" i="2" s="1"/>
  <c r="Q47" i="2"/>
  <c r="P47" i="2" s="1"/>
  <c r="Q48" i="2"/>
  <c r="P48" i="2" s="1"/>
  <c r="Q50" i="2"/>
  <c r="P50" i="2" s="1"/>
  <c r="Q51" i="2"/>
  <c r="P51" i="2" s="1"/>
  <c r="Q46" i="2" l="1"/>
  <c r="P46" i="2" s="1"/>
  <c r="Q49" i="2"/>
  <c r="P49" i="2" s="1"/>
  <c r="Q88" i="2"/>
  <c r="P88" i="2" s="1"/>
  <c r="Q9" i="2"/>
  <c r="Q93" i="2"/>
  <c r="P93" i="2" s="1"/>
  <c r="Q45" i="2"/>
  <c r="P45" i="2" s="1"/>
  <c r="Q89" i="2"/>
  <c r="P89" i="2" s="1"/>
  <c r="Q90" i="2"/>
  <c r="P90" i="2" s="1"/>
  <c r="Q23" i="2"/>
  <c r="P23" i="2" s="1"/>
  <c r="Q87" i="2"/>
  <c r="P87" i="2" s="1"/>
  <c r="Q37" i="2"/>
  <c r="P37" i="2" s="1"/>
  <c r="Q91" i="2"/>
  <c r="P91" i="2" s="1"/>
  <c r="U92" i="2" l="1"/>
  <c r="P9" i="2"/>
  <c r="U44" i="2" l="1"/>
  <c r="U45" i="2"/>
  <c r="U48" i="2"/>
  <c r="U46" i="2"/>
  <c r="U94" i="2"/>
  <c r="U91" i="2"/>
  <c r="U51" i="2"/>
  <c r="U50" i="2"/>
  <c r="U49" i="2"/>
  <c r="U93" i="2"/>
  <c r="U90" i="2"/>
  <c r="U8" i="2"/>
  <c r="U47" i="2"/>
  <c r="U7" i="2"/>
  <c r="U9" i="2"/>
  <c r="F2" i="4" l="1" a="1"/>
  <c r="F2" i="4" s="1"/>
  <c r="G3" i="4" a="1"/>
  <c r="G3" i="4" s="1"/>
  <c r="G4" i="4" a="1"/>
  <c r="G4" i="4" s="1"/>
  <c r="F3" i="4" a="1"/>
  <c r="F3" i="4" s="1"/>
  <c r="H3" i="4" s="1"/>
  <c r="N3" i="5" s="1"/>
  <c r="G2" i="4" a="1"/>
  <c r="G2" i="4" s="1"/>
  <c r="F4" i="4" a="1"/>
  <c r="F4" i="4" s="1"/>
  <c r="H4" i="4" s="1"/>
  <c r="N2" i="5" s="1"/>
  <c r="H2" i="4" l="1"/>
  <c r="N4" i="5" s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Cylfo</author>
  </authors>
  <commentList>
    <comment ref="D1" authorId="0" shapeId="0" xr:uid="{4A3647F0-4FEC-4B74-A187-84FBFFA54DD1}">
      <text>
        <r>
          <rPr>
            <b/>
            <sz val="9"/>
            <color indexed="81"/>
            <rFont val="Tahoma"/>
            <charset val="1"/>
          </rPr>
          <t>Clé de recherche calculée. La formule peut être adaptée mais il ne faut pas saisir une valeur de clé.</t>
        </r>
      </text>
    </comment>
    <comment ref="E1" authorId="0" shapeId="0" xr:uid="{FC2D8DE1-5830-406C-B183-71A38CE2860C}">
      <text>
        <r>
          <rPr>
            <b/>
            <sz val="9"/>
            <color indexed="81"/>
            <rFont val="Tahoma"/>
            <charset val="1"/>
          </rPr>
          <t>Ne renseigner cette colonne que si la clé de recherche calculée n'est pas correcte.</t>
        </r>
        <r>
          <rPr>
            <sz val="9"/>
            <color indexed="81"/>
            <rFont val="Tahoma"/>
            <charset val="1"/>
          </rPr>
          <t xml:space="preserve">
</t>
        </r>
      </text>
    </comment>
  </commentList>
</comments>
</file>

<file path=xl/sharedStrings.xml><?xml version="1.0" encoding="utf-8"?>
<sst xmlns="http://schemas.openxmlformats.org/spreadsheetml/2006/main" count="497" uniqueCount="110">
  <si>
    <t>Application Code</t>
  </si>
  <si>
    <t>Procedure Identifier</t>
  </si>
  <si>
    <t>PDS Active Ingredient Manufacturer</t>
  </si>
  <si>
    <t xml:space="preserve">PDS Active Ingredient Function </t>
  </si>
  <si>
    <t>PDS Active Ingredient Function Manufacturer</t>
  </si>
  <si>
    <t>PDS COS/CEP</t>
  </si>
  <si>
    <t>PDS DMF</t>
  </si>
  <si>
    <t>PDS DMF CEP Owner</t>
  </si>
  <si>
    <t xml:space="preserve"> </t>
  </si>
  <si>
    <t>Control of the active ingredient(s)</t>
  </si>
  <si>
    <t>Manufacturer of intermediate of active ingredient</t>
  </si>
  <si>
    <t>Micronisation</t>
  </si>
  <si>
    <t>Excella GmbH &amp; Co. KG Nürnberger Strasse 12, 90537 Feucht, Germany DE</t>
  </si>
  <si>
    <t>Harman Finochem Limited Plot No E-7, E-8, E-9, MIDC Industrial Area, Chikalthana, Aurangabad - 431 006 Maharashtra, India IN</t>
  </si>
  <si>
    <t>Harman Finochem Ltd. Vinay Bhavya Complex, 159-A, C.S.T. Road, Kalina, Santacruz (East), Mumbai - 400 098, Maharashtra, India IN</t>
  </si>
  <si>
    <t>Harman Finochem Limited Plot No. A-100, A-100/1, A-100/2 &amp; D-1, M.I.D.C. Industrial Area, Shendra, 431 007 Aurangabad, Maharashtra, India IN</t>
  </si>
  <si>
    <t>Shilpa Medicare Limited Plot No. 33, 33A, 40 to 47, Raichur Industrial Growth Centre, Wadloor Road, Chicksugur Cross, Chicksugur, 584134 Raichur, Karnataka IN</t>
  </si>
  <si>
    <t>IMS S.R.L. Via Venezia Giulia 23, 20157 Milano, Italy IT</t>
  </si>
  <si>
    <t>3M Health Care Limited Derby Road, Loughborough, Leicestershire, LE11 5SF, UK GB</t>
  </si>
  <si>
    <t>Redox S.r.l. Viale Stucchi 62/26, 20900 Monza (MB), Italy IT</t>
  </si>
  <si>
    <t>Micro Labs Ltd. Plot No. S-155 to S-159 &amp; N1, Phase III &amp; IV, Verna Industrial Estate, Verna Salcette, Goa, 403722, India IN</t>
  </si>
  <si>
    <t>LabAnalysis s.r.l. Via Europa 5, Casanova Lonati (PV) 27041, Italy IT</t>
  </si>
  <si>
    <t>Shouguang Fukang Pharmaceutical Co. Ltd North-East of Dongwaihuan Road 262700 Shouguang China CN</t>
  </si>
  <si>
    <t>Ningbo Smart Pharmaceutical Co. Ltd. No 1., Yincheng Road, Xiao Gang, Beilun District, 315803 Ningbo, China CN</t>
  </si>
  <si>
    <t>Valdepharm Parc Industriel d Incarville, 27100 Val-de-Reuil, France FR</t>
  </si>
  <si>
    <t>USV Private Limited B-1/8, M.I.D.C., Lote Parshuram Industrial Area, District Ratnagiri, 415 722 Taluka-Khed, Maharashtra, India IN</t>
  </si>
  <si>
    <t>USV Private Limited Arvind Vithal Gandhi Chowk, B.S.D. Marg, Govandi, 400 088 Mumbai, Maharashtra, India IN</t>
  </si>
  <si>
    <t>GRANULES INDIA LIMITED H.No.6-5 &amp; 6-11, Temple Road, Gummadidala Mandal, Sangareddy District, 502 313 Bonthapally Village, Telangana, India IN</t>
  </si>
  <si>
    <t>Granules India Limited 2nd Floor, 3rd Block, My Home Hub, Madhapur, India, 500081 Hyderabad, India IN</t>
  </si>
  <si>
    <t>Wanbury Limited 10th Floor, B-Wing, BSEL Tech Park, Sector 30A, Opp. Vashi Railway Station, 400 703 Vashi, Navi Mumbai, Maharashtra, India IN</t>
  </si>
  <si>
    <t>Metformin HCl</t>
  </si>
  <si>
    <t>R0-CEP 2018-120-Rev 00</t>
  </si>
  <si>
    <t>Granules India Limited 15 A/1, I.D.A.,Phase III, Jeedimetla Quthbullapur Mandal, Medchal-Malkajgiri District, 500 055, Hyderabad, Telangana IN</t>
  </si>
  <si>
    <t>R1-CEP 2000-059-Rev 10</t>
  </si>
  <si>
    <t>R1-CEP 2008-043-Rev 04</t>
  </si>
  <si>
    <t>R1-CEP 1997-049-Rev 07</t>
  </si>
  <si>
    <t>Wanbury Limited A-15, M.I.D.C. Industrial Estate Area, District Raigad, 410220 Patalganga, Maharashtra, India IN</t>
  </si>
  <si>
    <t>R1-CEP 1998-079-Rev 09</t>
  </si>
  <si>
    <t>Wanbury Limited K. Illindalaparru, Iragavaram Mandal, West Godavari District, 534217 Tanuku, Andhra Pradesh, India IN</t>
  </si>
  <si>
    <t>R1-CEP 2004-124-Rev 05</t>
  </si>
  <si>
    <t>DE-H-4524-001-MR</t>
  </si>
  <si>
    <t>DE/H/4524/</t>
  </si>
  <si>
    <t>Mianserin HCl</t>
  </si>
  <si>
    <t>Euticals S.p.A Viale Milano 86/88, 26900 Lodi, Italy IT</t>
  </si>
  <si>
    <t>FR NL26532-3-4</t>
  </si>
  <si>
    <t>Archimica S.p.A. Viale Milano 86, Lodi, LO, 26900, Italy IT</t>
  </si>
  <si>
    <t>R1-CEP-2002-055-rev 05</t>
  </si>
  <si>
    <t>R1-CEP 2002-055-Rev 04</t>
  </si>
  <si>
    <t>version :July 2021</t>
  </si>
  <si>
    <t>DMF No.97-018 (version November 2018)</t>
  </si>
  <si>
    <t>R1-CEP 2002-055-Rev 06</t>
  </si>
  <si>
    <t>R1-CEP-2002-055-Rev 05</t>
  </si>
  <si>
    <t>Ursodeoxycholic Acid</t>
  </si>
  <si>
    <t>Dipharma Francis S.r.l. Via Origgio, 23 21042 Caronno Pertusella (VA), Italy IT</t>
  </si>
  <si>
    <t>ICE S.P.A. Via Sicilia 8/10, 42122 Reggio Emilia, Italy IT</t>
  </si>
  <si>
    <t>ICE S.P.A Via Novi 78 – 15060 Basaluzzo, Alenssandria, Italy IT</t>
  </si>
  <si>
    <t>Raichem Medicare Private Limited Plot No. 24,25,26 &amp; 26P Raichur Industrial Growth Centre, Raichur District – 584 134 Chicksugur Village, Karnataka IN</t>
  </si>
  <si>
    <t>R1-CEP 2004-108-Rev 06</t>
  </si>
  <si>
    <t>R1-CEP 1999-047-Rev 07</t>
  </si>
  <si>
    <t>FR NL50862</t>
  </si>
  <si>
    <t>Daewoong Bio Inc. 29 Jeyakdanji-ro, Hyangnam-Eup, Hwaseong, Kyonggi 18608, Korea KR</t>
  </si>
  <si>
    <t>R1-CEP 2012-157-Rev 00</t>
  </si>
  <si>
    <t>R1-CEP 2005-198-Rev 04</t>
  </si>
  <si>
    <t>Prodotti Chimici Alimentari Italy</t>
  </si>
  <si>
    <t>R1-CEP-1999-047-Rev 06</t>
  </si>
  <si>
    <t>Product</t>
  </si>
  <si>
    <t>NL50862</t>
  </si>
  <si>
    <t>ACIDE URSODESOXYCHOLIQUE TEVA 250 mg, comprimé pelliculé</t>
  </si>
  <si>
    <t>DE/H/4524/001/MR</t>
  </si>
  <si>
    <t>METFORMINE TEVA 
1000 mg, comprimé pelliculé</t>
  </si>
  <si>
    <t>MIANSERINE TEVA 30 mg, comprimé pelliculé sécable</t>
  </si>
  <si>
    <t>Info DMF</t>
  </si>
  <si>
    <t>Info CEP</t>
  </si>
  <si>
    <t>Clé de recherche</t>
  </si>
  <si>
    <t>Clé initiale</t>
  </si>
  <si>
    <t>Code CIS colonne C</t>
  </si>
  <si>
    <t>Nom</t>
  </si>
  <si>
    <t>Clé de recherche manuelle</t>
  </si>
  <si>
    <t>NL26532</t>
  </si>
  <si>
    <t>PDS COS/CEP hors version</t>
  </si>
  <si>
    <t>PDS COS/CEP Version</t>
  </si>
  <si>
    <t>PDS COS/CEP Version max</t>
  </si>
  <si>
    <t>Info CEP Temp</t>
  </si>
  <si>
    <t>Manufactory CEP DMF</t>
  </si>
  <si>
    <t>Info DMF Temp</t>
  </si>
  <si>
    <t>Concat Product + PDS AIM Temp</t>
  </si>
  <si>
    <t>Clé CEP</t>
  </si>
  <si>
    <t>Clé DMF</t>
  </si>
  <si>
    <t>Site(s) de fabrication + CEP+DMF</t>
  </si>
  <si>
    <t>Site de fabrication + CEP+DMF</t>
  </si>
  <si>
    <t>Site(s) de fabrication + CEP+DMF - Clé auto</t>
  </si>
  <si>
    <t>Site(s) de fabrication + CEP+DMF - Clé manu</t>
  </si>
  <si>
    <t>Produit</t>
  </si>
  <si>
    <t>code CIS</t>
  </si>
  <si>
    <t>Déno</t>
  </si>
  <si>
    <t>Type</t>
  </si>
  <si>
    <t>Site 1</t>
  </si>
  <si>
    <t>Site 2</t>
  </si>
  <si>
    <t>Site 3</t>
  </si>
  <si>
    <t>Site 4</t>
  </si>
  <si>
    <t>Site 5</t>
  </si>
  <si>
    <t>Site 6</t>
  </si>
  <si>
    <t xml:space="preserve">Site(s) de certification </t>
  </si>
  <si>
    <t>Substance</t>
  </si>
  <si>
    <r>
      <t xml:space="preserve">Daewoong Bio Inc. 29 Jeyakdanji-ro, Hyangnam-Eup, Hwaseong, Kyonggi 18608, COREE </t>
    </r>
    <r>
      <rPr>
        <sz val="9"/>
        <color rgb="FFFF0000"/>
        <rFont val="Arial"/>
        <family val="2"/>
      </rPr>
      <t>CEP 2012-157</t>
    </r>
    <r>
      <rPr>
        <sz val="9"/>
        <rFont val="Arial"/>
        <family val="2"/>
      </rPr>
      <t xml:space="preserve">;
Dipharma Francis S.r.l. Via Origgio, 23 21042 Caronno Pertusella (VA), Italy IT </t>
    </r>
    <r>
      <rPr>
        <sz val="9"/>
        <color rgb="FFFF0000"/>
        <rFont val="Arial"/>
        <family val="2"/>
      </rPr>
      <t>CEP 2004-108</t>
    </r>
    <r>
      <rPr>
        <sz val="9"/>
        <rFont val="Arial"/>
        <family val="2"/>
      </rPr>
      <t xml:space="preserve">;
ICE S.P.A. Via Sicilia 8/10, 42122 Reggio Emilia ITALIE </t>
    </r>
    <r>
      <rPr>
        <sz val="9"/>
        <color rgb="FFFF0000"/>
        <rFont val="Arial"/>
        <family val="2"/>
      </rPr>
      <t>CEP 2005-198</t>
    </r>
    <r>
      <rPr>
        <sz val="9"/>
        <rFont val="Arial"/>
        <family val="2"/>
      </rPr>
      <t xml:space="preserve">;
ICE S.P.A Via Novi 78 – 15060 Basaluzzo, Alenssandria, Italie </t>
    </r>
    <r>
      <rPr>
        <sz val="9"/>
        <color rgb="FFFF0000"/>
        <rFont val="Arial"/>
        <family val="2"/>
      </rPr>
      <t>CEP 1999-047</t>
    </r>
    <r>
      <rPr>
        <sz val="9"/>
        <rFont val="Arial"/>
        <family val="2"/>
      </rPr>
      <t xml:space="preserve">; 
Prodotti Chimici e Alimentari S.p.A. Via Novi 78, 15060 Basaluzzo, Alessandria,  ITALIE </t>
    </r>
    <r>
      <rPr>
        <sz val="9"/>
        <color rgb="FFFF0000"/>
        <rFont val="Arial"/>
        <family val="2"/>
      </rPr>
      <t>CEP-1999-047</t>
    </r>
    <r>
      <rPr>
        <sz val="9"/>
        <rFont val="Arial"/>
        <family val="2"/>
      </rPr>
      <t>;</t>
    </r>
  </si>
  <si>
    <t>METFORMINE TEVA 1000 mg, comprimé pelliculé</t>
  </si>
  <si>
    <r>
      <t xml:space="preserve">Granules India Limited 15 A/1, I.D.A.,Phase III, Jeedimetla Quthbullapur Mandal, Medchal-Malkajgiri District, 500 055, Hyderabad, Telangana IN </t>
    </r>
    <r>
      <rPr>
        <sz val="9"/>
        <color rgb="FFFF0000"/>
        <rFont val="Arial"/>
        <family val="2"/>
      </rPr>
      <t>R0-CEP 2018-120-Rev 00</t>
    </r>
    <r>
      <rPr>
        <sz val="9"/>
        <rFont val="Arial"/>
        <family val="2"/>
      </rPr>
      <t xml:space="preserve"> ;
Harman Finochem LTD. Plot No. A-100 A-100/1, A-100/2 &amp; D-1, MIDC Industrial Area, Shendra, 431 007 Aurangabad, Maharashtra, INDE </t>
    </r>
    <r>
      <rPr>
        <sz val="9"/>
        <color rgb="FFFF0000"/>
        <rFont val="Arial"/>
        <family val="2"/>
      </rPr>
      <t>CEP 2000-059</t>
    </r>
    <r>
      <rPr>
        <sz val="9"/>
        <rFont val="Arial"/>
        <family val="2"/>
      </rPr>
      <t xml:space="preserve">; 
Harman Finochem LTD. Plot No. E7, E8 &amp;E9, MIDC Industrial Area, Chilkalthana, 431 006 Aurangabad, Maharashtra, INDE </t>
    </r>
    <r>
      <rPr>
        <sz val="9"/>
        <color rgb="FFFF0000"/>
        <rFont val="Arial"/>
        <family val="2"/>
      </rPr>
      <t>CEP 2000-059</t>
    </r>
    <r>
      <rPr>
        <sz val="9"/>
        <rFont val="Arial"/>
        <family val="2"/>
      </rPr>
      <t xml:space="preserve">;
Shouguang Fukang Pharmaceutical Co. Ltd North-East of Dongwaihuan Road 262700 Shouguang CHINE </t>
    </r>
    <r>
      <rPr>
        <sz val="9"/>
        <color rgb="FFFF0000"/>
        <rFont val="Arial"/>
        <family val="2"/>
      </rPr>
      <t>CEP 2008-043</t>
    </r>
    <r>
      <rPr>
        <sz val="9"/>
        <rFont val="Arial"/>
        <family val="2"/>
      </rPr>
      <t>; 
USV Limited B-1/8, MIDC, Lote Parshuram, Industrial Area District Ratnagiri, 415722 Taluka-Khed, Maharashtra INDE</t>
    </r>
    <r>
      <rPr>
        <sz val="9"/>
        <color rgb="FFFF0000"/>
        <rFont val="Arial"/>
        <family val="2"/>
      </rPr>
      <t xml:space="preserve"> CEP 1997-049</t>
    </r>
    <r>
      <rPr>
        <sz val="9"/>
        <rFont val="Arial"/>
        <family val="2"/>
      </rPr>
      <t>; 
Wanbury Limited A-15, M.I.D.C. Industrial Estate Area, District Raigad, 410220 Patalganga, Maharashtra INDE</t>
    </r>
    <r>
      <rPr>
        <sz val="9"/>
        <color rgb="FFFF0000"/>
        <rFont val="Arial"/>
        <family val="2"/>
      </rPr>
      <t xml:space="preserve"> CEP 1998-079</t>
    </r>
    <r>
      <rPr>
        <sz val="9"/>
        <rFont val="Arial"/>
        <family val="2"/>
      </rPr>
      <t xml:space="preserve">;
Wanbury Limited K. Illindalaparru, Iragavaram Mandal, West Godavari District, 534217 Tanuku, Andhra Pradesh INDE </t>
    </r>
    <r>
      <rPr>
        <sz val="9"/>
        <color rgb="FFFF0000"/>
        <rFont val="Arial"/>
        <family val="2"/>
      </rPr>
      <t>CEP 1998-079</t>
    </r>
    <r>
      <rPr>
        <sz val="9"/>
        <rFont val="Arial"/>
        <family val="2"/>
      </rPr>
      <t>;</t>
    </r>
  </si>
  <si>
    <r>
      <t xml:space="preserve">Euticals S.p.A Viale Milano 86/88, 26900 Lodi ITALIE </t>
    </r>
    <r>
      <rPr>
        <sz val="9"/>
        <color rgb="FFFF0000"/>
        <rFont val="Arial"/>
        <family val="2"/>
      </rPr>
      <t>ASMF No.97-018</t>
    </r>
    <r>
      <rPr>
        <sz val="9"/>
        <rFont val="Arial"/>
        <family val="2"/>
      </rPr>
      <t xml:space="preserve">;
Excella GmbH &amp; Co. KG Nürnberger Strasse 12, 90537 Feucht, ALLEMAGNE </t>
    </r>
    <r>
      <rPr>
        <sz val="9"/>
        <color rgb="FFFF0000"/>
        <rFont val="Arial"/>
        <family val="2"/>
      </rPr>
      <t>CEP 2002-055</t>
    </r>
    <r>
      <rPr>
        <sz val="9"/>
        <rFont val="Arial"/>
        <family val="2"/>
      </rPr>
      <t>;
Archimica S.p.A. Viale Milano 86, Lodi, LO, 26900, Italie;</t>
    </r>
  </si>
  <si>
    <t>Type2</t>
  </si>
  <si>
    <t>Site(s) de fabrication + CEP+DMF
(colonne à supprimer)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</si>
</sst>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7" x14ac:knownFonts="1">
    <font>
      <sz val="10"/>
      <color theme="1"/>
      <name val="Tahoma"/>
      <family val="2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8"/>
      <color theme="1"/>
      <name val="Arial"/>
      <family val="2"/>
    </font>
    <font>
      <sz val="8"/>
      <name val="Arial"/>
      <family val="2"/>
    </font>
    <font>
      <sz val="9"/>
      <name val="Arial"/>
      <family val="2"/>
    </font>
    <font>
      <b/>
      <sz val="9"/>
      <name val="Arial"/>
      <family val="2"/>
    </font>
    <font>
      <sz val="9"/>
      <color rgb="FFFF0000"/>
      <name val="Arial"/>
      <family val="2"/>
    </font>
    <font>
      <b/>
      <sz val="9"/>
      <color theme="0"/>
      <name val="Arial"/>
      <family val="2"/>
    </font>
    <font>
      <b/>
      <sz val="8"/>
      <color theme="0"/>
      <name val="Arial"/>
      <family val="2"/>
    </font>
    <font>
      <sz val="9"/>
      <color theme="1"/>
      <name val="Calibri"/>
      <family val="2"/>
      <scheme val="minor"/>
    </font>
    <font>
      <sz val="9"/>
      <color theme="1"/>
      <name val="Arial"/>
      <family val="2"/>
    </font>
    <font>
      <sz val="9"/>
      <color indexed="81"/>
      <name val="Tahoma"/>
      <charset val="1"/>
    </font>
    <font>
      <b/>
      <sz val="9"/>
      <color indexed="81"/>
      <name val="Tahoma"/>
      <charset val="1"/>
    </font>
    <font>
      <sz val="9"/>
      <color theme="0"/>
      <name val="Arial"/>
      <family val="2"/>
    </font>
    <font>
      <b/>
      <sz val="8"/>
      <name val="Arial"/>
      <family val="2"/>
    </font>
    <font>
      <sz val="10"/>
      <name val="Tahoma"/>
      <family val="2"/>
    </font>
  </fonts>
  <fills count="10">
    <fill>
      <patternFill patternType="none"/>
    </fill>
    <fill>
      <patternFill patternType="gray125"/>
    </fill>
    <fill>
      <patternFill patternType="solid">
        <fgColor rgb="FFE7E5E5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5" tint="-0.249977111117893"/>
        <bgColor theme="4"/>
      </patternFill>
    </fill>
    <fill>
      <patternFill patternType="solid">
        <fgColor theme="5" tint="-0.249977111117893"/>
        <bgColor indexed="64"/>
      </patternFill>
    </fill>
    <fill>
      <patternFill patternType="solid">
        <fgColor theme="4" tint="-0.499984740745262"/>
        <bgColor theme="4"/>
      </patternFill>
    </fill>
    <fill>
      <patternFill patternType="solid">
        <fgColor theme="9" tint="-0.249977111117893"/>
        <bgColor theme="4"/>
      </patternFill>
    </fill>
    <fill>
      <patternFill patternType="solid">
        <fgColor rgb="FF00B0F0"/>
        <bgColor theme="4"/>
      </patternFill>
    </fill>
    <fill>
      <patternFill patternType="solid">
        <fgColor rgb="FF00B0F0"/>
        <bgColor indexed="64"/>
      </patternFill>
    </fill>
  </fills>
  <borders count="20">
    <border>
      <left/>
      <right/>
      <top/>
      <bottom/>
      <diagonal/>
    </border>
    <border>
      <left style="thin">
        <color rgb="FFC0C0C0"/>
      </left>
      <right style="thin">
        <color rgb="FFC0C0C0"/>
      </right>
      <top style="thin">
        <color rgb="FFC0C0C0"/>
      </top>
      <bottom style="thin">
        <color rgb="FFC0C0C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rgb="FFC0C0C0"/>
      </right>
      <top style="thin">
        <color rgb="FFC0C0C0"/>
      </top>
      <bottom style="thin">
        <color rgb="FFC0C0C0"/>
      </bottom>
      <diagonal/>
    </border>
    <border>
      <left style="thin">
        <color rgb="FFC0C0C0"/>
      </left>
      <right/>
      <top style="thin">
        <color rgb="FFC0C0C0"/>
      </top>
      <bottom style="thin">
        <color rgb="FFC0C0C0"/>
      </bottom>
      <diagonal/>
    </border>
    <border>
      <left/>
      <right style="thin">
        <color rgb="FFC0C0C0"/>
      </right>
      <top/>
      <bottom style="thin">
        <color rgb="FFC0C0C0"/>
      </bottom>
      <diagonal/>
    </border>
    <border>
      <left style="thin">
        <color rgb="FFC0C0C0"/>
      </left>
      <right style="thin">
        <color rgb="FFC0C0C0"/>
      </right>
      <top/>
      <bottom style="thin">
        <color rgb="FFC0C0C0"/>
      </bottom>
      <diagonal/>
    </border>
    <border>
      <left/>
      <right style="thin">
        <color rgb="FFC0C0C0"/>
      </right>
      <top style="thin">
        <color rgb="FFC0C0C0"/>
      </top>
      <bottom/>
      <diagonal/>
    </border>
    <border>
      <left style="thin">
        <color rgb="FFC0C0C0"/>
      </left>
      <right style="thin">
        <color rgb="FFC0C0C0"/>
      </right>
      <top style="thin">
        <color rgb="FFC0C0C0"/>
      </top>
      <bottom/>
      <diagonal/>
    </border>
    <border>
      <left style="thin">
        <color rgb="FFC0C0C0"/>
      </left>
      <right/>
      <top style="thin">
        <color rgb="FFC0C0C0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0" fontId="2" fillId="0" borderId="0"/>
    <xf numFmtId="0" fontId="1" fillId="0" borderId="0"/>
  </cellStyleXfs>
  <cellXfs count="56">
    <xf numFmtId="0" fontId="0" fillId="0" borderId="0" xfId="0"/>
    <xf numFmtId="0" fontId="5" fillId="0" borderId="2" xfId="1" applyFont="1" applyBorder="1" applyAlignment="1">
      <alignment horizontal="left" vertical="top" wrapText="1"/>
    </xf>
    <xf numFmtId="0" fontId="9" fillId="5" borderId="6" xfId="0" applyFont="1" applyFill="1" applyBorder="1" applyAlignment="1">
      <alignment horizontal="center" vertical="center" wrapText="1"/>
    </xf>
    <xf numFmtId="0" fontId="0" fillId="0" borderId="0" xfId="0" applyAlignment="1">
      <alignment vertical="center" wrapText="1"/>
    </xf>
    <xf numFmtId="0" fontId="5" fillId="0" borderId="10" xfId="1" applyFont="1" applyBorder="1" applyAlignment="1">
      <alignment horizontal="left" vertical="top" wrapText="1"/>
    </xf>
    <xf numFmtId="0" fontId="8" fillId="6" borderId="11" xfId="1" applyFont="1" applyFill="1" applyBorder="1" applyAlignment="1">
      <alignment horizontal="center" vertical="center" wrapText="1"/>
    </xf>
    <xf numFmtId="0" fontId="8" fillId="6" borderId="12" xfId="1" applyFont="1" applyFill="1" applyBorder="1" applyAlignment="1">
      <alignment horizontal="center" vertical="center" wrapText="1"/>
    </xf>
    <xf numFmtId="0" fontId="8" fillId="4" borderId="12" xfId="1" applyFont="1" applyFill="1" applyBorder="1" applyAlignment="1">
      <alignment horizontal="center" vertical="center" wrapText="1"/>
    </xf>
    <xf numFmtId="0" fontId="5" fillId="0" borderId="13" xfId="1" applyFont="1" applyBorder="1" applyAlignment="1">
      <alignment horizontal="left" vertical="top" wrapText="1"/>
    </xf>
    <xf numFmtId="0" fontId="5" fillId="0" borderId="14" xfId="1" applyFont="1" applyBorder="1" applyAlignment="1">
      <alignment horizontal="left" vertical="top" wrapText="1"/>
    </xf>
    <xf numFmtId="0" fontId="5" fillId="0" borderId="0" xfId="1" applyFont="1" applyAlignment="1">
      <alignment horizontal="left" vertical="top" wrapText="1"/>
    </xf>
    <xf numFmtId="0" fontId="0" fillId="0" borderId="0" xfId="0" applyAlignment="1">
      <alignment wrapText="1"/>
    </xf>
    <xf numFmtId="0" fontId="0" fillId="0" borderId="1" xfId="0" applyBorder="1" applyAlignment="1">
      <alignment wrapText="1"/>
    </xf>
    <xf numFmtId="0" fontId="3" fillId="0" borderId="1" xfId="0" applyFont="1" applyBorder="1" applyAlignment="1">
      <alignment horizontal="left" vertical="top" wrapText="1"/>
    </xf>
    <xf numFmtId="0" fontId="10" fillId="0" borderId="0" xfId="1" applyFont="1" applyAlignment="1">
      <alignment horizontal="center" vertical="center"/>
    </xf>
    <xf numFmtId="0" fontId="10" fillId="0" borderId="0" xfId="1" applyFont="1" applyAlignment="1">
      <alignment horizontal="left" vertical="top" wrapText="1"/>
    </xf>
    <xf numFmtId="0" fontId="10" fillId="0" borderId="0" xfId="1" applyFont="1"/>
    <xf numFmtId="0" fontId="8" fillId="5" borderId="15" xfId="1" applyFont="1" applyFill="1" applyBorder="1" applyAlignment="1">
      <alignment horizontal="center" vertical="center" wrapText="1"/>
    </xf>
    <xf numFmtId="0" fontId="8" fillId="7" borderId="15" xfId="1" applyFont="1" applyFill="1" applyBorder="1" applyAlignment="1">
      <alignment horizontal="center" vertical="center" wrapText="1"/>
    </xf>
    <xf numFmtId="0" fontId="3" fillId="0" borderId="0" xfId="0" applyFont="1" applyAlignment="1">
      <alignment horizontal="left" vertical="top" wrapText="1"/>
    </xf>
    <xf numFmtId="0" fontId="0" fillId="0" borderId="0" xfId="0" applyBorder="1" applyAlignment="1">
      <alignment wrapText="1"/>
    </xf>
    <xf numFmtId="0" fontId="3" fillId="0" borderId="0" xfId="0" applyFont="1" applyBorder="1" applyAlignment="1">
      <alignment horizontal="left" vertical="top" wrapText="1"/>
    </xf>
    <xf numFmtId="0" fontId="5" fillId="0" borderId="2" xfId="2" applyFont="1" applyBorder="1" applyAlignment="1">
      <alignment horizontal="left" vertical="top" wrapText="1"/>
    </xf>
    <xf numFmtId="0" fontId="11" fillId="0" borderId="2" xfId="2" applyFont="1" applyBorder="1" applyAlignment="1">
      <alignment horizontal="left" vertical="top" wrapText="1"/>
    </xf>
    <xf numFmtId="0" fontId="5" fillId="0" borderId="2" xfId="2" applyFont="1" applyBorder="1" applyAlignment="1">
      <alignment vertical="top" wrapText="1"/>
    </xf>
    <xf numFmtId="0" fontId="11" fillId="0" borderId="0" xfId="2" applyFont="1" applyAlignment="1">
      <alignment horizontal="left" vertical="top" wrapText="1"/>
    </xf>
    <xf numFmtId="0" fontId="1" fillId="0" borderId="0" xfId="2"/>
    <xf numFmtId="0" fontId="5" fillId="0" borderId="10" xfId="2" applyFont="1" applyBorder="1" applyAlignment="1">
      <alignment horizontal="left" vertical="top" wrapText="1"/>
    </xf>
    <xf numFmtId="0" fontId="5" fillId="0" borderId="19" xfId="2" applyFont="1" applyBorder="1" applyAlignment="1">
      <alignment vertical="top" wrapText="1"/>
    </xf>
    <xf numFmtId="0" fontId="5" fillId="0" borderId="13" xfId="2" applyFont="1" applyBorder="1" applyAlignment="1">
      <alignment horizontal="left" vertical="top" wrapText="1"/>
    </xf>
    <xf numFmtId="0" fontId="5" fillId="0" borderId="14" xfId="2" applyFont="1" applyBorder="1" applyAlignment="1">
      <alignment horizontal="left" vertical="top" wrapText="1"/>
    </xf>
    <xf numFmtId="0" fontId="5" fillId="0" borderId="14" xfId="2" applyFont="1" applyBorder="1" applyAlignment="1">
      <alignment vertical="top" wrapText="1"/>
    </xf>
    <xf numFmtId="0" fontId="5" fillId="0" borderId="16" xfId="2" applyFont="1" applyBorder="1" applyAlignment="1">
      <alignment vertical="top" wrapText="1"/>
    </xf>
    <xf numFmtId="0" fontId="8" fillId="8" borderId="11" xfId="2" applyFont="1" applyFill="1" applyBorder="1" applyAlignment="1">
      <alignment horizontal="center" vertical="center" wrapText="1"/>
    </xf>
    <xf numFmtId="0" fontId="8" fillId="9" borderId="17" xfId="2" applyFont="1" applyFill="1" applyBorder="1" applyAlignment="1">
      <alignment horizontal="center" vertical="center" wrapText="1"/>
    </xf>
    <xf numFmtId="0" fontId="8" fillId="8" borderId="12" xfId="2" applyFont="1" applyFill="1" applyBorder="1" applyAlignment="1">
      <alignment horizontal="center" vertical="center" wrapText="1"/>
    </xf>
    <xf numFmtId="0" fontId="8" fillId="9" borderId="12" xfId="2" applyFont="1" applyFill="1" applyBorder="1" applyAlignment="1">
      <alignment horizontal="center" vertical="center" wrapText="1"/>
    </xf>
    <xf numFmtId="0" fontId="14" fillId="0" borderId="0" xfId="2" applyFont="1" applyAlignment="1">
      <alignment horizontal="center" vertical="center" wrapText="1"/>
    </xf>
    <xf numFmtId="0" fontId="6" fillId="0" borderId="18" xfId="2" applyFont="1" applyFill="1" applyBorder="1" applyAlignment="1">
      <alignment horizontal="center" vertical="center" wrapText="1"/>
    </xf>
    <xf numFmtId="0" fontId="4" fillId="0" borderId="1" xfId="0" applyFont="1" applyFill="1" applyBorder="1" applyAlignment="1">
      <alignment horizontal="left" vertical="top"/>
    </xf>
    <xf numFmtId="0" fontId="16" fillId="0" borderId="1" xfId="0" applyFont="1" applyFill="1" applyBorder="1"/>
    <xf numFmtId="0" fontId="4" fillId="0" borderId="4" xfId="0" applyFont="1" applyFill="1" applyBorder="1" applyAlignment="1">
      <alignment horizontal="left" vertical="top"/>
    </xf>
    <xf numFmtId="0" fontId="16" fillId="0" borderId="4" xfId="0" applyFont="1" applyFill="1" applyBorder="1"/>
    <xf numFmtId="0" fontId="16" fillId="0" borderId="8" xfId="0" applyFont="1" applyFill="1" applyBorder="1"/>
    <xf numFmtId="0" fontId="16" fillId="0" borderId="9" xfId="0" applyFont="1" applyFill="1" applyBorder="1"/>
    <xf numFmtId="0" fontId="16" fillId="0" borderId="0" xfId="0" applyFont="1" applyFill="1"/>
    <xf numFmtId="0" fontId="15" fillId="2" borderId="5" xfId="0" applyFont="1" applyFill="1" applyBorder="1" applyAlignment="1">
      <alignment horizontal="center" vertical="center" wrapText="1"/>
    </xf>
    <xf numFmtId="0" fontId="15" fillId="2" borderId="6" xfId="0" applyFont="1" applyFill="1" applyBorder="1" applyAlignment="1">
      <alignment horizontal="center" vertical="center" wrapText="1"/>
    </xf>
    <xf numFmtId="0" fontId="15" fillId="3" borderId="6" xfId="0" applyFont="1" applyFill="1" applyBorder="1" applyAlignment="1">
      <alignment horizontal="center" vertical="center" wrapText="1"/>
    </xf>
    <xf numFmtId="0" fontId="4" fillId="0" borderId="3" xfId="0" applyFont="1" applyBorder="1" applyAlignment="1">
      <alignment horizontal="left" vertical="top"/>
    </xf>
    <xf numFmtId="0" fontId="4" fillId="0" borderId="1" xfId="0" applyFont="1" applyBorder="1" applyAlignment="1">
      <alignment horizontal="left" vertical="top"/>
    </xf>
    <xf numFmtId="0" fontId="16" fillId="0" borderId="0" xfId="0" applyFont="1"/>
    <xf numFmtId="0" fontId="4" fillId="0" borderId="7" xfId="0" applyFont="1" applyBorder="1" applyAlignment="1">
      <alignment horizontal="left" vertical="top"/>
    </xf>
    <xf numFmtId="0" fontId="4" fillId="0" borderId="8" xfId="0" applyFont="1" applyFill="1" applyBorder="1" applyAlignment="1">
      <alignment horizontal="left" vertical="top"/>
    </xf>
    <xf numFmtId="0" fontId="4" fillId="0" borderId="8" xfId="0" applyFont="1" applyBorder="1" applyAlignment="1">
      <alignment horizontal="left" vertical="top"/>
    </xf>
    <xf numFmtId="0" fontId="8" fillId="5" borderId="12" xfId="2" applyFont="1" applyFill="1" applyBorder="1" applyAlignment="1">
      <alignment horizontal="center" vertical="center" wrapText="1"/>
    </xf>
  </cellXfs>
  <cellStyles count="3">
    <cellStyle name="Normal" xfId="0" builtinId="0"/>
    <cellStyle name="Normal 2" xfId="1" xr:uid="{F1C62318-E8B4-4C75-B85C-5F69ABF64DF8}"/>
    <cellStyle name="Normal 3" xfId="2" xr:uid="{D5B2AF97-EF7F-454A-9F7C-2712FCDD3FA7}"/>
  </cellStyles>
  <dxfs count="54">
    <dxf>
      <font>
        <strike val="0"/>
        <outline val="0"/>
        <shadow val="0"/>
        <u val="none"/>
        <vertAlign val="baseline"/>
        <color auto="1"/>
      </font>
      <fill>
        <patternFill patternType="none">
          <fgColor indexed="64"/>
          <bgColor auto="1"/>
        </patternFill>
      </fill>
      <border diagonalUp="0" diagonalDown="0" outline="0">
        <left style="thin">
          <color rgb="FFC0C0C0"/>
        </left>
        <right/>
        <top style="thin">
          <color rgb="FFC0C0C0"/>
        </top>
        <bottom style="thin">
          <color rgb="FFC0C0C0"/>
        </bottom>
      </border>
    </dxf>
    <dxf>
      <font>
        <strike val="0"/>
        <outline val="0"/>
        <shadow val="0"/>
        <u val="none"/>
        <vertAlign val="baseline"/>
        <color auto="1"/>
      </font>
      <fill>
        <patternFill patternType="none">
          <fgColor indexed="64"/>
          <bgColor auto="1"/>
        </patternFill>
      </fill>
      <border diagonalUp="0" diagonalDown="0" outline="0">
        <left style="thin">
          <color rgb="FFC0C0C0"/>
        </left>
        <right style="thin">
          <color rgb="FFC0C0C0"/>
        </right>
        <top style="thin">
          <color rgb="FFC0C0C0"/>
        </top>
        <bottom style="thin">
          <color rgb="FFC0C0C0"/>
        </bottom>
      </border>
    </dxf>
    <dxf>
      <font>
        <strike val="0"/>
        <outline val="0"/>
        <shadow val="0"/>
        <u val="none"/>
        <vertAlign val="baseline"/>
        <color auto="1"/>
      </font>
      <fill>
        <patternFill patternType="none">
          <fgColor indexed="64"/>
          <bgColor auto="1"/>
        </patternFill>
      </fill>
      <border diagonalUp="0" diagonalDown="0" outline="0">
        <left style="thin">
          <color rgb="FFC0C0C0"/>
        </left>
        <right style="thin">
          <color rgb="FFC0C0C0"/>
        </right>
        <top style="thin">
          <color rgb="FFC0C0C0"/>
        </top>
        <bottom style="thin">
          <color rgb="FFC0C0C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family val="2"/>
        <scheme val="none"/>
      </font>
      <alignment horizontal="left" vertical="top" textRotation="0" wrapText="0" indent="0" justifyLastLine="0" shrinkToFit="0" readingOrder="0"/>
      <border diagonalUp="0" diagonalDown="0" outline="0">
        <left style="thin">
          <color rgb="FFC0C0C0"/>
        </left>
        <right style="thin">
          <color rgb="FFC0C0C0"/>
        </right>
        <top style="thin">
          <color rgb="FFC0C0C0"/>
        </top>
        <bottom style="thin">
          <color rgb="FFC0C0C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family val="2"/>
        <scheme val="none"/>
      </font>
      <alignment horizontal="left" vertical="top" textRotation="0" wrapText="0" indent="0" justifyLastLine="0" shrinkToFit="0" readingOrder="0"/>
      <border diagonalUp="0" diagonalDown="0" outline="0">
        <left style="thin">
          <color rgb="FFC0C0C0"/>
        </left>
        <right style="thin">
          <color rgb="FFC0C0C0"/>
        </right>
        <top style="thin">
          <color rgb="FFC0C0C0"/>
        </top>
        <bottom style="thin">
          <color rgb="FFC0C0C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left" vertical="top" textRotation="0" wrapText="0" indent="0" justifyLastLine="0" shrinkToFit="0" readingOrder="0"/>
      <border diagonalUp="0" diagonalDown="0" outline="0">
        <left style="thin">
          <color rgb="FFC0C0C0"/>
        </left>
        <right style="thin">
          <color rgb="FFC0C0C0"/>
        </right>
        <top style="thin">
          <color rgb="FFC0C0C0"/>
        </top>
        <bottom style="thin">
          <color rgb="FFC0C0C0"/>
        </bottom>
      </border>
    </dxf>
    <dxf>
      <font>
        <strike val="0"/>
        <outline val="0"/>
        <shadow val="0"/>
        <u val="none"/>
        <vertAlign val="baseline"/>
        <color auto="1"/>
      </font>
      <fill>
        <patternFill patternType="none">
          <fgColor indexed="64"/>
          <bgColor auto="1"/>
        </patternFill>
      </fill>
      <border diagonalUp="0" diagonalDown="0" outline="0">
        <left style="thin">
          <color rgb="FFC0C0C0"/>
        </left>
        <right style="thin">
          <color rgb="FFC0C0C0"/>
        </right>
        <top style="thin">
          <color rgb="FFC0C0C0"/>
        </top>
        <bottom style="thin">
          <color rgb="FFC0C0C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left" vertical="top" textRotation="0" wrapText="0" indent="0" justifyLastLine="0" shrinkToFit="0" readingOrder="0"/>
      <border diagonalUp="0" diagonalDown="0" outline="0">
        <left style="thin">
          <color rgb="FFC0C0C0"/>
        </left>
        <right style="thin">
          <color rgb="FFC0C0C0"/>
        </right>
        <top style="thin">
          <color rgb="FFC0C0C0"/>
        </top>
        <bottom style="thin">
          <color rgb="FFC0C0C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family val="2"/>
        <scheme val="none"/>
      </font>
      <alignment horizontal="left" vertical="top" textRotation="0" wrapText="0" indent="0" justifyLastLine="0" shrinkToFit="0" readingOrder="0"/>
      <border diagonalUp="0" diagonalDown="0" outline="0">
        <left/>
        <right style="thin">
          <color rgb="FFC0C0C0"/>
        </right>
        <top style="thin">
          <color rgb="FFC0C0C0"/>
        </top>
        <bottom style="thin">
          <color rgb="FFC0C0C0"/>
        </bottom>
      </border>
    </dxf>
    <dxf>
      <numFmt numFmtId="0" formatCode="General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theme="0"/>
        <name val="Arial"/>
        <family val="2"/>
        <scheme val="none"/>
      </font>
      <fill>
        <patternFill patternType="solid">
          <fgColor indexed="64"/>
          <bgColor rgb="FF00B0F0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numFmt numFmtId="0" formatCode="General"/>
      <alignment textRotation="0" wrapText="1" indent="0" justifyLastLine="0" shrinkToFit="0" readingOrder="0"/>
      <border diagonalUp="0" diagonalDown="0">
        <left style="thin">
          <color rgb="FFC0C0C0"/>
        </left>
        <right style="thin">
          <color rgb="FFC0C0C0"/>
        </right>
        <top style="thin">
          <color rgb="FFC0C0C0"/>
        </top>
        <bottom style="thin">
          <color rgb="FFC0C0C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family val="2"/>
        <scheme val="none"/>
      </font>
      <numFmt numFmtId="0" formatCode="General"/>
      <alignment horizontal="general" vertical="top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family val="2"/>
        <scheme val="none"/>
      </font>
      <alignment horizontal="left" vertical="top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family val="2"/>
        <scheme val="none"/>
      </font>
      <alignment horizontal="general" vertical="top" textRotation="0" wrapText="1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family val="2"/>
        <scheme val="none"/>
      </font>
      <alignment horizontal="left" vertical="top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family val="2"/>
        <scheme val="none"/>
      </font>
      <alignment horizontal="left" vertical="top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family val="2"/>
        <scheme val="none"/>
      </font>
      <alignment horizontal="left" vertical="top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family val="2"/>
        <scheme val="none"/>
      </font>
      <alignment horizontal="left" vertical="top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family val="2"/>
        <scheme val="none"/>
      </font>
      <alignment horizontal="left" vertical="top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family val="2"/>
        <scheme val="none"/>
      </font>
      <alignment horizontal="left" vertical="top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family val="2"/>
        <scheme val="none"/>
      </font>
      <alignment horizontal="left" vertical="top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family val="2"/>
        <scheme val="none"/>
      </font>
      <alignment horizontal="left" vertical="top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family val="2"/>
        <scheme val="none"/>
      </font>
      <alignment horizontal="left" vertical="top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family val="2"/>
        <scheme val="none"/>
      </font>
      <alignment horizontal="left" vertical="top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family val="2"/>
        <scheme val="none"/>
      </font>
      <alignment horizontal="left" vertical="top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family val="2"/>
        <scheme val="none"/>
      </font>
      <alignment horizontal="left" vertical="top" textRotation="0" wrapText="1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0" formatCode="General"/>
      <alignment horizontal="general" vertical="bottom" textRotation="0" wrapText="1" indent="0" justifyLastLine="0" shrinkToFit="0" readingOrder="0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numFmt numFmtId="0" formatCode="General"/>
      <alignment horizontal="left" vertical="top" textRotation="0" wrapText="1" indent="0" justifyLastLine="0" shrinkToFit="0" readingOrder="0"/>
    </dxf>
    <dxf>
      <font>
        <strike val="0"/>
        <outline val="0"/>
        <shadow val="0"/>
        <u val="none"/>
        <vertAlign val="baseline"/>
        <sz val="9"/>
        <color theme="1"/>
      </font>
      <numFmt numFmtId="0" formatCode="General"/>
      <alignment horizontal="left" vertical="top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numFmt numFmtId="0" formatCode="General"/>
      <alignment horizontal="left" vertical="top" textRotation="0" wrapText="1" indent="0" justifyLastLine="0" shrinkToFit="0" readingOrder="0"/>
    </dxf>
    <dxf>
      <numFmt numFmtId="0" formatCode="General"/>
    </dxf>
    <dxf>
      <numFmt numFmtId="0" formatCode="General"/>
    </dxf>
    <dxf>
      <numFmt numFmtId="0" formatCode="General"/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family val="2"/>
        <scheme val="none"/>
      </font>
      <alignment horizontal="left" vertical="top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family val="2"/>
        <scheme val="none"/>
      </font>
      <numFmt numFmtId="0" formatCode="General"/>
      <alignment horizontal="left" vertical="top" textRotation="0" wrapText="1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family val="2"/>
        <scheme val="none"/>
      </font>
      <alignment horizontal="left" vertical="top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family val="2"/>
        <scheme val="none"/>
      </font>
      <alignment horizontal="left" vertical="top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family val="2"/>
        <scheme val="none"/>
      </font>
      <alignment horizontal="left" vertical="top" textRotation="0" wrapText="1" indent="0" justifyLastLine="0" shrinkToFit="0" readingOrder="0"/>
      <border diagonalUp="0" diagonalDown="0" outline="0">
        <left/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9"/>
      </font>
    </dxf>
    <dxf>
      <border outline="0"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9"/>
      </font>
      <alignment horizontal="center" vertical="center" textRotation="0" indent="0" justifyLastLine="0" shrinkToFit="0" readingOrder="0"/>
    </dxf>
    <dxf>
      <numFmt numFmtId="0" formatCode="General"/>
    </dxf>
    <dxf>
      <numFmt numFmtId="0" formatCode="General"/>
    </dxf>
    <dxf>
      <border outline="0">
        <left style="thin">
          <color rgb="FFC0C0C0"/>
        </left>
        <right style="thin">
          <color rgb="FFC0C0C0"/>
        </right>
        <top style="thin">
          <color rgb="FFC0C0C0"/>
        </top>
        <bottom style="thin">
          <color rgb="FFC0C0C0"/>
        </bottom>
      </border>
    </dxf>
    <dxf>
      <border outline="0">
        <bottom style="thin">
          <color rgb="FFC0C0C0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rgb="FF333333"/>
        <name val="Arial"/>
        <family val="2"/>
        <scheme val="none"/>
      </font>
      <fill>
        <patternFill patternType="solid">
          <fgColor indexed="64"/>
          <bgColor rgb="FFFFFF00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rgb="FFC0C0C0"/>
        </left>
        <right style="thin">
          <color rgb="FFC0C0C0"/>
        </right>
        <top/>
        <bottom/>
      </border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F4249405-AE89-4CE6-8C81-7FB4E433DAB3}" name="T_EXTRAC" displayName="T_EXTRAC" ref="A1:U105" totalsRowShown="0" headerRowDxfId="53" headerRowBorderDxfId="52" tableBorderDxfId="51">
  <autoFilter ref="A1:U105" xr:uid="{26663367-5180-4FB8-B60D-C49E29062B86}"/>
  <tableColumns count="21">
    <tableColumn id="1" xr3:uid="{B159C3AC-0E7D-472D-A466-D65902316895}" name="Product" dataDxfId="8"/>
    <tableColumn id="2" xr3:uid="{942AB434-5A08-4F46-BA4F-83B18B7B6F4A}" name="Application Code" dataDxfId="7"/>
    <tableColumn id="3" xr3:uid="{CA74DCA0-1267-4C9D-862A-F8EC4427DE4F}" name="Procedure Identifier" dataDxfId="6"/>
    <tableColumn id="4" xr3:uid="{95B83140-201A-4FD7-A6BA-ECFB8393261C}" name="PDS Active Ingredient Manufacturer" dataDxfId="5"/>
    <tableColumn id="5" xr3:uid="{6DB0439C-523F-4768-88F1-98B5CD122110}" name="PDS Active Ingredient Function " dataDxfId="4"/>
    <tableColumn id="6" xr3:uid="{2202A4DD-6F9E-42A2-8D1A-6B7B888C36AC}" name="PDS Active Ingredient Function Manufacturer" dataDxfId="3"/>
    <tableColumn id="7" xr3:uid="{415241B7-490F-40A1-9D07-B4924C7DBDB5}" name="PDS COS/CEP" dataDxfId="2"/>
    <tableColumn id="8" xr3:uid="{446D85BF-A060-4E47-8688-34D53DDDB21E}" name="PDS DMF" dataDxfId="1"/>
    <tableColumn id="9" xr3:uid="{EE80D1D6-9071-4167-90DB-FF5480333E0A}" name="PDS DMF CEP Owner" dataDxfId="0"/>
    <tableColumn id="10" xr3:uid="{31163871-C559-4113-BFDE-1067CFB02A31}" name="Concat Product + PDS AIM Temp" dataDxfId="11">
      <calculatedColumnFormula>IF(T_EXTRAC[[#This Row],[PDS Active Ingredient Manufacturer]]&lt;&gt;"",T_EXTRAC[[#This Row],[PDS Active Ingredient Manufacturer]]&amp;"#CEP#"&amp;T_EXTRAC[[#This Row],[Manufactory CEP DMF]]&amp;"#CEP#"&amp;"#DMF#"&amp;T_EXTRAC[[#This Row],[Manufactory CEP DMF]]&amp;"#DMF#","")</calculatedColumnFormula>
    </tableColumn>
    <tableColumn id="13" xr3:uid="{8F99B987-AE85-4424-9E53-BED9AC6F4C7C}" name="Manufactory CEP DMF" dataDxfId="38">
      <calculatedColumnFormula>IF(T_EXTRAC[[#This Row],[PDS DMF CEP Owner]]&lt;&gt;"",LEFT(T_EXTRAC[[#This Row],[PDS DMF CEP Owner]],IFERROR(SEARCH(" ",T_EXTRAC[[#This Row],[PDS DMF CEP Owner]],1)-1,255)),IF(T_EXTRAC[[#This Row],[PDS Active Ingredient Manufacturer]]&lt;&gt;"",LEFT(T_EXTRAC[[#This Row],[PDS Active Ingredient Manufacturer]],IFERROR(SEARCH(" ",T_EXTRAC[[#This Row],[PDS Active Ingredient Manufacturer]],1)-1,255)),""))</calculatedColumnFormula>
    </tableColumn>
    <tableColumn id="11" xr3:uid="{22400C1A-BE13-4422-8EC6-0DAF1AD99F42}" name="PDS COS/CEP hors version" dataDxfId="50">
      <calculatedColumnFormula>IF(T_EXTRAC[[#This Row],[PDS COS/CEP]]&lt;&gt;"",SUBSTITUTE(LEFT(T_EXTRAC[[#This Row],[PDS COS/CEP]],LEN(T_EXTRAC[[#This Row],[PDS COS/CEP]])-3)," ","-"),"")</calculatedColumnFormula>
    </tableColumn>
    <tableColumn id="16" xr3:uid="{22213038-06D4-410A-9E3A-3A2805AB8299}" name="PDS COS/CEP Version" dataDxfId="49">
      <calculatedColumnFormula>IF(AND(T_EXTRAC[[#This Row],[PDS COS/CEP]]&lt;&gt;"",ISNUMBER(VALUE(RIGHT(T_EXTRAC[[#This Row],[PDS COS/CEP]],2)))),VALUE(RIGHT(T_EXTRAC[[#This Row],[PDS COS/CEP]],2)),"")</calculatedColumnFormula>
    </tableColumn>
    <tableColumn id="17" xr3:uid="{45F231DF-E796-4485-A44D-BAF47F85BE50}" name="PDS COS/CEP Version max" dataDxfId="9">
      <calculatedColumnFormula>IF(T_EXTRAC[[#This Row],[PDS COS/CEP Version]]&lt;&gt;"",IF(T_EXTRAC[[#This Row],[PDS COS/CEP Version]]=_xlfn.MAXIFS(T_EXTRAC[PDS COS/CEP Version],T_EXTRAC[Application Code],T_EXTRAC[[#This Row],[Application Code]],T_EXTRAC[Manufactory CEP DMF],T_EXTRAC[[#This Row],[Manufactory CEP DMF]],T_EXTRAC[PDS COS/CEP hors version],T_EXTRAC[[#This Row],[PDS COS/CEP hors version]]),T_EXTRAC[[#This Row],[PDS COS/CEP Version]],""),"")</calculatedColumnFormula>
    </tableColumn>
    <tableColumn id="15" xr3:uid="{EDEA019F-F096-448A-8617-DDD13160D0AC}" name="Info CEP Temp" dataDxfId="30">
      <calculatedColumnFormula>IF(T_EXTRAC[[#This Row],[PDS COS/CEP Version max]]&lt;&gt;"",T_EXTRAC[[#This Row],[PDS COS/CEP]],"")</calculatedColumnFormula>
    </tableColumn>
    <tableColumn id="23" xr3:uid="{20DD9537-A73C-4A76-9E5B-A4D74D024183}" name="Clé CEP" dataDxfId="32">
      <calculatedColumnFormula>IF(T_EXTRAC[[#This Row],[Info CEP]]&lt;&gt;"",T_EXTRAC[[#This Row],[Application Code]]&amp;"\"&amp;T_EXTRAC[[#This Row],[Manufactory CEP DMF]],"")</calculatedColumnFormula>
    </tableColumn>
    <tableColumn id="18" xr3:uid="{52AB0E08-09B9-42BF-8FD0-7F32D88A12A2}" name="Info CEP" dataDxfId="36">
      <calculatedColumnFormula>IF(T_EXTRAC[[#This Row],[Info CEP Temp]]&lt;&gt;"",IF(COUNTIFS($B$1:B2,T_EXTRAC[[#This Row],[Application Code]],$O$1:O2,T_EXTRAC[[#This Row],[Info CEP Temp]])=1,T_EXTRAC[[#This Row],[Info CEP Temp]],""),"")</calculatedColumnFormula>
    </tableColumn>
    <tableColumn id="12" xr3:uid="{01BAFA66-16DA-4F8C-BCC4-DC3CE5CDB695}" name="Info DMF Temp" dataDxfId="29">
      <calculatedColumnFormula>IF(AND(T_EXTRAC[[#This Row],[Manufactory CEP DMF]]&lt;&gt;"",T_EXTRAC[[#This Row],[PDS DMF]]&lt;&gt;""),T_EXTRAC[[#This Row],[PDS DMF]],"")</calculatedColumnFormula>
    </tableColumn>
    <tableColumn id="24" xr3:uid="{C8FF8BAF-1317-48E1-A585-20B553B4AD17}" name="Clé DMF" dataDxfId="31">
      <calculatedColumnFormula>IF(T_EXTRAC[[#This Row],[Info DMF]]&lt;&gt;"",T_EXTRAC[[#This Row],[Application Code]]&amp;"\"&amp;T_EXTRAC[[#This Row],[Manufactory CEP DMF]],"")</calculatedColumnFormula>
    </tableColumn>
    <tableColumn id="19" xr3:uid="{95D87F72-1604-4EE8-9032-A317705E2B01}" name="Info DMF" dataDxfId="37">
      <calculatedColumnFormula>IF(T_EXTRAC[[#This Row],[Info DMF Temp]]&lt;&gt;"",IF(COUNTIFS($B$1:B2,T_EXTRAC[[#This Row],[Application Code]],$R$1:R2,T_EXTRAC[[#This Row],[Info DMF Temp]])=1,T_EXTRAC[[#This Row],[Info DMF Temp]],""),"")</calculatedColumnFormula>
    </tableColumn>
    <tableColumn id="20" xr3:uid="{F1521ED8-8D76-4967-90AE-C11CCF55189D}" name="Site de fabrication + CEP+DMF" dataDxfId="28">
      <calculatedColumnFormula>IF(T_EXTRAC[[#This Row],[Concat Product + PDS AIM Temp]]&lt;&gt;"",IF(COUNTIFS($B$1:B2,T_EXTRAC[[#This Row],[Application Code]],$J$1:J2,T_EXTRAC[[#This Row],[Concat Product + PDS AIM Temp]])=1,SUBSTITUTE(SUBSTITUTE(T_EXTRAC[[#This Row],[Concat Product + PDS AIM Temp]],"#CEP#"&amp;T_EXTRAC[[#This Row],[Manufactory CEP DMF]]&amp;"#CEP#",IFERROR(" / "&amp;VLOOKUP(T_EXTRAC[[#This Row],[Application Code]]&amp;"\"&amp;T_EXTRAC[[#This Row],[Manufactory CEP DMF]],T_EXTRAC[[Clé CEP]:[Info CEP]],2,FALSE),"")),"#DMF#"&amp;T_EXTRAC[[#This Row],[Manufactory CEP DMF]]&amp;"#DMF#",IFERROR(" / "&amp;VLOOKUP(T_EXTRAC[[#This Row],[Application Code]]&amp;"\"&amp;T_EXTRAC[[#This Row],[Manufactory CEP DMF]],T_EXTRAC[[Clé DMF]:[Info DMF]],2,FALSE),"")),""),"")</calculatedColumnFormula>
    </tableColumn>
  </tableColumns>
  <tableStyleInfo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F58F1B28-B803-4C6E-8628-F818BF806CEB}" name="T_TRAVAIL" displayName="T_TRAVAIL" ref="A1:H4" totalsRowShown="0" headerRowDxfId="48" dataDxfId="46" headerRowBorderDxfId="47" tableBorderDxfId="45" totalsRowBorderDxfId="44">
  <autoFilter ref="A1:H4" xr:uid="{F58F1B28-B803-4C6E-8628-F818BF806CEB}"/>
  <tableColumns count="8">
    <tableColumn id="1" xr3:uid="{50B0D307-E49C-452B-A492-EC69BD42B59C}" name="Nom" dataDxfId="43" dataCellStyle="Normal 2"/>
    <tableColumn id="2" xr3:uid="{1B0738E3-52FA-4249-B0FD-E9B674EC7BE7}" name="Code CIS colonne C" dataDxfId="42" dataCellStyle="Normal 2"/>
    <tableColumn id="3" xr3:uid="{38EACC27-E632-4184-A639-0798BC0BFFCB}" name="Clé initiale" dataDxfId="41" dataCellStyle="Normal 2"/>
    <tableColumn id="4" xr3:uid="{2AEEDB50-7318-4332-BAD8-92D478127296}" name="Clé de recherche" dataDxfId="40" dataCellStyle="Normal 2">
      <calculatedColumnFormula>_xlfn.IFS(LEFT(T_TRAVAIL[[#This Row],[Clé initiale]],2)="NL","FR "&amp;T_TRAVAIL[[#This Row],[Clé initiale]],SEARCH("/",T_TRAVAIL[[#This Row],[Clé initiale]],1)&gt;0,SUBSTITUTE(T_TRAVAIL[[#This Row],[Clé initiale]],"/","-"),1=1,T_TRAVAIL[[#This Row],[Clé initiale]])</calculatedColumnFormula>
    </tableColumn>
    <tableColumn id="14" xr3:uid="{6842C0CE-D9A1-4C3D-8AE6-0CB5B7C3AAE6}" name="Clé de recherche manuelle" dataDxfId="39" dataCellStyle="Normal 2"/>
    <tableColumn id="11" xr3:uid="{1503CB02-7975-4CD2-A8E5-291CADE9E272}" name="Site(s) de fabrication + CEP+DMF - Clé auto" dataDxfId="34" dataCellStyle="Normal 2">
      <calculatedColumnFormula array="1">"- "&amp;_xlfn.TEXTJOIN(CHAR(10)&amp;"- ",TRUE,IF(T_EXTRAC[Application Code]=T_TRAVAIL[[#This Row],[Clé de recherche]],IF(T_EXTRAC[Site de fabrication + CEP+DMF]&lt;&gt;"",T_EXTRAC[Site de fabrication + CEP+DMF],""),""))</calculatedColumnFormula>
    </tableColumn>
    <tableColumn id="15" xr3:uid="{A69A4BEE-1336-428B-9AC7-2210D140D1E4}" name="Site(s) de fabrication + CEP+DMF - Clé manu" dataDxfId="33" dataCellStyle="Normal 2">
      <calculatedColumnFormula array="1">"- "&amp;_xlfn.TEXTJOIN(CHAR(10)&amp;"- ",TRUE,IF(T_EXTRAC[Application Code]=T_TRAVAIL[[#This Row],[Clé de recherche manuelle]],IF(T_EXTRAC[Site de fabrication + CEP+DMF]&lt;&gt;"",T_EXTRAC[Site de fabrication + CEP+DMF],""),""))</calculatedColumnFormula>
    </tableColumn>
    <tableColumn id="16" xr3:uid="{CB9F10F3-0644-43B1-BDAE-5E67C04AFBAD}" name="Site(s) de fabrication + CEP+DMF" dataDxfId="35" dataCellStyle="Normal 2">
      <calculatedColumnFormula>IF(T_TRAVAIL[[#This Row],[Site(s) de fabrication + CEP+DMF - Clé auto]]&lt;&gt;"- ",T_TRAVAIL[[#This Row],[Site(s) de fabrication + CEP+DMF - Clé auto]],T_TRAVAIL[[#This Row],[Site(s) de fabrication + CEP+DMF - Clé manu]])</calculatedColumnFormula>
    </tableColumn>
  </tableColumns>
  <tableStyleInfo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9929477C-05A9-4060-B126-051B37CDC072}" name="T_RESULTAT" displayName="T_RESULTAT" ref="A1:O4" totalsRowShown="0" headerRowDxfId="10" dataDxfId="13" tableBorderDxfId="27" headerRowCellStyle="Normal 3" dataCellStyle="Normal 3">
  <autoFilter ref="A1:O4" xr:uid="{9929477C-05A9-4060-B126-051B37CDC072}"/>
  <tableColumns count="15">
    <tableColumn id="1" xr3:uid="{A20CE45F-BAE9-4252-937D-3F0661BC5677}" name="Produit" dataDxfId="26" dataCellStyle="Normal 3"/>
    <tableColumn id="2" xr3:uid="{71F2B15C-60A1-4E06-B0B9-0FD9A6D0B348}" name="code CIS" dataDxfId="25" dataCellStyle="Normal 3"/>
    <tableColumn id="3" xr3:uid="{BE117697-552B-4655-9AFC-B1527D6316E8}" name="Déno" dataDxfId="24" dataCellStyle="Normal 3"/>
    <tableColumn id="4" xr3:uid="{03A9FDD3-A3FC-46F6-9D30-B2F08F3F5A89}" name="Type"/>
    <tableColumn id="5" xr3:uid="{29CBB7E8-F274-4C9D-8381-A756CB1F5F79}" name="Type2" dataDxfId="23" dataCellStyle="Normal 3"/>
    <tableColumn id="6" xr3:uid="{58216E5F-DD4A-4289-964F-56C18CE4EE1E}" name="Site 1" dataDxfId="22" dataCellStyle="Normal 3"/>
    <tableColumn id="7" xr3:uid="{9F1FAB5B-300C-4463-90F7-12B533D8A3EE}" name="Site 2" dataDxfId="21" dataCellStyle="Normal 3"/>
    <tableColumn id="8" xr3:uid="{46B7E68E-1BB1-4267-B4FD-21F20F169890}" name="Site 3" dataDxfId="20" dataCellStyle="Normal 3"/>
    <tableColumn id="9" xr3:uid="{5B83EE17-6976-45ED-84E1-44848D21149E}" name="Site 4" dataDxfId="19" dataCellStyle="Normal 3"/>
    <tableColumn id="10" xr3:uid="{43281871-251C-4D49-AB07-95A0B907FB26}" name="Site 5" dataDxfId="18" dataCellStyle="Normal 3"/>
    <tableColumn id="11" xr3:uid="{5D258907-EFA6-4F42-9078-333813FB4436}" name="Site 6" dataDxfId="17" dataCellStyle="Normal 3"/>
    <tableColumn id="12" xr3:uid="{ADDDF523-76B2-43B9-A084-7F3E02B814FA}" name="Site(s) de certification " dataDxfId="16" dataCellStyle="Normal 3"/>
    <tableColumn id="13" xr3:uid="{E7D933B7-F557-4CF2-8189-F8764D6E8667}" name="Substance" dataDxfId="15" dataCellStyle="Normal 3"/>
    <tableColumn id="14" xr3:uid="{CAFB3A51-ECA6-47A9-93CF-19686164D8A6}" name="Site(s) de fabrication + CEP+DMF" dataDxfId="12" dataCellStyle="Normal 3">
      <calculatedColumnFormula>VLOOKUP(T_RESULTAT[[#This Row],[code CIS]],T_TRAVAIL[[Code CIS colonne C]:[Site(s) de fabrication + CEP+DMF]],7,FALSE)</calculatedColumnFormula>
    </tableColumn>
    <tableColumn id="15" xr3:uid="{86C6BCB4-2434-4F86-A326-170CFF230527}" name="Site(s) de fabrication + CEP+DMF_x000a_(colonne à supprimer)" dataDxfId="14" dataCellStyle="Normal 3"/>
  </tableColumns>
  <tableStyleInfo showFirstColumn="0" showLastColumn="0" showRowStripes="1" showColumnStripes="0"/>
</table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40000"/>
                <a:satMod val="155000"/>
              </a:schemeClr>
            </a:gs>
            <a:gs pos="65000">
              <a:schemeClr val="phClr">
                <a:shade val="85000"/>
                <a:satMod val="155000"/>
              </a:schemeClr>
            </a:gs>
            <a:gs pos="100000">
              <a:schemeClr val="phClr">
                <a:shade val="95000"/>
                <a:satMod val="155000"/>
              </a:schemeClr>
            </a:gs>
          </a:gsLst>
          <a:lin ang="16200000" scaled="0"/>
        </a:gradFill>
      </a:fillStyleLst>
      <a:lnStyleLst>
        <a:ln w="6350" cap="rnd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4925" cap="rnd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50800" algn="tl" rotWithShape="0">
              <a:srgbClr val="000000">
                <a:alpha val="64000"/>
              </a:srgbClr>
            </a:outerShdw>
          </a:effectLst>
        </a:effectStyle>
        <a:effectStyle>
          <a:effectLst>
            <a:outerShdw blurRad="39000" dist="25400" dir="5400000">
              <a:srgbClr val="000000">
                <a:alpha val="35000"/>
              </a:srgbClr>
            </a:outerShdw>
          </a:effectLst>
        </a:effectStyle>
        <a:effectStyle>
          <a:effectLst>
            <a:outerShdw blurRad="39000" dist="25400" dir="5400000">
              <a:srgbClr val="000000">
                <a:alpha val="35000"/>
              </a:srgbClr>
            </a:outerShdw>
          </a:effectLst>
          <a:scene3d>
            <a:camera prst="orthographicFront" fov="0">
              <a:rot lat="0" lon="0" rev="0"/>
            </a:camera>
            <a:lightRig rig="threePt" dir="t">
              <a:rot lat="0" lon="0" rev="0"/>
            </a:lightRig>
          </a:scene3d>
          <a:sp3d prstMaterial="matte">
            <a:bevelT h="22225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shade val="50000"/>
                <a:satMod val="155000"/>
              </a:schemeClr>
            </a:gs>
            <a:gs pos="35000">
              <a:schemeClr val="phClr">
                <a:shade val="75000"/>
                <a:satMod val="155000"/>
              </a:schemeClr>
            </a:gs>
            <a:gs pos="100000">
              <a:schemeClr val="phClr">
                <a:tint val="80000"/>
                <a:satMod val="255000"/>
              </a:schemeClr>
            </a:gs>
          </a:gsLst>
          <a:lin ang="16200000" scaled="0"/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table" Target="../tables/table2.xml"/><Relationship Id="rId1" Type="http://schemas.openxmlformats.org/officeDocument/2006/relationships/vmlDrawing" Target="../drawings/vmlDrawing1.v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3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6663367-5180-4FB8-B60D-C49E29062B86}">
  <dimension ref="A1:V105"/>
  <sheetViews>
    <sheetView workbookViewId="0">
      <pane xSplit="2" ySplit="1" topLeftCell="C2" activePane="bottomRight" state="frozen"/>
      <selection pane="topRight" activeCell="C1" sqref="C1"/>
      <selection pane="bottomLeft" activeCell="A2" sqref="A2"/>
      <selection pane="bottomRight" activeCell="A2" sqref="A2"/>
    </sheetView>
  </sheetViews>
  <sheetFormatPr baseColWidth="10" defaultRowHeight="12.75" x14ac:dyDescent="0.2"/>
  <cols>
    <col min="1" max="1" width="17.7109375" style="51" customWidth="1"/>
    <col min="2" max="2" width="16.42578125" style="45" customWidth="1"/>
    <col min="3" max="3" width="19" style="45" customWidth="1"/>
    <col min="4" max="4" width="71.28515625" style="45" customWidth="1"/>
    <col min="5" max="5" width="35" style="51" customWidth="1"/>
    <col min="6" max="6" width="80.42578125" style="51" customWidth="1"/>
    <col min="7" max="7" width="13.28515625" style="45" customWidth="1"/>
    <col min="8" max="8" width="25.42578125" style="45" customWidth="1"/>
    <col min="9" max="9" width="61" style="45" customWidth="1"/>
    <col min="10" max="10" width="60.7109375" style="11" customWidth="1"/>
    <col min="12" max="12" width="18.7109375" style="11" customWidth="1"/>
    <col min="13" max="14" width="14.7109375" customWidth="1"/>
    <col min="15" max="15" width="17.7109375" customWidth="1"/>
    <col min="16" max="16" width="21.7109375" customWidth="1"/>
    <col min="17" max="18" width="17.7109375" customWidth="1"/>
    <col min="19" max="19" width="21.7109375" customWidth="1"/>
    <col min="20" max="20" width="17.7109375" customWidth="1"/>
    <col min="21" max="21" width="49.5703125" customWidth="1"/>
    <col min="22" max="22" width="60.7109375" style="11" customWidth="1"/>
  </cols>
  <sheetData>
    <row r="1" spans="1:22" s="3" customFormat="1" ht="26.25" customHeight="1" x14ac:dyDescent="0.2">
      <c r="A1" s="46" t="s">
        <v>65</v>
      </c>
      <c r="B1" s="46" t="s">
        <v>0</v>
      </c>
      <c r="C1" s="46" t="s">
        <v>1</v>
      </c>
      <c r="D1" s="46" t="s">
        <v>2</v>
      </c>
      <c r="E1" s="47" t="s">
        <v>3</v>
      </c>
      <c r="F1" s="48" t="s">
        <v>4</v>
      </c>
      <c r="G1" s="48" t="s">
        <v>5</v>
      </c>
      <c r="H1" s="48" t="s">
        <v>6</v>
      </c>
      <c r="I1" s="48" t="s">
        <v>7</v>
      </c>
      <c r="J1" s="2" t="s">
        <v>85</v>
      </c>
      <c r="K1" s="2" t="s">
        <v>83</v>
      </c>
      <c r="L1" s="2" t="s">
        <v>79</v>
      </c>
      <c r="M1" s="2" t="s">
        <v>80</v>
      </c>
      <c r="N1" s="2" t="s">
        <v>81</v>
      </c>
      <c r="O1" s="2" t="s">
        <v>82</v>
      </c>
      <c r="P1" s="2" t="s">
        <v>86</v>
      </c>
      <c r="Q1" s="2" t="s">
        <v>72</v>
      </c>
      <c r="R1" s="2" t="s">
        <v>84</v>
      </c>
      <c r="S1" s="2" t="s">
        <v>87</v>
      </c>
      <c r="T1" s="2" t="s">
        <v>71</v>
      </c>
      <c r="U1" s="2" t="s">
        <v>89</v>
      </c>
    </row>
    <row r="2" spans="1:22" x14ac:dyDescent="0.2">
      <c r="A2" s="49" t="s">
        <v>42</v>
      </c>
      <c r="B2" s="39" t="s">
        <v>44</v>
      </c>
      <c r="C2" s="40"/>
      <c r="D2" s="39"/>
      <c r="E2" s="50" t="s">
        <v>9</v>
      </c>
      <c r="F2" s="50" t="s">
        <v>21</v>
      </c>
      <c r="G2" s="40"/>
      <c r="H2" s="40"/>
      <c r="I2" s="41" t="s">
        <v>45</v>
      </c>
      <c r="J2" s="11" t="str">
        <f>IF(T_EXTRAC[[#This Row],[PDS Active Ingredient Manufacturer]]&lt;&gt;"",T_EXTRAC[[#This Row],[PDS Active Ingredient Manufacturer]]&amp;"#CEP#"&amp;T_EXTRAC[[#This Row],[Manufactory CEP DMF]]&amp;"#CEP#"&amp;"#DMF#"&amp;T_EXTRAC[[#This Row],[Manufactory CEP DMF]]&amp;"#DMF#","")</f>
        <v/>
      </c>
      <c r="K2" s="11" t="str">
        <f>IF(T_EXTRAC[[#This Row],[PDS DMF CEP Owner]]&lt;&gt;"",LEFT(T_EXTRAC[[#This Row],[PDS DMF CEP Owner]],IFERROR(SEARCH(" ",T_EXTRAC[[#This Row],[PDS DMF CEP Owner]],1)-1,255)),IF(T_EXTRAC[[#This Row],[PDS Active Ingredient Manufacturer]]&lt;&gt;"",LEFT(T_EXTRAC[[#This Row],[PDS Active Ingredient Manufacturer]],IFERROR(SEARCH(" ",T_EXTRAC[[#This Row],[PDS Active Ingredient Manufacturer]],1)-1,255)),""))</f>
        <v>Archimica</v>
      </c>
      <c r="L2" t="str">
        <f>IF(T_EXTRAC[[#This Row],[PDS COS/CEP]]&lt;&gt;"",SUBSTITUTE(LEFT(T_EXTRAC[[#This Row],[PDS COS/CEP]],LEN(T_EXTRAC[[#This Row],[PDS COS/CEP]])-3)," ","-"),"")</f>
        <v/>
      </c>
      <c r="M2" t="str">
        <f>IF(AND(T_EXTRAC[[#This Row],[PDS COS/CEP]]&lt;&gt;"",ISNUMBER(VALUE(RIGHT(T_EXTRAC[[#This Row],[PDS COS/CEP]],2)))),VALUE(RIGHT(T_EXTRAC[[#This Row],[PDS COS/CEP]],2)),"")</f>
        <v/>
      </c>
      <c r="N2" t="str">
        <f>IF(T_EXTRAC[[#This Row],[PDS COS/CEP Version]]&lt;&gt;"",IF(T_EXTRAC[[#This Row],[PDS COS/CEP Version]]=_xlfn.MAXIFS(T_EXTRAC[PDS COS/CEP Version],T_EXTRAC[Application Code],T_EXTRAC[[#This Row],[Application Code]],T_EXTRAC[Manufactory CEP DMF],T_EXTRAC[[#This Row],[Manufactory CEP DMF]],T_EXTRAC[PDS COS/CEP hors version],T_EXTRAC[[#This Row],[PDS COS/CEP hors version]]),T_EXTRAC[[#This Row],[PDS COS/CEP Version]],""),"")</f>
        <v/>
      </c>
      <c r="O2" t="str">
        <f>IF(T_EXTRAC[[#This Row],[PDS COS/CEP Version max]]&lt;&gt;"",T_EXTRAC[[#This Row],[PDS COS/CEP]],"")</f>
        <v/>
      </c>
      <c r="P2" t="str">
        <f>IF(T_EXTRAC[[#This Row],[Info CEP]]&lt;&gt;"",T_EXTRAC[[#This Row],[Application Code]]&amp;"\"&amp;T_EXTRAC[[#This Row],[Manufactory CEP DMF]],"")</f>
        <v/>
      </c>
      <c r="Q2" t="str">
        <f>IF(T_EXTRAC[[#This Row],[Info CEP Temp]]&lt;&gt;"",IF(COUNTIFS($B$1:B2,T_EXTRAC[[#This Row],[Application Code]],$O$1:O2,T_EXTRAC[[#This Row],[Info CEP Temp]])=1,T_EXTRAC[[#This Row],[Info CEP Temp]],""),"")</f>
        <v/>
      </c>
      <c r="R2" t="str">
        <f>IF(AND(T_EXTRAC[[#This Row],[Manufactory CEP DMF]]&lt;&gt;"",T_EXTRAC[[#This Row],[PDS DMF]]&lt;&gt;""),T_EXTRAC[[#This Row],[PDS DMF]],"")</f>
        <v/>
      </c>
      <c r="S2" t="str">
        <f>IF(T_EXTRAC[[#This Row],[Info DMF]]&lt;&gt;"",T_EXTRAC[[#This Row],[Application Code]]&amp;"\"&amp;T_EXTRAC[[#This Row],[Manufactory CEP DMF]],"")</f>
        <v/>
      </c>
      <c r="T2" t="str">
        <f>IF(T_EXTRAC[[#This Row],[Info DMF Temp]]&lt;&gt;"",IF(COUNTIFS($B$1:B2,T_EXTRAC[[#This Row],[Application Code]],$R$1:R2,T_EXTRAC[[#This Row],[Info DMF Temp]])=1,T_EXTRAC[[#This Row],[Info DMF Temp]],""),"")</f>
        <v/>
      </c>
      <c r="U2" s="11" t="str">
        <f>IF(T_EXTRAC[[#This Row],[Concat Product + PDS AIM Temp]]&lt;&gt;"",IF(COUNTIFS($B$1:B2,T_EXTRAC[[#This Row],[Application Code]],$J$1:J2,T_EXTRAC[[#This Row],[Concat Product + PDS AIM Temp]])=1,SUBSTITUTE(SUBSTITUTE(T_EXTRAC[[#This Row],[Concat Product + PDS AIM Temp]],"#CEP#"&amp;T_EXTRAC[[#This Row],[Manufactory CEP DMF]]&amp;"#CEP#",IFERROR(" / "&amp;VLOOKUP(T_EXTRAC[[#This Row],[Application Code]]&amp;"\"&amp;T_EXTRAC[[#This Row],[Manufactory CEP DMF]],T_EXTRAC[[Clé CEP]:[Info CEP]],2,FALSE),"")),"#DMF#"&amp;T_EXTRAC[[#This Row],[Manufactory CEP DMF]]&amp;"#DMF#",IFERROR(" / "&amp;VLOOKUP(T_EXTRAC[[#This Row],[Application Code]]&amp;"\"&amp;T_EXTRAC[[#This Row],[Manufactory CEP DMF]],T_EXTRAC[[Clé DMF]:[Info DMF]],2,FALSE),"")),""),"")</f>
        <v/>
      </c>
      <c r="V2"/>
    </row>
    <row r="3" spans="1:22" x14ac:dyDescent="0.2">
      <c r="A3" s="49" t="s">
        <v>42</v>
      </c>
      <c r="B3" s="39" t="s">
        <v>44</v>
      </c>
      <c r="C3" s="40"/>
      <c r="D3" s="39"/>
      <c r="E3" s="50" t="s">
        <v>9</v>
      </c>
      <c r="F3" s="50" t="s">
        <v>19</v>
      </c>
      <c r="G3" s="40"/>
      <c r="H3" s="40"/>
      <c r="I3" s="41" t="s">
        <v>45</v>
      </c>
      <c r="J3" s="11" t="str">
        <f>IF(T_EXTRAC[[#This Row],[PDS Active Ingredient Manufacturer]]&lt;&gt;"",T_EXTRAC[[#This Row],[PDS Active Ingredient Manufacturer]]&amp;"#CEP#"&amp;T_EXTRAC[[#This Row],[Manufactory CEP DMF]]&amp;"#CEP#"&amp;"#DMF#"&amp;T_EXTRAC[[#This Row],[Manufactory CEP DMF]]&amp;"#DMF#","")</f>
        <v/>
      </c>
      <c r="K3" s="11" t="str">
        <f>IF(T_EXTRAC[[#This Row],[PDS DMF CEP Owner]]&lt;&gt;"",LEFT(T_EXTRAC[[#This Row],[PDS DMF CEP Owner]],IFERROR(SEARCH(" ",T_EXTRAC[[#This Row],[PDS DMF CEP Owner]],1)-1,255)),IF(T_EXTRAC[[#This Row],[PDS Active Ingredient Manufacturer]]&lt;&gt;"",LEFT(T_EXTRAC[[#This Row],[PDS Active Ingredient Manufacturer]],IFERROR(SEARCH(" ",T_EXTRAC[[#This Row],[PDS Active Ingredient Manufacturer]],1)-1,255)),""))</f>
        <v>Archimica</v>
      </c>
      <c r="L3" t="str">
        <f>IF(T_EXTRAC[[#This Row],[PDS COS/CEP]]&lt;&gt;"",SUBSTITUTE(LEFT(T_EXTRAC[[#This Row],[PDS COS/CEP]],LEN(T_EXTRAC[[#This Row],[PDS COS/CEP]])-3)," ","-"),"")</f>
        <v/>
      </c>
      <c r="M3" t="str">
        <f>IF(AND(T_EXTRAC[[#This Row],[PDS COS/CEP]]&lt;&gt;"",ISNUMBER(VALUE(RIGHT(T_EXTRAC[[#This Row],[PDS COS/CEP]],2)))),VALUE(RIGHT(T_EXTRAC[[#This Row],[PDS COS/CEP]],2)),"")</f>
        <v/>
      </c>
      <c r="N3" t="str">
        <f>IF(T_EXTRAC[[#This Row],[PDS COS/CEP Version]]&lt;&gt;"",IF(T_EXTRAC[[#This Row],[PDS COS/CEP Version]]=_xlfn.MAXIFS(T_EXTRAC[PDS COS/CEP Version],T_EXTRAC[Application Code],T_EXTRAC[[#This Row],[Application Code]],T_EXTRAC[Manufactory CEP DMF],T_EXTRAC[[#This Row],[Manufactory CEP DMF]],T_EXTRAC[PDS COS/CEP hors version],T_EXTRAC[[#This Row],[PDS COS/CEP hors version]]),T_EXTRAC[[#This Row],[PDS COS/CEP Version]],""),"")</f>
        <v/>
      </c>
      <c r="O3" t="str">
        <f>IF(T_EXTRAC[[#This Row],[PDS COS/CEP Version max]]&lt;&gt;"",T_EXTRAC[[#This Row],[PDS COS/CEP]],"")</f>
        <v/>
      </c>
      <c r="P3" t="str">
        <f>IF(T_EXTRAC[[#This Row],[Info CEP]]&lt;&gt;"",T_EXTRAC[[#This Row],[Application Code]]&amp;"\"&amp;T_EXTRAC[[#This Row],[Manufactory CEP DMF]],"")</f>
        <v/>
      </c>
      <c r="Q3" t="str">
        <f>IF(T_EXTRAC[[#This Row],[Info CEP Temp]]&lt;&gt;"",IF(COUNTIFS($B$1:B3,T_EXTRAC[[#This Row],[Application Code]],$O$1:O3,T_EXTRAC[[#This Row],[Info CEP Temp]])=1,T_EXTRAC[[#This Row],[Info CEP Temp]],""),"")</f>
        <v/>
      </c>
      <c r="R3" t="str">
        <f>IF(AND(T_EXTRAC[[#This Row],[Manufactory CEP DMF]]&lt;&gt;"",T_EXTRAC[[#This Row],[PDS DMF]]&lt;&gt;""),T_EXTRAC[[#This Row],[PDS DMF]],"")</f>
        <v/>
      </c>
      <c r="S3" t="str">
        <f>IF(T_EXTRAC[[#This Row],[Info DMF]]&lt;&gt;"",T_EXTRAC[[#This Row],[Application Code]]&amp;"\"&amp;T_EXTRAC[[#This Row],[Manufactory CEP DMF]],"")</f>
        <v/>
      </c>
      <c r="T3" t="str">
        <f>IF(T_EXTRAC[[#This Row],[Info DMF Temp]]&lt;&gt;"",IF(COUNTIFS($B$1:B3,T_EXTRAC[[#This Row],[Application Code]],$R$1:R3,T_EXTRAC[[#This Row],[Info DMF Temp]])=1,T_EXTRAC[[#This Row],[Info DMF Temp]],""),"")</f>
        <v/>
      </c>
      <c r="U3" s="11" t="str">
        <f>IF(T_EXTRAC[[#This Row],[Concat Product + PDS AIM Temp]]&lt;&gt;"",IF(COUNTIFS($B$1:B3,T_EXTRAC[[#This Row],[Application Code]],$J$1:J3,T_EXTRAC[[#This Row],[Concat Product + PDS AIM Temp]])=1,SUBSTITUTE(SUBSTITUTE(T_EXTRAC[[#This Row],[Concat Product + PDS AIM Temp]],"#CEP#"&amp;T_EXTRAC[[#This Row],[Manufactory CEP DMF]]&amp;"#CEP#",IFERROR(" / "&amp;VLOOKUP(T_EXTRAC[[#This Row],[Application Code]]&amp;"\"&amp;T_EXTRAC[[#This Row],[Manufactory CEP DMF]],T_EXTRAC[[Clé CEP]:[Info CEP]],2,FALSE),"")),"#DMF#"&amp;T_EXTRAC[[#This Row],[Manufactory CEP DMF]]&amp;"#DMF#",IFERROR(" / "&amp;VLOOKUP(T_EXTRAC[[#This Row],[Application Code]]&amp;"\"&amp;T_EXTRAC[[#This Row],[Manufactory CEP DMF]],T_EXTRAC[[Clé DMF]:[Info DMF]],2,FALSE),"")),""),"")</f>
        <v/>
      </c>
      <c r="V3"/>
    </row>
    <row r="4" spans="1:22" x14ac:dyDescent="0.2">
      <c r="A4" s="49" t="s">
        <v>42</v>
      </c>
      <c r="B4" s="39" t="s">
        <v>44</v>
      </c>
      <c r="C4" s="40"/>
      <c r="D4" s="39"/>
      <c r="E4" s="50" t="s">
        <v>10</v>
      </c>
      <c r="F4" s="50" t="s">
        <v>23</v>
      </c>
      <c r="G4" s="39" t="s">
        <v>46</v>
      </c>
      <c r="H4" s="40"/>
      <c r="I4" s="42"/>
      <c r="J4" s="11" t="str">
        <f>IF(T_EXTRAC[[#This Row],[PDS Active Ingredient Manufacturer]]&lt;&gt;"",T_EXTRAC[[#This Row],[PDS Active Ingredient Manufacturer]]&amp;"#CEP#"&amp;T_EXTRAC[[#This Row],[Manufactory CEP DMF]]&amp;"#CEP#"&amp;"#DMF#"&amp;T_EXTRAC[[#This Row],[Manufactory CEP DMF]]&amp;"#DMF#","")</f>
        <v/>
      </c>
      <c r="K4" s="11" t="str">
        <f>IF(T_EXTRAC[[#This Row],[PDS DMF CEP Owner]]&lt;&gt;"",LEFT(T_EXTRAC[[#This Row],[PDS DMF CEP Owner]],IFERROR(SEARCH(" ",T_EXTRAC[[#This Row],[PDS DMF CEP Owner]],1)-1,255)),IF(T_EXTRAC[[#This Row],[PDS Active Ingredient Manufacturer]]&lt;&gt;"",LEFT(T_EXTRAC[[#This Row],[PDS Active Ingredient Manufacturer]],IFERROR(SEARCH(" ",T_EXTRAC[[#This Row],[PDS Active Ingredient Manufacturer]],1)-1,255)),""))</f>
        <v/>
      </c>
      <c r="L4" t="str">
        <f>IF(T_EXTRAC[[#This Row],[PDS COS/CEP]]&lt;&gt;"",SUBSTITUTE(LEFT(T_EXTRAC[[#This Row],[PDS COS/CEP]],LEN(T_EXTRAC[[#This Row],[PDS COS/CEP]])-3)," ","-"),"")</f>
        <v>R1-CEP-2002-055-rev</v>
      </c>
      <c r="M4">
        <f>IF(AND(T_EXTRAC[[#This Row],[PDS COS/CEP]]&lt;&gt;"",ISNUMBER(VALUE(RIGHT(T_EXTRAC[[#This Row],[PDS COS/CEP]],2)))),VALUE(RIGHT(T_EXTRAC[[#This Row],[PDS COS/CEP]],2)),"")</f>
        <v>5</v>
      </c>
      <c r="N4">
        <f>IF(T_EXTRAC[[#This Row],[PDS COS/CEP Version]]&lt;&gt;"",IF(T_EXTRAC[[#This Row],[PDS COS/CEP Version]]=_xlfn.MAXIFS(T_EXTRAC[PDS COS/CEP Version],T_EXTRAC[Application Code],T_EXTRAC[[#This Row],[Application Code]],T_EXTRAC[Manufactory CEP DMF],T_EXTRAC[[#This Row],[Manufactory CEP DMF]],T_EXTRAC[PDS COS/CEP hors version],T_EXTRAC[[#This Row],[PDS COS/CEP hors version]]),T_EXTRAC[[#This Row],[PDS COS/CEP Version]],""),"")</f>
        <v>5</v>
      </c>
      <c r="O4" t="str">
        <f>IF(T_EXTRAC[[#This Row],[PDS COS/CEP Version max]]&lt;&gt;"",T_EXTRAC[[#This Row],[PDS COS/CEP]],"")</f>
        <v>R1-CEP-2002-055-rev 05</v>
      </c>
      <c r="P4" t="str">
        <f>IF(T_EXTRAC[[#This Row],[Info CEP]]&lt;&gt;"",T_EXTRAC[[#This Row],[Application Code]]&amp;"\"&amp;T_EXTRAC[[#This Row],[Manufactory CEP DMF]],"")</f>
        <v>FR NL26532-3-4\</v>
      </c>
      <c r="Q4" t="str">
        <f>IF(T_EXTRAC[[#This Row],[Info CEP Temp]]&lt;&gt;"",IF(COUNTIFS($B$1:B4,T_EXTRAC[[#This Row],[Application Code]],$O$1:O4,T_EXTRAC[[#This Row],[Info CEP Temp]])=1,T_EXTRAC[[#This Row],[Info CEP Temp]],""),"")</f>
        <v>R1-CEP-2002-055-rev 05</v>
      </c>
      <c r="R4" t="str">
        <f>IF(AND(T_EXTRAC[[#This Row],[Manufactory CEP DMF]]&lt;&gt;"",T_EXTRAC[[#This Row],[PDS DMF]]&lt;&gt;""),T_EXTRAC[[#This Row],[PDS DMF]],"")</f>
        <v/>
      </c>
      <c r="S4" t="str">
        <f>IF(T_EXTRAC[[#This Row],[Info DMF]]&lt;&gt;"",T_EXTRAC[[#This Row],[Application Code]]&amp;"\"&amp;T_EXTRAC[[#This Row],[Manufactory CEP DMF]],"")</f>
        <v/>
      </c>
      <c r="T4" t="str">
        <f>IF(T_EXTRAC[[#This Row],[Info DMF Temp]]&lt;&gt;"",IF(COUNTIFS($B$1:B4,T_EXTRAC[[#This Row],[Application Code]],$R$1:R4,T_EXTRAC[[#This Row],[Info DMF Temp]])=1,T_EXTRAC[[#This Row],[Info DMF Temp]],""),"")</f>
        <v/>
      </c>
      <c r="U4" s="11" t="str">
        <f>IF(T_EXTRAC[[#This Row],[Concat Product + PDS AIM Temp]]&lt;&gt;"",IF(COUNTIFS($B$1:B4,T_EXTRAC[[#This Row],[Application Code]],$J$1:J4,T_EXTRAC[[#This Row],[Concat Product + PDS AIM Temp]])=1,SUBSTITUTE(SUBSTITUTE(T_EXTRAC[[#This Row],[Concat Product + PDS AIM Temp]],"#CEP#"&amp;T_EXTRAC[[#This Row],[Manufactory CEP DMF]]&amp;"#CEP#",IFERROR(" / "&amp;VLOOKUP(T_EXTRAC[[#This Row],[Application Code]]&amp;"\"&amp;T_EXTRAC[[#This Row],[Manufactory CEP DMF]],T_EXTRAC[[Clé CEP]:[Info CEP]],2,FALSE),"")),"#DMF#"&amp;T_EXTRAC[[#This Row],[Manufactory CEP DMF]]&amp;"#DMF#",IFERROR(" / "&amp;VLOOKUP(T_EXTRAC[[#This Row],[Application Code]]&amp;"\"&amp;T_EXTRAC[[#This Row],[Manufactory CEP DMF]],T_EXTRAC[[Clé DMF]:[Info DMF]],2,FALSE),"")),""),"")</f>
        <v/>
      </c>
      <c r="V4"/>
    </row>
    <row r="5" spans="1:22" x14ac:dyDescent="0.2">
      <c r="A5" s="49" t="s">
        <v>42</v>
      </c>
      <c r="B5" s="39" t="s">
        <v>44</v>
      </c>
      <c r="C5" s="40"/>
      <c r="D5" s="39"/>
      <c r="E5" s="50" t="s">
        <v>10</v>
      </c>
      <c r="F5" s="50" t="s">
        <v>24</v>
      </c>
      <c r="G5" s="39" t="s">
        <v>47</v>
      </c>
      <c r="H5" s="40"/>
      <c r="I5" s="41" t="s">
        <v>12</v>
      </c>
      <c r="J5" s="11" t="str">
        <f>IF(T_EXTRAC[[#This Row],[PDS Active Ingredient Manufacturer]]&lt;&gt;"",T_EXTRAC[[#This Row],[PDS Active Ingredient Manufacturer]]&amp;"#CEP#"&amp;T_EXTRAC[[#This Row],[Manufactory CEP DMF]]&amp;"#CEP#"&amp;"#DMF#"&amp;T_EXTRAC[[#This Row],[Manufactory CEP DMF]]&amp;"#DMF#","")</f>
        <v/>
      </c>
      <c r="K5" s="11" t="str">
        <f>IF(T_EXTRAC[[#This Row],[PDS DMF CEP Owner]]&lt;&gt;"",LEFT(T_EXTRAC[[#This Row],[PDS DMF CEP Owner]],IFERROR(SEARCH(" ",T_EXTRAC[[#This Row],[PDS DMF CEP Owner]],1)-1,255)),IF(T_EXTRAC[[#This Row],[PDS Active Ingredient Manufacturer]]&lt;&gt;"",LEFT(T_EXTRAC[[#This Row],[PDS Active Ingredient Manufacturer]],IFERROR(SEARCH(" ",T_EXTRAC[[#This Row],[PDS Active Ingredient Manufacturer]],1)-1,255)),""))</f>
        <v>Excella</v>
      </c>
      <c r="L5" t="str">
        <f>IF(T_EXTRAC[[#This Row],[PDS COS/CEP]]&lt;&gt;"",SUBSTITUTE(LEFT(T_EXTRAC[[#This Row],[PDS COS/CEP]],LEN(T_EXTRAC[[#This Row],[PDS COS/CEP]])-3)," ","-"),"")</f>
        <v>R1-CEP-2002-055-Rev</v>
      </c>
      <c r="M5">
        <f>IF(AND(T_EXTRAC[[#This Row],[PDS COS/CEP]]&lt;&gt;"",ISNUMBER(VALUE(RIGHT(T_EXTRAC[[#This Row],[PDS COS/CEP]],2)))),VALUE(RIGHT(T_EXTRAC[[#This Row],[PDS COS/CEP]],2)),"")</f>
        <v>4</v>
      </c>
      <c r="N5" t="str">
        <f>IF(T_EXTRAC[[#This Row],[PDS COS/CEP Version]]&lt;&gt;"",IF(T_EXTRAC[[#This Row],[PDS COS/CEP Version]]=_xlfn.MAXIFS(T_EXTRAC[PDS COS/CEP Version],T_EXTRAC[Application Code],T_EXTRAC[[#This Row],[Application Code]],T_EXTRAC[Manufactory CEP DMF],T_EXTRAC[[#This Row],[Manufactory CEP DMF]],T_EXTRAC[PDS COS/CEP hors version],T_EXTRAC[[#This Row],[PDS COS/CEP hors version]]),T_EXTRAC[[#This Row],[PDS COS/CEP Version]],""),"")</f>
        <v/>
      </c>
      <c r="O5" t="str">
        <f>IF(T_EXTRAC[[#This Row],[PDS COS/CEP Version max]]&lt;&gt;"",T_EXTRAC[[#This Row],[PDS COS/CEP]],"")</f>
        <v/>
      </c>
      <c r="P5" t="str">
        <f>IF(T_EXTRAC[[#This Row],[Info CEP]]&lt;&gt;"",T_EXTRAC[[#This Row],[Application Code]]&amp;"\"&amp;T_EXTRAC[[#This Row],[Manufactory CEP DMF]],"")</f>
        <v/>
      </c>
      <c r="Q5" t="str">
        <f>IF(T_EXTRAC[[#This Row],[Info CEP Temp]]&lt;&gt;"",IF(COUNTIFS($B$1:B5,T_EXTRAC[[#This Row],[Application Code]],$O$1:O5,T_EXTRAC[[#This Row],[Info CEP Temp]])=1,T_EXTRAC[[#This Row],[Info CEP Temp]],""),"")</f>
        <v/>
      </c>
      <c r="R5" t="str">
        <f>IF(AND(T_EXTRAC[[#This Row],[Manufactory CEP DMF]]&lt;&gt;"",T_EXTRAC[[#This Row],[PDS DMF]]&lt;&gt;""),T_EXTRAC[[#This Row],[PDS DMF]],"")</f>
        <v/>
      </c>
      <c r="S5" t="str">
        <f>IF(T_EXTRAC[[#This Row],[Info DMF]]&lt;&gt;"",T_EXTRAC[[#This Row],[Application Code]]&amp;"\"&amp;T_EXTRAC[[#This Row],[Manufactory CEP DMF]],"")</f>
        <v/>
      </c>
      <c r="T5" t="str">
        <f>IF(T_EXTRAC[[#This Row],[Info DMF Temp]]&lt;&gt;"",IF(COUNTIFS($B$1:B5,T_EXTRAC[[#This Row],[Application Code]],$R$1:R5,T_EXTRAC[[#This Row],[Info DMF Temp]])=1,T_EXTRAC[[#This Row],[Info DMF Temp]],""),"")</f>
        <v/>
      </c>
      <c r="U5" s="11" t="str">
        <f>IF(T_EXTRAC[[#This Row],[Concat Product + PDS AIM Temp]]&lt;&gt;"",IF(COUNTIFS($B$1:B5,T_EXTRAC[[#This Row],[Application Code]],$J$1:J5,T_EXTRAC[[#This Row],[Concat Product + PDS AIM Temp]])=1,SUBSTITUTE(SUBSTITUTE(T_EXTRAC[[#This Row],[Concat Product + PDS AIM Temp]],"#CEP#"&amp;T_EXTRAC[[#This Row],[Manufactory CEP DMF]]&amp;"#CEP#",IFERROR(" / "&amp;VLOOKUP(T_EXTRAC[[#This Row],[Application Code]]&amp;"\"&amp;T_EXTRAC[[#This Row],[Manufactory CEP DMF]],T_EXTRAC[[Clé CEP]:[Info CEP]],2,FALSE),"")),"#DMF#"&amp;T_EXTRAC[[#This Row],[Manufactory CEP DMF]]&amp;"#DMF#",IFERROR(" / "&amp;VLOOKUP(T_EXTRAC[[#This Row],[Application Code]]&amp;"\"&amp;T_EXTRAC[[#This Row],[Manufactory CEP DMF]],T_EXTRAC[[Clé DMF]:[Info DMF]],2,FALSE),"")),""),"")</f>
        <v/>
      </c>
      <c r="V5"/>
    </row>
    <row r="6" spans="1:22" x14ac:dyDescent="0.2">
      <c r="A6" s="49" t="s">
        <v>42</v>
      </c>
      <c r="B6" s="39" t="s">
        <v>44</v>
      </c>
      <c r="C6" s="40"/>
      <c r="D6" s="39"/>
      <c r="E6" s="50" t="s">
        <v>11</v>
      </c>
      <c r="F6" s="50" t="s">
        <v>17</v>
      </c>
      <c r="G6" s="40"/>
      <c r="H6" s="40"/>
      <c r="I6" s="41" t="s">
        <v>45</v>
      </c>
      <c r="J6" s="11" t="str">
        <f>IF(T_EXTRAC[[#This Row],[PDS Active Ingredient Manufacturer]]&lt;&gt;"",T_EXTRAC[[#This Row],[PDS Active Ingredient Manufacturer]]&amp;"#CEP#"&amp;T_EXTRAC[[#This Row],[Manufactory CEP DMF]]&amp;"#CEP#"&amp;"#DMF#"&amp;T_EXTRAC[[#This Row],[Manufactory CEP DMF]]&amp;"#DMF#","")</f>
        <v/>
      </c>
      <c r="K6" s="11" t="str">
        <f>IF(T_EXTRAC[[#This Row],[PDS DMF CEP Owner]]&lt;&gt;"",LEFT(T_EXTRAC[[#This Row],[PDS DMF CEP Owner]],IFERROR(SEARCH(" ",T_EXTRAC[[#This Row],[PDS DMF CEP Owner]],1)-1,255)),IF(T_EXTRAC[[#This Row],[PDS Active Ingredient Manufacturer]]&lt;&gt;"",LEFT(T_EXTRAC[[#This Row],[PDS Active Ingredient Manufacturer]],IFERROR(SEARCH(" ",T_EXTRAC[[#This Row],[PDS Active Ingredient Manufacturer]],1)-1,255)),""))</f>
        <v>Archimica</v>
      </c>
      <c r="L6" t="str">
        <f>IF(T_EXTRAC[[#This Row],[PDS COS/CEP]]&lt;&gt;"",SUBSTITUTE(LEFT(T_EXTRAC[[#This Row],[PDS COS/CEP]],LEN(T_EXTRAC[[#This Row],[PDS COS/CEP]])-3)," ","-"),"")</f>
        <v/>
      </c>
      <c r="M6" t="str">
        <f>IF(AND(T_EXTRAC[[#This Row],[PDS COS/CEP]]&lt;&gt;"",ISNUMBER(VALUE(RIGHT(T_EXTRAC[[#This Row],[PDS COS/CEP]],2)))),VALUE(RIGHT(T_EXTRAC[[#This Row],[PDS COS/CEP]],2)),"")</f>
        <v/>
      </c>
      <c r="N6" t="str">
        <f>IF(T_EXTRAC[[#This Row],[PDS COS/CEP Version]]&lt;&gt;"",IF(T_EXTRAC[[#This Row],[PDS COS/CEP Version]]=_xlfn.MAXIFS(T_EXTRAC[PDS COS/CEP Version],T_EXTRAC[Application Code],T_EXTRAC[[#This Row],[Application Code]],T_EXTRAC[Manufactory CEP DMF],T_EXTRAC[[#This Row],[Manufactory CEP DMF]],T_EXTRAC[PDS COS/CEP hors version],T_EXTRAC[[#This Row],[PDS COS/CEP hors version]]),T_EXTRAC[[#This Row],[PDS COS/CEP Version]],""),"")</f>
        <v/>
      </c>
      <c r="O6" t="str">
        <f>IF(T_EXTRAC[[#This Row],[PDS COS/CEP Version max]]&lt;&gt;"",T_EXTRAC[[#This Row],[PDS COS/CEP]],"")</f>
        <v/>
      </c>
      <c r="P6" t="str">
        <f>IF(T_EXTRAC[[#This Row],[Info CEP]]&lt;&gt;"",T_EXTRAC[[#This Row],[Application Code]]&amp;"\"&amp;T_EXTRAC[[#This Row],[Manufactory CEP DMF]],"")</f>
        <v/>
      </c>
      <c r="Q6" t="str">
        <f>IF(T_EXTRAC[[#This Row],[Info CEP Temp]]&lt;&gt;"",IF(COUNTIFS($B$1:B6,T_EXTRAC[[#This Row],[Application Code]],$O$1:O6,T_EXTRAC[[#This Row],[Info CEP Temp]])=1,T_EXTRAC[[#This Row],[Info CEP Temp]],""),"")</f>
        <v/>
      </c>
      <c r="R6" t="str">
        <f>IF(AND(T_EXTRAC[[#This Row],[Manufactory CEP DMF]]&lt;&gt;"",T_EXTRAC[[#This Row],[PDS DMF]]&lt;&gt;""),T_EXTRAC[[#This Row],[PDS DMF]],"")</f>
        <v/>
      </c>
      <c r="S6" t="str">
        <f>IF(T_EXTRAC[[#This Row],[Info DMF]]&lt;&gt;"",T_EXTRAC[[#This Row],[Application Code]]&amp;"\"&amp;T_EXTRAC[[#This Row],[Manufactory CEP DMF]],"")</f>
        <v/>
      </c>
      <c r="T6" t="str">
        <f>IF(T_EXTRAC[[#This Row],[Info DMF Temp]]&lt;&gt;"",IF(COUNTIFS($B$1:B6,T_EXTRAC[[#This Row],[Application Code]],$R$1:R6,T_EXTRAC[[#This Row],[Info DMF Temp]])=1,T_EXTRAC[[#This Row],[Info DMF Temp]],""),"")</f>
        <v/>
      </c>
      <c r="U6" s="11" t="str">
        <f>IF(T_EXTRAC[[#This Row],[Concat Product + PDS AIM Temp]]&lt;&gt;"",IF(COUNTIFS($B$1:B6,T_EXTRAC[[#This Row],[Application Code]],$J$1:J6,T_EXTRAC[[#This Row],[Concat Product + PDS AIM Temp]])=1,SUBSTITUTE(SUBSTITUTE(T_EXTRAC[[#This Row],[Concat Product + PDS AIM Temp]],"#CEP#"&amp;T_EXTRAC[[#This Row],[Manufactory CEP DMF]]&amp;"#CEP#",IFERROR(" / "&amp;VLOOKUP(T_EXTRAC[[#This Row],[Application Code]]&amp;"\"&amp;T_EXTRAC[[#This Row],[Manufactory CEP DMF]],T_EXTRAC[[Clé CEP]:[Info CEP]],2,FALSE),"")),"#DMF#"&amp;T_EXTRAC[[#This Row],[Manufactory CEP DMF]]&amp;"#DMF#",IFERROR(" / "&amp;VLOOKUP(T_EXTRAC[[#This Row],[Application Code]]&amp;"\"&amp;T_EXTRAC[[#This Row],[Manufactory CEP DMF]],T_EXTRAC[[Clé DMF]:[Info DMF]],2,FALSE),"")),""),"")</f>
        <v/>
      </c>
      <c r="V6"/>
    </row>
    <row r="7" spans="1:22" ht="25.5" x14ac:dyDescent="0.2">
      <c r="A7" s="49" t="s">
        <v>42</v>
      </c>
      <c r="B7" s="39" t="s">
        <v>44</v>
      </c>
      <c r="C7" s="40"/>
      <c r="D7" s="39" t="s">
        <v>45</v>
      </c>
      <c r="E7" s="50" t="s">
        <v>8</v>
      </c>
      <c r="F7" s="50" t="s">
        <v>8</v>
      </c>
      <c r="G7" s="40"/>
      <c r="H7" s="39" t="s">
        <v>48</v>
      </c>
      <c r="I7" s="41" t="s">
        <v>45</v>
      </c>
      <c r="J7" s="11" t="str">
        <f>IF(T_EXTRAC[[#This Row],[PDS Active Ingredient Manufacturer]]&lt;&gt;"",T_EXTRAC[[#This Row],[PDS Active Ingredient Manufacturer]]&amp;"#CEP#"&amp;T_EXTRAC[[#This Row],[Manufactory CEP DMF]]&amp;"#CEP#"&amp;"#DMF#"&amp;T_EXTRAC[[#This Row],[Manufactory CEP DMF]]&amp;"#DMF#","")</f>
        <v>Archimica S.p.A. Viale Milano 86, Lodi, LO, 26900, Italy IT#CEP#Archimica#CEP##DMF#Archimica#DMF#</v>
      </c>
      <c r="K7" s="11" t="str">
        <f>IF(T_EXTRAC[[#This Row],[PDS DMF CEP Owner]]&lt;&gt;"",LEFT(T_EXTRAC[[#This Row],[PDS DMF CEP Owner]],IFERROR(SEARCH(" ",T_EXTRAC[[#This Row],[PDS DMF CEP Owner]],1)-1,255)),IF(T_EXTRAC[[#This Row],[PDS Active Ingredient Manufacturer]]&lt;&gt;"",LEFT(T_EXTRAC[[#This Row],[PDS Active Ingredient Manufacturer]],IFERROR(SEARCH(" ",T_EXTRAC[[#This Row],[PDS Active Ingredient Manufacturer]],1)-1,255)),""))</f>
        <v>Archimica</v>
      </c>
      <c r="L7" t="str">
        <f>IF(T_EXTRAC[[#This Row],[PDS COS/CEP]]&lt;&gt;"",SUBSTITUTE(LEFT(T_EXTRAC[[#This Row],[PDS COS/CEP]],LEN(T_EXTRAC[[#This Row],[PDS COS/CEP]])-3)," ","-"),"")</f>
        <v/>
      </c>
      <c r="M7" t="str">
        <f>IF(AND(T_EXTRAC[[#This Row],[PDS COS/CEP]]&lt;&gt;"",ISNUMBER(VALUE(RIGHT(T_EXTRAC[[#This Row],[PDS COS/CEP]],2)))),VALUE(RIGHT(T_EXTRAC[[#This Row],[PDS COS/CEP]],2)),"")</f>
        <v/>
      </c>
      <c r="N7" t="str">
        <f>IF(T_EXTRAC[[#This Row],[PDS COS/CEP Version]]&lt;&gt;"",IF(T_EXTRAC[[#This Row],[PDS COS/CEP Version]]=_xlfn.MAXIFS(T_EXTRAC[PDS COS/CEP Version],T_EXTRAC[Application Code],T_EXTRAC[[#This Row],[Application Code]],T_EXTRAC[Manufactory CEP DMF],T_EXTRAC[[#This Row],[Manufactory CEP DMF]],T_EXTRAC[PDS COS/CEP hors version],T_EXTRAC[[#This Row],[PDS COS/CEP hors version]]),T_EXTRAC[[#This Row],[PDS COS/CEP Version]],""),"")</f>
        <v/>
      </c>
      <c r="O7" t="str">
        <f>IF(T_EXTRAC[[#This Row],[PDS COS/CEP Version max]]&lt;&gt;"",T_EXTRAC[[#This Row],[PDS COS/CEP]],"")</f>
        <v/>
      </c>
      <c r="P7" t="str">
        <f>IF(T_EXTRAC[[#This Row],[Info CEP]]&lt;&gt;"",T_EXTRAC[[#This Row],[Application Code]]&amp;"\"&amp;T_EXTRAC[[#This Row],[Manufactory CEP DMF]],"")</f>
        <v/>
      </c>
      <c r="Q7" t="str">
        <f>IF(T_EXTRAC[[#This Row],[Info CEP Temp]]&lt;&gt;"",IF(COUNTIFS($B$1:B7,T_EXTRAC[[#This Row],[Application Code]],$O$1:O7,T_EXTRAC[[#This Row],[Info CEP Temp]])=1,T_EXTRAC[[#This Row],[Info CEP Temp]],""),"")</f>
        <v/>
      </c>
      <c r="R7" t="str">
        <f>IF(AND(T_EXTRAC[[#This Row],[Manufactory CEP DMF]]&lt;&gt;"",T_EXTRAC[[#This Row],[PDS DMF]]&lt;&gt;""),T_EXTRAC[[#This Row],[PDS DMF]],"")</f>
        <v>version :July 2021</v>
      </c>
      <c r="S7" t="str">
        <f>IF(T_EXTRAC[[#This Row],[Info DMF]]&lt;&gt;"",T_EXTRAC[[#This Row],[Application Code]]&amp;"\"&amp;T_EXTRAC[[#This Row],[Manufactory CEP DMF]],"")</f>
        <v>FR NL26532-3-4\Archimica</v>
      </c>
      <c r="T7" t="str">
        <f>IF(T_EXTRAC[[#This Row],[Info DMF Temp]]&lt;&gt;"",IF(COUNTIFS($B$1:B7,T_EXTRAC[[#This Row],[Application Code]],$R$1:R7,T_EXTRAC[[#This Row],[Info DMF Temp]])=1,T_EXTRAC[[#This Row],[Info DMF Temp]],""),"")</f>
        <v>version :July 2021</v>
      </c>
      <c r="U7" s="11" t="str">
        <f>IF(T_EXTRAC[[#This Row],[Concat Product + PDS AIM Temp]]&lt;&gt;"",IF(COUNTIFS($B$1:B7,T_EXTRAC[[#This Row],[Application Code]],$J$1:J7,T_EXTRAC[[#This Row],[Concat Product + PDS AIM Temp]])=1,SUBSTITUTE(SUBSTITUTE(T_EXTRAC[[#This Row],[Concat Product + PDS AIM Temp]],"#CEP#"&amp;T_EXTRAC[[#This Row],[Manufactory CEP DMF]]&amp;"#CEP#",IFERROR(" / "&amp;VLOOKUP(T_EXTRAC[[#This Row],[Application Code]]&amp;"\"&amp;T_EXTRAC[[#This Row],[Manufactory CEP DMF]],T_EXTRAC[[Clé CEP]:[Info CEP]],2,FALSE),"")),"#DMF#"&amp;T_EXTRAC[[#This Row],[Manufactory CEP DMF]]&amp;"#DMF#",IFERROR(" / "&amp;VLOOKUP(T_EXTRAC[[#This Row],[Application Code]]&amp;"\"&amp;T_EXTRAC[[#This Row],[Manufactory CEP DMF]],T_EXTRAC[[Clé DMF]:[Info DMF]],2,FALSE),"")),""),"")</f>
        <v>Archimica S.p.A. Viale Milano 86, Lodi, LO, 26900, Italy IT / version :July 2021</v>
      </c>
      <c r="V7"/>
    </row>
    <row r="8" spans="1:22" ht="25.5" x14ac:dyDescent="0.2">
      <c r="A8" s="49" t="s">
        <v>42</v>
      </c>
      <c r="B8" s="39" t="s">
        <v>44</v>
      </c>
      <c r="C8" s="40"/>
      <c r="D8" s="39" t="s">
        <v>43</v>
      </c>
      <c r="E8" s="50" t="s">
        <v>8</v>
      </c>
      <c r="F8" s="50" t="s">
        <v>8</v>
      </c>
      <c r="G8" s="40"/>
      <c r="H8" s="39" t="s">
        <v>49</v>
      </c>
      <c r="I8" s="41" t="s">
        <v>43</v>
      </c>
      <c r="J8" s="11" t="str">
        <f>IF(T_EXTRAC[[#This Row],[PDS Active Ingredient Manufacturer]]&lt;&gt;"",T_EXTRAC[[#This Row],[PDS Active Ingredient Manufacturer]]&amp;"#CEP#"&amp;T_EXTRAC[[#This Row],[Manufactory CEP DMF]]&amp;"#CEP#"&amp;"#DMF#"&amp;T_EXTRAC[[#This Row],[Manufactory CEP DMF]]&amp;"#DMF#","")</f>
        <v>Euticals S.p.A Viale Milano 86/88, 26900 Lodi, Italy IT#CEP#Euticals#CEP##DMF#Euticals#DMF#</v>
      </c>
      <c r="K8" s="11" t="str">
        <f>IF(T_EXTRAC[[#This Row],[PDS DMF CEP Owner]]&lt;&gt;"",LEFT(T_EXTRAC[[#This Row],[PDS DMF CEP Owner]],IFERROR(SEARCH(" ",T_EXTRAC[[#This Row],[PDS DMF CEP Owner]],1)-1,255)),IF(T_EXTRAC[[#This Row],[PDS Active Ingredient Manufacturer]]&lt;&gt;"",LEFT(T_EXTRAC[[#This Row],[PDS Active Ingredient Manufacturer]],IFERROR(SEARCH(" ",T_EXTRAC[[#This Row],[PDS Active Ingredient Manufacturer]],1)-1,255)),""))</f>
        <v>Euticals</v>
      </c>
      <c r="L8" t="str">
        <f>IF(T_EXTRAC[[#This Row],[PDS COS/CEP]]&lt;&gt;"",SUBSTITUTE(LEFT(T_EXTRAC[[#This Row],[PDS COS/CEP]],LEN(T_EXTRAC[[#This Row],[PDS COS/CEP]])-3)," ","-"),"")</f>
        <v/>
      </c>
      <c r="M8" t="str">
        <f>IF(AND(T_EXTRAC[[#This Row],[PDS COS/CEP]]&lt;&gt;"",ISNUMBER(VALUE(RIGHT(T_EXTRAC[[#This Row],[PDS COS/CEP]],2)))),VALUE(RIGHT(T_EXTRAC[[#This Row],[PDS COS/CEP]],2)),"")</f>
        <v/>
      </c>
      <c r="N8" t="str">
        <f>IF(T_EXTRAC[[#This Row],[PDS COS/CEP Version]]&lt;&gt;"",IF(T_EXTRAC[[#This Row],[PDS COS/CEP Version]]=_xlfn.MAXIFS(T_EXTRAC[PDS COS/CEP Version],T_EXTRAC[Application Code],T_EXTRAC[[#This Row],[Application Code]],T_EXTRAC[Manufactory CEP DMF],T_EXTRAC[[#This Row],[Manufactory CEP DMF]],T_EXTRAC[PDS COS/CEP hors version],T_EXTRAC[[#This Row],[PDS COS/CEP hors version]]),T_EXTRAC[[#This Row],[PDS COS/CEP Version]],""),"")</f>
        <v/>
      </c>
      <c r="O8" t="str">
        <f>IF(T_EXTRAC[[#This Row],[PDS COS/CEP Version max]]&lt;&gt;"",T_EXTRAC[[#This Row],[PDS COS/CEP]],"")</f>
        <v/>
      </c>
      <c r="P8" t="str">
        <f>IF(T_EXTRAC[[#This Row],[Info CEP]]&lt;&gt;"",T_EXTRAC[[#This Row],[Application Code]]&amp;"\"&amp;T_EXTRAC[[#This Row],[Manufactory CEP DMF]],"")</f>
        <v/>
      </c>
      <c r="Q8" t="str">
        <f>IF(T_EXTRAC[[#This Row],[Info CEP Temp]]&lt;&gt;"",IF(COUNTIFS($B$1:B8,T_EXTRAC[[#This Row],[Application Code]],$O$1:O8,T_EXTRAC[[#This Row],[Info CEP Temp]])=1,T_EXTRAC[[#This Row],[Info CEP Temp]],""),"")</f>
        <v/>
      </c>
      <c r="R8" t="str">
        <f>IF(AND(T_EXTRAC[[#This Row],[Manufactory CEP DMF]]&lt;&gt;"",T_EXTRAC[[#This Row],[PDS DMF]]&lt;&gt;""),T_EXTRAC[[#This Row],[PDS DMF]],"")</f>
        <v>DMF No.97-018 (version November 2018)</v>
      </c>
      <c r="S8" t="str">
        <f>IF(T_EXTRAC[[#This Row],[Info DMF]]&lt;&gt;"",T_EXTRAC[[#This Row],[Application Code]]&amp;"\"&amp;T_EXTRAC[[#This Row],[Manufactory CEP DMF]],"")</f>
        <v>FR NL26532-3-4\Euticals</v>
      </c>
      <c r="T8" t="str">
        <f>IF(T_EXTRAC[[#This Row],[Info DMF Temp]]&lt;&gt;"",IF(COUNTIFS($B$1:B8,T_EXTRAC[[#This Row],[Application Code]],$R$1:R8,T_EXTRAC[[#This Row],[Info DMF Temp]])=1,T_EXTRAC[[#This Row],[Info DMF Temp]],""),"")</f>
        <v>DMF No.97-018 (version November 2018)</v>
      </c>
      <c r="U8" s="11" t="str">
        <f>IF(T_EXTRAC[[#This Row],[Concat Product + PDS AIM Temp]]&lt;&gt;"",IF(COUNTIFS($B$1:B8,T_EXTRAC[[#This Row],[Application Code]],$J$1:J8,T_EXTRAC[[#This Row],[Concat Product + PDS AIM Temp]])=1,SUBSTITUTE(SUBSTITUTE(T_EXTRAC[[#This Row],[Concat Product + PDS AIM Temp]],"#CEP#"&amp;T_EXTRAC[[#This Row],[Manufactory CEP DMF]]&amp;"#CEP#",IFERROR(" / "&amp;VLOOKUP(T_EXTRAC[[#This Row],[Application Code]]&amp;"\"&amp;T_EXTRAC[[#This Row],[Manufactory CEP DMF]],T_EXTRAC[[Clé CEP]:[Info CEP]],2,FALSE),"")),"#DMF#"&amp;T_EXTRAC[[#This Row],[Manufactory CEP DMF]]&amp;"#DMF#",IFERROR(" / "&amp;VLOOKUP(T_EXTRAC[[#This Row],[Application Code]]&amp;"\"&amp;T_EXTRAC[[#This Row],[Manufactory CEP DMF]],T_EXTRAC[[Clé DMF]:[Info DMF]],2,FALSE),"")),""),"")</f>
        <v>Euticals S.p.A Viale Milano 86/88, 26900 Lodi, Italy IT / DMF No.97-018 (version November 2018)</v>
      </c>
      <c r="V8"/>
    </row>
    <row r="9" spans="1:22" ht="25.5" x14ac:dyDescent="0.2">
      <c r="A9" s="49" t="s">
        <v>42</v>
      </c>
      <c r="B9" s="39" t="s">
        <v>44</v>
      </c>
      <c r="C9" s="40"/>
      <c r="D9" s="39" t="s">
        <v>12</v>
      </c>
      <c r="E9" s="50" t="s">
        <v>8</v>
      </c>
      <c r="F9" s="50" t="s">
        <v>8</v>
      </c>
      <c r="G9" s="39" t="s">
        <v>50</v>
      </c>
      <c r="H9" s="40"/>
      <c r="I9" s="41" t="s">
        <v>12</v>
      </c>
      <c r="J9" s="11" t="str">
        <f>IF(T_EXTRAC[[#This Row],[PDS Active Ingredient Manufacturer]]&lt;&gt;"",T_EXTRAC[[#This Row],[PDS Active Ingredient Manufacturer]]&amp;"#CEP#"&amp;T_EXTRAC[[#This Row],[Manufactory CEP DMF]]&amp;"#CEP#"&amp;"#DMF#"&amp;T_EXTRAC[[#This Row],[Manufactory CEP DMF]]&amp;"#DMF#","")</f>
        <v>Excella GmbH &amp; Co. KG Nürnberger Strasse 12, 90537 Feucht, Germany DE#CEP#Excella#CEP##DMF#Excella#DMF#</v>
      </c>
      <c r="K9" s="11" t="str">
        <f>IF(T_EXTRAC[[#This Row],[PDS DMF CEP Owner]]&lt;&gt;"",LEFT(T_EXTRAC[[#This Row],[PDS DMF CEP Owner]],IFERROR(SEARCH(" ",T_EXTRAC[[#This Row],[PDS DMF CEP Owner]],1)-1,255)),IF(T_EXTRAC[[#This Row],[PDS Active Ingredient Manufacturer]]&lt;&gt;"",LEFT(T_EXTRAC[[#This Row],[PDS Active Ingredient Manufacturer]],IFERROR(SEARCH(" ",T_EXTRAC[[#This Row],[PDS Active Ingredient Manufacturer]],1)-1,255)),""))</f>
        <v>Excella</v>
      </c>
      <c r="L9" t="str">
        <f>IF(T_EXTRAC[[#This Row],[PDS COS/CEP]]&lt;&gt;"",SUBSTITUTE(LEFT(T_EXTRAC[[#This Row],[PDS COS/CEP]],LEN(T_EXTRAC[[#This Row],[PDS COS/CEP]])-3)," ","-"),"")</f>
        <v>R1-CEP-2002-055-Rev</v>
      </c>
      <c r="M9">
        <f>IF(AND(T_EXTRAC[[#This Row],[PDS COS/CEP]]&lt;&gt;"",ISNUMBER(VALUE(RIGHT(T_EXTRAC[[#This Row],[PDS COS/CEP]],2)))),VALUE(RIGHT(T_EXTRAC[[#This Row],[PDS COS/CEP]],2)),"")</f>
        <v>6</v>
      </c>
      <c r="N9">
        <f>IF(T_EXTRAC[[#This Row],[PDS COS/CEP Version]]&lt;&gt;"",IF(T_EXTRAC[[#This Row],[PDS COS/CEP Version]]=_xlfn.MAXIFS(T_EXTRAC[PDS COS/CEP Version],T_EXTRAC[Application Code],T_EXTRAC[[#This Row],[Application Code]],T_EXTRAC[Manufactory CEP DMF],T_EXTRAC[[#This Row],[Manufactory CEP DMF]],T_EXTRAC[PDS COS/CEP hors version],T_EXTRAC[[#This Row],[PDS COS/CEP hors version]]),T_EXTRAC[[#This Row],[PDS COS/CEP Version]],""),"")</f>
        <v>6</v>
      </c>
      <c r="O9" t="str">
        <f>IF(T_EXTRAC[[#This Row],[PDS COS/CEP Version max]]&lt;&gt;"",T_EXTRAC[[#This Row],[PDS COS/CEP]],"")</f>
        <v>R1-CEP 2002-055-Rev 06</v>
      </c>
      <c r="P9" t="str">
        <f>IF(T_EXTRAC[[#This Row],[Info CEP]]&lt;&gt;"",T_EXTRAC[[#This Row],[Application Code]]&amp;"\"&amp;T_EXTRAC[[#This Row],[Manufactory CEP DMF]],"")</f>
        <v>FR NL26532-3-4\Excella</v>
      </c>
      <c r="Q9" t="str">
        <f>IF(T_EXTRAC[[#This Row],[Info CEP Temp]]&lt;&gt;"",IF(COUNTIFS($B$1:B9,T_EXTRAC[[#This Row],[Application Code]],$O$1:O9,T_EXTRAC[[#This Row],[Info CEP Temp]])=1,T_EXTRAC[[#This Row],[Info CEP Temp]],""),"")</f>
        <v>R1-CEP 2002-055-Rev 06</v>
      </c>
      <c r="R9" t="str">
        <f>IF(AND(T_EXTRAC[[#This Row],[Manufactory CEP DMF]]&lt;&gt;"",T_EXTRAC[[#This Row],[PDS DMF]]&lt;&gt;""),T_EXTRAC[[#This Row],[PDS DMF]],"")</f>
        <v/>
      </c>
      <c r="S9" t="str">
        <f>IF(T_EXTRAC[[#This Row],[Info DMF]]&lt;&gt;"",T_EXTRAC[[#This Row],[Application Code]]&amp;"\"&amp;T_EXTRAC[[#This Row],[Manufactory CEP DMF]],"")</f>
        <v/>
      </c>
      <c r="T9" t="str">
        <f>IF(T_EXTRAC[[#This Row],[Info DMF Temp]]&lt;&gt;"",IF(COUNTIFS($B$1:B9,T_EXTRAC[[#This Row],[Application Code]],$R$1:R9,T_EXTRAC[[#This Row],[Info DMF Temp]])=1,T_EXTRAC[[#This Row],[Info DMF Temp]],""),"")</f>
        <v/>
      </c>
      <c r="U9" s="11" t="str">
        <f>IF(T_EXTRAC[[#This Row],[Concat Product + PDS AIM Temp]]&lt;&gt;"",IF(COUNTIFS($B$1:B9,T_EXTRAC[[#This Row],[Application Code]],$J$1:J9,T_EXTRAC[[#This Row],[Concat Product + PDS AIM Temp]])=1,SUBSTITUTE(SUBSTITUTE(T_EXTRAC[[#This Row],[Concat Product + PDS AIM Temp]],"#CEP#"&amp;T_EXTRAC[[#This Row],[Manufactory CEP DMF]]&amp;"#CEP#",IFERROR(" / "&amp;VLOOKUP(T_EXTRAC[[#This Row],[Application Code]]&amp;"\"&amp;T_EXTRAC[[#This Row],[Manufactory CEP DMF]],T_EXTRAC[[Clé CEP]:[Info CEP]],2,FALSE),"")),"#DMF#"&amp;T_EXTRAC[[#This Row],[Manufactory CEP DMF]]&amp;"#DMF#",IFERROR(" / "&amp;VLOOKUP(T_EXTRAC[[#This Row],[Application Code]]&amp;"\"&amp;T_EXTRAC[[#This Row],[Manufactory CEP DMF]],T_EXTRAC[[Clé DMF]:[Info DMF]],2,FALSE),"")),""),"")</f>
        <v>Excella GmbH &amp; Co. KG Nürnberger Strasse 12, 90537 Feucht, Germany DE / R1-CEP 2002-055-Rev 06</v>
      </c>
      <c r="V9"/>
    </row>
    <row r="10" spans="1:22" x14ac:dyDescent="0.2">
      <c r="A10" s="49" t="s">
        <v>42</v>
      </c>
      <c r="B10" s="39" t="s">
        <v>44</v>
      </c>
      <c r="C10" s="40"/>
      <c r="D10" s="39"/>
      <c r="E10" s="50" t="s">
        <v>8</v>
      </c>
      <c r="F10" s="50" t="s">
        <v>8</v>
      </c>
      <c r="G10" s="40"/>
      <c r="H10" s="40"/>
      <c r="I10" s="42"/>
      <c r="J10" s="11" t="str">
        <f>IF(T_EXTRAC[[#This Row],[PDS Active Ingredient Manufacturer]]&lt;&gt;"",T_EXTRAC[[#This Row],[PDS Active Ingredient Manufacturer]]&amp;"#CEP#"&amp;T_EXTRAC[[#This Row],[Manufactory CEP DMF]]&amp;"#CEP#"&amp;"#DMF#"&amp;T_EXTRAC[[#This Row],[Manufactory CEP DMF]]&amp;"#DMF#","")</f>
        <v/>
      </c>
      <c r="K10" s="11" t="str">
        <f>IF(T_EXTRAC[[#This Row],[PDS DMF CEP Owner]]&lt;&gt;"",LEFT(T_EXTRAC[[#This Row],[PDS DMF CEP Owner]],IFERROR(SEARCH(" ",T_EXTRAC[[#This Row],[PDS DMF CEP Owner]],1)-1,255)),IF(T_EXTRAC[[#This Row],[PDS Active Ingredient Manufacturer]]&lt;&gt;"",LEFT(T_EXTRAC[[#This Row],[PDS Active Ingredient Manufacturer]],IFERROR(SEARCH(" ",T_EXTRAC[[#This Row],[PDS Active Ingredient Manufacturer]],1)-1,255)),""))</f>
        <v/>
      </c>
      <c r="L10" t="str">
        <f>IF(T_EXTRAC[[#This Row],[PDS COS/CEP]]&lt;&gt;"",SUBSTITUTE(LEFT(T_EXTRAC[[#This Row],[PDS COS/CEP]],LEN(T_EXTRAC[[#This Row],[PDS COS/CEP]])-3)," ","-"),"")</f>
        <v/>
      </c>
      <c r="M10" t="str">
        <f>IF(AND(T_EXTRAC[[#This Row],[PDS COS/CEP]]&lt;&gt;"",ISNUMBER(VALUE(RIGHT(T_EXTRAC[[#This Row],[PDS COS/CEP]],2)))),VALUE(RIGHT(T_EXTRAC[[#This Row],[PDS COS/CEP]],2)),"")</f>
        <v/>
      </c>
      <c r="N10" t="str">
        <f>IF(T_EXTRAC[[#This Row],[PDS COS/CEP Version]]&lt;&gt;"",IF(T_EXTRAC[[#This Row],[PDS COS/CEP Version]]=_xlfn.MAXIFS(T_EXTRAC[PDS COS/CEP Version],T_EXTRAC[Application Code],T_EXTRAC[[#This Row],[Application Code]],T_EXTRAC[Manufactory CEP DMF],T_EXTRAC[[#This Row],[Manufactory CEP DMF]],T_EXTRAC[PDS COS/CEP hors version],T_EXTRAC[[#This Row],[PDS COS/CEP hors version]]),T_EXTRAC[[#This Row],[PDS COS/CEP Version]],""),"")</f>
        <v/>
      </c>
      <c r="O10" t="str">
        <f>IF(T_EXTRAC[[#This Row],[PDS COS/CEP Version max]]&lt;&gt;"",T_EXTRAC[[#This Row],[PDS COS/CEP]],"")</f>
        <v/>
      </c>
      <c r="P10" t="str">
        <f>IF(T_EXTRAC[[#This Row],[Info CEP]]&lt;&gt;"",T_EXTRAC[[#This Row],[Application Code]]&amp;"\"&amp;T_EXTRAC[[#This Row],[Manufactory CEP DMF]],"")</f>
        <v/>
      </c>
      <c r="Q10" t="str">
        <f>IF(T_EXTRAC[[#This Row],[Info CEP Temp]]&lt;&gt;"",IF(COUNTIFS($B$1:B10,T_EXTRAC[[#This Row],[Application Code]],$O$1:O10,T_EXTRAC[[#This Row],[Info CEP Temp]])=1,T_EXTRAC[[#This Row],[Info CEP Temp]],""),"")</f>
        <v/>
      </c>
      <c r="R10" t="str">
        <f>IF(AND(T_EXTRAC[[#This Row],[Manufactory CEP DMF]]&lt;&gt;"",T_EXTRAC[[#This Row],[PDS DMF]]&lt;&gt;""),T_EXTRAC[[#This Row],[PDS DMF]],"")</f>
        <v/>
      </c>
      <c r="S10" t="str">
        <f>IF(T_EXTRAC[[#This Row],[Info DMF]]&lt;&gt;"",T_EXTRAC[[#This Row],[Application Code]]&amp;"\"&amp;T_EXTRAC[[#This Row],[Manufactory CEP DMF]],"")</f>
        <v/>
      </c>
      <c r="T10" t="str">
        <f>IF(T_EXTRAC[[#This Row],[Info DMF Temp]]&lt;&gt;"",IF(COUNTIFS($B$1:B10,T_EXTRAC[[#This Row],[Application Code]],$R$1:R10,T_EXTRAC[[#This Row],[Info DMF Temp]])=1,T_EXTRAC[[#This Row],[Info DMF Temp]],""),"")</f>
        <v/>
      </c>
      <c r="U10" s="11" t="str">
        <f>IF(T_EXTRAC[[#This Row],[Concat Product + PDS AIM Temp]]&lt;&gt;"",IF(COUNTIFS($B$1:B10,T_EXTRAC[[#This Row],[Application Code]],$J$1:J10,T_EXTRAC[[#This Row],[Concat Product + PDS AIM Temp]])=1,SUBSTITUTE(SUBSTITUTE(T_EXTRAC[[#This Row],[Concat Product + PDS AIM Temp]],"#CEP#"&amp;T_EXTRAC[[#This Row],[Manufactory CEP DMF]]&amp;"#CEP#",IFERROR(" / "&amp;VLOOKUP(T_EXTRAC[[#This Row],[Application Code]]&amp;"\"&amp;T_EXTRAC[[#This Row],[Manufactory CEP DMF]],T_EXTRAC[[Clé CEP]:[Info CEP]],2,FALSE),"")),"#DMF#"&amp;T_EXTRAC[[#This Row],[Manufactory CEP DMF]]&amp;"#DMF#",IFERROR(" / "&amp;VLOOKUP(T_EXTRAC[[#This Row],[Application Code]]&amp;"\"&amp;T_EXTRAC[[#This Row],[Manufactory CEP DMF]],T_EXTRAC[[Clé DMF]:[Info DMF]],2,FALSE),"")),""),"")</f>
        <v/>
      </c>
      <c r="V10"/>
    </row>
    <row r="11" spans="1:22" x14ac:dyDescent="0.2">
      <c r="A11" s="49" t="s">
        <v>42</v>
      </c>
      <c r="B11" s="39" t="s">
        <v>44</v>
      </c>
      <c r="C11" s="40"/>
      <c r="D11" s="39"/>
      <c r="E11" s="50" t="s">
        <v>8</v>
      </c>
      <c r="F11" s="50" t="s">
        <v>8</v>
      </c>
      <c r="G11" s="40"/>
      <c r="H11" s="40"/>
      <c r="I11" s="42"/>
      <c r="J11" s="11" t="str">
        <f>IF(T_EXTRAC[[#This Row],[PDS Active Ingredient Manufacturer]]&lt;&gt;"",T_EXTRAC[[#This Row],[PDS Active Ingredient Manufacturer]]&amp;"#CEP#"&amp;T_EXTRAC[[#This Row],[Manufactory CEP DMF]]&amp;"#CEP#"&amp;"#DMF#"&amp;T_EXTRAC[[#This Row],[Manufactory CEP DMF]]&amp;"#DMF#","")</f>
        <v/>
      </c>
      <c r="K11" s="11" t="str">
        <f>IF(T_EXTRAC[[#This Row],[PDS DMF CEP Owner]]&lt;&gt;"",LEFT(T_EXTRAC[[#This Row],[PDS DMF CEP Owner]],IFERROR(SEARCH(" ",T_EXTRAC[[#This Row],[PDS DMF CEP Owner]],1)-1,255)),IF(T_EXTRAC[[#This Row],[PDS Active Ingredient Manufacturer]]&lt;&gt;"",LEFT(T_EXTRAC[[#This Row],[PDS Active Ingredient Manufacturer]],IFERROR(SEARCH(" ",T_EXTRAC[[#This Row],[PDS Active Ingredient Manufacturer]],1)-1,255)),""))</f>
        <v/>
      </c>
      <c r="L11" t="str">
        <f>IF(T_EXTRAC[[#This Row],[PDS COS/CEP]]&lt;&gt;"",SUBSTITUTE(LEFT(T_EXTRAC[[#This Row],[PDS COS/CEP]],LEN(T_EXTRAC[[#This Row],[PDS COS/CEP]])-3)," ","-"),"")</f>
        <v/>
      </c>
      <c r="M11" t="str">
        <f>IF(AND(T_EXTRAC[[#This Row],[PDS COS/CEP]]&lt;&gt;"",ISNUMBER(VALUE(RIGHT(T_EXTRAC[[#This Row],[PDS COS/CEP]],2)))),VALUE(RIGHT(T_EXTRAC[[#This Row],[PDS COS/CEP]],2)),"")</f>
        <v/>
      </c>
      <c r="N11" t="str">
        <f>IF(T_EXTRAC[[#This Row],[PDS COS/CEP Version]]&lt;&gt;"",IF(T_EXTRAC[[#This Row],[PDS COS/CEP Version]]=_xlfn.MAXIFS(T_EXTRAC[PDS COS/CEP Version],T_EXTRAC[Application Code],T_EXTRAC[[#This Row],[Application Code]],T_EXTRAC[Manufactory CEP DMF],T_EXTRAC[[#This Row],[Manufactory CEP DMF]],T_EXTRAC[PDS COS/CEP hors version],T_EXTRAC[[#This Row],[PDS COS/CEP hors version]]),T_EXTRAC[[#This Row],[PDS COS/CEP Version]],""),"")</f>
        <v/>
      </c>
      <c r="O11" t="str">
        <f>IF(T_EXTRAC[[#This Row],[PDS COS/CEP Version max]]&lt;&gt;"",T_EXTRAC[[#This Row],[PDS COS/CEP]],"")</f>
        <v/>
      </c>
      <c r="P11" t="str">
        <f>IF(T_EXTRAC[[#This Row],[Info CEP]]&lt;&gt;"",T_EXTRAC[[#This Row],[Application Code]]&amp;"\"&amp;T_EXTRAC[[#This Row],[Manufactory CEP DMF]],"")</f>
        <v/>
      </c>
      <c r="Q11" t="str">
        <f>IF(T_EXTRAC[[#This Row],[Info CEP Temp]]&lt;&gt;"",IF(COUNTIFS($B$1:B11,T_EXTRAC[[#This Row],[Application Code]],$O$1:O11,T_EXTRAC[[#This Row],[Info CEP Temp]])=1,T_EXTRAC[[#This Row],[Info CEP Temp]],""),"")</f>
        <v/>
      </c>
      <c r="R11" t="str">
        <f>IF(AND(T_EXTRAC[[#This Row],[Manufactory CEP DMF]]&lt;&gt;"",T_EXTRAC[[#This Row],[PDS DMF]]&lt;&gt;""),T_EXTRAC[[#This Row],[PDS DMF]],"")</f>
        <v/>
      </c>
      <c r="S11" t="str">
        <f>IF(T_EXTRAC[[#This Row],[Info DMF]]&lt;&gt;"",T_EXTRAC[[#This Row],[Application Code]]&amp;"\"&amp;T_EXTRAC[[#This Row],[Manufactory CEP DMF]],"")</f>
        <v/>
      </c>
      <c r="T11" t="str">
        <f>IF(T_EXTRAC[[#This Row],[Info DMF Temp]]&lt;&gt;"",IF(COUNTIFS($B$1:B11,T_EXTRAC[[#This Row],[Application Code]],$R$1:R11,T_EXTRAC[[#This Row],[Info DMF Temp]])=1,T_EXTRAC[[#This Row],[Info DMF Temp]],""),"")</f>
        <v/>
      </c>
      <c r="U11" s="11" t="str">
        <f>IF(T_EXTRAC[[#This Row],[Concat Product + PDS AIM Temp]]&lt;&gt;"",IF(COUNTIFS($B$1:B11,T_EXTRAC[[#This Row],[Application Code]],$J$1:J11,T_EXTRAC[[#This Row],[Concat Product + PDS AIM Temp]])=1,SUBSTITUTE(SUBSTITUTE(T_EXTRAC[[#This Row],[Concat Product + PDS AIM Temp]],"#CEP#"&amp;T_EXTRAC[[#This Row],[Manufactory CEP DMF]]&amp;"#CEP#",IFERROR(" / "&amp;VLOOKUP(T_EXTRAC[[#This Row],[Application Code]]&amp;"\"&amp;T_EXTRAC[[#This Row],[Manufactory CEP DMF]],T_EXTRAC[[Clé CEP]:[Info CEP]],2,FALSE),"")),"#DMF#"&amp;T_EXTRAC[[#This Row],[Manufactory CEP DMF]]&amp;"#DMF#",IFERROR(" / "&amp;VLOOKUP(T_EXTRAC[[#This Row],[Application Code]]&amp;"\"&amp;T_EXTRAC[[#This Row],[Manufactory CEP DMF]],T_EXTRAC[[Clé DMF]:[Info DMF]],2,FALSE),"")),""),"")</f>
        <v/>
      </c>
      <c r="V11"/>
    </row>
    <row r="12" spans="1:22" x14ac:dyDescent="0.2">
      <c r="A12" s="49" t="s">
        <v>42</v>
      </c>
      <c r="B12" s="39" t="s">
        <v>44</v>
      </c>
      <c r="C12" s="40"/>
      <c r="D12" s="39"/>
      <c r="E12" s="50" t="s">
        <v>8</v>
      </c>
      <c r="F12" s="50" t="s">
        <v>8</v>
      </c>
      <c r="G12" s="40"/>
      <c r="H12" s="40"/>
      <c r="I12" s="42"/>
      <c r="J12" s="11" t="str">
        <f>IF(T_EXTRAC[[#This Row],[PDS Active Ingredient Manufacturer]]&lt;&gt;"",T_EXTRAC[[#This Row],[PDS Active Ingredient Manufacturer]]&amp;"#CEP#"&amp;T_EXTRAC[[#This Row],[Manufactory CEP DMF]]&amp;"#CEP#"&amp;"#DMF#"&amp;T_EXTRAC[[#This Row],[Manufactory CEP DMF]]&amp;"#DMF#","")</f>
        <v/>
      </c>
      <c r="K12" s="11" t="str">
        <f>IF(T_EXTRAC[[#This Row],[PDS DMF CEP Owner]]&lt;&gt;"",LEFT(T_EXTRAC[[#This Row],[PDS DMF CEP Owner]],IFERROR(SEARCH(" ",T_EXTRAC[[#This Row],[PDS DMF CEP Owner]],1)-1,255)),IF(T_EXTRAC[[#This Row],[PDS Active Ingredient Manufacturer]]&lt;&gt;"",LEFT(T_EXTRAC[[#This Row],[PDS Active Ingredient Manufacturer]],IFERROR(SEARCH(" ",T_EXTRAC[[#This Row],[PDS Active Ingredient Manufacturer]],1)-1,255)),""))</f>
        <v/>
      </c>
      <c r="L12" t="str">
        <f>IF(T_EXTRAC[[#This Row],[PDS COS/CEP]]&lt;&gt;"",SUBSTITUTE(LEFT(T_EXTRAC[[#This Row],[PDS COS/CEP]],LEN(T_EXTRAC[[#This Row],[PDS COS/CEP]])-3)," ","-"),"")</f>
        <v/>
      </c>
      <c r="M12" t="str">
        <f>IF(AND(T_EXTRAC[[#This Row],[PDS COS/CEP]]&lt;&gt;"",ISNUMBER(VALUE(RIGHT(T_EXTRAC[[#This Row],[PDS COS/CEP]],2)))),VALUE(RIGHT(T_EXTRAC[[#This Row],[PDS COS/CEP]],2)),"")</f>
        <v/>
      </c>
      <c r="N12" t="str">
        <f>IF(T_EXTRAC[[#This Row],[PDS COS/CEP Version]]&lt;&gt;"",IF(T_EXTRAC[[#This Row],[PDS COS/CEP Version]]=_xlfn.MAXIFS(T_EXTRAC[PDS COS/CEP Version],T_EXTRAC[Application Code],T_EXTRAC[[#This Row],[Application Code]],T_EXTRAC[Manufactory CEP DMF],T_EXTRAC[[#This Row],[Manufactory CEP DMF]],T_EXTRAC[PDS COS/CEP hors version],T_EXTRAC[[#This Row],[PDS COS/CEP hors version]]),T_EXTRAC[[#This Row],[PDS COS/CEP Version]],""),"")</f>
        <v/>
      </c>
      <c r="O12" t="str">
        <f>IF(T_EXTRAC[[#This Row],[PDS COS/CEP Version max]]&lt;&gt;"",T_EXTRAC[[#This Row],[PDS COS/CEP]],"")</f>
        <v/>
      </c>
      <c r="P12" t="str">
        <f>IF(T_EXTRAC[[#This Row],[Info CEP]]&lt;&gt;"",T_EXTRAC[[#This Row],[Application Code]]&amp;"\"&amp;T_EXTRAC[[#This Row],[Manufactory CEP DMF]],"")</f>
        <v/>
      </c>
      <c r="Q12" t="str">
        <f>IF(T_EXTRAC[[#This Row],[Info CEP Temp]]&lt;&gt;"",IF(COUNTIFS($B$1:B12,T_EXTRAC[[#This Row],[Application Code]],$O$1:O12,T_EXTRAC[[#This Row],[Info CEP Temp]])=1,T_EXTRAC[[#This Row],[Info CEP Temp]],""),"")</f>
        <v/>
      </c>
      <c r="R12" t="str">
        <f>IF(AND(T_EXTRAC[[#This Row],[Manufactory CEP DMF]]&lt;&gt;"",T_EXTRAC[[#This Row],[PDS DMF]]&lt;&gt;""),T_EXTRAC[[#This Row],[PDS DMF]],"")</f>
        <v/>
      </c>
      <c r="S12" t="str">
        <f>IF(T_EXTRAC[[#This Row],[Info DMF]]&lt;&gt;"",T_EXTRAC[[#This Row],[Application Code]]&amp;"\"&amp;T_EXTRAC[[#This Row],[Manufactory CEP DMF]],"")</f>
        <v/>
      </c>
      <c r="T12" t="str">
        <f>IF(T_EXTRAC[[#This Row],[Info DMF Temp]]&lt;&gt;"",IF(COUNTIFS($B$1:B12,T_EXTRAC[[#This Row],[Application Code]],$R$1:R12,T_EXTRAC[[#This Row],[Info DMF Temp]])=1,T_EXTRAC[[#This Row],[Info DMF Temp]],""),"")</f>
        <v/>
      </c>
      <c r="U12" s="11" t="str">
        <f>IF(T_EXTRAC[[#This Row],[Concat Product + PDS AIM Temp]]&lt;&gt;"",IF(COUNTIFS($B$1:B12,T_EXTRAC[[#This Row],[Application Code]],$J$1:J12,T_EXTRAC[[#This Row],[Concat Product + PDS AIM Temp]])=1,SUBSTITUTE(SUBSTITUTE(T_EXTRAC[[#This Row],[Concat Product + PDS AIM Temp]],"#CEP#"&amp;T_EXTRAC[[#This Row],[Manufactory CEP DMF]]&amp;"#CEP#",IFERROR(" / "&amp;VLOOKUP(T_EXTRAC[[#This Row],[Application Code]]&amp;"\"&amp;T_EXTRAC[[#This Row],[Manufactory CEP DMF]],T_EXTRAC[[Clé CEP]:[Info CEP]],2,FALSE),"")),"#DMF#"&amp;T_EXTRAC[[#This Row],[Manufactory CEP DMF]]&amp;"#DMF#",IFERROR(" / "&amp;VLOOKUP(T_EXTRAC[[#This Row],[Application Code]]&amp;"\"&amp;T_EXTRAC[[#This Row],[Manufactory CEP DMF]],T_EXTRAC[[Clé DMF]:[Info DMF]],2,FALSE),"")),""),"")</f>
        <v/>
      </c>
      <c r="V12"/>
    </row>
    <row r="13" spans="1:22" x14ac:dyDescent="0.2">
      <c r="A13" s="49" t="s">
        <v>42</v>
      </c>
      <c r="B13" s="39" t="s">
        <v>44</v>
      </c>
      <c r="C13" s="40"/>
      <c r="D13" s="39"/>
      <c r="E13" s="50" t="s">
        <v>8</v>
      </c>
      <c r="F13" s="50" t="s">
        <v>8</v>
      </c>
      <c r="G13" s="40"/>
      <c r="H13" s="40"/>
      <c r="I13" s="42"/>
      <c r="J13" s="11" t="str">
        <f>IF(T_EXTRAC[[#This Row],[PDS Active Ingredient Manufacturer]]&lt;&gt;"",T_EXTRAC[[#This Row],[PDS Active Ingredient Manufacturer]]&amp;"#CEP#"&amp;T_EXTRAC[[#This Row],[Manufactory CEP DMF]]&amp;"#CEP#"&amp;"#DMF#"&amp;T_EXTRAC[[#This Row],[Manufactory CEP DMF]]&amp;"#DMF#","")</f>
        <v/>
      </c>
      <c r="K13" s="11" t="str">
        <f>IF(T_EXTRAC[[#This Row],[PDS DMF CEP Owner]]&lt;&gt;"",LEFT(T_EXTRAC[[#This Row],[PDS DMF CEP Owner]],IFERROR(SEARCH(" ",T_EXTRAC[[#This Row],[PDS DMF CEP Owner]],1)-1,255)),IF(T_EXTRAC[[#This Row],[PDS Active Ingredient Manufacturer]]&lt;&gt;"",LEFT(T_EXTRAC[[#This Row],[PDS Active Ingredient Manufacturer]],IFERROR(SEARCH(" ",T_EXTRAC[[#This Row],[PDS Active Ingredient Manufacturer]],1)-1,255)),""))</f>
        <v/>
      </c>
      <c r="L13" t="str">
        <f>IF(T_EXTRAC[[#This Row],[PDS COS/CEP]]&lt;&gt;"",SUBSTITUTE(LEFT(T_EXTRAC[[#This Row],[PDS COS/CEP]],LEN(T_EXTRAC[[#This Row],[PDS COS/CEP]])-3)," ","-"),"")</f>
        <v/>
      </c>
      <c r="M13" t="str">
        <f>IF(AND(T_EXTRAC[[#This Row],[PDS COS/CEP]]&lt;&gt;"",ISNUMBER(VALUE(RIGHT(T_EXTRAC[[#This Row],[PDS COS/CEP]],2)))),VALUE(RIGHT(T_EXTRAC[[#This Row],[PDS COS/CEP]],2)),"")</f>
        <v/>
      </c>
      <c r="N13" t="str">
        <f>IF(T_EXTRAC[[#This Row],[PDS COS/CEP Version]]&lt;&gt;"",IF(T_EXTRAC[[#This Row],[PDS COS/CEP Version]]=_xlfn.MAXIFS(T_EXTRAC[PDS COS/CEP Version],T_EXTRAC[Application Code],T_EXTRAC[[#This Row],[Application Code]],T_EXTRAC[Manufactory CEP DMF],T_EXTRAC[[#This Row],[Manufactory CEP DMF]],T_EXTRAC[PDS COS/CEP hors version],T_EXTRAC[[#This Row],[PDS COS/CEP hors version]]),T_EXTRAC[[#This Row],[PDS COS/CEP Version]],""),"")</f>
        <v/>
      </c>
      <c r="O13" t="str">
        <f>IF(T_EXTRAC[[#This Row],[PDS COS/CEP Version max]]&lt;&gt;"",T_EXTRAC[[#This Row],[PDS COS/CEP]],"")</f>
        <v/>
      </c>
      <c r="P13" t="str">
        <f>IF(T_EXTRAC[[#This Row],[Info CEP]]&lt;&gt;"",T_EXTRAC[[#This Row],[Application Code]]&amp;"\"&amp;T_EXTRAC[[#This Row],[Manufactory CEP DMF]],"")</f>
        <v/>
      </c>
      <c r="Q13" t="str">
        <f>IF(T_EXTRAC[[#This Row],[Info CEP Temp]]&lt;&gt;"",IF(COUNTIFS($B$1:B13,T_EXTRAC[[#This Row],[Application Code]],$O$1:O13,T_EXTRAC[[#This Row],[Info CEP Temp]])=1,T_EXTRAC[[#This Row],[Info CEP Temp]],""),"")</f>
        <v/>
      </c>
      <c r="R13" t="str">
        <f>IF(AND(T_EXTRAC[[#This Row],[Manufactory CEP DMF]]&lt;&gt;"",T_EXTRAC[[#This Row],[PDS DMF]]&lt;&gt;""),T_EXTRAC[[#This Row],[PDS DMF]],"")</f>
        <v/>
      </c>
      <c r="S13" t="str">
        <f>IF(T_EXTRAC[[#This Row],[Info DMF]]&lt;&gt;"",T_EXTRAC[[#This Row],[Application Code]]&amp;"\"&amp;T_EXTRAC[[#This Row],[Manufactory CEP DMF]],"")</f>
        <v/>
      </c>
      <c r="T13" t="str">
        <f>IF(T_EXTRAC[[#This Row],[Info DMF Temp]]&lt;&gt;"",IF(COUNTIFS($B$1:B13,T_EXTRAC[[#This Row],[Application Code]],$R$1:R13,T_EXTRAC[[#This Row],[Info DMF Temp]])=1,T_EXTRAC[[#This Row],[Info DMF Temp]],""),"")</f>
        <v/>
      </c>
      <c r="U13" s="11" t="str">
        <f>IF(T_EXTRAC[[#This Row],[Concat Product + PDS AIM Temp]]&lt;&gt;"",IF(COUNTIFS($B$1:B13,T_EXTRAC[[#This Row],[Application Code]],$J$1:J13,T_EXTRAC[[#This Row],[Concat Product + PDS AIM Temp]])=1,SUBSTITUTE(SUBSTITUTE(T_EXTRAC[[#This Row],[Concat Product + PDS AIM Temp]],"#CEP#"&amp;T_EXTRAC[[#This Row],[Manufactory CEP DMF]]&amp;"#CEP#",IFERROR(" / "&amp;VLOOKUP(T_EXTRAC[[#This Row],[Application Code]]&amp;"\"&amp;T_EXTRAC[[#This Row],[Manufactory CEP DMF]],T_EXTRAC[[Clé CEP]:[Info CEP]],2,FALSE),"")),"#DMF#"&amp;T_EXTRAC[[#This Row],[Manufactory CEP DMF]]&amp;"#DMF#",IFERROR(" / "&amp;VLOOKUP(T_EXTRAC[[#This Row],[Application Code]]&amp;"\"&amp;T_EXTRAC[[#This Row],[Manufactory CEP DMF]],T_EXTRAC[[Clé DMF]:[Info DMF]],2,FALSE),"")),""),"")</f>
        <v/>
      </c>
      <c r="V13"/>
    </row>
    <row r="14" spans="1:22" x14ac:dyDescent="0.2">
      <c r="A14" s="49" t="s">
        <v>42</v>
      </c>
      <c r="B14" s="39" t="s">
        <v>44</v>
      </c>
      <c r="C14" s="40"/>
      <c r="D14" s="39"/>
      <c r="E14" s="50" t="s">
        <v>8</v>
      </c>
      <c r="F14" s="50" t="s">
        <v>8</v>
      </c>
      <c r="G14" s="40"/>
      <c r="H14" s="40"/>
      <c r="I14" s="42"/>
      <c r="J14" s="11" t="str">
        <f>IF(T_EXTRAC[[#This Row],[PDS Active Ingredient Manufacturer]]&lt;&gt;"",T_EXTRAC[[#This Row],[PDS Active Ingredient Manufacturer]]&amp;"#CEP#"&amp;T_EXTRAC[[#This Row],[Manufactory CEP DMF]]&amp;"#CEP#"&amp;"#DMF#"&amp;T_EXTRAC[[#This Row],[Manufactory CEP DMF]]&amp;"#DMF#","")</f>
        <v/>
      </c>
      <c r="K14" s="11" t="str">
        <f>IF(T_EXTRAC[[#This Row],[PDS DMF CEP Owner]]&lt;&gt;"",LEFT(T_EXTRAC[[#This Row],[PDS DMF CEP Owner]],IFERROR(SEARCH(" ",T_EXTRAC[[#This Row],[PDS DMF CEP Owner]],1)-1,255)),IF(T_EXTRAC[[#This Row],[PDS Active Ingredient Manufacturer]]&lt;&gt;"",LEFT(T_EXTRAC[[#This Row],[PDS Active Ingredient Manufacturer]],IFERROR(SEARCH(" ",T_EXTRAC[[#This Row],[PDS Active Ingredient Manufacturer]],1)-1,255)),""))</f>
        <v/>
      </c>
      <c r="L14" t="str">
        <f>IF(T_EXTRAC[[#This Row],[PDS COS/CEP]]&lt;&gt;"",SUBSTITUTE(LEFT(T_EXTRAC[[#This Row],[PDS COS/CEP]],LEN(T_EXTRAC[[#This Row],[PDS COS/CEP]])-3)," ","-"),"")</f>
        <v/>
      </c>
      <c r="M14" t="str">
        <f>IF(AND(T_EXTRAC[[#This Row],[PDS COS/CEP]]&lt;&gt;"",ISNUMBER(VALUE(RIGHT(T_EXTRAC[[#This Row],[PDS COS/CEP]],2)))),VALUE(RIGHT(T_EXTRAC[[#This Row],[PDS COS/CEP]],2)),"")</f>
        <v/>
      </c>
      <c r="N14" t="str">
        <f>IF(T_EXTRAC[[#This Row],[PDS COS/CEP Version]]&lt;&gt;"",IF(T_EXTRAC[[#This Row],[PDS COS/CEP Version]]=_xlfn.MAXIFS(T_EXTRAC[PDS COS/CEP Version],T_EXTRAC[Application Code],T_EXTRAC[[#This Row],[Application Code]],T_EXTRAC[Manufactory CEP DMF],T_EXTRAC[[#This Row],[Manufactory CEP DMF]],T_EXTRAC[PDS COS/CEP hors version],T_EXTRAC[[#This Row],[PDS COS/CEP hors version]]),T_EXTRAC[[#This Row],[PDS COS/CEP Version]],""),"")</f>
        <v/>
      </c>
      <c r="O14" t="str">
        <f>IF(T_EXTRAC[[#This Row],[PDS COS/CEP Version max]]&lt;&gt;"",T_EXTRAC[[#This Row],[PDS COS/CEP]],"")</f>
        <v/>
      </c>
      <c r="P14" t="str">
        <f>IF(T_EXTRAC[[#This Row],[Info CEP]]&lt;&gt;"",T_EXTRAC[[#This Row],[Application Code]]&amp;"\"&amp;T_EXTRAC[[#This Row],[Manufactory CEP DMF]],"")</f>
        <v/>
      </c>
      <c r="Q14" t="str">
        <f>IF(T_EXTRAC[[#This Row],[Info CEP Temp]]&lt;&gt;"",IF(COUNTIFS($B$1:B14,T_EXTRAC[[#This Row],[Application Code]],$O$1:O14,T_EXTRAC[[#This Row],[Info CEP Temp]])=1,T_EXTRAC[[#This Row],[Info CEP Temp]],""),"")</f>
        <v/>
      </c>
      <c r="R14" t="str">
        <f>IF(AND(T_EXTRAC[[#This Row],[Manufactory CEP DMF]]&lt;&gt;"",T_EXTRAC[[#This Row],[PDS DMF]]&lt;&gt;""),T_EXTRAC[[#This Row],[PDS DMF]],"")</f>
        <v/>
      </c>
      <c r="S14" t="str">
        <f>IF(T_EXTRAC[[#This Row],[Info DMF]]&lt;&gt;"",T_EXTRAC[[#This Row],[Application Code]]&amp;"\"&amp;T_EXTRAC[[#This Row],[Manufactory CEP DMF]],"")</f>
        <v/>
      </c>
      <c r="T14" t="str">
        <f>IF(T_EXTRAC[[#This Row],[Info DMF Temp]]&lt;&gt;"",IF(COUNTIFS($B$1:B14,T_EXTRAC[[#This Row],[Application Code]],$R$1:R14,T_EXTRAC[[#This Row],[Info DMF Temp]])=1,T_EXTRAC[[#This Row],[Info DMF Temp]],""),"")</f>
        <v/>
      </c>
      <c r="U14" s="11" t="str">
        <f>IF(T_EXTRAC[[#This Row],[Concat Product + PDS AIM Temp]]&lt;&gt;"",IF(COUNTIFS($B$1:B14,T_EXTRAC[[#This Row],[Application Code]],$J$1:J14,T_EXTRAC[[#This Row],[Concat Product + PDS AIM Temp]])=1,SUBSTITUTE(SUBSTITUTE(T_EXTRAC[[#This Row],[Concat Product + PDS AIM Temp]],"#CEP#"&amp;T_EXTRAC[[#This Row],[Manufactory CEP DMF]]&amp;"#CEP#",IFERROR(" / "&amp;VLOOKUP(T_EXTRAC[[#This Row],[Application Code]]&amp;"\"&amp;T_EXTRAC[[#This Row],[Manufactory CEP DMF]],T_EXTRAC[[Clé CEP]:[Info CEP]],2,FALSE),"")),"#DMF#"&amp;T_EXTRAC[[#This Row],[Manufactory CEP DMF]]&amp;"#DMF#",IFERROR(" / "&amp;VLOOKUP(T_EXTRAC[[#This Row],[Application Code]]&amp;"\"&amp;T_EXTRAC[[#This Row],[Manufactory CEP DMF]],T_EXTRAC[[Clé DMF]:[Info DMF]],2,FALSE),"")),""),"")</f>
        <v/>
      </c>
      <c r="V14"/>
    </row>
    <row r="15" spans="1:22" x14ac:dyDescent="0.2">
      <c r="A15" s="49" t="s">
        <v>42</v>
      </c>
      <c r="B15" s="39" t="s">
        <v>44</v>
      </c>
      <c r="C15" s="40"/>
      <c r="D15" s="39"/>
      <c r="E15" s="50" t="s">
        <v>8</v>
      </c>
      <c r="F15" s="50" t="s">
        <v>8</v>
      </c>
      <c r="G15" s="40"/>
      <c r="H15" s="40"/>
      <c r="I15" s="42"/>
      <c r="J15" s="11" t="str">
        <f>IF(T_EXTRAC[[#This Row],[PDS Active Ingredient Manufacturer]]&lt;&gt;"",T_EXTRAC[[#This Row],[PDS Active Ingredient Manufacturer]]&amp;"#CEP#"&amp;T_EXTRAC[[#This Row],[Manufactory CEP DMF]]&amp;"#CEP#"&amp;"#DMF#"&amp;T_EXTRAC[[#This Row],[Manufactory CEP DMF]]&amp;"#DMF#","")</f>
        <v/>
      </c>
      <c r="K15" s="11" t="str">
        <f>IF(T_EXTRAC[[#This Row],[PDS DMF CEP Owner]]&lt;&gt;"",LEFT(T_EXTRAC[[#This Row],[PDS DMF CEP Owner]],IFERROR(SEARCH(" ",T_EXTRAC[[#This Row],[PDS DMF CEP Owner]],1)-1,255)),IF(T_EXTRAC[[#This Row],[PDS Active Ingredient Manufacturer]]&lt;&gt;"",LEFT(T_EXTRAC[[#This Row],[PDS Active Ingredient Manufacturer]],IFERROR(SEARCH(" ",T_EXTRAC[[#This Row],[PDS Active Ingredient Manufacturer]],1)-1,255)),""))</f>
        <v/>
      </c>
      <c r="L15" t="str">
        <f>IF(T_EXTRAC[[#This Row],[PDS COS/CEP]]&lt;&gt;"",SUBSTITUTE(LEFT(T_EXTRAC[[#This Row],[PDS COS/CEP]],LEN(T_EXTRAC[[#This Row],[PDS COS/CEP]])-3)," ","-"),"")</f>
        <v/>
      </c>
      <c r="M15" t="str">
        <f>IF(AND(T_EXTRAC[[#This Row],[PDS COS/CEP]]&lt;&gt;"",ISNUMBER(VALUE(RIGHT(T_EXTRAC[[#This Row],[PDS COS/CEP]],2)))),VALUE(RIGHT(T_EXTRAC[[#This Row],[PDS COS/CEP]],2)),"")</f>
        <v/>
      </c>
      <c r="N15" t="str">
        <f>IF(T_EXTRAC[[#This Row],[PDS COS/CEP Version]]&lt;&gt;"",IF(T_EXTRAC[[#This Row],[PDS COS/CEP Version]]=_xlfn.MAXIFS(T_EXTRAC[PDS COS/CEP Version],T_EXTRAC[Application Code],T_EXTRAC[[#This Row],[Application Code]],T_EXTRAC[Manufactory CEP DMF],T_EXTRAC[[#This Row],[Manufactory CEP DMF]],T_EXTRAC[PDS COS/CEP hors version],T_EXTRAC[[#This Row],[PDS COS/CEP hors version]]),T_EXTRAC[[#This Row],[PDS COS/CEP Version]],""),"")</f>
        <v/>
      </c>
      <c r="O15" t="str">
        <f>IF(T_EXTRAC[[#This Row],[PDS COS/CEP Version max]]&lt;&gt;"",T_EXTRAC[[#This Row],[PDS COS/CEP]],"")</f>
        <v/>
      </c>
      <c r="P15" t="str">
        <f>IF(T_EXTRAC[[#This Row],[Info CEP]]&lt;&gt;"",T_EXTRAC[[#This Row],[Application Code]]&amp;"\"&amp;T_EXTRAC[[#This Row],[Manufactory CEP DMF]],"")</f>
        <v/>
      </c>
      <c r="Q15" t="str">
        <f>IF(T_EXTRAC[[#This Row],[Info CEP Temp]]&lt;&gt;"",IF(COUNTIFS($B$1:B15,T_EXTRAC[[#This Row],[Application Code]],$O$1:O15,T_EXTRAC[[#This Row],[Info CEP Temp]])=1,T_EXTRAC[[#This Row],[Info CEP Temp]],""),"")</f>
        <v/>
      </c>
      <c r="R15" t="str">
        <f>IF(AND(T_EXTRAC[[#This Row],[Manufactory CEP DMF]]&lt;&gt;"",T_EXTRAC[[#This Row],[PDS DMF]]&lt;&gt;""),T_EXTRAC[[#This Row],[PDS DMF]],"")</f>
        <v/>
      </c>
      <c r="S15" t="str">
        <f>IF(T_EXTRAC[[#This Row],[Info DMF]]&lt;&gt;"",T_EXTRAC[[#This Row],[Application Code]]&amp;"\"&amp;T_EXTRAC[[#This Row],[Manufactory CEP DMF]],"")</f>
        <v/>
      </c>
      <c r="T15" t="str">
        <f>IF(T_EXTRAC[[#This Row],[Info DMF Temp]]&lt;&gt;"",IF(COUNTIFS($B$1:B15,T_EXTRAC[[#This Row],[Application Code]],$R$1:R15,T_EXTRAC[[#This Row],[Info DMF Temp]])=1,T_EXTRAC[[#This Row],[Info DMF Temp]],""),"")</f>
        <v/>
      </c>
      <c r="U15" s="11" t="str">
        <f>IF(T_EXTRAC[[#This Row],[Concat Product + PDS AIM Temp]]&lt;&gt;"",IF(COUNTIFS($B$1:B15,T_EXTRAC[[#This Row],[Application Code]],$J$1:J15,T_EXTRAC[[#This Row],[Concat Product + PDS AIM Temp]])=1,SUBSTITUTE(SUBSTITUTE(T_EXTRAC[[#This Row],[Concat Product + PDS AIM Temp]],"#CEP#"&amp;T_EXTRAC[[#This Row],[Manufactory CEP DMF]]&amp;"#CEP#",IFERROR(" / "&amp;VLOOKUP(T_EXTRAC[[#This Row],[Application Code]]&amp;"\"&amp;T_EXTRAC[[#This Row],[Manufactory CEP DMF]],T_EXTRAC[[Clé CEP]:[Info CEP]],2,FALSE),"")),"#DMF#"&amp;T_EXTRAC[[#This Row],[Manufactory CEP DMF]]&amp;"#DMF#",IFERROR(" / "&amp;VLOOKUP(T_EXTRAC[[#This Row],[Application Code]]&amp;"\"&amp;T_EXTRAC[[#This Row],[Manufactory CEP DMF]],T_EXTRAC[[Clé DMF]:[Info DMF]],2,FALSE),"")),""),"")</f>
        <v/>
      </c>
      <c r="V15"/>
    </row>
    <row r="16" spans="1:22" x14ac:dyDescent="0.2">
      <c r="A16" s="49" t="s">
        <v>42</v>
      </c>
      <c r="B16" s="39" t="s">
        <v>44</v>
      </c>
      <c r="C16" s="40"/>
      <c r="D16" s="39"/>
      <c r="E16" s="50" t="s">
        <v>9</v>
      </c>
      <c r="F16" s="50" t="s">
        <v>21</v>
      </c>
      <c r="G16" s="40"/>
      <c r="H16" s="40"/>
      <c r="I16" s="41" t="s">
        <v>45</v>
      </c>
      <c r="J16" s="11" t="str">
        <f>IF(T_EXTRAC[[#This Row],[PDS Active Ingredient Manufacturer]]&lt;&gt;"",T_EXTRAC[[#This Row],[PDS Active Ingredient Manufacturer]]&amp;"#CEP#"&amp;T_EXTRAC[[#This Row],[Manufactory CEP DMF]]&amp;"#CEP#"&amp;"#DMF#"&amp;T_EXTRAC[[#This Row],[Manufactory CEP DMF]]&amp;"#DMF#","")</f>
        <v/>
      </c>
      <c r="K16" s="11" t="str">
        <f>IF(T_EXTRAC[[#This Row],[PDS DMF CEP Owner]]&lt;&gt;"",LEFT(T_EXTRAC[[#This Row],[PDS DMF CEP Owner]],IFERROR(SEARCH(" ",T_EXTRAC[[#This Row],[PDS DMF CEP Owner]],1)-1,255)),IF(T_EXTRAC[[#This Row],[PDS Active Ingredient Manufacturer]]&lt;&gt;"",LEFT(T_EXTRAC[[#This Row],[PDS Active Ingredient Manufacturer]],IFERROR(SEARCH(" ",T_EXTRAC[[#This Row],[PDS Active Ingredient Manufacturer]],1)-1,255)),""))</f>
        <v>Archimica</v>
      </c>
      <c r="L16" t="str">
        <f>IF(T_EXTRAC[[#This Row],[PDS COS/CEP]]&lt;&gt;"",SUBSTITUTE(LEFT(T_EXTRAC[[#This Row],[PDS COS/CEP]],LEN(T_EXTRAC[[#This Row],[PDS COS/CEP]])-3)," ","-"),"")</f>
        <v/>
      </c>
      <c r="M16" t="str">
        <f>IF(AND(T_EXTRAC[[#This Row],[PDS COS/CEP]]&lt;&gt;"",ISNUMBER(VALUE(RIGHT(T_EXTRAC[[#This Row],[PDS COS/CEP]],2)))),VALUE(RIGHT(T_EXTRAC[[#This Row],[PDS COS/CEP]],2)),"")</f>
        <v/>
      </c>
      <c r="N16" t="str">
        <f>IF(T_EXTRAC[[#This Row],[PDS COS/CEP Version]]&lt;&gt;"",IF(T_EXTRAC[[#This Row],[PDS COS/CEP Version]]=_xlfn.MAXIFS(T_EXTRAC[PDS COS/CEP Version],T_EXTRAC[Application Code],T_EXTRAC[[#This Row],[Application Code]],T_EXTRAC[Manufactory CEP DMF],T_EXTRAC[[#This Row],[Manufactory CEP DMF]],T_EXTRAC[PDS COS/CEP hors version],T_EXTRAC[[#This Row],[PDS COS/CEP hors version]]),T_EXTRAC[[#This Row],[PDS COS/CEP Version]],""),"")</f>
        <v/>
      </c>
      <c r="O16" t="str">
        <f>IF(T_EXTRAC[[#This Row],[PDS COS/CEP Version max]]&lt;&gt;"",T_EXTRAC[[#This Row],[PDS COS/CEP]],"")</f>
        <v/>
      </c>
      <c r="P16" t="str">
        <f>IF(T_EXTRAC[[#This Row],[Info CEP]]&lt;&gt;"",T_EXTRAC[[#This Row],[Application Code]]&amp;"\"&amp;T_EXTRAC[[#This Row],[Manufactory CEP DMF]],"")</f>
        <v/>
      </c>
      <c r="Q16" t="str">
        <f>IF(T_EXTRAC[[#This Row],[Info CEP Temp]]&lt;&gt;"",IF(COUNTIFS($B$1:B16,T_EXTRAC[[#This Row],[Application Code]],$O$1:O16,T_EXTRAC[[#This Row],[Info CEP Temp]])=1,T_EXTRAC[[#This Row],[Info CEP Temp]],""),"")</f>
        <v/>
      </c>
      <c r="R16" t="str">
        <f>IF(AND(T_EXTRAC[[#This Row],[Manufactory CEP DMF]]&lt;&gt;"",T_EXTRAC[[#This Row],[PDS DMF]]&lt;&gt;""),T_EXTRAC[[#This Row],[PDS DMF]],"")</f>
        <v/>
      </c>
      <c r="S16" t="str">
        <f>IF(T_EXTRAC[[#This Row],[Info DMF]]&lt;&gt;"",T_EXTRAC[[#This Row],[Application Code]]&amp;"\"&amp;T_EXTRAC[[#This Row],[Manufactory CEP DMF]],"")</f>
        <v/>
      </c>
      <c r="T16" t="str">
        <f>IF(T_EXTRAC[[#This Row],[Info DMF Temp]]&lt;&gt;"",IF(COUNTIFS($B$1:B16,T_EXTRAC[[#This Row],[Application Code]],$R$1:R16,T_EXTRAC[[#This Row],[Info DMF Temp]])=1,T_EXTRAC[[#This Row],[Info DMF Temp]],""),"")</f>
        <v/>
      </c>
      <c r="U16" s="11" t="str">
        <f>IF(T_EXTRAC[[#This Row],[Concat Product + PDS AIM Temp]]&lt;&gt;"",IF(COUNTIFS($B$1:B16,T_EXTRAC[[#This Row],[Application Code]],$J$1:J16,T_EXTRAC[[#This Row],[Concat Product + PDS AIM Temp]])=1,SUBSTITUTE(SUBSTITUTE(T_EXTRAC[[#This Row],[Concat Product + PDS AIM Temp]],"#CEP#"&amp;T_EXTRAC[[#This Row],[Manufactory CEP DMF]]&amp;"#CEP#",IFERROR(" / "&amp;VLOOKUP(T_EXTRAC[[#This Row],[Application Code]]&amp;"\"&amp;T_EXTRAC[[#This Row],[Manufactory CEP DMF]],T_EXTRAC[[Clé CEP]:[Info CEP]],2,FALSE),"")),"#DMF#"&amp;T_EXTRAC[[#This Row],[Manufactory CEP DMF]]&amp;"#DMF#",IFERROR(" / "&amp;VLOOKUP(T_EXTRAC[[#This Row],[Application Code]]&amp;"\"&amp;T_EXTRAC[[#This Row],[Manufactory CEP DMF]],T_EXTRAC[[Clé DMF]:[Info DMF]],2,FALSE),"")),""),"")</f>
        <v/>
      </c>
      <c r="V16"/>
    </row>
    <row r="17" spans="1:22" x14ac:dyDescent="0.2">
      <c r="A17" s="49" t="s">
        <v>42</v>
      </c>
      <c r="B17" s="39" t="s">
        <v>44</v>
      </c>
      <c r="C17" s="40"/>
      <c r="D17" s="39"/>
      <c r="E17" s="50" t="s">
        <v>9</v>
      </c>
      <c r="F17" s="50" t="s">
        <v>19</v>
      </c>
      <c r="G17" s="40"/>
      <c r="H17" s="40"/>
      <c r="I17" s="41" t="s">
        <v>45</v>
      </c>
      <c r="J17" s="11" t="str">
        <f>IF(T_EXTRAC[[#This Row],[PDS Active Ingredient Manufacturer]]&lt;&gt;"",T_EXTRAC[[#This Row],[PDS Active Ingredient Manufacturer]]&amp;"#CEP#"&amp;T_EXTRAC[[#This Row],[Manufactory CEP DMF]]&amp;"#CEP#"&amp;"#DMF#"&amp;T_EXTRAC[[#This Row],[Manufactory CEP DMF]]&amp;"#DMF#","")</f>
        <v/>
      </c>
      <c r="K17" s="11" t="str">
        <f>IF(T_EXTRAC[[#This Row],[PDS DMF CEP Owner]]&lt;&gt;"",LEFT(T_EXTRAC[[#This Row],[PDS DMF CEP Owner]],IFERROR(SEARCH(" ",T_EXTRAC[[#This Row],[PDS DMF CEP Owner]],1)-1,255)),IF(T_EXTRAC[[#This Row],[PDS Active Ingredient Manufacturer]]&lt;&gt;"",LEFT(T_EXTRAC[[#This Row],[PDS Active Ingredient Manufacturer]],IFERROR(SEARCH(" ",T_EXTRAC[[#This Row],[PDS Active Ingredient Manufacturer]],1)-1,255)),""))</f>
        <v>Archimica</v>
      </c>
      <c r="L17" t="str">
        <f>IF(T_EXTRAC[[#This Row],[PDS COS/CEP]]&lt;&gt;"",SUBSTITUTE(LEFT(T_EXTRAC[[#This Row],[PDS COS/CEP]],LEN(T_EXTRAC[[#This Row],[PDS COS/CEP]])-3)," ","-"),"")</f>
        <v/>
      </c>
      <c r="M17" t="str">
        <f>IF(AND(T_EXTRAC[[#This Row],[PDS COS/CEP]]&lt;&gt;"",ISNUMBER(VALUE(RIGHT(T_EXTRAC[[#This Row],[PDS COS/CEP]],2)))),VALUE(RIGHT(T_EXTRAC[[#This Row],[PDS COS/CEP]],2)),"")</f>
        <v/>
      </c>
      <c r="N17" t="str">
        <f>IF(T_EXTRAC[[#This Row],[PDS COS/CEP Version]]&lt;&gt;"",IF(T_EXTRAC[[#This Row],[PDS COS/CEP Version]]=_xlfn.MAXIFS(T_EXTRAC[PDS COS/CEP Version],T_EXTRAC[Application Code],T_EXTRAC[[#This Row],[Application Code]],T_EXTRAC[Manufactory CEP DMF],T_EXTRAC[[#This Row],[Manufactory CEP DMF]],T_EXTRAC[PDS COS/CEP hors version],T_EXTRAC[[#This Row],[PDS COS/CEP hors version]]),T_EXTRAC[[#This Row],[PDS COS/CEP Version]],""),"")</f>
        <v/>
      </c>
      <c r="O17" t="str">
        <f>IF(T_EXTRAC[[#This Row],[PDS COS/CEP Version max]]&lt;&gt;"",T_EXTRAC[[#This Row],[PDS COS/CEP]],"")</f>
        <v/>
      </c>
      <c r="P17" t="str">
        <f>IF(T_EXTRAC[[#This Row],[Info CEP]]&lt;&gt;"",T_EXTRAC[[#This Row],[Application Code]]&amp;"\"&amp;T_EXTRAC[[#This Row],[Manufactory CEP DMF]],"")</f>
        <v/>
      </c>
      <c r="Q17" t="str">
        <f>IF(T_EXTRAC[[#This Row],[Info CEP Temp]]&lt;&gt;"",IF(COUNTIFS($B$1:B17,T_EXTRAC[[#This Row],[Application Code]],$O$1:O17,T_EXTRAC[[#This Row],[Info CEP Temp]])=1,T_EXTRAC[[#This Row],[Info CEP Temp]],""),"")</f>
        <v/>
      </c>
      <c r="R17" t="str">
        <f>IF(AND(T_EXTRAC[[#This Row],[Manufactory CEP DMF]]&lt;&gt;"",T_EXTRAC[[#This Row],[PDS DMF]]&lt;&gt;""),T_EXTRAC[[#This Row],[PDS DMF]],"")</f>
        <v/>
      </c>
      <c r="S17" t="str">
        <f>IF(T_EXTRAC[[#This Row],[Info DMF]]&lt;&gt;"",T_EXTRAC[[#This Row],[Application Code]]&amp;"\"&amp;T_EXTRAC[[#This Row],[Manufactory CEP DMF]],"")</f>
        <v/>
      </c>
      <c r="T17" t="str">
        <f>IF(T_EXTRAC[[#This Row],[Info DMF Temp]]&lt;&gt;"",IF(COUNTIFS($B$1:B17,T_EXTRAC[[#This Row],[Application Code]],$R$1:R17,T_EXTRAC[[#This Row],[Info DMF Temp]])=1,T_EXTRAC[[#This Row],[Info DMF Temp]],""),"")</f>
        <v/>
      </c>
      <c r="U17" s="11" t="str">
        <f>IF(T_EXTRAC[[#This Row],[Concat Product + PDS AIM Temp]]&lt;&gt;"",IF(COUNTIFS($B$1:B17,T_EXTRAC[[#This Row],[Application Code]],$J$1:J17,T_EXTRAC[[#This Row],[Concat Product + PDS AIM Temp]])=1,SUBSTITUTE(SUBSTITUTE(T_EXTRAC[[#This Row],[Concat Product + PDS AIM Temp]],"#CEP#"&amp;T_EXTRAC[[#This Row],[Manufactory CEP DMF]]&amp;"#CEP#",IFERROR(" / "&amp;VLOOKUP(T_EXTRAC[[#This Row],[Application Code]]&amp;"\"&amp;T_EXTRAC[[#This Row],[Manufactory CEP DMF]],T_EXTRAC[[Clé CEP]:[Info CEP]],2,FALSE),"")),"#DMF#"&amp;T_EXTRAC[[#This Row],[Manufactory CEP DMF]]&amp;"#DMF#",IFERROR(" / "&amp;VLOOKUP(T_EXTRAC[[#This Row],[Application Code]]&amp;"\"&amp;T_EXTRAC[[#This Row],[Manufactory CEP DMF]],T_EXTRAC[[Clé DMF]:[Info DMF]],2,FALSE),"")),""),"")</f>
        <v/>
      </c>
      <c r="V17"/>
    </row>
    <row r="18" spans="1:22" x14ac:dyDescent="0.2">
      <c r="A18" s="49" t="s">
        <v>42</v>
      </c>
      <c r="B18" s="39" t="s">
        <v>44</v>
      </c>
      <c r="C18" s="40"/>
      <c r="D18" s="39"/>
      <c r="E18" s="50" t="s">
        <v>10</v>
      </c>
      <c r="F18" s="50" t="s">
        <v>23</v>
      </c>
      <c r="G18" s="39" t="s">
        <v>51</v>
      </c>
      <c r="H18" s="40"/>
      <c r="I18" s="42"/>
      <c r="J18" s="11" t="str">
        <f>IF(T_EXTRAC[[#This Row],[PDS Active Ingredient Manufacturer]]&lt;&gt;"",T_EXTRAC[[#This Row],[PDS Active Ingredient Manufacturer]]&amp;"#CEP#"&amp;T_EXTRAC[[#This Row],[Manufactory CEP DMF]]&amp;"#CEP#"&amp;"#DMF#"&amp;T_EXTRAC[[#This Row],[Manufactory CEP DMF]]&amp;"#DMF#","")</f>
        <v/>
      </c>
      <c r="K18" s="11" t="str">
        <f>IF(T_EXTRAC[[#This Row],[PDS DMF CEP Owner]]&lt;&gt;"",LEFT(T_EXTRAC[[#This Row],[PDS DMF CEP Owner]],IFERROR(SEARCH(" ",T_EXTRAC[[#This Row],[PDS DMF CEP Owner]],1)-1,255)),IF(T_EXTRAC[[#This Row],[PDS Active Ingredient Manufacturer]]&lt;&gt;"",LEFT(T_EXTRAC[[#This Row],[PDS Active Ingredient Manufacturer]],IFERROR(SEARCH(" ",T_EXTRAC[[#This Row],[PDS Active Ingredient Manufacturer]],1)-1,255)),""))</f>
        <v/>
      </c>
      <c r="L18" t="str">
        <f>IF(T_EXTRAC[[#This Row],[PDS COS/CEP]]&lt;&gt;"",SUBSTITUTE(LEFT(T_EXTRAC[[#This Row],[PDS COS/CEP]],LEN(T_EXTRAC[[#This Row],[PDS COS/CEP]])-3)," ","-"),"")</f>
        <v>R1-CEP-2002-055-Rev</v>
      </c>
      <c r="M18">
        <f>IF(AND(T_EXTRAC[[#This Row],[PDS COS/CEP]]&lt;&gt;"",ISNUMBER(VALUE(RIGHT(T_EXTRAC[[#This Row],[PDS COS/CEP]],2)))),VALUE(RIGHT(T_EXTRAC[[#This Row],[PDS COS/CEP]],2)),"")</f>
        <v>5</v>
      </c>
      <c r="N18">
        <f>IF(T_EXTRAC[[#This Row],[PDS COS/CEP Version]]&lt;&gt;"",IF(T_EXTRAC[[#This Row],[PDS COS/CEP Version]]=_xlfn.MAXIFS(T_EXTRAC[PDS COS/CEP Version],T_EXTRAC[Application Code],T_EXTRAC[[#This Row],[Application Code]],T_EXTRAC[Manufactory CEP DMF],T_EXTRAC[[#This Row],[Manufactory CEP DMF]],T_EXTRAC[PDS COS/CEP hors version],T_EXTRAC[[#This Row],[PDS COS/CEP hors version]]),T_EXTRAC[[#This Row],[PDS COS/CEP Version]],""),"")</f>
        <v>5</v>
      </c>
      <c r="O18" t="str">
        <f>IF(T_EXTRAC[[#This Row],[PDS COS/CEP Version max]]&lt;&gt;"",T_EXTRAC[[#This Row],[PDS COS/CEP]],"")</f>
        <v>R1-CEP-2002-055-Rev 05</v>
      </c>
      <c r="P18" t="str">
        <f>IF(T_EXTRAC[[#This Row],[Info CEP]]&lt;&gt;"",T_EXTRAC[[#This Row],[Application Code]]&amp;"\"&amp;T_EXTRAC[[#This Row],[Manufactory CEP DMF]],"")</f>
        <v/>
      </c>
      <c r="Q18" t="str">
        <f>IF(T_EXTRAC[[#This Row],[Info CEP Temp]]&lt;&gt;"",IF(COUNTIFS($B$1:B18,T_EXTRAC[[#This Row],[Application Code]],$O$1:O18,T_EXTRAC[[#This Row],[Info CEP Temp]])=1,T_EXTRAC[[#This Row],[Info CEP Temp]],""),"")</f>
        <v/>
      </c>
      <c r="R18" t="str">
        <f>IF(AND(T_EXTRAC[[#This Row],[Manufactory CEP DMF]]&lt;&gt;"",T_EXTRAC[[#This Row],[PDS DMF]]&lt;&gt;""),T_EXTRAC[[#This Row],[PDS DMF]],"")</f>
        <v/>
      </c>
      <c r="S18" t="str">
        <f>IF(T_EXTRAC[[#This Row],[Info DMF]]&lt;&gt;"",T_EXTRAC[[#This Row],[Application Code]]&amp;"\"&amp;T_EXTRAC[[#This Row],[Manufactory CEP DMF]],"")</f>
        <v/>
      </c>
      <c r="T18" t="str">
        <f>IF(T_EXTRAC[[#This Row],[Info DMF Temp]]&lt;&gt;"",IF(COUNTIFS($B$1:B18,T_EXTRAC[[#This Row],[Application Code]],$R$1:R18,T_EXTRAC[[#This Row],[Info DMF Temp]])=1,T_EXTRAC[[#This Row],[Info DMF Temp]],""),"")</f>
        <v/>
      </c>
      <c r="U18" s="11" t="str">
        <f>IF(T_EXTRAC[[#This Row],[Concat Product + PDS AIM Temp]]&lt;&gt;"",IF(COUNTIFS($B$1:B18,T_EXTRAC[[#This Row],[Application Code]],$J$1:J18,T_EXTRAC[[#This Row],[Concat Product + PDS AIM Temp]])=1,SUBSTITUTE(SUBSTITUTE(T_EXTRAC[[#This Row],[Concat Product + PDS AIM Temp]],"#CEP#"&amp;T_EXTRAC[[#This Row],[Manufactory CEP DMF]]&amp;"#CEP#",IFERROR(" / "&amp;VLOOKUP(T_EXTRAC[[#This Row],[Application Code]]&amp;"\"&amp;T_EXTRAC[[#This Row],[Manufactory CEP DMF]],T_EXTRAC[[Clé CEP]:[Info CEP]],2,FALSE),"")),"#DMF#"&amp;T_EXTRAC[[#This Row],[Manufactory CEP DMF]]&amp;"#DMF#",IFERROR(" / "&amp;VLOOKUP(T_EXTRAC[[#This Row],[Application Code]]&amp;"\"&amp;T_EXTRAC[[#This Row],[Manufactory CEP DMF]],T_EXTRAC[[Clé DMF]:[Info DMF]],2,FALSE),"")),""),"")</f>
        <v/>
      </c>
      <c r="V18"/>
    </row>
    <row r="19" spans="1:22" x14ac:dyDescent="0.2">
      <c r="A19" s="49" t="s">
        <v>42</v>
      </c>
      <c r="B19" s="39" t="s">
        <v>44</v>
      </c>
      <c r="C19" s="40"/>
      <c r="D19" s="39"/>
      <c r="E19" s="50" t="s">
        <v>10</v>
      </c>
      <c r="F19" s="50" t="s">
        <v>24</v>
      </c>
      <c r="G19" s="39" t="s">
        <v>47</v>
      </c>
      <c r="H19" s="40"/>
      <c r="I19" s="41" t="s">
        <v>12</v>
      </c>
      <c r="J19" s="11" t="str">
        <f>IF(T_EXTRAC[[#This Row],[PDS Active Ingredient Manufacturer]]&lt;&gt;"",T_EXTRAC[[#This Row],[PDS Active Ingredient Manufacturer]]&amp;"#CEP#"&amp;T_EXTRAC[[#This Row],[Manufactory CEP DMF]]&amp;"#CEP#"&amp;"#DMF#"&amp;T_EXTRAC[[#This Row],[Manufactory CEP DMF]]&amp;"#DMF#","")</f>
        <v/>
      </c>
      <c r="K19" s="11" t="str">
        <f>IF(T_EXTRAC[[#This Row],[PDS DMF CEP Owner]]&lt;&gt;"",LEFT(T_EXTRAC[[#This Row],[PDS DMF CEP Owner]],IFERROR(SEARCH(" ",T_EXTRAC[[#This Row],[PDS DMF CEP Owner]],1)-1,255)),IF(T_EXTRAC[[#This Row],[PDS Active Ingredient Manufacturer]]&lt;&gt;"",LEFT(T_EXTRAC[[#This Row],[PDS Active Ingredient Manufacturer]],IFERROR(SEARCH(" ",T_EXTRAC[[#This Row],[PDS Active Ingredient Manufacturer]],1)-1,255)),""))</f>
        <v>Excella</v>
      </c>
      <c r="L19" t="str">
        <f>IF(T_EXTRAC[[#This Row],[PDS COS/CEP]]&lt;&gt;"",SUBSTITUTE(LEFT(T_EXTRAC[[#This Row],[PDS COS/CEP]],LEN(T_EXTRAC[[#This Row],[PDS COS/CEP]])-3)," ","-"),"")</f>
        <v>R1-CEP-2002-055-Rev</v>
      </c>
      <c r="M19">
        <f>IF(AND(T_EXTRAC[[#This Row],[PDS COS/CEP]]&lt;&gt;"",ISNUMBER(VALUE(RIGHT(T_EXTRAC[[#This Row],[PDS COS/CEP]],2)))),VALUE(RIGHT(T_EXTRAC[[#This Row],[PDS COS/CEP]],2)),"")</f>
        <v>4</v>
      </c>
      <c r="N19" t="str">
        <f>IF(T_EXTRAC[[#This Row],[PDS COS/CEP Version]]&lt;&gt;"",IF(T_EXTRAC[[#This Row],[PDS COS/CEP Version]]=_xlfn.MAXIFS(T_EXTRAC[PDS COS/CEP Version],T_EXTRAC[Application Code],T_EXTRAC[[#This Row],[Application Code]],T_EXTRAC[Manufactory CEP DMF],T_EXTRAC[[#This Row],[Manufactory CEP DMF]],T_EXTRAC[PDS COS/CEP hors version],T_EXTRAC[[#This Row],[PDS COS/CEP hors version]]),T_EXTRAC[[#This Row],[PDS COS/CEP Version]],""),"")</f>
        <v/>
      </c>
      <c r="O19" t="str">
        <f>IF(T_EXTRAC[[#This Row],[PDS COS/CEP Version max]]&lt;&gt;"",T_EXTRAC[[#This Row],[PDS COS/CEP]],"")</f>
        <v/>
      </c>
      <c r="P19" t="str">
        <f>IF(T_EXTRAC[[#This Row],[Info CEP]]&lt;&gt;"",T_EXTRAC[[#This Row],[Application Code]]&amp;"\"&amp;T_EXTRAC[[#This Row],[Manufactory CEP DMF]],"")</f>
        <v/>
      </c>
      <c r="Q19" t="str">
        <f>IF(T_EXTRAC[[#This Row],[Info CEP Temp]]&lt;&gt;"",IF(COUNTIFS($B$1:B19,T_EXTRAC[[#This Row],[Application Code]],$O$1:O19,T_EXTRAC[[#This Row],[Info CEP Temp]])=1,T_EXTRAC[[#This Row],[Info CEP Temp]],""),"")</f>
        <v/>
      </c>
      <c r="R19" t="str">
        <f>IF(AND(T_EXTRAC[[#This Row],[Manufactory CEP DMF]]&lt;&gt;"",T_EXTRAC[[#This Row],[PDS DMF]]&lt;&gt;""),T_EXTRAC[[#This Row],[PDS DMF]],"")</f>
        <v/>
      </c>
      <c r="S19" t="str">
        <f>IF(T_EXTRAC[[#This Row],[Info DMF]]&lt;&gt;"",T_EXTRAC[[#This Row],[Application Code]]&amp;"\"&amp;T_EXTRAC[[#This Row],[Manufactory CEP DMF]],"")</f>
        <v/>
      </c>
      <c r="T19" t="str">
        <f>IF(T_EXTRAC[[#This Row],[Info DMF Temp]]&lt;&gt;"",IF(COUNTIFS($B$1:B19,T_EXTRAC[[#This Row],[Application Code]],$R$1:R19,T_EXTRAC[[#This Row],[Info DMF Temp]])=1,T_EXTRAC[[#This Row],[Info DMF Temp]],""),"")</f>
        <v/>
      </c>
      <c r="U19" s="11" t="str">
        <f>IF(T_EXTRAC[[#This Row],[Concat Product + PDS AIM Temp]]&lt;&gt;"",IF(COUNTIFS($B$1:B19,T_EXTRAC[[#This Row],[Application Code]],$J$1:J19,T_EXTRAC[[#This Row],[Concat Product + PDS AIM Temp]])=1,SUBSTITUTE(SUBSTITUTE(T_EXTRAC[[#This Row],[Concat Product + PDS AIM Temp]],"#CEP#"&amp;T_EXTRAC[[#This Row],[Manufactory CEP DMF]]&amp;"#CEP#",IFERROR(" / "&amp;VLOOKUP(T_EXTRAC[[#This Row],[Application Code]]&amp;"\"&amp;T_EXTRAC[[#This Row],[Manufactory CEP DMF]],T_EXTRAC[[Clé CEP]:[Info CEP]],2,FALSE),"")),"#DMF#"&amp;T_EXTRAC[[#This Row],[Manufactory CEP DMF]]&amp;"#DMF#",IFERROR(" / "&amp;VLOOKUP(T_EXTRAC[[#This Row],[Application Code]]&amp;"\"&amp;T_EXTRAC[[#This Row],[Manufactory CEP DMF]],T_EXTRAC[[Clé DMF]:[Info DMF]],2,FALSE),"")),""),"")</f>
        <v/>
      </c>
      <c r="V19"/>
    </row>
    <row r="20" spans="1:22" x14ac:dyDescent="0.2">
      <c r="A20" s="49" t="s">
        <v>42</v>
      </c>
      <c r="B20" s="39" t="s">
        <v>44</v>
      </c>
      <c r="C20" s="40"/>
      <c r="D20" s="39"/>
      <c r="E20" s="50" t="s">
        <v>11</v>
      </c>
      <c r="F20" s="50" t="s">
        <v>17</v>
      </c>
      <c r="G20" s="40"/>
      <c r="H20" s="40"/>
      <c r="I20" s="41" t="s">
        <v>45</v>
      </c>
      <c r="J20" s="11" t="str">
        <f>IF(T_EXTRAC[[#This Row],[PDS Active Ingredient Manufacturer]]&lt;&gt;"",T_EXTRAC[[#This Row],[PDS Active Ingredient Manufacturer]]&amp;"#CEP#"&amp;T_EXTRAC[[#This Row],[Manufactory CEP DMF]]&amp;"#CEP#"&amp;"#DMF#"&amp;T_EXTRAC[[#This Row],[Manufactory CEP DMF]]&amp;"#DMF#","")</f>
        <v/>
      </c>
      <c r="K20" s="11" t="str">
        <f>IF(T_EXTRAC[[#This Row],[PDS DMF CEP Owner]]&lt;&gt;"",LEFT(T_EXTRAC[[#This Row],[PDS DMF CEP Owner]],IFERROR(SEARCH(" ",T_EXTRAC[[#This Row],[PDS DMF CEP Owner]],1)-1,255)),IF(T_EXTRAC[[#This Row],[PDS Active Ingredient Manufacturer]]&lt;&gt;"",LEFT(T_EXTRAC[[#This Row],[PDS Active Ingredient Manufacturer]],IFERROR(SEARCH(" ",T_EXTRAC[[#This Row],[PDS Active Ingredient Manufacturer]],1)-1,255)),""))</f>
        <v>Archimica</v>
      </c>
      <c r="L20" t="str">
        <f>IF(T_EXTRAC[[#This Row],[PDS COS/CEP]]&lt;&gt;"",SUBSTITUTE(LEFT(T_EXTRAC[[#This Row],[PDS COS/CEP]],LEN(T_EXTRAC[[#This Row],[PDS COS/CEP]])-3)," ","-"),"")</f>
        <v/>
      </c>
      <c r="M20" t="str">
        <f>IF(AND(T_EXTRAC[[#This Row],[PDS COS/CEP]]&lt;&gt;"",ISNUMBER(VALUE(RIGHT(T_EXTRAC[[#This Row],[PDS COS/CEP]],2)))),VALUE(RIGHT(T_EXTRAC[[#This Row],[PDS COS/CEP]],2)),"")</f>
        <v/>
      </c>
      <c r="N20" t="str">
        <f>IF(T_EXTRAC[[#This Row],[PDS COS/CEP Version]]&lt;&gt;"",IF(T_EXTRAC[[#This Row],[PDS COS/CEP Version]]=_xlfn.MAXIFS(T_EXTRAC[PDS COS/CEP Version],T_EXTRAC[Application Code],T_EXTRAC[[#This Row],[Application Code]],T_EXTRAC[Manufactory CEP DMF],T_EXTRAC[[#This Row],[Manufactory CEP DMF]],T_EXTRAC[PDS COS/CEP hors version],T_EXTRAC[[#This Row],[PDS COS/CEP hors version]]),T_EXTRAC[[#This Row],[PDS COS/CEP Version]],""),"")</f>
        <v/>
      </c>
      <c r="O20" t="str">
        <f>IF(T_EXTRAC[[#This Row],[PDS COS/CEP Version max]]&lt;&gt;"",T_EXTRAC[[#This Row],[PDS COS/CEP]],"")</f>
        <v/>
      </c>
      <c r="P20" t="str">
        <f>IF(T_EXTRAC[[#This Row],[Info CEP]]&lt;&gt;"",T_EXTRAC[[#This Row],[Application Code]]&amp;"\"&amp;T_EXTRAC[[#This Row],[Manufactory CEP DMF]],"")</f>
        <v/>
      </c>
      <c r="Q20" t="str">
        <f>IF(T_EXTRAC[[#This Row],[Info CEP Temp]]&lt;&gt;"",IF(COUNTIFS($B$1:B20,T_EXTRAC[[#This Row],[Application Code]],$O$1:O20,T_EXTRAC[[#This Row],[Info CEP Temp]])=1,T_EXTRAC[[#This Row],[Info CEP Temp]],""),"")</f>
        <v/>
      </c>
      <c r="R20" t="str">
        <f>IF(AND(T_EXTRAC[[#This Row],[Manufactory CEP DMF]]&lt;&gt;"",T_EXTRAC[[#This Row],[PDS DMF]]&lt;&gt;""),T_EXTRAC[[#This Row],[PDS DMF]],"")</f>
        <v/>
      </c>
      <c r="S20" t="str">
        <f>IF(T_EXTRAC[[#This Row],[Info DMF]]&lt;&gt;"",T_EXTRAC[[#This Row],[Application Code]]&amp;"\"&amp;T_EXTRAC[[#This Row],[Manufactory CEP DMF]],"")</f>
        <v/>
      </c>
      <c r="T20" t="str">
        <f>IF(T_EXTRAC[[#This Row],[Info DMF Temp]]&lt;&gt;"",IF(COUNTIFS($B$1:B20,T_EXTRAC[[#This Row],[Application Code]],$R$1:R20,T_EXTRAC[[#This Row],[Info DMF Temp]])=1,T_EXTRAC[[#This Row],[Info DMF Temp]],""),"")</f>
        <v/>
      </c>
      <c r="U20" s="11" t="str">
        <f>IF(T_EXTRAC[[#This Row],[Concat Product + PDS AIM Temp]]&lt;&gt;"",IF(COUNTIFS($B$1:B20,T_EXTRAC[[#This Row],[Application Code]],$J$1:J20,T_EXTRAC[[#This Row],[Concat Product + PDS AIM Temp]])=1,SUBSTITUTE(SUBSTITUTE(T_EXTRAC[[#This Row],[Concat Product + PDS AIM Temp]],"#CEP#"&amp;T_EXTRAC[[#This Row],[Manufactory CEP DMF]]&amp;"#CEP#",IFERROR(" / "&amp;VLOOKUP(T_EXTRAC[[#This Row],[Application Code]]&amp;"\"&amp;T_EXTRAC[[#This Row],[Manufactory CEP DMF]],T_EXTRAC[[Clé CEP]:[Info CEP]],2,FALSE),"")),"#DMF#"&amp;T_EXTRAC[[#This Row],[Manufactory CEP DMF]]&amp;"#DMF#",IFERROR(" / "&amp;VLOOKUP(T_EXTRAC[[#This Row],[Application Code]]&amp;"\"&amp;T_EXTRAC[[#This Row],[Manufactory CEP DMF]],T_EXTRAC[[Clé DMF]:[Info DMF]],2,FALSE),"")),""),"")</f>
        <v/>
      </c>
      <c r="V20"/>
    </row>
    <row r="21" spans="1:22" ht="25.5" x14ac:dyDescent="0.2">
      <c r="A21" s="49" t="s">
        <v>42</v>
      </c>
      <c r="B21" s="39" t="s">
        <v>44</v>
      </c>
      <c r="C21" s="40"/>
      <c r="D21" s="39" t="s">
        <v>45</v>
      </c>
      <c r="E21" s="50" t="s">
        <v>8</v>
      </c>
      <c r="F21" s="50" t="s">
        <v>8</v>
      </c>
      <c r="G21" s="40"/>
      <c r="H21" s="39" t="s">
        <v>48</v>
      </c>
      <c r="I21" s="41" t="s">
        <v>45</v>
      </c>
      <c r="J21" s="11" t="str">
        <f>IF(T_EXTRAC[[#This Row],[PDS Active Ingredient Manufacturer]]&lt;&gt;"",T_EXTRAC[[#This Row],[PDS Active Ingredient Manufacturer]]&amp;"#CEP#"&amp;T_EXTRAC[[#This Row],[Manufactory CEP DMF]]&amp;"#CEP#"&amp;"#DMF#"&amp;T_EXTRAC[[#This Row],[Manufactory CEP DMF]]&amp;"#DMF#","")</f>
        <v>Archimica S.p.A. Viale Milano 86, Lodi, LO, 26900, Italy IT#CEP#Archimica#CEP##DMF#Archimica#DMF#</v>
      </c>
      <c r="K21" s="11" t="str">
        <f>IF(T_EXTRAC[[#This Row],[PDS DMF CEP Owner]]&lt;&gt;"",LEFT(T_EXTRAC[[#This Row],[PDS DMF CEP Owner]],IFERROR(SEARCH(" ",T_EXTRAC[[#This Row],[PDS DMF CEP Owner]],1)-1,255)),IF(T_EXTRAC[[#This Row],[PDS Active Ingredient Manufacturer]]&lt;&gt;"",LEFT(T_EXTRAC[[#This Row],[PDS Active Ingredient Manufacturer]],IFERROR(SEARCH(" ",T_EXTRAC[[#This Row],[PDS Active Ingredient Manufacturer]],1)-1,255)),""))</f>
        <v>Archimica</v>
      </c>
      <c r="L21" t="str">
        <f>IF(T_EXTRAC[[#This Row],[PDS COS/CEP]]&lt;&gt;"",SUBSTITUTE(LEFT(T_EXTRAC[[#This Row],[PDS COS/CEP]],LEN(T_EXTRAC[[#This Row],[PDS COS/CEP]])-3)," ","-"),"")</f>
        <v/>
      </c>
      <c r="M21" t="str">
        <f>IF(AND(T_EXTRAC[[#This Row],[PDS COS/CEP]]&lt;&gt;"",ISNUMBER(VALUE(RIGHT(T_EXTRAC[[#This Row],[PDS COS/CEP]],2)))),VALUE(RIGHT(T_EXTRAC[[#This Row],[PDS COS/CEP]],2)),"")</f>
        <v/>
      </c>
      <c r="N21" t="str">
        <f>IF(T_EXTRAC[[#This Row],[PDS COS/CEP Version]]&lt;&gt;"",IF(T_EXTRAC[[#This Row],[PDS COS/CEP Version]]=_xlfn.MAXIFS(T_EXTRAC[PDS COS/CEP Version],T_EXTRAC[Application Code],T_EXTRAC[[#This Row],[Application Code]],T_EXTRAC[Manufactory CEP DMF],T_EXTRAC[[#This Row],[Manufactory CEP DMF]],T_EXTRAC[PDS COS/CEP hors version],T_EXTRAC[[#This Row],[PDS COS/CEP hors version]]),T_EXTRAC[[#This Row],[PDS COS/CEP Version]],""),"")</f>
        <v/>
      </c>
      <c r="O21" t="str">
        <f>IF(T_EXTRAC[[#This Row],[PDS COS/CEP Version max]]&lt;&gt;"",T_EXTRAC[[#This Row],[PDS COS/CEP]],"")</f>
        <v/>
      </c>
      <c r="P21" t="str">
        <f>IF(T_EXTRAC[[#This Row],[Info CEP]]&lt;&gt;"",T_EXTRAC[[#This Row],[Application Code]]&amp;"\"&amp;T_EXTRAC[[#This Row],[Manufactory CEP DMF]],"")</f>
        <v/>
      </c>
      <c r="Q21" t="str">
        <f>IF(T_EXTRAC[[#This Row],[Info CEP Temp]]&lt;&gt;"",IF(COUNTIFS($B$1:B21,T_EXTRAC[[#This Row],[Application Code]],$O$1:O21,T_EXTRAC[[#This Row],[Info CEP Temp]])=1,T_EXTRAC[[#This Row],[Info CEP Temp]],""),"")</f>
        <v/>
      </c>
      <c r="R21" t="str">
        <f>IF(AND(T_EXTRAC[[#This Row],[Manufactory CEP DMF]]&lt;&gt;"",T_EXTRAC[[#This Row],[PDS DMF]]&lt;&gt;""),T_EXTRAC[[#This Row],[PDS DMF]],"")</f>
        <v>version :July 2021</v>
      </c>
      <c r="S21" t="str">
        <f>IF(T_EXTRAC[[#This Row],[Info DMF]]&lt;&gt;"",T_EXTRAC[[#This Row],[Application Code]]&amp;"\"&amp;T_EXTRAC[[#This Row],[Manufactory CEP DMF]],"")</f>
        <v/>
      </c>
      <c r="T21" t="str">
        <f>IF(T_EXTRAC[[#This Row],[Info DMF Temp]]&lt;&gt;"",IF(COUNTIFS($B$1:B21,T_EXTRAC[[#This Row],[Application Code]],$R$1:R21,T_EXTRAC[[#This Row],[Info DMF Temp]])=1,T_EXTRAC[[#This Row],[Info DMF Temp]],""),"")</f>
        <v/>
      </c>
      <c r="U21" s="11" t="str">
        <f>IF(T_EXTRAC[[#This Row],[Concat Product + PDS AIM Temp]]&lt;&gt;"",IF(COUNTIFS($B$1:B21,T_EXTRAC[[#This Row],[Application Code]],$J$1:J21,T_EXTRAC[[#This Row],[Concat Product + PDS AIM Temp]])=1,SUBSTITUTE(SUBSTITUTE(T_EXTRAC[[#This Row],[Concat Product + PDS AIM Temp]],"#CEP#"&amp;T_EXTRAC[[#This Row],[Manufactory CEP DMF]]&amp;"#CEP#",IFERROR(" / "&amp;VLOOKUP(T_EXTRAC[[#This Row],[Application Code]]&amp;"\"&amp;T_EXTRAC[[#This Row],[Manufactory CEP DMF]],T_EXTRAC[[Clé CEP]:[Info CEP]],2,FALSE),"")),"#DMF#"&amp;T_EXTRAC[[#This Row],[Manufactory CEP DMF]]&amp;"#DMF#",IFERROR(" / "&amp;VLOOKUP(T_EXTRAC[[#This Row],[Application Code]]&amp;"\"&amp;T_EXTRAC[[#This Row],[Manufactory CEP DMF]],T_EXTRAC[[Clé DMF]:[Info DMF]],2,FALSE),"")),""),"")</f>
        <v/>
      </c>
      <c r="V21"/>
    </row>
    <row r="22" spans="1:22" ht="25.5" x14ac:dyDescent="0.2">
      <c r="A22" s="49" t="s">
        <v>42</v>
      </c>
      <c r="B22" s="39" t="s">
        <v>44</v>
      </c>
      <c r="C22" s="40"/>
      <c r="D22" s="39" t="s">
        <v>43</v>
      </c>
      <c r="E22" s="50" t="s">
        <v>8</v>
      </c>
      <c r="F22" s="50" t="s">
        <v>8</v>
      </c>
      <c r="G22" s="40"/>
      <c r="H22" s="39" t="s">
        <v>49</v>
      </c>
      <c r="I22" s="41" t="s">
        <v>43</v>
      </c>
      <c r="J22" s="11" t="str">
        <f>IF(T_EXTRAC[[#This Row],[PDS Active Ingredient Manufacturer]]&lt;&gt;"",T_EXTRAC[[#This Row],[PDS Active Ingredient Manufacturer]]&amp;"#CEP#"&amp;T_EXTRAC[[#This Row],[Manufactory CEP DMF]]&amp;"#CEP#"&amp;"#DMF#"&amp;T_EXTRAC[[#This Row],[Manufactory CEP DMF]]&amp;"#DMF#","")</f>
        <v>Euticals S.p.A Viale Milano 86/88, 26900 Lodi, Italy IT#CEP#Euticals#CEP##DMF#Euticals#DMF#</v>
      </c>
      <c r="K22" s="11" t="str">
        <f>IF(T_EXTRAC[[#This Row],[PDS DMF CEP Owner]]&lt;&gt;"",LEFT(T_EXTRAC[[#This Row],[PDS DMF CEP Owner]],IFERROR(SEARCH(" ",T_EXTRAC[[#This Row],[PDS DMF CEP Owner]],1)-1,255)),IF(T_EXTRAC[[#This Row],[PDS Active Ingredient Manufacturer]]&lt;&gt;"",LEFT(T_EXTRAC[[#This Row],[PDS Active Ingredient Manufacturer]],IFERROR(SEARCH(" ",T_EXTRAC[[#This Row],[PDS Active Ingredient Manufacturer]],1)-1,255)),""))</f>
        <v>Euticals</v>
      </c>
      <c r="L22" t="str">
        <f>IF(T_EXTRAC[[#This Row],[PDS COS/CEP]]&lt;&gt;"",SUBSTITUTE(LEFT(T_EXTRAC[[#This Row],[PDS COS/CEP]],LEN(T_EXTRAC[[#This Row],[PDS COS/CEP]])-3)," ","-"),"")</f>
        <v/>
      </c>
      <c r="M22" t="str">
        <f>IF(AND(T_EXTRAC[[#This Row],[PDS COS/CEP]]&lt;&gt;"",ISNUMBER(VALUE(RIGHT(T_EXTRAC[[#This Row],[PDS COS/CEP]],2)))),VALUE(RIGHT(T_EXTRAC[[#This Row],[PDS COS/CEP]],2)),"")</f>
        <v/>
      </c>
      <c r="N22" t="str">
        <f>IF(T_EXTRAC[[#This Row],[PDS COS/CEP Version]]&lt;&gt;"",IF(T_EXTRAC[[#This Row],[PDS COS/CEP Version]]=_xlfn.MAXIFS(T_EXTRAC[PDS COS/CEP Version],T_EXTRAC[Application Code],T_EXTRAC[[#This Row],[Application Code]],T_EXTRAC[Manufactory CEP DMF],T_EXTRAC[[#This Row],[Manufactory CEP DMF]],T_EXTRAC[PDS COS/CEP hors version],T_EXTRAC[[#This Row],[PDS COS/CEP hors version]]),T_EXTRAC[[#This Row],[PDS COS/CEP Version]],""),"")</f>
        <v/>
      </c>
      <c r="O22" t="str">
        <f>IF(T_EXTRAC[[#This Row],[PDS COS/CEP Version max]]&lt;&gt;"",T_EXTRAC[[#This Row],[PDS COS/CEP]],"")</f>
        <v/>
      </c>
      <c r="P22" t="str">
        <f>IF(T_EXTRAC[[#This Row],[Info CEP]]&lt;&gt;"",T_EXTRAC[[#This Row],[Application Code]]&amp;"\"&amp;T_EXTRAC[[#This Row],[Manufactory CEP DMF]],"")</f>
        <v/>
      </c>
      <c r="Q22" t="str">
        <f>IF(T_EXTRAC[[#This Row],[Info CEP Temp]]&lt;&gt;"",IF(COUNTIFS($B$1:B22,T_EXTRAC[[#This Row],[Application Code]],$O$1:O22,T_EXTRAC[[#This Row],[Info CEP Temp]])=1,T_EXTRAC[[#This Row],[Info CEP Temp]],""),"")</f>
        <v/>
      </c>
      <c r="R22" t="str">
        <f>IF(AND(T_EXTRAC[[#This Row],[Manufactory CEP DMF]]&lt;&gt;"",T_EXTRAC[[#This Row],[PDS DMF]]&lt;&gt;""),T_EXTRAC[[#This Row],[PDS DMF]],"")</f>
        <v>DMF No.97-018 (version November 2018)</v>
      </c>
      <c r="S22" t="str">
        <f>IF(T_EXTRAC[[#This Row],[Info DMF]]&lt;&gt;"",T_EXTRAC[[#This Row],[Application Code]]&amp;"\"&amp;T_EXTRAC[[#This Row],[Manufactory CEP DMF]],"")</f>
        <v/>
      </c>
      <c r="T22" t="str">
        <f>IF(T_EXTRAC[[#This Row],[Info DMF Temp]]&lt;&gt;"",IF(COUNTIFS($B$1:B22,T_EXTRAC[[#This Row],[Application Code]],$R$1:R22,T_EXTRAC[[#This Row],[Info DMF Temp]])=1,T_EXTRAC[[#This Row],[Info DMF Temp]],""),"")</f>
        <v/>
      </c>
      <c r="U22" s="11" t="str">
        <f>IF(T_EXTRAC[[#This Row],[Concat Product + PDS AIM Temp]]&lt;&gt;"",IF(COUNTIFS($B$1:B22,T_EXTRAC[[#This Row],[Application Code]],$J$1:J22,T_EXTRAC[[#This Row],[Concat Product + PDS AIM Temp]])=1,SUBSTITUTE(SUBSTITUTE(T_EXTRAC[[#This Row],[Concat Product + PDS AIM Temp]],"#CEP#"&amp;T_EXTRAC[[#This Row],[Manufactory CEP DMF]]&amp;"#CEP#",IFERROR(" / "&amp;VLOOKUP(T_EXTRAC[[#This Row],[Application Code]]&amp;"\"&amp;T_EXTRAC[[#This Row],[Manufactory CEP DMF]],T_EXTRAC[[Clé CEP]:[Info CEP]],2,FALSE),"")),"#DMF#"&amp;T_EXTRAC[[#This Row],[Manufactory CEP DMF]]&amp;"#DMF#",IFERROR(" / "&amp;VLOOKUP(T_EXTRAC[[#This Row],[Application Code]]&amp;"\"&amp;T_EXTRAC[[#This Row],[Manufactory CEP DMF]],T_EXTRAC[[Clé DMF]:[Info DMF]],2,FALSE),"")),""),"")</f>
        <v/>
      </c>
      <c r="V22"/>
    </row>
    <row r="23" spans="1:22" ht="25.5" x14ac:dyDescent="0.2">
      <c r="A23" s="49" t="s">
        <v>42</v>
      </c>
      <c r="B23" s="39" t="s">
        <v>44</v>
      </c>
      <c r="C23" s="40"/>
      <c r="D23" s="39" t="s">
        <v>12</v>
      </c>
      <c r="E23" s="50" t="s">
        <v>8</v>
      </c>
      <c r="F23" s="50" t="s">
        <v>8</v>
      </c>
      <c r="G23" s="39" t="s">
        <v>50</v>
      </c>
      <c r="H23" s="40"/>
      <c r="I23" s="41" t="s">
        <v>12</v>
      </c>
      <c r="J23" s="11" t="str">
        <f>IF(T_EXTRAC[[#This Row],[PDS Active Ingredient Manufacturer]]&lt;&gt;"",T_EXTRAC[[#This Row],[PDS Active Ingredient Manufacturer]]&amp;"#CEP#"&amp;T_EXTRAC[[#This Row],[Manufactory CEP DMF]]&amp;"#CEP#"&amp;"#DMF#"&amp;T_EXTRAC[[#This Row],[Manufactory CEP DMF]]&amp;"#DMF#","")</f>
        <v>Excella GmbH &amp; Co. KG Nürnberger Strasse 12, 90537 Feucht, Germany DE#CEP#Excella#CEP##DMF#Excella#DMF#</v>
      </c>
      <c r="K23" s="11" t="str">
        <f>IF(T_EXTRAC[[#This Row],[PDS DMF CEP Owner]]&lt;&gt;"",LEFT(T_EXTRAC[[#This Row],[PDS DMF CEP Owner]],IFERROR(SEARCH(" ",T_EXTRAC[[#This Row],[PDS DMF CEP Owner]],1)-1,255)),IF(T_EXTRAC[[#This Row],[PDS Active Ingredient Manufacturer]]&lt;&gt;"",LEFT(T_EXTRAC[[#This Row],[PDS Active Ingredient Manufacturer]],IFERROR(SEARCH(" ",T_EXTRAC[[#This Row],[PDS Active Ingredient Manufacturer]],1)-1,255)),""))</f>
        <v>Excella</v>
      </c>
      <c r="L23" t="str">
        <f>IF(T_EXTRAC[[#This Row],[PDS COS/CEP]]&lt;&gt;"",SUBSTITUTE(LEFT(T_EXTRAC[[#This Row],[PDS COS/CEP]],LEN(T_EXTRAC[[#This Row],[PDS COS/CEP]])-3)," ","-"),"")</f>
        <v>R1-CEP-2002-055-Rev</v>
      </c>
      <c r="M23">
        <f>IF(AND(T_EXTRAC[[#This Row],[PDS COS/CEP]]&lt;&gt;"",ISNUMBER(VALUE(RIGHT(T_EXTRAC[[#This Row],[PDS COS/CEP]],2)))),VALUE(RIGHT(T_EXTRAC[[#This Row],[PDS COS/CEP]],2)),"")</f>
        <v>6</v>
      </c>
      <c r="N23">
        <f>IF(T_EXTRAC[[#This Row],[PDS COS/CEP Version]]&lt;&gt;"",IF(T_EXTRAC[[#This Row],[PDS COS/CEP Version]]=_xlfn.MAXIFS(T_EXTRAC[PDS COS/CEP Version],T_EXTRAC[Application Code],T_EXTRAC[[#This Row],[Application Code]],T_EXTRAC[Manufactory CEP DMF],T_EXTRAC[[#This Row],[Manufactory CEP DMF]],T_EXTRAC[PDS COS/CEP hors version],T_EXTRAC[[#This Row],[PDS COS/CEP hors version]]),T_EXTRAC[[#This Row],[PDS COS/CEP Version]],""),"")</f>
        <v>6</v>
      </c>
      <c r="O23" t="str">
        <f>IF(T_EXTRAC[[#This Row],[PDS COS/CEP Version max]]&lt;&gt;"",T_EXTRAC[[#This Row],[PDS COS/CEP]],"")</f>
        <v>R1-CEP 2002-055-Rev 06</v>
      </c>
      <c r="P23" t="str">
        <f>IF(T_EXTRAC[[#This Row],[Info CEP]]&lt;&gt;"",T_EXTRAC[[#This Row],[Application Code]]&amp;"\"&amp;T_EXTRAC[[#This Row],[Manufactory CEP DMF]],"")</f>
        <v/>
      </c>
      <c r="Q23" t="str">
        <f>IF(T_EXTRAC[[#This Row],[Info CEP Temp]]&lt;&gt;"",IF(COUNTIFS($B$1:B23,T_EXTRAC[[#This Row],[Application Code]],$O$1:O23,T_EXTRAC[[#This Row],[Info CEP Temp]])=1,T_EXTRAC[[#This Row],[Info CEP Temp]],""),"")</f>
        <v/>
      </c>
      <c r="R23" t="str">
        <f>IF(AND(T_EXTRAC[[#This Row],[Manufactory CEP DMF]]&lt;&gt;"",T_EXTRAC[[#This Row],[PDS DMF]]&lt;&gt;""),T_EXTRAC[[#This Row],[PDS DMF]],"")</f>
        <v/>
      </c>
      <c r="S23" t="str">
        <f>IF(T_EXTRAC[[#This Row],[Info DMF]]&lt;&gt;"",T_EXTRAC[[#This Row],[Application Code]]&amp;"\"&amp;T_EXTRAC[[#This Row],[Manufactory CEP DMF]],"")</f>
        <v/>
      </c>
      <c r="T23" t="str">
        <f>IF(T_EXTRAC[[#This Row],[Info DMF Temp]]&lt;&gt;"",IF(COUNTIFS($B$1:B23,T_EXTRAC[[#This Row],[Application Code]],$R$1:R23,T_EXTRAC[[#This Row],[Info DMF Temp]])=1,T_EXTRAC[[#This Row],[Info DMF Temp]],""),"")</f>
        <v/>
      </c>
      <c r="U23" s="11" t="str">
        <f>IF(T_EXTRAC[[#This Row],[Concat Product + PDS AIM Temp]]&lt;&gt;"",IF(COUNTIFS($B$1:B23,T_EXTRAC[[#This Row],[Application Code]],$J$1:J23,T_EXTRAC[[#This Row],[Concat Product + PDS AIM Temp]])=1,SUBSTITUTE(SUBSTITUTE(T_EXTRAC[[#This Row],[Concat Product + PDS AIM Temp]],"#CEP#"&amp;T_EXTRAC[[#This Row],[Manufactory CEP DMF]]&amp;"#CEP#",IFERROR(" / "&amp;VLOOKUP(T_EXTRAC[[#This Row],[Application Code]]&amp;"\"&amp;T_EXTRAC[[#This Row],[Manufactory CEP DMF]],T_EXTRAC[[Clé CEP]:[Info CEP]],2,FALSE),"")),"#DMF#"&amp;T_EXTRAC[[#This Row],[Manufactory CEP DMF]]&amp;"#DMF#",IFERROR(" / "&amp;VLOOKUP(T_EXTRAC[[#This Row],[Application Code]]&amp;"\"&amp;T_EXTRAC[[#This Row],[Manufactory CEP DMF]],T_EXTRAC[[Clé DMF]:[Info DMF]],2,FALSE),"")),""),"")</f>
        <v/>
      </c>
      <c r="V23"/>
    </row>
    <row r="24" spans="1:22" x14ac:dyDescent="0.2">
      <c r="A24" s="49" t="s">
        <v>42</v>
      </c>
      <c r="B24" s="39" t="s">
        <v>44</v>
      </c>
      <c r="C24" s="40"/>
      <c r="D24" s="39"/>
      <c r="E24" s="50" t="s">
        <v>8</v>
      </c>
      <c r="F24" s="50" t="s">
        <v>8</v>
      </c>
      <c r="G24" s="40"/>
      <c r="H24" s="40"/>
      <c r="I24" s="42"/>
      <c r="J24" s="11" t="str">
        <f>IF(T_EXTRAC[[#This Row],[PDS Active Ingredient Manufacturer]]&lt;&gt;"",T_EXTRAC[[#This Row],[PDS Active Ingredient Manufacturer]]&amp;"#CEP#"&amp;T_EXTRAC[[#This Row],[Manufactory CEP DMF]]&amp;"#CEP#"&amp;"#DMF#"&amp;T_EXTRAC[[#This Row],[Manufactory CEP DMF]]&amp;"#DMF#","")</f>
        <v/>
      </c>
      <c r="K24" s="11" t="str">
        <f>IF(T_EXTRAC[[#This Row],[PDS DMF CEP Owner]]&lt;&gt;"",LEFT(T_EXTRAC[[#This Row],[PDS DMF CEP Owner]],IFERROR(SEARCH(" ",T_EXTRAC[[#This Row],[PDS DMF CEP Owner]],1)-1,255)),IF(T_EXTRAC[[#This Row],[PDS Active Ingredient Manufacturer]]&lt;&gt;"",LEFT(T_EXTRAC[[#This Row],[PDS Active Ingredient Manufacturer]],IFERROR(SEARCH(" ",T_EXTRAC[[#This Row],[PDS Active Ingredient Manufacturer]],1)-1,255)),""))</f>
        <v/>
      </c>
      <c r="L24" t="str">
        <f>IF(T_EXTRAC[[#This Row],[PDS COS/CEP]]&lt;&gt;"",SUBSTITUTE(LEFT(T_EXTRAC[[#This Row],[PDS COS/CEP]],LEN(T_EXTRAC[[#This Row],[PDS COS/CEP]])-3)," ","-"),"")</f>
        <v/>
      </c>
      <c r="M24" t="str">
        <f>IF(AND(T_EXTRAC[[#This Row],[PDS COS/CEP]]&lt;&gt;"",ISNUMBER(VALUE(RIGHT(T_EXTRAC[[#This Row],[PDS COS/CEP]],2)))),VALUE(RIGHT(T_EXTRAC[[#This Row],[PDS COS/CEP]],2)),"")</f>
        <v/>
      </c>
      <c r="N24" t="str">
        <f>IF(T_EXTRAC[[#This Row],[PDS COS/CEP Version]]&lt;&gt;"",IF(T_EXTRAC[[#This Row],[PDS COS/CEP Version]]=_xlfn.MAXIFS(T_EXTRAC[PDS COS/CEP Version],T_EXTRAC[Application Code],T_EXTRAC[[#This Row],[Application Code]],T_EXTRAC[Manufactory CEP DMF],T_EXTRAC[[#This Row],[Manufactory CEP DMF]],T_EXTRAC[PDS COS/CEP hors version],T_EXTRAC[[#This Row],[PDS COS/CEP hors version]]),T_EXTRAC[[#This Row],[PDS COS/CEP Version]],""),"")</f>
        <v/>
      </c>
      <c r="O24" t="str">
        <f>IF(T_EXTRAC[[#This Row],[PDS COS/CEP Version max]]&lt;&gt;"",T_EXTRAC[[#This Row],[PDS COS/CEP]],"")</f>
        <v/>
      </c>
      <c r="P24" t="str">
        <f>IF(T_EXTRAC[[#This Row],[Info CEP]]&lt;&gt;"",T_EXTRAC[[#This Row],[Application Code]]&amp;"\"&amp;T_EXTRAC[[#This Row],[Manufactory CEP DMF]],"")</f>
        <v/>
      </c>
      <c r="Q24" t="str">
        <f>IF(T_EXTRAC[[#This Row],[Info CEP Temp]]&lt;&gt;"",IF(COUNTIFS($B$1:B24,T_EXTRAC[[#This Row],[Application Code]],$O$1:O24,T_EXTRAC[[#This Row],[Info CEP Temp]])=1,T_EXTRAC[[#This Row],[Info CEP Temp]],""),"")</f>
        <v/>
      </c>
      <c r="R24" t="str">
        <f>IF(AND(T_EXTRAC[[#This Row],[Manufactory CEP DMF]]&lt;&gt;"",T_EXTRAC[[#This Row],[PDS DMF]]&lt;&gt;""),T_EXTRAC[[#This Row],[PDS DMF]],"")</f>
        <v/>
      </c>
      <c r="S24" t="str">
        <f>IF(T_EXTRAC[[#This Row],[Info DMF]]&lt;&gt;"",T_EXTRAC[[#This Row],[Application Code]]&amp;"\"&amp;T_EXTRAC[[#This Row],[Manufactory CEP DMF]],"")</f>
        <v/>
      </c>
      <c r="T24" t="str">
        <f>IF(T_EXTRAC[[#This Row],[Info DMF Temp]]&lt;&gt;"",IF(COUNTIFS($B$1:B24,T_EXTRAC[[#This Row],[Application Code]],$R$1:R24,T_EXTRAC[[#This Row],[Info DMF Temp]])=1,T_EXTRAC[[#This Row],[Info DMF Temp]],""),"")</f>
        <v/>
      </c>
      <c r="U24" s="11" t="str">
        <f>IF(T_EXTRAC[[#This Row],[Concat Product + PDS AIM Temp]]&lt;&gt;"",IF(COUNTIFS($B$1:B24,T_EXTRAC[[#This Row],[Application Code]],$J$1:J24,T_EXTRAC[[#This Row],[Concat Product + PDS AIM Temp]])=1,SUBSTITUTE(SUBSTITUTE(T_EXTRAC[[#This Row],[Concat Product + PDS AIM Temp]],"#CEP#"&amp;T_EXTRAC[[#This Row],[Manufactory CEP DMF]]&amp;"#CEP#",IFERROR(" / "&amp;VLOOKUP(T_EXTRAC[[#This Row],[Application Code]]&amp;"\"&amp;T_EXTRAC[[#This Row],[Manufactory CEP DMF]],T_EXTRAC[[Clé CEP]:[Info CEP]],2,FALSE),"")),"#DMF#"&amp;T_EXTRAC[[#This Row],[Manufactory CEP DMF]]&amp;"#DMF#",IFERROR(" / "&amp;VLOOKUP(T_EXTRAC[[#This Row],[Application Code]]&amp;"\"&amp;T_EXTRAC[[#This Row],[Manufactory CEP DMF]],T_EXTRAC[[Clé DMF]:[Info DMF]],2,FALSE),"")),""),"")</f>
        <v/>
      </c>
      <c r="V24"/>
    </row>
    <row r="25" spans="1:22" x14ac:dyDescent="0.2">
      <c r="A25" s="49" t="s">
        <v>42</v>
      </c>
      <c r="B25" s="39" t="s">
        <v>44</v>
      </c>
      <c r="C25" s="40"/>
      <c r="D25" s="39"/>
      <c r="E25" s="50" t="s">
        <v>8</v>
      </c>
      <c r="F25" s="50" t="s">
        <v>8</v>
      </c>
      <c r="G25" s="40"/>
      <c r="H25" s="40"/>
      <c r="I25" s="42"/>
      <c r="J25" s="11" t="str">
        <f>IF(T_EXTRAC[[#This Row],[PDS Active Ingredient Manufacturer]]&lt;&gt;"",T_EXTRAC[[#This Row],[PDS Active Ingredient Manufacturer]]&amp;"#CEP#"&amp;T_EXTRAC[[#This Row],[Manufactory CEP DMF]]&amp;"#CEP#"&amp;"#DMF#"&amp;T_EXTRAC[[#This Row],[Manufactory CEP DMF]]&amp;"#DMF#","")</f>
        <v/>
      </c>
      <c r="K25" s="11" t="str">
        <f>IF(T_EXTRAC[[#This Row],[PDS DMF CEP Owner]]&lt;&gt;"",LEFT(T_EXTRAC[[#This Row],[PDS DMF CEP Owner]],IFERROR(SEARCH(" ",T_EXTRAC[[#This Row],[PDS DMF CEP Owner]],1)-1,255)),IF(T_EXTRAC[[#This Row],[PDS Active Ingredient Manufacturer]]&lt;&gt;"",LEFT(T_EXTRAC[[#This Row],[PDS Active Ingredient Manufacturer]],IFERROR(SEARCH(" ",T_EXTRAC[[#This Row],[PDS Active Ingredient Manufacturer]],1)-1,255)),""))</f>
        <v/>
      </c>
      <c r="L25" t="str">
        <f>IF(T_EXTRAC[[#This Row],[PDS COS/CEP]]&lt;&gt;"",SUBSTITUTE(LEFT(T_EXTRAC[[#This Row],[PDS COS/CEP]],LEN(T_EXTRAC[[#This Row],[PDS COS/CEP]])-3)," ","-"),"")</f>
        <v/>
      </c>
      <c r="M25" t="str">
        <f>IF(AND(T_EXTRAC[[#This Row],[PDS COS/CEP]]&lt;&gt;"",ISNUMBER(VALUE(RIGHT(T_EXTRAC[[#This Row],[PDS COS/CEP]],2)))),VALUE(RIGHT(T_EXTRAC[[#This Row],[PDS COS/CEP]],2)),"")</f>
        <v/>
      </c>
      <c r="N25" t="str">
        <f>IF(T_EXTRAC[[#This Row],[PDS COS/CEP Version]]&lt;&gt;"",IF(T_EXTRAC[[#This Row],[PDS COS/CEP Version]]=_xlfn.MAXIFS(T_EXTRAC[PDS COS/CEP Version],T_EXTRAC[Application Code],T_EXTRAC[[#This Row],[Application Code]],T_EXTRAC[Manufactory CEP DMF],T_EXTRAC[[#This Row],[Manufactory CEP DMF]],T_EXTRAC[PDS COS/CEP hors version],T_EXTRAC[[#This Row],[PDS COS/CEP hors version]]),T_EXTRAC[[#This Row],[PDS COS/CEP Version]],""),"")</f>
        <v/>
      </c>
      <c r="O25" t="str">
        <f>IF(T_EXTRAC[[#This Row],[PDS COS/CEP Version max]]&lt;&gt;"",T_EXTRAC[[#This Row],[PDS COS/CEP]],"")</f>
        <v/>
      </c>
      <c r="P25" t="str">
        <f>IF(T_EXTRAC[[#This Row],[Info CEP]]&lt;&gt;"",T_EXTRAC[[#This Row],[Application Code]]&amp;"\"&amp;T_EXTRAC[[#This Row],[Manufactory CEP DMF]],"")</f>
        <v/>
      </c>
      <c r="Q25" t="str">
        <f>IF(T_EXTRAC[[#This Row],[Info CEP Temp]]&lt;&gt;"",IF(COUNTIFS($B$1:B25,T_EXTRAC[[#This Row],[Application Code]],$O$1:O25,T_EXTRAC[[#This Row],[Info CEP Temp]])=1,T_EXTRAC[[#This Row],[Info CEP Temp]],""),"")</f>
        <v/>
      </c>
      <c r="R25" t="str">
        <f>IF(AND(T_EXTRAC[[#This Row],[Manufactory CEP DMF]]&lt;&gt;"",T_EXTRAC[[#This Row],[PDS DMF]]&lt;&gt;""),T_EXTRAC[[#This Row],[PDS DMF]],"")</f>
        <v/>
      </c>
      <c r="S25" t="str">
        <f>IF(T_EXTRAC[[#This Row],[Info DMF]]&lt;&gt;"",T_EXTRAC[[#This Row],[Application Code]]&amp;"\"&amp;T_EXTRAC[[#This Row],[Manufactory CEP DMF]],"")</f>
        <v/>
      </c>
      <c r="T25" t="str">
        <f>IF(T_EXTRAC[[#This Row],[Info DMF Temp]]&lt;&gt;"",IF(COUNTIFS($B$1:B25,T_EXTRAC[[#This Row],[Application Code]],$R$1:R25,T_EXTRAC[[#This Row],[Info DMF Temp]])=1,T_EXTRAC[[#This Row],[Info DMF Temp]],""),"")</f>
        <v/>
      </c>
      <c r="U25" s="11" t="str">
        <f>IF(T_EXTRAC[[#This Row],[Concat Product + PDS AIM Temp]]&lt;&gt;"",IF(COUNTIFS($B$1:B25,T_EXTRAC[[#This Row],[Application Code]],$J$1:J25,T_EXTRAC[[#This Row],[Concat Product + PDS AIM Temp]])=1,SUBSTITUTE(SUBSTITUTE(T_EXTRAC[[#This Row],[Concat Product + PDS AIM Temp]],"#CEP#"&amp;T_EXTRAC[[#This Row],[Manufactory CEP DMF]]&amp;"#CEP#",IFERROR(" / "&amp;VLOOKUP(T_EXTRAC[[#This Row],[Application Code]]&amp;"\"&amp;T_EXTRAC[[#This Row],[Manufactory CEP DMF]],T_EXTRAC[[Clé CEP]:[Info CEP]],2,FALSE),"")),"#DMF#"&amp;T_EXTRAC[[#This Row],[Manufactory CEP DMF]]&amp;"#DMF#",IFERROR(" / "&amp;VLOOKUP(T_EXTRAC[[#This Row],[Application Code]]&amp;"\"&amp;T_EXTRAC[[#This Row],[Manufactory CEP DMF]],T_EXTRAC[[Clé DMF]:[Info DMF]],2,FALSE),"")),""),"")</f>
        <v/>
      </c>
      <c r="V25"/>
    </row>
    <row r="26" spans="1:22" x14ac:dyDescent="0.2">
      <c r="A26" s="49" t="s">
        <v>42</v>
      </c>
      <c r="B26" s="39" t="s">
        <v>44</v>
      </c>
      <c r="C26" s="40"/>
      <c r="D26" s="39"/>
      <c r="E26" s="50" t="s">
        <v>8</v>
      </c>
      <c r="F26" s="50" t="s">
        <v>8</v>
      </c>
      <c r="G26" s="40"/>
      <c r="H26" s="40"/>
      <c r="I26" s="42"/>
      <c r="J26" s="11" t="str">
        <f>IF(T_EXTRAC[[#This Row],[PDS Active Ingredient Manufacturer]]&lt;&gt;"",T_EXTRAC[[#This Row],[PDS Active Ingredient Manufacturer]]&amp;"#CEP#"&amp;T_EXTRAC[[#This Row],[Manufactory CEP DMF]]&amp;"#CEP#"&amp;"#DMF#"&amp;T_EXTRAC[[#This Row],[Manufactory CEP DMF]]&amp;"#DMF#","")</f>
        <v/>
      </c>
      <c r="K26" s="11" t="str">
        <f>IF(T_EXTRAC[[#This Row],[PDS DMF CEP Owner]]&lt;&gt;"",LEFT(T_EXTRAC[[#This Row],[PDS DMF CEP Owner]],IFERROR(SEARCH(" ",T_EXTRAC[[#This Row],[PDS DMF CEP Owner]],1)-1,255)),IF(T_EXTRAC[[#This Row],[PDS Active Ingredient Manufacturer]]&lt;&gt;"",LEFT(T_EXTRAC[[#This Row],[PDS Active Ingredient Manufacturer]],IFERROR(SEARCH(" ",T_EXTRAC[[#This Row],[PDS Active Ingredient Manufacturer]],1)-1,255)),""))</f>
        <v/>
      </c>
      <c r="L26" t="str">
        <f>IF(T_EXTRAC[[#This Row],[PDS COS/CEP]]&lt;&gt;"",SUBSTITUTE(LEFT(T_EXTRAC[[#This Row],[PDS COS/CEP]],LEN(T_EXTRAC[[#This Row],[PDS COS/CEP]])-3)," ","-"),"")</f>
        <v/>
      </c>
      <c r="M26" t="str">
        <f>IF(AND(T_EXTRAC[[#This Row],[PDS COS/CEP]]&lt;&gt;"",ISNUMBER(VALUE(RIGHT(T_EXTRAC[[#This Row],[PDS COS/CEP]],2)))),VALUE(RIGHT(T_EXTRAC[[#This Row],[PDS COS/CEP]],2)),"")</f>
        <v/>
      </c>
      <c r="N26" t="str">
        <f>IF(T_EXTRAC[[#This Row],[PDS COS/CEP Version]]&lt;&gt;"",IF(T_EXTRAC[[#This Row],[PDS COS/CEP Version]]=_xlfn.MAXIFS(T_EXTRAC[PDS COS/CEP Version],T_EXTRAC[Application Code],T_EXTRAC[[#This Row],[Application Code]],T_EXTRAC[Manufactory CEP DMF],T_EXTRAC[[#This Row],[Manufactory CEP DMF]],T_EXTRAC[PDS COS/CEP hors version],T_EXTRAC[[#This Row],[PDS COS/CEP hors version]]),T_EXTRAC[[#This Row],[PDS COS/CEP Version]],""),"")</f>
        <v/>
      </c>
      <c r="O26" t="str">
        <f>IF(T_EXTRAC[[#This Row],[PDS COS/CEP Version max]]&lt;&gt;"",T_EXTRAC[[#This Row],[PDS COS/CEP]],"")</f>
        <v/>
      </c>
      <c r="P26" t="str">
        <f>IF(T_EXTRAC[[#This Row],[Info CEP]]&lt;&gt;"",T_EXTRAC[[#This Row],[Application Code]]&amp;"\"&amp;T_EXTRAC[[#This Row],[Manufactory CEP DMF]],"")</f>
        <v/>
      </c>
      <c r="Q26" t="str">
        <f>IF(T_EXTRAC[[#This Row],[Info CEP Temp]]&lt;&gt;"",IF(COUNTIFS($B$1:B26,T_EXTRAC[[#This Row],[Application Code]],$O$1:O26,T_EXTRAC[[#This Row],[Info CEP Temp]])=1,T_EXTRAC[[#This Row],[Info CEP Temp]],""),"")</f>
        <v/>
      </c>
      <c r="R26" t="str">
        <f>IF(AND(T_EXTRAC[[#This Row],[Manufactory CEP DMF]]&lt;&gt;"",T_EXTRAC[[#This Row],[PDS DMF]]&lt;&gt;""),T_EXTRAC[[#This Row],[PDS DMF]],"")</f>
        <v/>
      </c>
      <c r="S26" t="str">
        <f>IF(T_EXTRAC[[#This Row],[Info DMF]]&lt;&gt;"",T_EXTRAC[[#This Row],[Application Code]]&amp;"\"&amp;T_EXTRAC[[#This Row],[Manufactory CEP DMF]],"")</f>
        <v/>
      </c>
      <c r="T26" t="str">
        <f>IF(T_EXTRAC[[#This Row],[Info DMF Temp]]&lt;&gt;"",IF(COUNTIFS($B$1:B26,T_EXTRAC[[#This Row],[Application Code]],$R$1:R26,T_EXTRAC[[#This Row],[Info DMF Temp]])=1,T_EXTRAC[[#This Row],[Info DMF Temp]],""),"")</f>
        <v/>
      </c>
      <c r="U26" s="11" t="str">
        <f>IF(T_EXTRAC[[#This Row],[Concat Product + PDS AIM Temp]]&lt;&gt;"",IF(COUNTIFS($B$1:B26,T_EXTRAC[[#This Row],[Application Code]],$J$1:J26,T_EXTRAC[[#This Row],[Concat Product + PDS AIM Temp]])=1,SUBSTITUTE(SUBSTITUTE(T_EXTRAC[[#This Row],[Concat Product + PDS AIM Temp]],"#CEP#"&amp;T_EXTRAC[[#This Row],[Manufactory CEP DMF]]&amp;"#CEP#",IFERROR(" / "&amp;VLOOKUP(T_EXTRAC[[#This Row],[Application Code]]&amp;"\"&amp;T_EXTRAC[[#This Row],[Manufactory CEP DMF]],T_EXTRAC[[Clé CEP]:[Info CEP]],2,FALSE),"")),"#DMF#"&amp;T_EXTRAC[[#This Row],[Manufactory CEP DMF]]&amp;"#DMF#",IFERROR(" / "&amp;VLOOKUP(T_EXTRAC[[#This Row],[Application Code]]&amp;"\"&amp;T_EXTRAC[[#This Row],[Manufactory CEP DMF]],T_EXTRAC[[Clé DMF]:[Info DMF]],2,FALSE),"")),""),"")</f>
        <v/>
      </c>
      <c r="V26"/>
    </row>
    <row r="27" spans="1:22" x14ac:dyDescent="0.2">
      <c r="A27" s="49" t="s">
        <v>42</v>
      </c>
      <c r="B27" s="39" t="s">
        <v>44</v>
      </c>
      <c r="C27" s="40"/>
      <c r="D27" s="39"/>
      <c r="E27" s="50" t="s">
        <v>8</v>
      </c>
      <c r="F27" s="50" t="s">
        <v>8</v>
      </c>
      <c r="G27" s="40"/>
      <c r="H27" s="40"/>
      <c r="I27" s="42"/>
      <c r="J27" s="11" t="str">
        <f>IF(T_EXTRAC[[#This Row],[PDS Active Ingredient Manufacturer]]&lt;&gt;"",T_EXTRAC[[#This Row],[PDS Active Ingredient Manufacturer]]&amp;"#CEP#"&amp;T_EXTRAC[[#This Row],[Manufactory CEP DMF]]&amp;"#CEP#"&amp;"#DMF#"&amp;T_EXTRAC[[#This Row],[Manufactory CEP DMF]]&amp;"#DMF#","")</f>
        <v/>
      </c>
      <c r="K27" s="11" t="str">
        <f>IF(T_EXTRAC[[#This Row],[PDS DMF CEP Owner]]&lt;&gt;"",LEFT(T_EXTRAC[[#This Row],[PDS DMF CEP Owner]],IFERROR(SEARCH(" ",T_EXTRAC[[#This Row],[PDS DMF CEP Owner]],1)-1,255)),IF(T_EXTRAC[[#This Row],[PDS Active Ingredient Manufacturer]]&lt;&gt;"",LEFT(T_EXTRAC[[#This Row],[PDS Active Ingredient Manufacturer]],IFERROR(SEARCH(" ",T_EXTRAC[[#This Row],[PDS Active Ingredient Manufacturer]],1)-1,255)),""))</f>
        <v/>
      </c>
      <c r="L27" t="str">
        <f>IF(T_EXTRAC[[#This Row],[PDS COS/CEP]]&lt;&gt;"",SUBSTITUTE(LEFT(T_EXTRAC[[#This Row],[PDS COS/CEP]],LEN(T_EXTRAC[[#This Row],[PDS COS/CEP]])-3)," ","-"),"")</f>
        <v/>
      </c>
      <c r="M27" t="str">
        <f>IF(AND(T_EXTRAC[[#This Row],[PDS COS/CEP]]&lt;&gt;"",ISNUMBER(VALUE(RIGHT(T_EXTRAC[[#This Row],[PDS COS/CEP]],2)))),VALUE(RIGHT(T_EXTRAC[[#This Row],[PDS COS/CEP]],2)),"")</f>
        <v/>
      </c>
      <c r="N27" t="str">
        <f>IF(T_EXTRAC[[#This Row],[PDS COS/CEP Version]]&lt;&gt;"",IF(T_EXTRAC[[#This Row],[PDS COS/CEP Version]]=_xlfn.MAXIFS(T_EXTRAC[PDS COS/CEP Version],T_EXTRAC[Application Code],T_EXTRAC[[#This Row],[Application Code]],T_EXTRAC[Manufactory CEP DMF],T_EXTRAC[[#This Row],[Manufactory CEP DMF]],T_EXTRAC[PDS COS/CEP hors version],T_EXTRAC[[#This Row],[PDS COS/CEP hors version]]),T_EXTRAC[[#This Row],[PDS COS/CEP Version]],""),"")</f>
        <v/>
      </c>
      <c r="O27" t="str">
        <f>IF(T_EXTRAC[[#This Row],[PDS COS/CEP Version max]]&lt;&gt;"",T_EXTRAC[[#This Row],[PDS COS/CEP]],"")</f>
        <v/>
      </c>
      <c r="P27" t="str">
        <f>IF(T_EXTRAC[[#This Row],[Info CEP]]&lt;&gt;"",T_EXTRAC[[#This Row],[Application Code]]&amp;"\"&amp;T_EXTRAC[[#This Row],[Manufactory CEP DMF]],"")</f>
        <v/>
      </c>
      <c r="Q27" t="str">
        <f>IF(T_EXTRAC[[#This Row],[Info CEP Temp]]&lt;&gt;"",IF(COUNTIFS($B$1:B27,T_EXTRAC[[#This Row],[Application Code]],$O$1:O27,T_EXTRAC[[#This Row],[Info CEP Temp]])=1,T_EXTRAC[[#This Row],[Info CEP Temp]],""),"")</f>
        <v/>
      </c>
      <c r="R27" t="str">
        <f>IF(AND(T_EXTRAC[[#This Row],[Manufactory CEP DMF]]&lt;&gt;"",T_EXTRAC[[#This Row],[PDS DMF]]&lt;&gt;""),T_EXTRAC[[#This Row],[PDS DMF]],"")</f>
        <v/>
      </c>
      <c r="S27" t="str">
        <f>IF(T_EXTRAC[[#This Row],[Info DMF]]&lt;&gt;"",T_EXTRAC[[#This Row],[Application Code]]&amp;"\"&amp;T_EXTRAC[[#This Row],[Manufactory CEP DMF]],"")</f>
        <v/>
      </c>
      <c r="T27" t="str">
        <f>IF(T_EXTRAC[[#This Row],[Info DMF Temp]]&lt;&gt;"",IF(COUNTIFS($B$1:B27,T_EXTRAC[[#This Row],[Application Code]],$R$1:R27,T_EXTRAC[[#This Row],[Info DMF Temp]])=1,T_EXTRAC[[#This Row],[Info DMF Temp]],""),"")</f>
        <v/>
      </c>
      <c r="U27" s="11" t="str">
        <f>IF(T_EXTRAC[[#This Row],[Concat Product + PDS AIM Temp]]&lt;&gt;"",IF(COUNTIFS($B$1:B27,T_EXTRAC[[#This Row],[Application Code]],$J$1:J27,T_EXTRAC[[#This Row],[Concat Product + PDS AIM Temp]])=1,SUBSTITUTE(SUBSTITUTE(T_EXTRAC[[#This Row],[Concat Product + PDS AIM Temp]],"#CEP#"&amp;T_EXTRAC[[#This Row],[Manufactory CEP DMF]]&amp;"#CEP#",IFERROR(" / "&amp;VLOOKUP(T_EXTRAC[[#This Row],[Application Code]]&amp;"\"&amp;T_EXTRAC[[#This Row],[Manufactory CEP DMF]],T_EXTRAC[[Clé CEP]:[Info CEP]],2,FALSE),"")),"#DMF#"&amp;T_EXTRAC[[#This Row],[Manufactory CEP DMF]]&amp;"#DMF#",IFERROR(" / "&amp;VLOOKUP(T_EXTRAC[[#This Row],[Application Code]]&amp;"\"&amp;T_EXTRAC[[#This Row],[Manufactory CEP DMF]],T_EXTRAC[[Clé DMF]:[Info DMF]],2,FALSE),"")),""),"")</f>
        <v/>
      </c>
      <c r="V27"/>
    </row>
    <row r="28" spans="1:22" x14ac:dyDescent="0.2">
      <c r="A28" s="49" t="s">
        <v>42</v>
      </c>
      <c r="B28" s="39" t="s">
        <v>44</v>
      </c>
      <c r="C28" s="40"/>
      <c r="D28" s="39"/>
      <c r="E28" s="50" t="s">
        <v>8</v>
      </c>
      <c r="F28" s="50" t="s">
        <v>8</v>
      </c>
      <c r="G28" s="40"/>
      <c r="H28" s="40"/>
      <c r="I28" s="42"/>
      <c r="J28" s="11" t="str">
        <f>IF(T_EXTRAC[[#This Row],[PDS Active Ingredient Manufacturer]]&lt;&gt;"",T_EXTRAC[[#This Row],[PDS Active Ingredient Manufacturer]]&amp;"#CEP#"&amp;T_EXTRAC[[#This Row],[Manufactory CEP DMF]]&amp;"#CEP#"&amp;"#DMF#"&amp;T_EXTRAC[[#This Row],[Manufactory CEP DMF]]&amp;"#DMF#","")</f>
        <v/>
      </c>
      <c r="K28" s="11" t="str">
        <f>IF(T_EXTRAC[[#This Row],[PDS DMF CEP Owner]]&lt;&gt;"",LEFT(T_EXTRAC[[#This Row],[PDS DMF CEP Owner]],IFERROR(SEARCH(" ",T_EXTRAC[[#This Row],[PDS DMF CEP Owner]],1)-1,255)),IF(T_EXTRAC[[#This Row],[PDS Active Ingredient Manufacturer]]&lt;&gt;"",LEFT(T_EXTRAC[[#This Row],[PDS Active Ingredient Manufacturer]],IFERROR(SEARCH(" ",T_EXTRAC[[#This Row],[PDS Active Ingredient Manufacturer]],1)-1,255)),""))</f>
        <v/>
      </c>
      <c r="L28" t="str">
        <f>IF(T_EXTRAC[[#This Row],[PDS COS/CEP]]&lt;&gt;"",SUBSTITUTE(LEFT(T_EXTRAC[[#This Row],[PDS COS/CEP]],LEN(T_EXTRAC[[#This Row],[PDS COS/CEP]])-3)," ","-"),"")</f>
        <v/>
      </c>
      <c r="M28" t="str">
        <f>IF(AND(T_EXTRAC[[#This Row],[PDS COS/CEP]]&lt;&gt;"",ISNUMBER(VALUE(RIGHT(T_EXTRAC[[#This Row],[PDS COS/CEP]],2)))),VALUE(RIGHT(T_EXTRAC[[#This Row],[PDS COS/CEP]],2)),"")</f>
        <v/>
      </c>
      <c r="N28" t="str">
        <f>IF(T_EXTRAC[[#This Row],[PDS COS/CEP Version]]&lt;&gt;"",IF(T_EXTRAC[[#This Row],[PDS COS/CEP Version]]=_xlfn.MAXIFS(T_EXTRAC[PDS COS/CEP Version],T_EXTRAC[Application Code],T_EXTRAC[[#This Row],[Application Code]],T_EXTRAC[Manufactory CEP DMF],T_EXTRAC[[#This Row],[Manufactory CEP DMF]],T_EXTRAC[PDS COS/CEP hors version],T_EXTRAC[[#This Row],[PDS COS/CEP hors version]]),T_EXTRAC[[#This Row],[PDS COS/CEP Version]],""),"")</f>
        <v/>
      </c>
      <c r="O28" t="str">
        <f>IF(T_EXTRAC[[#This Row],[PDS COS/CEP Version max]]&lt;&gt;"",T_EXTRAC[[#This Row],[PDS COS/CEP]],"")</f>
        <v/>
      </c>
      <c r="P28" t="str">
        <f>IF(T_EXTRAC[[#This Row],[Info CEP]]&lt;&gt;"",T_EXTRAC[[#This Row],[Application Code]]&amp;"\"&amp;T_EXTRAC[[#This Row],[Manufactory CEP DMF]],"")</f>
        <v/>
      </c>
      <c r="Q28" t="str">
        <f>IF(T_EXTRAC[[#This Row],[Info CEP Temp]]&lt;&gt;"",IF(COUNTIFS($B$1:B28,T_EXTRAC[[#This Row],[Application Code]],$O$1:O28,T_EXTRAC[[#This Row],[Info CEP Temp]])=1,T_EXTRAC[[#This Row],[Info CEP Temp]],""),"")</f>
        <v/>
      </c>
      <c r="R28" t="str">
        <f>IF(AND(T_EXTRAC[[#This Row],[Manufactory CEP DMF]]&lt;&gt;"",T_EXTRAC[[#This Row],[PDS DMF]]&lt;&gt;""),T_EXTRAC[[#This Row],[PDS DMF]],"")</f>
        <v/>
      </c>
      <c r="S28" t="str">
        <f>IF(T_EXTRAC[[#This Row],[Info DMF]]&lt;&gt;"",T_EXTRAC[[#This Row],[Application Code]]&amp;"\"&amp;T_EXTRAC[[#This Row],[Manufactory CEP DMF]],"")</f>
        <v/>
      </c>
      <c r="T28" t="str">
        <f>IF(T_EXTRAC[[#This Row],[Info DMF Temp]]&lt;&gt;"",IF(COUNTIFS($B$1:B28,T_EXTRAC[[#This Row],[Application Code]],$R$1:R28,T_EXTRAC[[#This Row],[Info DMF Temp]])=1,T_EXTRAC[[#This Row],[Info DMF Temp]],""),"")</f>
        <v/>
      </c>
      <c r="U28" s="11" t="str">
        <f>IF(T_EXTRAC[[#This Row],[Concat Product + PDS AIM Temp]]&lt;&gt;"",IF(COUNTIFS($B$1:B28,T_EXTRAC[[#This Row],[Application Code]],$J$1:J28,T_EXTRAC[[#This Row],[Concat Product + PDS AIM Temp]])=1,SUBSTITUTE(SUBSTITUTE(T_EXTRAC[[#This Row],[Concat Product + PDS AIM Temp]],"#CEP#"&amp;T_EXTRAC[[#This Row],[Manufactory CEP DMF]]&amp;"#CEP#",IFERROR(" / "&amp;VLOOKUP(T_EXTRAC[[#This Row],[Application Code]]&amp;"\"&amp;T_EXTRAC[[#This Row],[Manufactory CEP DMF]],T_EXTRAC[[Clé CEP]:[Info CEP]],2,FALSE),"")),"#DMF#"&amp;T_EXTRAC[[#This Row],[Manufactory CEP DMF]]&amp;"#DMF#",IFERROR(" / "&amp;VLOOKUP(T_EXTRAC[[#This Row],[Application Code]]&amp;"\"&amp;T_EXTRAC[[#This Row],[Manufactory CEP DMF]],T_EXTRAC[[Clé DMF]:[Info DMF]],2,FALSE),"")),""),"")</f>
        <v/>
      </c>
      <c r="V28"/>
    </row>
    <row r="29" spans="1:22" x14ac:dyDescent="0.2">
      <c r="A29" s="49" t="s">
        <v>42</v>
      </c>
      <c r="B29" s="39" t="s">
        <v>44</v>
      </c>
      <c r="C29" s="40"/>
      <c r="D29" s="39"/>
      <c r="E29" s="50" t="s">
        <v>8</v>
      </c>
      <c r="F29" s="50" t="s">
        <v>8</v>
      </c>
      <c r="G29" s="40"/>
      <c r="H29" s="40"/>
      <c r="I29" s="42"/>
      <c r="J29" s="11" t="str">
        <f>IF(T_EXTRAC[[#This Row],[PDS Active Ingredient Manufacturer]]&lt;&gt;"",T_EXTRAC[[#This Row],[PDS Active Ingredient Manufacturer]]&amp;"#CEP#"&amp;T_EXTRAC[[#This Row],[Manufactory CEP DMF]]&amp;"#CEP#"&amp;"#DMF#"&amp;T_EXTRAC[[#This Row],[Manufactory CEP DMF]]&amp;"#DMF#","")</f>
        <v/>
      </c>
      <c r="K29" s="11" t="str">
        <f>IF(T_EXTRAC[[#This Row],[PDS DMF CEP Owner]]&lt;&gt;"",LEFT(T_EXTRAC[[#This Row],[PDS DMF CEP Owner]],IFERROR(SEARCH(" ",T_EXTRAC[[#This Row],[PDS DMF CEP Owner]],1)-1,255)),IF(T_EXTRAC[[#This Row],[PDS Active Ingredient Manufacturer]]&lt;&gt;"",LEFT(T_EXTRAC[[#This Row],[PDS Active Ingredient Manufacturer]],IFERROR(SEARCH(" ",T_EXTRAC[[#This Row],[PDS Active Ingredient Manufacturer]],1)-1,255)),""))</f>
        <v/>
      </c>
      <c r="L29" t="str">
        <f>IF(T_EXTRAC[[#This Row],[PDS COS/CEP]]&lt;&gt;"",SUBSTITUTE(LEFT(T_EXTRAC[[#This Row],[PDS COS/CEP]],LEN(T_EXTRAC[[#This Row],[PDS COS/CEP]])-3)," ","-"),"")</f>
        <v/>
      </c>
      <c r="M29" t="str">
        <f>IF(AND(T_EXTRAC[[#This Row],[PDS COS/CEP]]&lt;&gt;"",ISNUMBER(VALUE(RIGHT(T_EXTRAC[[#This Row],[PDS COS/CEP]],2)))),VALUE(RIGHT(T_EXTRAC[[#This Row],[PDS COS/CEP]],2)),"")</f>
        <v/>
      </c>
      <c r="N29" t="str">
        <f>IF(T_EXTRAC[[#This Row],[PDS COS/CEP Version]]&lt;&gt;"",IF(T_EXTRAC[[#This Row],[PDS COS/CEP Version]]=_xlfn.MAXIFS(T_EXTRAC[PDS COS/CEP Version],T_EXTRAC[Application Code],T_EXTRAC[[#This Row],[Application Code]],T_EXTRAC[Manufactory CEP DMF],T_EXTRAC[[#This Row],[Manufactory CEP DMF]],T_EXTRAC[PDS COS/CEP hors version],T_EXTRAC[[#This Row],[PDS COS/CEP hors version]]),T_EXTRAC[[#This Row],[PDS COS/CEP Version]],""),"")</f>
        <v/>
      </c>
      <c r="O29" t="str">
        <f>IF(T_EXTRAC[[#This Row],[PDS COS/CEP Version max]]&lt;&gt;"",T_EXTRAC[[#This Row],[PDS COS/CEP]],"")</f>
        <v/>
      </c>
      <c r="P29" t="str">
        <f>IF(T_EXTRAC[[#This Row],[Info CEP]]&lt;&gt;"",T_EXTRAC[[#This Row],[Application Code]]&amp;"\"&amp;T_EXTRAC[[#This Row],[Manufactory CEP DMF]],"")</f>
        <v/>
      </c>
      <c r="Q29" t="str">
        <f>IF(T_EXTRAC[[#This Row],[Info CEP Temp]]&lt;&gt;"",IF(COUNTIFS($B$1:B29,T_EXTRAC[[#This Row],[Application Code]],$O$1:O29,T_EXTRAC[[#This Row],[Info CEP Temp]])=1,T_EXTRAC[[#This Row],[Info CEP Temp]],""),"")</f>
        <v/>
      </c>
      <c r="R29" t="str">
        <f>IF(AND(T_EXTRAC[[#This Row],[Manufactory CEP DMF]]&lt;&gt;"",T_EXTRAC[[#This Row],[PDS DMF]]&lt;&gt;""),T_EXTRAC[[#This Row],[PDS DMF]],"")</f>
        <v/>
      </c>
      <c r="S29" t="str">
        <f>IF(T_EXTRAC[[#This Row],[Info DMF]]&lt;&gt;"",T_EXTRAC[[#This Row],[Application Code]]&amp;"\"&amp;T_EXTRAC[[#This Row],[Manufactory CEP DMF]],"")</f>
        <v/>
      </c>
      <c r="T29" t="str">
        <f>IF(T_EXTRAC[[#This Row],[Info DMF Temp]]&lt;&gt;"",IF(COUNTIFS($B$1:B29,T_EXTRAC[[#This Row],[Application Code]],$R$1:R29,T_EXTRAC[[#This Row],[Info DMF Temp]])=1,T_EXTRAC[[#This Row],[Info DMF Temp]],""),"")</f>
        <v/>
      </c>
      <c r="U29" s="11" t="str">
        <f>IF(T_EXTRAC[[#This Row],[Concat Product + PDS AIM Temp]]&lt;&gt;"",IF(COUNTIFS($B$1:B29,T_EXTRAC[[#This Row],[Application Code]],$J$1:J29,T_EXTRAC[[#This Row],[Concat Product + PDS AIM Temp]])=1,SUBSTITUTE(SUBSTITUTE(T_EXTRAC[[#This Row],[Concat Product + PDS AIM Temp]],"#CEP#"&amp;T_EXTRAC[[#This Row],[Manufactory CEP DMF]]&amp;"#CEP#",IFERROR(" / "&amp;VLOOKUP(T_EXTRAC[[#This Row],[Application Code]]&amp;"\"&amp;T_EXTRAC[[#This Row],[Manufactory CEP DMF]],T_EXTRAC[[Clé CEP]:[Info CEP]],2,FALSE),"")),"#DMF#"&amp;T_EXTRAC[[#This Row],[Manufactory CEP DMF]]&amp;"#DMF#",IFERROR(" / "&amp;VLOOKUP(T_EXTRAC[[#This Row],[Application Code]]&amp;"\"&amp;T_EXTRAC[[#This Row],[Manufactory CEP DMF]],T_EXTRAC[[Clé DMF]:[Info DMF]],2,FALSE),"")),""),"")</f>
        <v/>
      </c>
      <c r="V29"/>
    </row>
    <row r="30" spans="1:22" x14ac:dyDescent="0.2">
      <c r="A30" s="49" t="s">
        <v>42</v>
      </c>
      <c r="B30" s="39" t="s">
        <v>44</v>
      </c>
      <c r="C30" s="40"/>
      <c r="D30" s="39"/>
      <c r="E30" s="50" t="s">
        <v>9</v>
      </c>
      <c r="F30" s="50" t="s">
        <v>21</v>
      </c>
      <c r="G30" s="40"/>
      <c r="H30" s="40"/>
      <c r="I30" s="41" t="s">
        <v>45</v>
      </c>
      <c r="J30" s="11" t="str">
        <f>IF(T_EXTRAC[[#This Row],[PDS Active Ingredient Manufacturer]]&lt;&gt;"",T_EXTRAC[[#This Row],[PDS Active Ingredient Manufacturer]]&amp;"#CEP#"&amp;T_EXTRAC[[#This Row],[Manufactory CEP DMF]]&amp;"#CEP#"&amp;"#DMF#"&amp;T_EXTRAC[[#This Row],[Manufactory CEP DMF]]&amp;"#DMF#","")</f>
        <v/>
      </c>
      <c r="K30" s="11" t="str">
        <f>IF(T_EXTRAC[[#This Row],[PDS DMF CEP Owner]]&lt;&gt;"",LEFT(T_EXTRAC[[#This Row],[PDS DMF CEP Owner]],IFERROR(SEARCH(" ",T_EXTRAC[[#This Row],[PDS DMF CEP Owner]],1)-1,255)),IF(T_EXTRAC[[#This Row],[PDS Active Ingredient Manufacturer]]&lt;&gt;"",LEFT(T_EXTRAC[[#This Row],[PDS Active Ingredient Manufacturer]],IFERROR(SEARCH(" ",T_EXTRAC[[#This Row],[PDS Active Ingredient Manufacturer]],1)-1,255)),""))</f>
        <v>Archimica</v>
      </c>
      <c r="L30" t="str">
        <f>IF(T_EXTRAC[[#This Row],[PDS COS/CEP]]&lt;&gt;"",SUBSTITUTE(LEFT(T_EXTRAC[[#This Row],[PDS COS/CEP]],LEN(T_EXTRAC[[#This Row],[PDS COS/CEP]])-3)," ","-"),"")</f>
        <v/>
      </c>
      <c r="M30" t="str">
        <f>IF(AND(T_EXTRAC[[#This Row],[PDS COS/CEP]]&lt;&gt;"",ISNUMBER(VALUE(RIGHT(T_EXTRAC[[#This Row],[PDS COS/CEP]],2)))),VALUE(RIGHT(T_EXTRAC[[#This Row],[PDS COS/CEP]],2)),"")</f>
        <v/>
      </c>
      <c r="N30" t="str">
        <f>IF(T_EXTRAC[[#This Row],[PDS COS/CEP Version]]&lt;&gt;"",IF(T_EXTRAC[[#This Row],[PDS COS/CEP Version]]=_xlfn.MAXIFS(T_EXTRAC[PDS COS/CEP Version],T_EXTRAC[Application Code],T_EXTRAC[[#This Row],[Application Code]],T_EXTRAC[Manufactory CEP DMF],T_EXTRAC[[#This Row],[Manufactory CEP DMF]],T_EXTRAC[PDS COS/CEP hors version],T_EXTRAC[[#This Row],[PDS COS/CEP hors version]]),T_EXTRAC[[#This Row],[PDS COS/CEP Version]],""),"")</f>
        <v/>
      </c>
      <c r="O30" t="str">
        <f>IF(T_EXTRAC[[#This Row],[PDS COS/CEP Version max]]&lt;&gt;"",T_EXTRAC[[#This Row],[PDS COS/CEP]],"")</f>
        <v/>
      </c>
      <c r="P30" t="str">
        <f>IF(T_EXTRAC[[#This Row],[Info CEP]]&lt;&gt;"",T_EXTRAC[[#This Row],[Application Code]]&amp;"\"&amp;T_EXTRAC[[#This Row],[Manufactory CEP DMF]],"")</f>
        <v/>
      </c>
      <c r="Q30" t="str">
        <f>IF(T_EXTRAC[[#This Row],[Info CEP Temp]]&lt;&gt;"",IF(COUNTIFS($B$1:B30,T_EXTRAC[[#This Row],[Application Code]],$O$1:O30,T_EXTRAC[[#This Row],[Info CEP Temp]])=1,T_EXTRAC[[#This Row],[Info CEP Temp]],""),"")</f>
        <v/>
      </c>
      <c r="R30" t="str">
        <f>IF(AND(T_EXTRAC[[#This Row],[Manufactory CEP DMF]]&lt;&gt;"",T_EXTRAC[[#This Row],[PDS DMF]]&lt;&gt;""),T_EXTRAC[[#This Row],[PDS DMF]],"")</f>
        <v/>
      </c>
      <c r="S30" t="str">
        <f>IF(T_EXTRAC[[#This Row],[Info DMF]]&lt;&gt;"",T_EXTRAC[[#This Row],[Application Code]]&amp;"\"&amp;T_EXTRAC[[#This Row],[Manufactory CEP DMF]],"")</f>
        <v/>
      </c>
      <c r="T30" t="str">
        <f>IF(T_EXTRAC[[#This Row],[Info DMF Temp]]&lt;&gt;"",IF(COUNTIFS($B$1:B30,T_EXTRAC[[#This Row],[Application Code]],$R$1:R30,T_EXTRAC[[#This Row],[Info DMF Temp]])=1,T_EXTRAC[[#This Row],[Info DMF Temp]],""),"")</f>
        <v/>
      </c>
      <c r="U30" s="11" t="str">
        <f>IF(T_EXTRAC[[#This Row],[Concat Product + PDS AIM Temp]]&lt;&gt;"",IF(COUNTIFS($B$1:B30,T_EXTRAC[[#This Row],[Application Code]],$J$1:J30,T_EXTRAC[[#This Row],[Concat Product + PDS AIM Temp]])=1,SUBSTITUTE(SUBSTITUTE(T_EXTRAC[[#This Row],[Concat Product + PDS AIM Temp]],"#CEP#"&amp;T_EXTRAC[[#This Row],[Manufactory CEP DMF]]&amp;"#CEP#",IFERROR(" / "&amp;VLOOKUP(T_EXTRAC[[#This Row],[Application Code]]&amp;"\"&amp;T_EXTRAC[[#This Row],[Manufactory CEP DMF]],T_EXTRAC[[Clé CEP]:[Info CEP]],2,FALSE),"")),"#DMF#"&amp;T_EXTRAC[[#This Row],[Manufactory CEP DMF]]&amp;"#DMF#",IFERROR(" / "&amp;VLOOKUP(T_EXTRAC[[#This Row],[Application Code]]&amp;"\"&amp;T_EXTRAC[[#This Row],[Manufactory CEP DMF]],T_EXTRAC[[Clé DMF]:[Info DMF]],2,FALSE),"")),""),"")</f>
        <v/>
      </c>
      <c r="V30"/>
    </row>
    <row r="31" spans="1:22" x14ac:dyDescent="0.2">
      <c r="A31" s="49" t="s">
        <v>42</v>
      </c>
      <c r="B31" s="39" t="s">
        <v>44</v>
      </c>
      <c r="C31" s="40"/>
      <c r="D31" s="39"/>
      <c r="E31" s="50" t="s">
        <v>9</v>
      </c>
      <c r="F31" s="50" t="s">
        <v>19</v>
      </c>
      <c r="G31" s="40"/>
      <c r="H31" s="40"/>
      <c r="I31" s="41" t="s">
        <v>45</v>
      </c>
      <c r="J31" s="11" t="str">
        <f>IF(T_EXTRAC[[#This Row],[PDS Active Ingredient Manufacturer]]&lt;&gt;"",T_EXTRAC[[#This Row],[PDS Active Ingredient Manufacturer]]&amp;"#CEP#"&amp;T_EXTRAC[[#This Row],[Manufactory CEP DMF]]&amp;"#CEP#"&amp;"#DMF#"&amp;T_EXTRAC[[#This Row],[Manufactory CEP DMF]]&amp;"#DMF#","")</f>
        <v/>
      </c>
      <c r="K31" s="11" t="str">
        <f>IF(T_EXTRAC[[#This Row],[PDS DMF CEP Owner]]&lt;&gt;"",LEFT(T_EXTRAC[[#This Row],[PDS DMF CEP Owner]],IFERROR(SEARCH(" ",T_EXTRAC[[#This Row],[PDS DMF CEP Owner]],1)-1,255)),IF(T_EXTRAC[[#This Row],[PDS Active Ingredient Manufacturer]]&lt;&gt;"",LEFT(T_EXTRAC[[#This Row],[PDS Active Ingredient Manufacturer]],IFERROR(SEARCH(" ",T_EXTRAC[[#This Row],[PDS Active Ingredient Manufacturer]],1)-1,255)),""))</f>
        <v>Archimica</v>
      </c>
      <c r="L31" t="str">
        <f>IF(T_EXTRAC[[#This Row],[PDS COS/CEP]]&lt;&gt;"",SUBSTITUTE(LEFT(T_EXTRAC[[#This Row],[PDS COS/CEP]],LEN(T_EXTRAC[[#This Row],[PDS COS/CEP]])-3)," ","-"),"")</f>
        <v/>
      </c>
      <c r="M31" t="str">
        <f>IF(AND(T_EXTRAC[[#This Row],[PDS COS/CEP]]&lt;&gt;"",ISNUMBER(VALUE(RIGHT(T_EXTRAC[[#This Row],[PDS COS/CEP]],2)))),VALUE(RIGHT(T_EXTRAC[[#This Row],[PDS COS/CEP]],2)),"")</f>
        <v/>
      </c>
      <c r="N31" t="str">
        <f>IF(T_EXTRAC[[#This Row],[PDS COS/CEP Version]]&lt;&gt;"",IF(T_EXTRAC[[#This Row],[PDS COS/CEP Version]]=_xlfn.MAXIFS(T_EXTRAC[PDS COS/CEP Version],T_EXTRAC[Application Code],T_EXTRAC[[#This Row],[Application Code]],T_EXTRAC[Manufactory CEP DMF],T_EXTRAC[[#This Row],[Manufactory CEP DMF]],T_EXTRAC[PDS COS/CEP hors version],T_EXTRAC[[#This Row],[PDS COS/CEP hors version]]),T_EXTRAC[[#This Row],[PDS COS/CEP Version]],""),"")</f>
        <v/>
      </c>
      <c r="O31" t="str">
        <f>IF(T_EXTRAC[[#This Row],[PDS COS/CEP Version max]]&lt;&gt;"",T_EXTRAC[[#This Row],[PDS COS/CEP]],"")</f>
        <v/>
      </c>
      <c r="P31" t="str">
        <f>IF(T_EXTRAC[[#This Row],[Info CEP]]&lt;&gt;"",T_EXTRAC[[#This Row],[Application Code]]&amp;"\"&amp;T_EXTRAC[[#This Row],[Manufactory CEP DMF]],"")</f>
        <v/>
      </c>
      <c r="Q31" t="str">
        <f>IF(T_EXTRAC[[#This Row],[Info CEP Temp]]&lt;&gt;"",IF(COUNTIFS($B$1:B31,T_EXTRAC[[#This Row],[Application Code]],$O$1:O31,T_EXTRAC[[#This Row],[Info CEP Temp]])=1,T_EXTRAC[[#This Row],[Info CEP Temp]],""),"")</f>
        <v/>
      </c>
      <c r="R31" t="str">
        <f>IF(AND(T_EXTRAC[[#This Row],[Manufactory CEP DMF]]&lt;&gt;"",T_EXTRAC[[#This Row],[PDS DMF]]&lt;&gt;""),T_EXTRAC[[#This Row],[PDS DMF]],"")</f>
        <v/>
      </c>
      <c r="S31" t="str">
        <f>IF(T_EXTRAC[[#This Row],[Info DMF]]&lt;&gt;"",T_EXTRAC[[#This Row],[Application Code]]&amp;"\"&amp;T_EXTRAC[[#This Row],[Manufactory CEP DMF]],"")</f>
        <v/>
      </c>
      <c r="T31" t="str">
        <f>IF(T_EXTRAC[[#This Row],[Info DMF Temp]]&lt;&gt;"",IF(COUNTIFS($B$1:B31,T_EXTRAC[[#This Row],[Application Code]],$R$1:R31,T_EXTRAC[[#This Row],[Info DMF Temp]])=1,T_EXTRAC[[#This Row],[Info DMF Temp]],""),"")</f>
        <v/>
      </c>
      <c r="U31" s="11" t="str">
        <f>IF(T_EXTRAC[[#This Row],[Concat Product + PDS AIM Temp]]&lt;&gt;"",IF(COUNTIFS($B$1:B31,T_EXTRAC[[#This Row],[Application Code]],$J$1:J31,T_EXTRAC[[#This Row],[Concat Product + PDS AIM Temp]])=1,SUBSTITUTE(SUBSTITUTE(T_EXTRAC[[#This Row],[Concat Product + PDS AIM Temp]],"#CEP#"&amp;T_EXTRAC[[#This Row],[Manufactory CEP DMF]]&amp;"#CEP#",IFERROR(" / "&amp;VLOOKUP(T_EXTRAC[[#This Row],[Application Code]]&amp;"\"&amp;T_EXTRAC[[#This Row],[Manufactory CEP DMF]],T_EXTRAC[[Clé CEP]:[Info CEP]],2,FALSE),"")),"#DMF#"&amp;T_EXTRAC[[#This Row],[Manufactory CEP DMF]]&amp;"#DMF#",IFERROR(" / "&amp;VLOOKUP(T_EXTRAC[[#This Row],[Application Code]]&amp;"\"&amp;T_EXTRAC[[#This Row],[Manufactory CEP DMF]],T_EXTRAC[[Clé DMF]:[Info DMF]],2,FALSE),"")),""),"")</f>
        <v/>
      </c>
      <c r="V31"/>
    </row>
    <row r="32" spans="1:22" x14ac:dyDescent="0.2">
      <c r="A32" s="49" t="s">
        <v>42</v>
      </c>
      <c r="B32" s="39" t="s">
        <v>44</v>
      </c>
      <c r="C32" s="40"/>
      <c r="D32" s="39"/>
      <c r="E32" s="50" t="s">
        <v>10</v>
      </c>
      <c r="F32" s="50" t="s">
        <v>23</v>
      </c>
      <c r="G32" s="39" t="s">
        <v>51</v>
      </c>
      <c r="H32" s="40"/>
      <c r="I32" s="42"/>
      <c r="J32" s="11" t="str">
        <f>IF(T_EXTRAC[[#This Row],[PDS Active Ingredient Manufacturer]]&lt;&gt;"",T_EXTRAC[[#This Row],[PDS Active Ingredient Manufacturer]]&amp;"#CEP#"&amp;T_EXTRAC[[#This Row],[Manufactory CEP DMF]]&amp;"#CEP#"&amp;"#DMF#"&amp;T_EXTRAC[[#This Row],[Manufactory CEP DMF]]&amp;"#DMF#","")</f>
        <v/>
      </c>
      <c r="K32" s="11" t="str">
        <f>IF(T_EXTRAC[[#This Row],[PDS DMF CEP Owner]]&lt;&gt;"",LEFT(T_EXTRAC[[#This Row],[PDS DMF CEP Owner]],IFERROR(SEARCH(" ",T_EXTRAC[[#This Row],[PDS DMF CEP Owner]],1)-1,255)),IF(T_EXTRAC[[#This Row],[PDS Active Ingredient Manufacturer]]&lt;&gt;"",LEFT(T_EXTRAC[[#This Row],[PDS Active Ingredient Manufacturer]],IFERROR(SEARCH(" ",T_EXTRAC[[#This Row],[PDS Active Ingredient Manufacturer]],1)-1,255)),""))</f>
        <v/>
      </c>
      <c r="L32" t="str">
        <f>IF(T_EXTRAC[[#This Row],[PDS COS/CEP]]&lt;&gt;"",SUBSTITUTE(LEFT(T_EXTRAC[[#This Row],[PDS COS/CEP]],LEN(T_EXTRAC[[#This Row],[PDS COS/CEP]])-3)," ","-"),"")</f>
        <v>R1-CEP-2002-055-Rev</v>
      </c>
      <c r="M32">
        <f>IF(AND(T_EXTRAC[[#This Row],[PDS COS/CEP]]&lt;&gt;"",ISNUMBER(VALUE(RIGHT(T_EXTRAC[[#This Row],[PDS COS/CEP]],2)))),VALUE(RIGHT(T_EXTRAC[[#This Row],[PDS COS/CEP]],2)),"")</f>
        <v>5</v>
      </c>
      <c r="N32">
        <f>IF(T_EXTRAC[[#This Row],[PDS COS/CEP Version]]&lt;&gt;"",IF(T_EXTRAC[[#This Row],[PDS COS/CEP Version]]=_xlfn.MAXIFS(T_EXTRAC[PDS COS/CEP Version],T_EXTRAC[Application Code],T_EXTRAC[[#This Row],[Application Code]],T_EXTRAC[Manufactory CEP DMF],T_EXTRAC[[#This Row],[Manufactory CEP DMF]],T_EXTRAC[PDS COS/CEP hors version],T_EXTRAC[[#This Row],[PDS COS/CEP hors version]]),T_EXTRAC[[#This Row],[PDS COS/CEP Version]],""),"")</f>
        <v>5</v>
      </c>
      <c r="O32" t="str">
        <f>IF(T_EXTRAC[[#This Row],[PDS COS/CEP Version max]]&lt;&gt;"",T_EXTRAC[[#This Row],[PDS COS/CEP]],"")</f>
        <v>R1-CEP-2002-055-Rev 05</v>
      </c>
      <c r="P32" t="str">
        <f>IF(T_EXTRAC[[#This Row],[Info CEP]]&lt;&gt;"",T_EXTRAC[[#This Row],[Application Code]]&amp;"\"&amp;T_EXTRAC[[#This Row],[Manufactory CEP DMF]],"")</f>
        <v/>
      </c>
      <c r="Q32" t="str">
        <f>IF(T_EXTRAC[[#This Row],[Info CEP Temp]]&lt;&gt;"",IF(COUNTIFS($B$1:B32,T_EXTRAC[[#This Row],[Application Code]],$O$1:O32,T_EXTRAC[[#This Row],[Info CEP Temp]])=1,T_EXTRAC[[#This Row],[Info CEP Temp]],""),"")</f>
        <v/>
      </c>
      <c r="R32" t="str">
        <f>IF(AND(T_EXTRAC[[#This Row],[Manufactory CEP DMF]]&lt;&gt;"",T_EXTRAC[[#This Row],[PDS DMF]]&lt;&gt;""),T_EXTRAC[[#This Row],[PDS DMF]],"")</f>
        <v/>
      </c>
      <c r="S32" t="str">
        <f>IF(T_EXTRAC[[#This Row],[Info DMF]]&lt;&gt;"",T_EXTRAC[[#This Row],[Application Code]]&amp;"\"&amp;T_EXTRAC[[#This Row],[Manufactory CEP DMF]],"")</f>
        <v/>
      </c>
      <c r="T32" t="str">
        <f>IF(T_EXTRAC[[#This Row],[Info DMF Temp]]&lt;&gt;"",IF(COUNTIFS($B$1:B32,T_EXTRAC[[#This Row],[Application Code]],$R$1:R32,T_EXTRAC[[#This Row],[Info DMF Temp]])=1,T_EXTRAC[[#This Row],[Info DMF Temp]],""),"")</f>
        <v/>
      </c>
      <c r="U32" s="11" t="str">
        <f>IF(T_EXTRAC[[#This Row],[Concat Product + PDS AIM Temp]]&lt;&gt;"",IF(COUNTIFS($B$1:B32,T_EXTRAC[[#This Row],[Application Code]],$J$1:J32,T_EXTRAC[[#This Row],[Concat Product + PDS AIM Temp]])=1,SUBSTITUTE(SUBSTITUTE(T_EXTRAC[[#This Row],[Concat Product + PDS AIM Temp]],"#CEP#"&amp;T_EXTRAC[[#This Row],[Manufactory CEP DMF]]&amp;"#CEP#",IFERROR(" / "&amp;VLOOKUP(T_EXTRAC[[#This Row],[Application Code]]&amp;"\"&amp;T_EXTRAC[[#This Row],[Manufactory CEP DMF]],T_EXTRAC[[Clé CEP]:[Info CEP]],2,FALSE),"")),"#DMF#"&amp;T_EXTRAC[[#This Row],[Manufactory CEP DMF]]&amp;"#DMF#",IFERROR(" / "&amp;VLOOKUP(T_EXTRAC[[#This Row],[Application Code]]&amp;"\"&amp;T_EXTRAC[[#This Row],[Manufactory CEP DMF]],T_EXTRAC[[Clé DMF]:[Info DMF]],2,FALSE),"")),""),"")</f>
        <v/>
      </c>
      <c r="V32"/>
    </row>
    <row r="33" spans="1:22" x14ac:dyDescent="0.2">
      <c r="A33" s="49" t="s">
        <v>42</v>
      </c>
      <c r="B33" s="39" t="s">
        <v>44</v>
      </c>
      <c r="C33" s="40"/>
      <c r="D33" s="39"/>
      <c r="E33" s="50" t="s">
        <v>10</v>
      </c>
      <c r="F33" s="50" t="s">
        <v>24</v>
      </c>
      <c r="G33" s="39" t="s">
        <v>47</v>
      </c>
      <c r="H33" s="40"/>
      <c r="I33" s="41" t="s">
        <v>12</v>
      </c>
      <c r="J33" s="11" t="str">
        <f>IF(T_EXTRAC[[#This Row],[PDS Active Ingredient Manufacturer]]&lt;&gt;"",T_EXTRAC[[#This Row],[PDS Active Ingredient Manufacturer]]&amp;"#CEP#"&amp;T_EXTRAC[[#This Row],[Manufactory CEP DMF]]&amp;"#CEP#"&amp;"#DMF#"&amp;T_EXTRAC[[#This Row],[Manufactory CEP DMF]]&amp;"#DMF#","")</f>
        <v/>
      </c>
      <c r="K33" s="11" t="str">
        <f>IF(T_EXTRAC[[#This Row],[PDS DMF CEP Owner]]&lt;&gt;"",LEFT(T_EXTRAC[[#This Row],[PDS DMF CEP Owner]],IFERROR(SEARCH(" ",T_EXTRAC[[#This Row],[PDS DMF CEP Owner]],1)-1,255)),IF(T_EXTRAC[[#This Row],[PDS Active Ingredient Manufacturer]]&lt;&gt;"",LEFT(T_EXTRAC[[#This Row],[PDS Active Ingredient Manufacturer]],IFERROR(SEARCH(" ",T_EXTRAC[[#This Row],[PDS Active Ingredient Manufacturer]],1)-1,255)),""))</f>
        <v>Excella</v>
      </c>
      <c r="L33" t="str">
        <f>IF(T_EXTRAC[[#This Row],[PDS COS/CEP]]&lt;&gt;"",SUBSTITUTE(LEFT(T_EXTRAC[[#This Row],[PDS COS/CEP]],LEN(T_EXTRAC[[#This Row],[PDS COS/CEP]])-3)," ","-"),"")</f>
        <v>R1-CEP-2002-055-Rev</v>
      </c>
      <c r="M33">
        <f>IF(AND(T_EXTRAC[[#This Row],[PDS COS/CEP]]&lt;&gt;"",ISNUMBER(VALUE(RIGHT(T_EXTRAC[[#This Row],[PDS COS/CEP]],2)))),VALUE(RIGHT(T_EXTRAC[[#This Row],[PDS COS/CEP]],2)),"")</f>
        <v>4</v>
      </c>
      <c r="N33" t="str">
        <f>IF(T_EXTRAC[[#This Row],[PDS COS/CEP Version]]&lt;&gt;"",IF(T_EXTRAC[[#This Row],[PDS COS/CEP Version]]=_xlfn.MAXIFS(T_EXTRAC[PDS COS/CEP Version],T_EXTRAC[Application Code],T_EXTRAC[[#This Row],[Application Code]],T_EXTRAC[Manufactory CEP DMF],T_EXTRAC[[#This Row],[Manufactory CEP DMF]],T_EXTRAC[PDS COS/CEP hors version],T_EXTRAC[[#This Row],[PDS COS/CEP hors version]]),T_EXTRAC[[#This Row],[PDS COS/CEP Version]],""),"")</f>
        <v/>
      </c>
      <c r="O33" t="str">
        <f>IF(T_EXTRAC[[#This Row],[PDS COS/CEP Version max]]&lt;&gt;"",T_EXTRAC[[#This Row],[PDS COS/CEP]],"")</f>
        <v/>
      </c>
      <c r="P33" t="str">
        <f>IF(T_EXTRAC[[#This Row],[Info CEP]]&lt;&gt;"",T_EXTRAC[[#This Row],[Application Code]]&amp;"\"&amp;T_EXTRAC[[#This Row],[Manufactory CEP DMF]],"")</f>
        <v/>
      </c>
      <c r="Q33" t="str">
        <f>IF(T_EXTRAC[[#This Row],[Info CEP Temp]]&lt;&gt;"",IF(COUNTIFS($B$1:B33,T_EXTRAC[[#This Row],[Application Code]],$O$1:O33,T_EXTRAC[[#This Row],[Info CEP Temp]])=1,T_EXTRAC[[#This Row],[Info CEP Temp]],""),"")</f>
        <v/>
      </c>
      <c r="R33" t="str">
        <f>IF(AND(T_EXTRAC[[#This Row],[Manufactory CEP DMF]]&lt;&gt;"",T_EXTRAC[[#This Row],[PDS DMF]]&lt;&gt;""),T_EXTRAC[[#This Row],[PDS DMF]],"")</f>
        <v/>
      </c>
      <c r="S33" t="str">
        <f>IF(T_EXTRAC[[#This Row],[Info DMF]]&lt;&gt;"",T_EXTRAC[[#This Row],[Application Code]]&amp;"\"&amp;T_EXTRAC[[#This Row],[Manufactory CEP DMF]],"")</f>
        <v/>
      </c>
      <c r="T33" t="str">
        <f>IF(T_EXTRAC[[#This Row],[Info DMF Temp]]&lt;&gt;"",IF(COUNTIFS($B$1:B33,T_EXTRAC[[#This Row],[Application Code]],$R$1:R33,T_EXTRAC[[#This Row],[Info DMF Temp]])=1,T_EXTRAC[[#This Row],[Info DMF Temp]],""),"")</f>
        <v/>
      </c>
      <c r="U33" s="11" t="str">
        <f>IF(T_EXTRAC[[#This Row],[Concat Product + PDS AIM Temp]]&lt;&gt;"",IF(COUNTIFS($B$1:B33,T_EXTRAC[[#This Row],[Application Code]],$J$1:J33,T_EXTRAC[[#This Row],[Concat Product + PDS AIM Temp]])=1,SUBSTITUTE(SUBSTITUTE(T_EXTRAC[[#This Row],[Concat Product + PDS AIM Temp]],"#CEP#"&amp;T_EXTRAC[[#This Row],[Manufactory CEP DMF]]&amp;"#CEP#",IFERROR(" / "&amp;VLOOKUP(T_EXTRAC[[#This Row],[Application Code]]&amp;"\"&amp;T_EXTRAC[[#This Row],[Manufactory CEP DMF]],T_EXTRAC[[Clé CEP]:[Info CEP]],2,FALSE),"")),"#DMF#"&amp;T_EXTRAC[[#This Row],[Manufactory CEP DMF]]&amp;"#DMF#",IFERROR(" / "&amp;VLOOKUP(T_EXTRAC[[#This Row],[Application Code]]&amp;"\"&amp;T_EXTRAC[[#This Row],[Manufactory CEP DMF]],T_EXTRAC[[Clé DMF]:[Info DMF]],2,FALSE),"")),""),"")</f>
        <v/>
      </c>
      <c r="V33"/>
    </row>
    <row r="34" spans="1:22" x14ac:dyDescent="0.2">
      <c r="A34" s="49" t="s">
        <v>42</v>
      </c>
      <c r="B34" s="39" t="s">
        <v>44</v>
      </c>
      <c r="C34" s="40"/>
      <c r="D34" s="39"/>
      <c r="E34" s="50" t="s">
        <v>11</v>
      </c>
      <c r="F34" s="50" t="s">
        <v>17</v>
      </c>
      <c r="G34" s="40"/>
      <c r="H34" s="40"/>
      <c r="I34" s="41" t="s">
        <v>45</v>
      </c>
      <c r="J34" s="11" t="str">
        <f>IF(T_EXTRAC[[#This Row],[PDS Active Ingredient Manufacturer]]&lt;&gt;"",T_EXTRAC[[#This Row],[PDS Active Ingredient Manufacturer]]&amp;"#CEP#"&amp;T_EXTRAC[[#This Row],[Manufactory CEP DMF]]&amp;"#CEP#"&amp;"#DMF#"&amp;T_EXTRAC[[#This Row],[Manufactory CEP DMF]]&amp;"#DMF#","")</f>
        <v/>
      </c>
      <c r="K34" s="11" t="str">
        <f>IF(T_EXTRAC[[#This Row],[PDS DMF CEP Owner]]&lt;&gt;"",LEFT(T_EXTRAC[[#This Row],[PDS DMF CEP Owner]],IFERROR(SEARCH(" ",T_EXTRAC[[#This Row],[PDS DMF CEP Owner]],1)-1,255)),IF(T_EXTRAC[[#This Row],[PDS Active Ingredient Manufacturer]]&lt;&gt;"",LEFT(T_EXTRAC[[#This Row],[PDS Active Ingredient Manufacturer]],IFERROR(SEARCH(" ",T_EXTRAC[[#This Row],[PDS Active Ingredient Manufacturer]],1)-1,255)),""))</f>
        <v>Archimica</v>
      </c>
      <c r="L34" t="str">
        <f>IF(T_EXTRAC[[#This Row],[PDS COS/CEP]]&lt;&gt;"",SUBSTITUTE(LEFT(T_EXTRAC[[#This Row],[PDS COS/CEP]],LEN(T_EXTRAC[[#This Row],[PDS COS/CEP]])-3)," ","-"),"")</f>
        <v/>
      </c>
      <c r="M34" t="str">
        <f>IF(AND(T_EXTRAC[[#This Row],[PDS COS/CEP]]&lt;&gt;"",ISNUMBER(VALUE(RIGHT(T_EXTRAC[[#This Row],[PDS COS/CEP]],2)))),VALUE(RIGHT(T_EXTRAC[[#This Row],[PDS COS/CEP]],2)),"")</f>
        <v/>
      </c>
      <c r="N34" t="str">
        <f>IF(T_EXTRAC[[#This Row],[PDS COS/CEP Version]]&lt;&gt;"",IF(T_EXTRAC[[#This Row],[PDS COS/CEP Version]]=_xlfn.MAXIFS(T_EXTRAC[PDS COS/CEP Version],T_EXTRAC[Application Code],T_EXTRAC[[#This Row],[Application Code]],T_EXTRAC[Manufactory CEP DMF],T_EXTRAC[[#This Row],[Manufactory CEP DMF]],T_EXTRAC[PDS COS/CEP hors version],T_EXTRAC[[#This Row],[PDS COS/CEP hors version]]),T_EXTRAC[[#This Row],[PDS COS/CEP Version]],""),"")</f>
        <v/>
      </c>
      <c r="O34" t="str">
        <f>IF(T_EXTRAC[[#This Row],[PDS COS/CEP Version max]]&lt;&gt;"",T_EXTRAC[[#This Row],[PDS COS/CEP]],"")</f>
        <v/>
      </c>
      <c r="P34" t="str">
        <f>IF(T_EXTRAC[[#This Row],[Info CEP]]&lt;&gt;"",T_EXTRAC[[#This Row],[Application Code]]&amp;"\"&amp;T_EXTRAC[[#This Row],[Manufactory CEP DMF]],"")</f>
        <v/>
      </c>
      <c r="Q34" t="str">
        <f>IF(T_EXTRAC[[#This Row],[Info CEP Temp]]&lt;&gt;"",IF(COUNTIFS($B$1:B34,T_EXTRAC[[#This Row],[Application Code]],$O$1:O34,T_EXTRAC[[#This Row],[Info CEP Temp]])=1,T_EXTRAC[[#This Row],[Info CEP Temp]],""),"")</f>
        <v/>
      </c>
      <c r="R34" t="str">
        <f>IF(AND(T_EXTRAC[[#This Row],[Manufactory CEP DMF]]&lt;&gt;"",T_EXTRAC[[#This Row],[PDS DMF]]&lt;&gt;""),T_EXTRAC[[#This Row],[PDS DMF]],"")</f>
        <v/>
      </c>
      <c r="S34" t="str">
        <f>IF(T_EXTRAC[[#This Row],[Info DMF]]&lt;&gt;"",T_EXTRAC[[#This Row],[Application Code]]&amp;"\"&amp;T_EXTRAC[[#This Row],[Manufactory CEP DMF]],"")</f>
        <v/>
      </c>
      <c r="T34" t="str">
        <f>IF(T_EXTRAC[[#This Row],[Info DMF Temp]]&lt;&gt;"",IF(COUNTIFS($B$1:B34,T_EXTRAC[[#This Row],[Application Code]],$R$1:R34,T_EXTRAC[[#This Row],[Info DMF Temp]])=1,T_EXTRAC[[#This Row],[Info DMF Temp]],""),"")</f>
        <v/>
      </c>
      <c r="U34" s="11" t="str">
        <f>IF(T_EXTRAC[[#This Row],[Concat Product + PDS AIM Temp]]&lt;&gt;"",IF(COUNTIFS($B$1:B34,T_EXTRAC[[#This Row],[Application Code]],$J$1:J34,T_EXTRAC[[#This Row],[Concat Product + PDS AIM Temp]])=1,SUBSTITUTE(SUBSTITUTE(T_EXTRAC[[#This Row],[Concat Product + PDS AIM Temp]],"#CEP#"&amp;T_EXTRAC[[#This Row],[Manufactory CEP DMF]]&amp;"#CEP#",IFERROR(" / "&amp;VLOOKUP(T_EXTRAC[[#This Row],[Application Code]]&amp;"\"&amp;T_EXTRAC[[#This Row],[Manufactory CEP DMF]],T_EXTRAC[[Clé CEP]:[Info CEP]],2,FALSE),"")),"#DMF#"&amp;T_EXTRAC[[#This Row],[Manufactory CEP DMF]]&amp;"#DMF#",IFERROR(" / "&amp;VLOOKUP(T_EXTRAC[[#This Row],[Application Code]]&amp;"\"&amp;T_EXTRAC[[#This Row],[Manufactory CEP DMF]],T_EXTRAC[[Clé DMF]:[Info DMF]],2,FALSE),"")),""),"")</f>
        <v/>
      </c>
      <c r="V34"/>
    </row>
    <row r="35" spans="1:22" ht="25.5" x14ac:dyDescent="0.2">
      <c r="A35" s="49" t="s">
        <v>42</v>
      </c>
      <c r="B35" s="39" t="s">
        <v>44</v>
      </c>
      <c r="C35" s="40"/>
      <c r="D35" s="39" t="s">
        <v>45</v>
      </c>
      <c r="E35" s="50" t="s">
        <v>8</v>
      </c>
      <c r="F35" s="50" t="s">
        <v>8</v>
      </c>
      <c r="G35" s="40"/>
      <c r="H35" s="39" t="s">
        <v>48</v>
      </c>
      <c r="I35" s="41" t="s">
        <v>45</v>
      </c>
      <c r="J35" s="11" t="str">
        <f>IF(T_EXTRAC[[#This Row],[PDS Active Ingredient Manufacturer]]&lt;&gt;"",T_EXTRAC[[#This Row],[PDS Active Ingredient Manufacturer]]&amp;"#CEP#"&amp;T_EXTRAC[[#This Row],[Manufactory CEP DMF]]&amp;"#CEP#"&amp;"#DMF#"&amp;T_EXTRAC[[#This Row],[Manufactory CEP DMF]]&amp;"#DMF#","")</f>
        <v>Archimica S.p.A. Viale Milano 86, Lodi, LO, 26900, Italy IT#CEP#Archimica#CEP##DMF#Archimica#DMF#</v>
      </c>
      <c r="K35" s="11" t="str">
        <f>IF(T_EXTRAC[[#This Row],[PDS DMF CEP Owner]]&lt;&gt;"",LEFT(T_EXTRAC[[#This Row],[PDS DMF CEP Owner]],IFERROR(SEARCH(" ",T_EXTRAC[[#This Row],[PDS DMF CEP Owner]],1)-1,255)),IF(T_EXTRAC[[#This Row],[PDS Active Ingredient Manufacturer]]&lt;&gt;"",LEFT(T_EXTRAC[[#This Row],[PDS Active Ingredient Manufacturer]],IFERROR(SEARCH(" ",T_EXTRAC[[#This Row],[PDS Active Ingredient Manufacturer]],1)-1,255)),""))</f>
        <v>Archimica</v>
      </c>
      <c r="L35" t="str">
        <f>IF(T_EXTRAC[[#This Row],[PDS COS/CEP]]&lt;&gt;"",SUBSTITUTE(LEFT(T_EXTRAC[[#This Row],[PDS COS/CEP]],LEN(T_EXTRAC[[#This Row],[PDS COS/CEP]])-3)," ","-"),"")</f>
        <v/>
      </c>
      <c r="M35" t="str">
        <f>IF(AND(T_EXTRAC[[#This Row],[PDS COS/CEP]]&lt;&gt;"",ISNUMBER(VALUE(RIGHT(T_EXTRAC[[#This Row],[PDS COS/CEP]],2)))),VALUE(RIGHT(T_EXTRAC[[#This Row],[PDS COS/CEP]],2)),"")</f>
        <v/>
      </c>
      <c r="N35" t="str">
        <f>IF(T_EXTRAC[[#This Row],[PDS COS/CEP Version]]&lt;&gt;"",IF(T_EXTRAC[[#This Row],[PDS COS/CEP Version]]=_xlfn.MAXIFS(T_EXTRAC[PDS COS/CEP Version],T_EXTRAC[Application Code],T_EXTRAC[[#This Row],[Application Code]],T_EXTRAC[Manufactory CEP DMF],T_EXTRAC[[#This Row],[Manufactory CEP DMF]],T_EXTRAC[PDS COS/CEP hors version],T_EXTRAC[[#This Row],[PDS COS/CEP hors version]]),T_EXTRAC[[#This Row],[PDS COS/CEP Version]],""),"")</f>
        <v/>
      </c>
      <c r="O35" t="str">
        <f>IF(T_EXTRAC[[#This Row],[PDS COS/CEP Version max]]&lt;&gt;"",T_EXTRAC[[#This Row],[PDS COS/CEP]],"")</f>
        <v/>
      </c>
      <c r="P35" t="str">
        <f>IF(T_EXTRAC[[#This Row],[Info CEP]]&lt;&gt;"",T_EXTRAC[[#This Row],[Application Code]]&amp;"\"&amp;T_EXTRAC[[#This Row],[Manufactory CEP DMF]],"")</f>
        <v/>
      </c>
      <c r="Q35" t="str">
        <f>IF(T_EXTRAC[[#This Row],[Info CEP Temp]]&lt;&gt;"",IF(COUNTIFS($B$1:B35,T_EXTRAC[[#This Row],[Application Code]],$O$1:O35,T_EXTRAC[[#This Row],[Info CEP Temp]])=1,T_EXTRAC[[#This Row],[Info CEP Temp]],""),"")</f>
        <v/>
      </c>
      <c r="R35" t="str">
        <f>IF(AND(T_EXTRAC[[#This Row],[Manufactory CEP DMF]]&lt;&gt;"",T_EXTRAC[[#This Row],[PDS DMF]]&lt;&gt;""),T_EXTRAC[[#This Row],[PDS DMF]],"")</f>
        <v>version :July 2021</v>
      </c>
      <c r="S35" t="str">
        <f>IF(T_EXTRAC[[#This Row],[Info DMF]]&lt;&gt;"",T_EXTRAC[[#This Row],[Application Code]]&amp;"\"&amp;T_EXTRAC[[#This Row],[Manufactory CEP DMF]],"")</f>
        <v/>
      </c>
      <c r="T35" t="str">
        <f>IF(T_EXTRAC[[#This Row],[Info DMF Temp]]&lt;&gt;"",IF(COUNTIFS($B$1:B35,T_EXTRAC[[#This Row],[Application Code]],$R$1:R35,T_EXTRAC[[#This Row],[Info DMF Temp]])=1,T_EXTRAC[[#This Row],[Info DMF Temp]],""),"")</f>
        <v/>
      </c>
      <c r="U35" s="11" t="str">
        <f>IF(T_EXTRAC[[#This Row],[Concat Product + PDS AIM Temp]]&lt;&gt;"",IF(COUNTIFS($B$1:B35,T_EXTRAC[[#This Row],[Application Code]],$J$1:J35,T_EXTRAC[[#This Row],[Concat Product + PDS AIM Temp]])=1,SUBSTITUTE(SUBSTITUTE(T_EXTRAC[[#This Row],[Concat Product + PDS AIM Temp]],"#CEP#"&amp;T_EXTRAC[[#This Row],[Manufactory CEP DMF]]&amp;"#CEP#",IFERROR(" / "&amp;VLOOKUP(T_EXTRAC[[#This Row],[Application Code]]&amp;"\"&amp;T_EXTRAC[[#This Row],[Manufactory CEP DMF]],T_EXTRAC[[Clé CEP]:[Info CEP]],2,FALSE),"")),"#DMF#"&amp;T_EXTRAC[[#This Row],[Manufactory CEP DMF]]&amp;"#DMF#",IFERROR(" / "&amp;VLOOKUP(T_EXTRAC[[#This Row],[Application Code]]&amp;"\"&amp;T_EXTRAC[[#This Row],[Manufactory CEP DMF]],T_EXTRAC[[Clé DMF]:[Info DMF]],2,FALSE),"")),""),"")</f>
        <v/>
      </c>
      <c r="V35"/>
    </row>
    <row r="36" spans="1:22" ht="25.5" x14ac:dyDescent="0.2">
      <c r="A36" s="49" t="s">
        <v>42</v>
      </c>
      <c r="B36" s="39" t="s">
        <v>44</v>
      </c>
      <c r="C36" s="40"/>
      <c r="D36" s="39" t="s">
        <v>43</v>
      </c>
      <c r="E36" s="50" t="s">
        <v>8</v>
      </c>
      <c r="F36" s="50" t="s">
        <v>8</v>
      </c>
      <c r="G36" s="40"/>
      <c r="H36" s="39" t="s">
        <v>49</v>
      </c>
      <c r="I36" s="41" t="s">
        <v>43</v>
      </c>
      <c r="J36" s="11" t="str">
        <f>IF(T_EXTRAC[[#This Row],[PDS Active Ingredient Manufacturer]]&lt;&gt;"",T_EXTRAC[[#This Row],[PDS Active Ingredient Manufacturer]]&amp;"#CEP#"&amp;T_EXTRAC[[#This Row],[Manufactory CEP DMF]]&amp;"#CEP#"&amp;"#DMF#"&amp;T_EXTRAC[[#This Row],[Manufactory CEP DMF]]&amp;"#DMF#","")</f>
        <v>Euticals S.p.A Viale Milano 86/88, 26900 Lodi, Italy IT#CEP#Euticals#CEP##DMF#Euticals#DMF#</v>
      </c>
      <c r="K36" s="11" t="str">
        <f>IF(T_EXTRAC[[#This Row],[PDS DMF CEP Owner]]&lt;&gt;"",LEFT(T_EXTRAC[[#This Row],[PDS DMF CEP Owner]],IFERROR(SEARCH(" ",T_EXTRAC[[#This Row],[PDS DMF CEP Owner]],1)-1,255)),IF(T_EXTRAC[[#This Row],[PDS Active Ingredient Manufacturer]]&lt;&gt;"",LEFT(T_EXTRAC[[#This Row],[PDS Active Ingredient Manufacturer]],IFERROR(SEARCH(" ",T_EXTRAC[[#This Row],[PDS Active Ingredient Manufacturer]],1)-1,255)),""))</f>
        <v>Euticals</v>
      </c>
      <c r="L36" t="str">
        <f>IF(T_EXTRAC[[#This Row],[PDS COS/CEP]]&lt;&gt;"",SUBSTITUTE(LEFT(T_EXTRAC[[#This Row],[PDS COS/CEP]],LEN(T_EXTRAC[[#This Row],[PDS COS/CEP]])-3)," ","-"),"")</f>
        <v/>
      </c>
      <c r="M36" t="str">
        <f>IF(AND(T_EXTRAC[[#This Row],[PDS COS/CEP]]&lt;&gt;"",ISNUMBER(VALUE(RIGHT(T_EXTRAC[[#This Row],[PDS COS/CEP]],2)))),VALUE(RIGHT(T_EXTRAC[[#This Row],[PDS COS/CEP]],2)),"")</f>
        <v/>
      </c>
      <c r="N36" t="str">
        <f>IF(T_EXTRAC[[#This Row],[PDS COS/CEP Version]]&lt;&gt;"",IF(T_EXTRAC[[#This Row],[PDS COS/CEP Version]]=_xlfn.MAXIFS(T_EXTRAC[PDS COS/CEP Version],T_EXTRAC[Application Code],T_EXTRAC[[#This Row],[Application Code]],T_EXTRAC[Manufactory CEP DMF],T_EXTRAC[[#This Row],[Manufactory CEP DMF]],T_EXTRAC[PDS COS/CEP hors version],T_EXTRAC[[#This Row],[PDS COS/CEP hors version]]),T_EXTRAC[[#This Row],[PDS COS/CEP Version]],""),"")</f>
        <v/>
      </c>
      <c r="O36" t="str">
        <f>IF(T_EXTRAC[[#This Row],[PDS COS/CEP Version max]]&lt;&gt;"",T_EXTRAC[[#This Row],[PDS COS/CEP]],"")</f>
        <v/>
      </c>
      <c r="P36" t="str">
        <f>IF(T_EXTRAC[[#This Row],[Info CEP]]&lt;&gt;"",T_EXTRAC[[#This Row],[Application Code]]&amp;"\"&amp;T_EXTRAC[[#This Row],[Manufactory CEP DMF]],"")</f>
        <v/>
      </c>
      <c r="Q36" t="str">
        <f>IF(T_EXTRAC[[#This Row],[Info CEP Temp]]&lt;&gt;"",IF(COUNTIFS($B$1:B36,T_EXTRAC[[#This Row],[Application Code]],$O$1:O36,T_EXTRAC[[#This Row],[Info CEP Temp]])=1,T_EXTRAC[[#This Row],[Info CEP Temp]],""),"")</f>
        <v/>
      </c>
      <c r="R36" t="str">
        <f>IF(AND(T_EXTRAC[[#This Row],[Manufactory CEP DMF]]&lt;&gt;"",T_EXTRAC[[#This Row],[PDS DMF]]&lt;&gt;""),T_EXTRAC[[#This Row],[PDS DMF]],"")</f>
        <v>DMF No.97-018 (version November 2018)</v>
      </c>
      <c r="S36" t="str">
        <f>IF(T_EXTRAC[[#This Row],[Info DMF]]&lt;&gt;"",T_EXTRAC[[#This Row],[Application Code]]&amp;"\"&amp;T_EXTRAC[[#This Row],[Manufactory CEP DMF]],"")</f>
        <v/>
      </c>
      <c r="T36" t="str">
        <f>IF(T_EXTRAC[[#This Row],[Info DMF Temp]]&lt;&gt;"",IF(COUNTIFS($B$1:B36,T_EXTRAC[[#This Row],[Application Code]],$R$1:R36,T_EXTRAC[[#This Row],[Info DMF Temp]])=1,T_EXTRAC[[#This Row],[Info DMF Temp]],""),"")</f>
        <v/>
      </c>
      <c r="U36" s="11" t="str">
        <f>IF(T_EXTRAC[[#This Row],[Concat Product + PDS AIM Temp]]&lt;&gt;"",IF(COUNTIFS($B$1:B36,T_EXTRAC[[#This Row],[Application Code]],$J$1:J36,T_EXTRAC[[#This Row],[Concat Product + PDS AIM Temp]])=1,SUBSTITUTE(SUBSTITUTE(T_EXTRAC[[#This Row],[Concat Product + PDS AIM Temp]],"#CEP#"&amp;T_EXTRAC[[#This Row],[Manufactory CEP DMF]]&amp;"#CEP#",IFERROR(" / "&amp;VLOOKUP(T_EXTRAC[[#This Row],[Application Code]]&amp;"\"&amp;T_EXTRAC[[#This Row],[Manufactory CEP DMF]],T_EXTRAC[[Clé CEP]:[Info CEP]],2,FALSE),"")),"#DMF#"&amp;T_EXTRAC[[#This Row],[Manufactory CEP DMF]]&amp;"#DMF#",IFERROR(" / "&amp;VLOOKUP(T_EXTRAC[[#This Row],[Application Code]]&amp;"\"&amp;T_EXTRAC[[#This Row],[Manufactory CEP DMF]],T_EXTRAC[[Clé DMF]:[Info DMF]],2,FALSE),"")),""),"")</f>
        <v/>
      </c>
      <c r="V36"/>
    </row>
    <row r="37" spans="1:22" ht="25.5" x14ac:dyDescent="0.2">
      <c r="A37" s="49" t="s">
        <v>42</v>
      </c>
      <c r="B37" s="39" t="s">
        <v>44</v>
      </c>
      <c r="C37" s="40"/>
      <c r="D37" s="39" t="s">
        <v>12</v>
      </c>
      <c r="E37" s="50" t="s">
        <v>8</v>
      </c>
      <c r="F37" s="50" t="s">
        <v>8</v>
      </c>
      <c r="G37" s="39" t="s">
        <v>50</v>
      </c>
      <c r="H37" s="40"/>
      <c r="I37" s="41" t="s">
        <v>12</v>
      </c>
      <c r="J37" s="11" t="str">
        <f>IF(T_EXTRAC[[#This Row],[PDS Active Ingredient Manufacturer]]&lt;&gt;"",T_EXTRAC[[#This Row],[PDS Active Ingredient Manufacturer]]&amp;"#CEP#"&amp;T_EXTRAC[[#This Row],[Manufactory CEP DMF]]&amp;"#CEP#"&amp;"#DMF#"&amp;T_EXTRAC[[#This Row],[Manufactory CEP DMF]]&amp;"#DMF#","")</f>
        <v>Excella GmbH &amp; Co. KG Nürnberger Strasse 12, 90537 Feucht, Germany DE#CEP#Excella#CEP##DMF#Excella#DMF#</v>
      </c>
      <c r="K37" s="11" t="str">
        <f>IF(T_EXTRAC[[#This Row],[PDS DMF CEP Owner]]&lt;&gt;"",LEFT(T_EXTRAC[[#This Row],[PDS DMF CEP Owner]],IFERROR(SEARCH(" ",T_EXTRAC[[#This Row],[PDS DMF CEP Owner]],1)-1,255)),IF(T_EXTRAC[[#This Row],[PDS Active Ingredient Manufacturer]]&lt;&gt;"",LEFT(T_EXTRAC[[#This Row],[PDS Active Ingredient Manufacturer]],IFERROR(SEARCH(" ",T_EXTRAC[[#This Row],[PDS Active Ingredient Manufacturer]],1)-1,255)),""))</f>
        <v>Excella</v>
      </c>
      <c r="L37" t="str">
        <f>IF(T_EXTRAC[[#This Row],[PDS COS/CEP]]&lt;&gt;"",SUBSTITUTE(LEFT(T_EXTRAC[[#This Row],[PDS COS/CEP]],LEN(T_EXTRAC[[#This Row],[PDS COS/CEP]])-3)," ","-"),"")</f>
        <v>R1-CEP-2002-055-Rev</v>
      </c>
      <c r="M37">
        <f>IF(AND(T_EXTRAC[[#This Row],[PDS COS/CEP]]&lt;&gt;"",ISNUMBER(VALUE(RIGHT(T_EXTRAC[[#This Row],[PDS COS/CEP]],2)))),VALUE(RIGHT(T_EXTRAC[[#This Row],[PDS COS/CEP]],2)),"")</f>
        <v>6</v>
      </c>
      <c r="N37">
        <f>IF(T_EXTRAC[[#This Row],[PDS COS/CEP Version]]&lt;&gt;"",IF(T_EXTRAC[[#This Row],[PDS COS/CEP Version]]=_xlfn.MAXIFS(T_EXTRAC[PDS COS/CEP Version],T_EXTRAC[Application Code],T_EXTRAC[[#This Row],[Application Code]],T_EXTRAC[Manufactory CEP DMF],T_EXTRAC[[#This Row],[Manufactory CEP DMF]],T_EXTRAC[PDS COS/CEP hors version],T_EXTRAC[[#This Row],[PDS COS/CEP hors version]]),T_EXTRAC[[#This Row],[PDS COS/CEP Version]],""),"")</f>
        <v>6</v>
      </c>
      <c r="O37" t="str">
        <f>IF(T_EXTRAC[[#This Row],[PDS COS/CEP Version max]]&lt;&gt;"",T_EXTRAC[[#This Row],[PDS COS/CEP]],"")</f>
        <v>R1-CEP 2002-055-Rev 06</v>
      </c>
      <c r="P37" t="str">
        <f>IF(T_EXTRAC[[#This Row],[Info CEP]]&lt;&gt;"",T_EXTRAC[[#This Row],[Application Code]]&amp;"\"&amp;T_EXTRAC[[#This Row],[Manufactory CEP DMF]],"")</f>
        <v/>
      </c>
      <c r="Q37" t="str">
        <f>IF(T_EXTRAC[[#This Row],[Info CEP Temp]]&lt;&gt;"",IF(COUNTIFS($B$1:B37,T_EXTRAC[[#This Row],[Application Code]],$O$1:O37,T_EXTRAC[[#This Row],[Info CEP Temp]])=1,T_EXTRAC[[#This Row],[Info CEP Temp]],""),"")</f>
        <v/>
      </c>
      <c r="R37" t="str">
        <f>IF(AND(T_EXTRAC[[#This Row],[Manufactory CEP DMF]]&lt;&gt;"",T_EXTRAC[[#This Row],[PDS DMF]]&lt;&gt;""),T_EXTRAC[[#This Row],[PDS DMF]],"")</f>
        <v/>
      </c>
      <c r="S37" t="str">
        <f>IF(T_EXTRAC[[#This Row],[Info DMF]]&lt;&gt;"",T_EXTRAC[[#This Row],[Application Code]]&amp;"\"&amp;T_EXTRAC[[#This Row],[Manufactory CEP DMF]],"")</f>
        <v/>
      </c>
      <c r="T37" t="str">
        <f>IF(T_EXTRAC[[#This Row],[Info DMF Temp]]&lt;&gt;"",IF(COUNTIFS($B$1:B37,T_EXTRAC[[#This Row],[Application Code]],$R$1:R37,T_EXTRAC[[#This Row],[Info DMF Temp]])=1,T_EXTRAC[[#This Row],[Info DMF Temp]],""),"")</f>
        <v/>
      </c>
      <c r="U37" s="11" t="str">
        <f>IF(T_EXTRAC[[#This Row],[Concat Product + PDS AIM Temp]]&lt;&gt;"",IF(COUNTIFS($B$1:B37,T_EXTRAC[[#This Row],[Application Code]],$J$1:J37,T_EXTRAC[[#This Row],[Concat Product + PDS AIM Temp]])=1,SUBSTITUTE(SUBSTITUTE(T_EXTRAC[[#This Row],[Concat Product + PDS AIM Temp]],"#CEP#"&amp;T_EXTRAC[[#This Row],[Manufactory CEP DMF]]&amp;"#CEP#",IFERROR(" / "&amp;VLOOKUP(T_EXTRAC[[#This Row],[Application Code]]&amp;"\"&amp;T_EXTRAC[[#This Row],[Manufactory CEP DMF]],T_EXTRAC[[Clé CEP]:[Info CEP]],2,FALSE),"")),"#DMF#"&amp;T_EXTRAC[[#This Row],[Manufactory CEP DMF]]&amp;"#DMF#",IFERROR(" / "&amp;VLOOKUP(T_EXTRAC[[#This Row],[Application Code]]&amp;"\"&amp;T_EXTRAC[[#This Row],[Manufactory CEP DMF]],T_EXTRAC[[Clé DMF]:[Info DMF]],2,FALSE),"")),""),"")</f>
        <v/>
      </c>
      <c r="V37"/>
    </row>
    <row r="38" spans="1:22" x14ac:dyDescent="0.2">
      <c r="A38" s="49" t="s">
        <v>42</v>
      </c>
      <c r="B38" s="39" t="s">
        <v>44</v>
      </c>
      <c r="C38" s="40"/>
      <c r="D38" s="39"/>
      <c r="E38" s="50" t="s">
        <v>8</v>
      </c>
      <c r="F38" s="50" t="s">
        <v>8</v>
      </c>
      <c r="G38" s="40"/>
      <c r="H38" s="40"/>
      <c r="I38" s="42"/>
      <c r="J38" s="11" t="str">
        <f>IF(T_EXTRAC[[#This Row],[PDS Active Ingredient Manufacturer]]&lt;&gt;"",T_EXTRAC[[#This Row],[PDS Active Ingredient Manufacturer]]&amp;"#CEP#"&amp;T_EXTRAC[[#This Row],[Manufactory CEP DMF]]&amp;"#CEP#"&amp;"#DMF#"&amp;T_EXTRAC[[#This Row],[Manufactory CEP DMF]]&amp;"#DMF#","")</f>
        <v/>
      </c>
      <c r="K38" s="11" t="str">
        <f>IF(T_EXTRAC[[#This Row],[PDS DMF CEP Owner]]&lt;&gt;"",LEFT(T_EXTRAC[[#This Row],[PDS DMF CEP Owner]],IFERROR(SEARCH(" ",T_EXTRAC[[#This Row],[PDS DMF CEP Owner]],1)-1,255)),IF(T_EXTRAC[[#This Row],[PDS Active Ingredient Manufacturer]]&lt;&gt;"",LEFT(T_EXTRAC[[#This Row],[PDS Active Ingredient Manufacturer]],IFERROR(SEARCH(" ",T_EXTRAC[[#This Row],[PDS Active Ingredient Manufacturer]],1)-1,255)),""))</f>
        <v/>
      </c>
      <c r="L38" t="str">
        <f>IF(T_EXTRAC[[#This Row],[PDS COS/CEP]]&lt;&gt;"",SUBSTITUTE(LEFT(T_EXTRAC[[#This Row],[PDS COS/CEP]],LEN(T_EXTRAC[[#This Row],[PDS COS/CEP]])-3)," ","-"),"")</f>
        <v/>
      </c>
      <c r="M38" t="str">
        <f>IF(AND(T_EXTRAC[[#This Row],[PDS COS/CEP]]&lt;&gt;"",ISNUMBER(VALUE(RIGHT(T_EXTRAC[[#This Row],[PDS COS/CEP]],2)))),VALUE(RIGHT(T_EXTRAC[[#This Row],[PDS COS/CEP]],2)),"")</f>
        <v/>
      </c>
      <c r="N38" t="str">
        <f>IF(T_EXTRAC[[#This Row],[PDS COS/CEP Version]]&lt;&gt;"",IF(T_EXTRAC[[#This Row],[PDS COS/CEP Version]]=_xlfn.MAXIFS(T_EXTRAC[PDS COS/CEP Version],T_EXTRAC[Application Code],T_EXTRAC[[#This Row],[Application Code]],T_EXTRAC[Manufactory CEP DMF],T_EXTRAC[[#This Row],[Manufactory CEP DMF]],T_EXTRAC[PDS COS/CEP hors version],T_EXTRAC[[#This Row],[PDS COS/CEP hors version]]),T_EXTRAC[[#This Row],[PDS COS/CEP Version]],""),"")</f>
        <v/>
      </c>
      <c r="O38" t="str">
        <f>IF(T_EXTRAC[[#This Row],[PDS COS/CEP Version max]]&lt;&gt;"",T_EXTRAC[[#This Row],[PDS COS/CEP]],"")</f>
        <v/>
      </c>
      <c r="P38" t="str">
        <f>IF(T_EXTRAC[[#This Row],[Info CEP]]&lt;&gt;"",T_EXTRAC[[#This Row],[Application Code]]&amp;"\"&amp;T_EXTRAC[[#This Row],[Manufactory CEP DMF]],"")</f>
        <v/>
      </c>
      <c r="Q38" t="str">
        <f>IF(T_EXTRAC[[#This Row],[Info CEP Temp]]&lt;&gt;"",IF(COUNTIFS($B$1:B38,T_EXTRAC[[#This Row],[Application Code]],$O$1:O38,T_EXTRAC[[#This Row],[Info CEP Temp]])=1,T_EXTRAC[[#This Row],[Info CEP Temp]],""),"")</f>
        <v/>
      </c>
      <c r="R38" t="str">
        <f>IF(AND(T_EXTRAC[[#This Row],[Manufactory CEP DMF]]&lt;&gt;"",T_EXTRAC[[#This Row],[PDS DMF]]&lt;&gt;""),T_EXTRAC[[#This Row],[PDS DMF]],"")</f>
        <v/>
      </c>
      <c r="S38" t="str">
        <f>IF(T_EXTRAC[[#This Row],[Info DMF]]&lt;&gt;"",T_EXTRAC[[#This Row],[Application Code]]&amp;"\"&amp;T_EXTRAC[[#This Row],[Manufactory CEP DMF]],"")</f>
        <v/>
      </c>
      <c r="T38" t="str">
        <f>IF(T_EXTRAC[[#This Row],[Info DMF Temp]]&lt;&gt;"",IF(COUNTIFS($B$1:B38,T_EXTRAC[[#This Row],[Application Code]],$R$1:R38,T_EXTRAC[[#This Row],[Info DMF Temp]])=1,T_EXTRAC[[#This Row],[Info DMF Temp]],""),"")</f>
        <v/>
      </c>
      <c r="U38" s="11" t="str">
        <f>IF(T_EXTRAC[[#This Row],[Concat Product + PDS AIM Temp]]&lt;&gt;"",IF(COUNTIFS($B$1:B38,T_EXTRAC[[#This Row],[Application Code]],$J$1:J38,T_EXTRAC[[#This Row],[Concat Product + PDS AIM Temp]])=1,SUBSTITUTE(SUBSTITUTE(T_EXTRAC[[#This Row],[Concat Product + PDS AIM Temp]],"#CEP#"&amp;T_EXTRAC[[#This Row],[Manufactory CEP DMF]]&amp;"#CEP#",IFERROR(" / "&amp;VLOOKUP(T_EXTRAC[[#This Row],[Application Code]]&amp;"\"&amp;T_EXTRAC[[#This Row],[Manufactory CEP DMF]],T_EXTRAC[[Clé CEP]:[Info CEP]],2,FALSE),"")),"#DMF#"&amp;T_EXTRAC[[#This Row],[Manufactory CEP DMF]]&amp;"#DMF#",IFERROR(" / "&amp;VLOOKUP(T_EXTRAC[[#This Row],[Application Code]]&amp;"\"&amp;T_EXTRAC[[#This Row],[Manufactory CEP DMF]],T_EXTRAC[[Clé DMF]:[Info DMF]],2,FALSE),"")),""),"")</f>
        <v/>
      </c>
      <c r="V38"/>
    </row>
    <row r="39" spans="1:22" x14ac:dyDescent="0.2">
      <c r="A39" s="49" t="s">
        <v>42</v>
      </c>
      <c r="B39" s="39" t="s">
        <v>44</v>
      </c>
      <c r="C39" s="40"/>
      <c r="D39" s="39"/>
      <c r="E39" s="50" t="s">
        <v>8</v>
      </c>
      <c r="F39" s="50" t="s">
        <v>8</v>
      </c>
      <c r="G39" s="40"/>
      <c r="H39" s="40"/>
      <c r="I39" s="42"/>
      <c r="J39" s="11" t="str">
        <f>IF(T_EXTRAC[[#This Row],[PDS Active Ingredient Manufacturer]]&lt;&gt;"",T_EXTRAC[[#This Row],[PDS Active Ingredient Manufacturer]]&amp;"#CEP#"&amp;T_EXTRAC[[#This Row],[Manufactory CEP DMF]]&amp;"#CEP#"&amp;"#DMF#"&amp;T_EXTRAC[[#This Row],[Manufactory CEP DMF]]&amp;"#DMF#","")</f>
        <v/>
      </c>
      <c r="K39" s="11" t="str">
        <f>IF(T_EXTRAC[[#This Row],[PDS DMF CEP Owner]]&lt;&gt;"",LEFT(T_EXTRAC[[#This Row],[PDS DMF CEP Owner]],IFERROR(SEARCH(" ",T_EXTRAC[[#This Row],[PDS DMF CEP Owner]],1)-1,255)),IF(T_EXTRAC[[#This Row],[PDS Active Ingredient Manufacturer]]&lt;&gt;"",LEFT(T_EXTRAC[[#This Row],[PDS Active Ingredient Manufacturer]],IFERROR(SEARCH(" ",T_EXTRAC[[#This Row],[PDS Active Ingredient Manufacturer]],1)-1,255)),""))</f>
        <v/>
      </c>
      <c r="L39" t="str">
        <f>IF(T_EXTRAC[[#This Row],[PDS COS/CEP]]&lt;&gt;"",SUBSTITUTE(LEFT(T_EXTRAC[[#This Row],[PDS COS/CEP]],LEN(T_EXTRAC[[#This Row],[PDS COS/CEP]])-3)," ","-"),"")</f>
        <v/>
      </c>
      <c r="M39" t="str">
        <f>IF(AND(T_EXTRAC[[#This Row],[PDS COS/CEP]]&lt;&gt;"",ISNUMBER(VALUE(RIGHT(T_EXTRAC[[#This Row],[PDS COS/CEP]],2)))),VALUE(RIGHT(T_EXTRAC[[#This Row],[PDS COS/CEP]],2)),"")</f>
        <v/>
      </c>
      <c r="N39" t="str">
        <f>IF(T_EXTRAC[[#This Row],[PDS COS/CEP Version]]&lt;&gt;"",IF(T_EXTRAC[[#This Row],[PDS COS/CEP Version]]=_xlfn.MAXIFS(T_EXTRAC[PDS COS/CEP Version],T_EXTRAC[Application Code],T_EXTRAC[[#This Row],[Application Code]],T_EXTRAC[Manufactory CEP DMF],T_EXTRAC[[#This Row],[Manufactory CEP DMF]],T_EXTRAC[PDS COS/CEP hors version],T_EXTRAC[[#This Row],[PDS COS/CEP hors version]]),T_EXTRAC[[#This Row],[PDS COS/CEP Version]],""),"")</f>
        <v/>
      </c>
      <c r="O39" t="str">
        <f>IF(T_EXTRAC[[#This Row],[PDS COS/CEP Version max]]&lt;&gt;"",T_EXTRAC[[#This Row],[PDS COS/CEP]],"")</f>
        <v/>
      </c>
      <c r="P39" t="str">
        <f>IF(T_EXTRAC[[#This Row],[Info CEP]]&lt;&gt;"",T_EXTRAC[[#This Row],[Application Code]]&amp;"\"&amp;T_EXTRAC[[#This Row],[Manufactory CEP DMF]],"")</f>
        <v/>
      </c>
      <c r="Q39" t="str">
        <f>IF(T_EXTRAC[[#This Row],[Info CEP Temp]]&lt;&gt;"",IF(COUNTIFS($B$1:B39,T_EXTRAC[[#This Row],[Application Code]],$O$1:O39,T_EXTRAC[[#This Row],[Info CEP Temp]])=1,T_EXTRAC[[#This Row],[Info CEP Temp]],""),"")</f>
        <v/>
      </c>
      <c r="R39" t="str">
        <f>IF(AND(T_EXTRAC[[#This Row],[Manufactory CEP DMF]]&lt;&gt;"",T_EXTRAC[[#This Row],[PDS DMF]]&lt;&gt;""),T_EXTRAC[[#This Row],[PDS DMF]],"")</f>
        <v/>
      </c>
      <c r="S39" t="str">
        <f>IF(T_EXTRAC[[#This Row],[Info DMF]]&lt;&gt;"",T_EXTRAC[[#This Row],[Application Code]]&amp;"\"&amp;T_EXTRAC[[#This Row],[Manufactory CEP DMF]],"")</f>
        <v/>
      </c>
      <c r="T39" t="str">
        <f>IF(T_EXTRAC[[#This Row],[Info DMF Temp]]&lt;&gt;"",IF(COUNTIFS($B$1:B39,T_EXTRAC[[#This Row],[Application Code]],$R$1:R39,T_EXTRAC[[#This Row],[Info DMF Temp]])=1,T_EXTRAC[[#This Row],[Info DMF Temp]],""),"")</f>
        <v/>
      </c>
      <c r="U39" s="11" t="str">
        <f>IF(T_EXTRAC[[#This Row],[Concat Product + PDS AIM Temp]]&lt;&gt;"",IF(COUNTIFS($B$1:B39,T_EXTRAC[[#This Row],[Application Code]],$J$1:J39,T_EXTRAC[[#This Row],[Concat Product + PDS AIM Temp]])=1,SUBSTITUTE(SUBSTITUTE(T_EXTRAC[[#This Row],[Concat Product + PDS AIM Temp]],"#CEP#"&amp;T_EXTRAC[[#This Row],[Manufactory CEP DMF]]&amp;"#CEP#",IFERROR(" / "&amp;VLOOKUP(T_EXTRAC[[#This Row],[Application Code]]&amp;"\"&amp;T_EXTRAC[[#This Row],[Manufactory CEP DMF]],T_EXTRAC[[Clé CEP]:[Info CEP]],2,FALSE),"")),"#DMF#"&amp;T_EXTRAC[[#This Row],[Manufactory CEP DMF]]&amp;"#DMF#",IFERROR(" / "&amp;VLOOKUP(T_EXTRAC[[#This Row],[Application Code]]&amp;"\"&amp;T_EXTRAC[[#This Row],[Manufactory CEP DMF]],T_EXTRAC[[Clé DMF]:[Info DMF]],2,FALSE),"")),""),"")</f>
        <v/>
      </c>
      <c r="V39"/>
    </row>
    <row r="40" spans="1:22" x14ac:dyDescent="0.2">
      <c r="A40" s="49" t="s">
        <v>42</v>
      </c>
      <c r="B40" s="39" t="s">
        <v>44</v>
      </c>
      <c r="C40" s="40"/>
      <c r="D40" s="39"/>
      <c r="E40" s="50" t="s">
        <v>8</v>
      </c>
      <c r="F40" s="50" t="s">
        <v>8</v>
      </c>
      <c r="G40" s="40"/>
      <c r="H40" s="40"/>
      <c r="I40" s="42"/>
      <c r="J40" s="11" t="str">
        <f>IF(T_EXTRAC[[#This Row],[PDS Active Ingredient Manufacturer]]&lt;&gt;"",T_EXTRAC[[#This Row],[PDS Active Ingredient Manufacturer]]&amp;"#CEP#"&amp;T_EXTRAC[[#This Row],[Manufactory CEP DMF]]&amp;"#CEP#"&amp;"#DMF#"&amp;T_EXTRAC[[#This Row],[Manufactory CEP DMF]]&amp;"#DMF#","")</f>
        <v/>
      </c>
      <c r="K40" s="11" t="str">
        <f>IF(T_EXTRAC[[#This Row],[PDS DMF CEP Owner]]&lt;&gt;"",LEFT(T_EXTRAC[[#This Row],[PDS DMF CEP Owner]],IFERROR(SEARCH(" ",T_EXTRAC[[#This Row],[PDS DMF CEP Owner]],1)-1,255)),IF(T_EXTRAC[[#This Row],[PDS Active Ingredient Manufacturer]]&lt;&gt;"",LEFT(T_EXTRAC[[#This Row],[PDS Active Ingredient Manufacturer]],IFERROR(SEARCH(" ",T_EXTRAC[[#This Row],[PDS Active Ingredient Manufacturer]],1)-1,255)),""))</f>
        <v/>
      </c>
      <c r="L40" t="str">
        <f>IF(T_EXTRAC[[#This Row],[PDS COS/CEP]]&lt;&gt;"",SUBSTITUTE(LEFT(T_EXTRAC[[#This Row],[PDS COS/CEP]],LEN(T_EXTRAC[[#This Row],[PDS COS/CEP]])-3)," ","-"),"")</f>
        <v/>
      </c>
      <c r="M40" t="str">
        <f>IF(AND(T_EXTRAC[[#This Row],[PDS COS/CEP]]&lt;&gt;"",ISNUMBER(VALUE(RIGHT(T_EXTRAC[[#This Row],[PDS COS/CEP]],2)))),VALUE(RIGHT(T_EXTRAC[[#This Row],[PDS COS/CEP]],2)),"")</f>
        <v/>
      </c>
      <c r="N40" t="str">
        <f>IF(T_EXTRAC[[#This Row],[PDS COS/CEP Version]]&lt;&gt;"",IF(T_EXTRAC[[#This Row],[PDS COS/CEP Version]]=_xlfn.MAXIFS(T_EXTRAC[PDS COS/CEP Version],T_EXTRAC[Application Code],T_EXTRAC[[#This Row],[Application Code]],T_EXTRAC[Manufactory CEP DMF],T_EXTRAC[[#This Row],[Manufactory CEP DMF]],T_EXTRAC[PDS COS/CEP hors version],T_EXTRAC[[#This Row],[PDS COS/CEP hors version]]),T_EXTRAC[[#This Row],[PDS COS/CEP Version]],""),"")</f>
        <v/>
      </c>
      <c r="O40" t="str">
        <f>IF(T_EXTRAC[[#This Row],[PDS COS/CEP Version max]]&lt;&gt;"",T_EXTRAC[[#This Row],[PDS COS/CEP]],"")</f>
        <v/>
      </c>
      <c r="P40" t="str">
        <f>IF(T_EXTRAC[[#This Row],[Info CEP]]&lt;&gt;"",T_EXTRAC[[#This Row],[Application Code]]&amp;"\"&amp;T_EXTRAC[[#This Row],[Manufactory CEP DMF]],"")</f>
        <v/>
      </c>
      <c r="Q40" t="str">
        <f>IF(T_EXTRAC[[#This Row],[Info CEP Temp]]&lt;&gt;"",IF(COUNTIFS($B$1:B40,T_EXTRAC[[#This Row],[Application Code]],$O$1:O40,T_EXTRAC[[#This Row],[Info CEP Temp]])=1,T_EXTRAC[[#This Row],[Info CEP Temp]],""),"")</f>
        <v/>
      </c>
      <c r="R40" t="str">
        <f>IF(AND(T_EXTRAC[[#This Row],[Manufactory CEP DMF]]&lt;&gt;"",T_EXTRAC[[#This Row],[PDS DMF]]&lt;&gt;""),T_EXTRAC[[#This Row],[PDS DMF]],"")</f>
        <v/>
      </c>
      <c r="S40" t="str">
        <f>IF(T_EXTRAC[[#This Row],[Info DMF]]&lt;&gt;"",T_EXTRAC[[#This Row],[Application Code]]&amp;"\"&amp;T_EXTRAC[[#This Row],[Manufactory CEP DMF]],"")</f>
        <v/>
      </c>
      <c r="T40" t="str">
        <f>IF(T_EXTRAC[[#This Row],[Info DMF Temp]]&lt;&gt;"",IF(COUNTIFS($B$1:B40,T_EXTRAC[[#This Row],[Application Code]],$R$1:R40,T_EXTRAC[[#This Row],[Info DMF Temp]])=1,T_EXTRAC[[#This Row],[Info DMF Temp]],""),"")</f>
        <v/>
      </c>
      <c r="U40" s="11" t="str">
        <f>IF(T_EXTRAC[[#This Row],[Concat Product + PDS AIM Temp]]&lt;&gt;"",IF(COUNTIFS($B$1:B40,T_EXTRAC[[#This Row],[Application Code]],$J$1:J40,T_EXTRAC[[#This Row],[Concat Product + PDS AIM Temp]])=1,SUBSTITUTE(SUBSTITUTE(T_EXTRAC[[#This Row],[Concat Product + PDS AIM Temp]],"#CEP#"&amp;T_EXTRAC[[#This Row],[Manufactory CEP DMF]]&amp;"#CEP#",IFERROR(" / "&amp;VLOOKUP(T_EXTRAC[[#This Row],[Application Code]]&amp;"\"&amp;T_EXTRAC[[#This Row],[Manufactory CEP DMF]],T_EXTRAC[[Clé CEP]:[Info CEP]],2,FALSE),"")),"#DMF#"&amp;T_EXTRAC[[#This Row],[Manufactory CEP DMF]]&amp;"#DMF#",IFERROR(" / "&amp;VLOOKUP(T_EXTRAC[[#This Row],[Application Code]]&amp;"\"&amp;T_EXTRAC[[#This Row],[Manufactory CEP DMF]],T_EXTRAC[[Clé DMF]:[Info DMF]],2,FALSE),"")),""),"")</f>
        <v/>
      </c>
      <c r="V40"/>
    </row>
    <row r="41" spans="1:22" x14ac:dyDescent="0.2">
      <c r="A41" s="49" t="s">
        <v>42</v>
      </c>
      <c r="B41" s="39" t="s">
        <v>44</v>
      </c>
      <c r="C41" s="40"/>
      <c r="D41" s="39"/>
      <c r="E41" s="50" t="s">
        <v>8</v>
      </c>
      <c r="F41" s="50" t="s">
        <v>8</v>
      </c>
      <c r="G41" s="40"/>
      <c r="H41" s="40"/>
      <c r="I41" s="42"/>
      <c r="J41" s="11" t="str">
        <f>IF(T_EXTRAC[[#This Row],[PDS Active Ingredient Manufacturer]]&lt;&gt;"",T_EXTRAC[[#This Row],[PDS Active Ingredient Manufacturer]]&amp;"#CEP#"&amp;T_EXTRAC[[#This Row],[Manufactory CEP DMF]]&amp;"#CEP#"&amp;"#DMF#"&amp;T_EXTRAC[[#This Row],[Manufactory CEP DMF]]&amp;"#DMF#","")</f>
        <v/>
      </c>
      <c r="K41" s="11" t="str">
        <f>IF(T_EXTRAC[[#This Row],[PDS DMF CEP Owner]]&lt;&gt;"",LEFT(T_EXTRAC[[#This Row],[PDS DMF CEP Owner]],IFERROR(SEARCH(" ",T_EXTRAC[[#This Row],[PDS DMF CEP Owner]],1)-1,255)),IF(T_EXTRAC[[#This Row],[PDS Active Ingredient Manufacturer]]&lt;&gt;"",LEFT(T_EXTRAC[[#This Row],[PDS Active Ingredient Manufacturer]],IFERROR(SEARCH(" ",T_EXTRAC[[#This Row],[PDS Active Ingredient Manufacturer]],1)-1,255)),""))</f>
        <v/>
      </c>
      <c r="L41" t="str">
        <f>IF(T_EXTRAC[[#This Row],[PDS COS/CEP]]&lt;&gt;"",SUBSTITUTE(LEFT(T_EXTRAC[[#This Row],[PDS COS/CEP]],LEN(T_EXTRAC[[#This Row],[PDS COS/CEP]])-3)," ","-"),"")</f>
        <v/>
      </c>
      <c r="M41" t="str">
        <f>IF(AND(T_EXTRAC[[#This Row],[PDS COS/CEP]]&lt;&gt;"",ISNUMBER(VALUE(RIGHT(T_EXTRAC[[#This Row],[PDS COS/CEP]],2)))),VALUE(RIGHT(T_EXTRAC[[#This Row],[PDS COS/CEP]],2)),"")</f>
        <v/>
      </c>
      <c r="N41" t="str">
        <f>IF(T_EXTRAC[[#This Row],[PDS COS/CEP Version]]&lt;&gt;"",IF(T_EXTRAC[[#This Row],[PDS COS/CEP Version]]=_xlfn.MAXIFS(T_EXTRAC[PDS COS/CEP Version],T_EXTRAC[Application Code],T_EXTRAC[[#This Row],[Application Code]],T_EXTRAC[Manufactory CEP DMF],T_EXTRAC[[#This Row],[Manufactory CEP DMF]],T_EXTRAC[PDS COS/CEP hors version],T_EXTRAC[[#This Row],[PDS COS/CEP hors version]]),T_EXTRAC[[#This Row],[PDS COS/CEP Version]],""),"")</f>
        <v/>
      </c>
      <c r="O41" t="str">
        <f>IF(T_EXTRAC[[#This Row],[PDS COS/CEP Version max]]&lt;&gt;"",T_EXTRAC[[#This Row],[PDS COS/CEP]],"")</f>
        <v/>
      </c>
      <c r="P41" t="str">
        <f>IF(T_EXTRAC[[#This Row],[Info CEP]]&lt;&gt;"",T_EXTRAC[[#This Row],[Application Code]]&amp;"\"&amp;T_EXTRAC[[#This Row],[Manufactory CEP DMF]],"")</f>
        <v/>
      </c>
      <c r="Q41" t="str">
        <f>IF(T_EXTRAC[[#This Row],[Info CEP Temp]]&lt;&gt;"",IF(COUNTIFS($B$1:B41,T_EXTRAC[[#This Row],[Application Code]],$O$1:O41,T_EXTRAC[[#This Row],[Info CEP Temp]])=1,T_EXTRAC[[#This Row],[Info CEP Temp]],""),"")</f>
        <v/>
      </c>
      <c r="R41" t="str">
        <f>IF(AND(T_EXTRAC[[#This Row],[Manufactory CEP DMF]]&lt;&gt;"",T_EXTRAC[[#This Row],[PDS DMF]]&lt;&gt;""),T_EXTRAC[[#This Row],[PDS DMF]],"")</f>
        <v/>
      </c>
      <c r="S41" t="str">
        <f>IF(T_EXTRAC[[#This Row],[Info DMF]]&lt;&gt;"",T_EXTRAC[[#This Row],[Application Code]]&amp;"\"&amp;T_EXTRAC[[#This Row],[Manufactory CEP DMF]],"")</f>
        <v/>
      </c>
      <c r="T41" t="str">
        <f>IF(T_EXTRAC[[#This Row],[Info DMF Temp]]&lt;&gt;"",IF(COUNTIFS($B$1:B41,T_EXTRAC[[#This Row],[Application Code]],$R$1:R41,T_EXTRAC[[#This Row],[Info DMF Temp]])=1,T_EXTRAC[[#This Row],[Info DMF Temp]],""),"")</f>
        <v/>
      </c>
      <c r="U41" s="11" t="str">
        <f>IF(T_EXTRAC[[#This Row],[Concat Product + PDS AIM Temp]]&lt;&gt;"",IF(COUNTIFS($B$1:B41,T_EXTRAC[[#This Row],[Application Code]],$J$1:J41,T_EXTRAC[[#This Row],[Concat Product + PDS AIM Temp]])=1,SUBSTITUTE(SUBSTITUTE(T_EXTRAC[[#This Row],[Concat Product + PDS AIM Temp]],"#CEP#"&amp;T_EXTRAC[[#This Row],[Manufactory CEP DMF]]&amp;"#CEP#",IFERROR(" / "&amp;VLOOKUP(T_EXTRAC[[#This Row],[Application Code]]&amp;"\"&amp;T_EXTRAC[[#This Row],[Manufactory CEP DMF]],T_EXTRAC[[Clé CEP]:[Info CEP]],2,FALSE),"")),"#DMF#"&amp;T_EXTRAC[[#This Row],[Manufactory CEP DMF]]&amp;"#DMF#",IFERROR(" / "&amp;VLOOKUP(T_EXTRAC[[#This Row],[Application Code]]&amp;"\"&amp;T_EXTRAC[[#This Row],[Manufactory CEP DMF]],T_EXTRAC[[Clé DMF]:[Info DMF]],2,FALSE),"")),""),"")</f>
        <v/>
      </c>
      <c r="V41"/>
    </row>
    <row r="42" spans="1:22" x14ac:dyDescent="0.2">
      <c r="A42" s="49" t="s">
        <v>42</v>
      </c>
      <c r="B42" s="39" t="s">
        <v>44</v>
      </c>
      <c r="C42" s="40"/>
      <c r="D42" s="39"/>
      <c r="E42" s="50" t="s">
        <v>8</v>
      </c>
      <c r="F42" s="50" t="s">
        <v>8</v>
      </c>
      <c r="G42" s="40"/>
      <c r="H42" s="40"/>
      <c r="I42" s="42"/>
      <c r="J42" s="11" t="str">
        <f>IF(T_EXTRAC[[#This Row],[PDS Active Ingredient Manufacturer]]&lt;&gt;"",T_EXTRAC[[#This Row],[PDS Active Ingredient Manufacturer]]&amp;"#CEP#"&amp;T_EXTRAC[[#This Row],[Manufactory CEP DMF]]&amp;"#CEP#"&amp;"#DMF#"&amp;T_EXTRAC[[#This Row],[Manufactory CEP DMF]]&amp;"#DMF#","")</f>
        <v/>
      </c>
      <c r="K42" s="11" t="str">
        <f>IF(T_EXTRAC[[#This Row],[PDS DMF CEP Owner]]&lt;&gt;"",LEFT(T_EXTRAC[[#This Row],[PDS DMF CEP Owner]],IFERROR(SEARCH(" ",T_EXTRAC[[#This Row],[PDS DMF CEP Owner]],1)-1,255)),IF(T_EXTRAC[[#This Row],[PDS Active Ingredient Manufacturer]]&lt;&gt;"",LEFT(T_EXTRAC[[#This Row],[PDS Active Ingredient Manufacturer]],IFERROR(SEARCH(" ",T_EXTRAC[[#This Row],[PDS Active Ingredient Manufacturer]],1)-1,255)),""))</f>
        <v/>
      </c>
      <c r="L42" t="str">
        <f>IF(T_EXTRAC[[#This Row],[PDS COS/CEP]]&lt;&gt;"",SUBSTITUTE(LEFT(T_EXTRAC[[#This Row],[PDS COS/CEP]],LEN(T_EXTRAC[[#This Row],[PDS COS/CEP]])-3)," ","-"),"")</f>
        <v/>
      </c>
      <c r="M42" t="str">
        <f>IF(AND(T_EXTRAC[[#This Row],[PDS COS/CEP]]&lt;&gt;"",ISNUMBER(VALUE(RIGHT(T_EXTRAC[[#This Row],[PDS COS/CEP]],2)))),VALUE(RIGHT(T_EXTRAC[[#This Row],[PDS COS/CEP]],2)),"")</f>
        <v/>
      </c>
      <c r="N42" t="str">
        <f>IF(T_EXTRAC[[#This Row],[PDS COS/CEP Version]]&lt;&gt;"",IF(T_EXTRAC[[#This Row],[PDS COS/CEP Version]]=_xlfn.MAXIFS(T_EXTRAC[PDS COS/CEP Version],T_EXTRAC[Application Code],T_EXTRAC[[#This Row],[Application Code]],T_EXTRAC[Manufactory CEP DMF],T_EXTRAC[[#This Row],[Manufactory CEP DMF]],T_EXTRAC[PDS COS/CEP hors version],T_EXTRAC[[#This Row],[PDS COS/CEP hors version]]),T_EXTRAC[[#This Row],[PDS COS/CEP Version]],""),"")</f>
        <v/>
      </c>
      <c r="O42" t="str">
        <f>IF(T_EXTRAC[[#This Row],[PDS COS/CEP Version max]]&lt;&gt;"",T_EXTRAC[[#This Row],[PDS COS/CEP]],"")</f>
        <v/>
      </c>
      <c r="P42" t="str">
        <f>IF(T_EXTRAC[[#This Row],[Info CEP]]&lt;&gt;"",T_EXTRAC[[#This Row],[Application Code]]&amp;"\"&amp;T_EXTRAC[[#This Row],[Manufactory CEP DMF]],"")</f>
        <v/>
      </c>
      <c r="Q42" t="str">
        <f>IF(T_EXTRAC[[#This Row],[Info CEP Temp]]&lt;&gt;"",IF(COUNTIFS($B$1:B42,T_EXTRAC[[#This Row],[Application Code]],$O$1:O42,T_EXTRAC[[#This Row],[Info CEP Temp]])=1,T_EXTRAC[[#This Row],[Info CEP Temp]],""),"")</f>
        <v/>
      </c>
      <c r="R42" t="str">
        <f>IF(AND(T_EXTRAC[[#This Row],[Manufactory CEP DMF]]&lt;&gt;"",T_EXTRAC[[#This Row],[PDS DMF]]&lt;&gt;""),T_EXTRAC[[#This Row],[PDS DMF]],"")</f>
        <v/>
      </c>
      <c r="S42" t="str">
        <f>IF(T_EXTRAC[[#This Row],[Info DMF]]&lt;&gt;"",T_EXTRAC[[#This Row],[Application Code]]&amp;"\"&amp;T_EXTRAC[[#This Row],[Manufactory CEP DMF]],"")</f>
        <v/>
      </c>
      <c r="T42" t="str">
        <f>IF(T_EXTRAC[[#This Row],[Info DMF Temp]]&lt;&gt;"",IF(COUNTIFS($B$1:B42,T_EXTRAC[[#This Row],[Application Code]],$R$1:R42,T_EXTRAC[[#This Row],[Info DMF Temp]])=1,T_EXTRAC[[#This Row],[Info DMF Temp]],""),"")</f>
        <v/>
      </c>
      <c r="U42" s="11" t="str">
        <f>IF(T_EXTRAC[[#This Row],[Concat Product + PDS AIM Temp]]&lt;&gt;"",IF(COUNTIFS($B$1:B42,T_EXTRAC[[#This Row],[Application Code]],$J$1:J42,T_EXTRAC[[#This Row],[Concat Product + PDS AIM Temp]])=1,SUBSTITUTE(SUBSTITUTE(T_EXTRAC[[#This Row],[Concat Product + PDS AIM Temp]],"#CEP#"&amp;T_EXTRAC[[#This Row],[Manufactory CEP DMF]]&amp;"#CEP#",IFERROR(" / "&amp;VLOOKUP(T_EXTRAC[[#This Row],[Application Code]]&amp;"\"&amp;T_EXTRAC[[#This Row],[Manufactory CEP DMF]],T_EXTRAC[[Clé CEP]:[Info CEP]],2,FALSE),"")),"#DMF#"&amp;T_EXTRAC[[#This Row],[Manufactory CEP DMF]]&amp;"#DMF#",IFERROR(" / "&amp;VLOOKUP(T_EXTRAC[[#This Row],[Application Code]]&amp;"\"&amp;T_EXTRAC[[#This Row],[Manufactory CEP DMF]],T_EXTRAC[[Clé DMF]:[Info DMF]],2,FALSE),"")),""),"")</f>
        <v/>
      </c>
      <c r="V42"/>
    </row>
    <row r="43" spans="1:22" x14ac:dyDescent="0.2">
      <c r="A43" s="49" t="s">
        <v>42</v>
      </c>
      <c r="B43" s="39" t="s">
        <v>44</v>
      </c>
      <c r="C43" s="40"/>
      <c r="D43" s="39"/>
      <c r="E43" s="50" t="s">
        <v>8</v>
      </c>
      <c r="F43" s="50" t="s">
        <v>8</v>
      </c>
      <c r="G43" s="40"/>
      <c r="H43" s="40"/>
      <c r="I43" s="42"/>
      <c r="J43" s="11" t="str">
        <f>IF(T_EXTRAC[[#This Row],[PDS Active Ingredient Manufacturer]]&lt;&gt;"",T_EXTRAC[[#This Row],[PDS Active Ingredient Manufacturer]]&amp;"#CEP#"&amp;T_EXTRAC[[#This Row],[Manufactory CEP DMF]]&amp;"#CEP#"&amp;"#DMF#"&amp;T_EXTRAC[[#This Row],[Manufactory CEP DMF]]&amp;"#DMF#","")</f>
        <v/>
      </c>
      <c r="K43" s="11" t="str">
        <f>IF(T_EXTRAC[[#This Row],[PDS DMF CEP Owner]]&lt;&gt;"",LEFT(T_EXTRAC[[#This Row],[PDS DMF CEP Owner]],IFERROR(SEARCH(" ",T_EXTRAC[[#This Row],[PDS DMF CEP Owner]],1)-1,255)),IF(T_EXTRAC[[#This Row],[PDS Active Ingredient Manufacturer]]&lt;&gt;"",LEFT(T_EXTRAC[[#This Row],[PDS Active Ingredient Manufacturer]],IFERROR(SEARCH(" ",T_EXTRAC[[#This Row],[PDS Active Ingredient Manufacturer]],1)-1,255)),""))</f>
        <v/>
      </c>
      <c r="L43" t="str">
        <f>IF(T_EXTRAC[[#This Row],[PDS COS/CEP]]&lt;&gt;"",SUBSTITUTE(LEFT(T_EXTRAC[[#This Row],[PDS COS/CEP]],LEN(T_EXTRAC[[#This Row],[PDS COS/CEP]])-3)," ","-"),"")</f>
        <v/>
      </c>
      <c r="M43" t="str">
        <f>IF(AND(T_EXTRAC[[#This Row],[PDS COS/CEP]]&lt;&gt;"",ISNUMBER(VALUE(RIGHT(T_EXTRAC[[#This Row],[PDS COS/CEP]],2)))),VALUE(RIGHT(T_EXTRAC[[#This Row],[PDS COS/CEP]],2)),"")</f>
        <v/>
      </c>
      <c r="N43" t="str">
        <f>IF(T_EXTRAC[[#This Row],[PDS COS/CEP Version]]&lt;&gt;"",IF(T_EXTRAC[[#This Row],[PDS COS/CEP Version]]=_xlfn.MAXIFS(T_EXTRAC[PDS COS/CEP Version],T_EXTRAC[Application Code],T_EXTRAC[[#This Row],[Application Code]],T_EXTRAC[Manufactory CEP DMF],T_EXTRAC[[#This Row],[Manufactory CEP DMF]],T_EXTRAC[PDS COS/CEP hors version],T_EXTRAC[[#This Row],[PDS COS/CEP hors version]]),T_EXTRAC[[#This Row],[PDS COS/CEP Version]],""),"")</f>
        <v/>
      </c>
      <c r="O43" t="str">
        <f>IF(T_EXTRAC[[#This Row],[PDS COS/CEP Version max]]&lt;&gt;"",T_EXTRAC[[#This Row],[PDS COS/CEP]],"")</f>
        <v/>
      </c>
      <c r="P43" t="str">
        <f>IF(T_EXTRAC[[#This Row],[Info CEP]]&lt;&gt;"",T_EXTRAC[[#This Row],[Application Code]]&amp;"\"&amp;T_EXTRAC[[#This Row],[Manufactory CEP DMF]],"")</f>
        <v/>
      </c>
      <c r="Q43" t="str">
        <f>IF(T_EXTRAC[[#This Row],[Info CEP Temp]]&lt;&gt;"",IF(COUNTIFS($B$1:B43,T_EXTRAC[[#This Row],[Application Code]],$O$1:O43,T_EXTRAC[[#This Row],[Info CEP Temp]])=1,T_EXTRAC[[#This Row],[Info CEP Temp]],""),"")</f>
        <v/>
      </c>
      <c r="R43" t="str">
        <f>IF(AND(T_EXTRAC[[#This Row],[Manufactory CEP DMF]]&lt;&gt;"",T_EXTRAC[[#This Row],[PDS DMF]]&lt;&gt;""),T_EXTRAC[[#This Row],[PDS DMF]],"")</f>
        <v/>
      </c>
      <c r="S43" t="str">
        <f>IF(T_EXTRAC[[#This Row],[Info DMF]]&lt;&gt;"",T_EXTRAC[[#This Row],[Application Code]]&amp;"\"&amp;T_EXTRAC[[#This Row],[Manufactory CEP DMF]],"")</f>
        <v/>
      </c>
      <c r="T43" t="str">
        <f>IF(T_EXTRAC[[#This Row],[Info DMF Temp]]&lt;&gt;"",IF(COUNTIFS($B$1:B43,T_EXTRAC[[#This Row],[Application Code]],$R$1:R43,T_EXTRAC[[#This Row],[Info DMF Temp]])=1,T_EXTRAC[[#This Row],[Info DMF Temp]],""),"")</f>
        <v/>
      </c>
      <c r="U43" s="11" t="str">
        <f>IF(T_EXTRAC[[#This Row],[Concat Product + PDS AIM Temp]]&lt;&gt;"",IF(COUNTIFS($B$1:B43,T_EXTRAC[[#This Row],[Application Code]],$J$1:J43,T_EXTRAC[[#This Row],[Concat Product + PDS AIM Temp]])=1,SUBSTITUTE(SUBSTITUTE(T_EXTRAC[[#This Row],[Concat Product + PDS AIM Temp]],"#CEP#"&amp;T_EXTRAC[[#This Row],[Manufactory CEP DMF]]&amp;"#CEP#",IFERROR(" / "&amp;VLOOKUP(T_EXTRAC[[#This Row],[Application Code]]&amp;"\"&amp;T_EXTRAC[[#This Row],[Manufactory CEP DMF]],T_EXTRAC[[Clé CEP]:[Info CEP]],2,FALSE),"")),"#DMF#"&amp;T_EXTRAC[[#This Row],[Manufactory CEP DMF]]&amp;"#DMF#",IFERROR(" / "&amp;VLOOKUP(T_EXTRAC[[#This Row],[Application Code]]&amp;"\"&amp;T_EXTRAC[[#This Row],[Manufactory CEP DMF]],T_EXTRAC[[Clé DMF]:[Info DMF]],2,FALSE),"")),""),"")</f>
        <v/>
      </c>
      <c r="V43"/>
    </row>
    <row r="44" spans="1:22" ht="51" x14ac:dyDescent="0.2">
      <c r="A44" s="49" t="s">
        <v>30</v>
      </c>
      <c r="B44" s="39" t="s">
        <v>40</v>
      </c>
      <c r="C44" s="39" t="s">
        <v>41</v>
      </c>
      <c r="D44" s="39" t="s">
        <v>27</v>
      </c>
      <c r="G44" s="39" t="s">
        <v>31</v>
      </c>
      <c r="H44" s="40"/>
      <c r="I44" s="41" t="s">
        <v>28</v>
      </c>
      <c r="J44" s="12" t="str">
        <f>IF(T_EXTRAC[[#This Row],[PDS Active Ingredient Manufacturer]]&lt;&gt;"",T_EXTRAC[[#This Row],[PDS Active Ingredient Manufacturer]]&amp;"#CEP#"&amp;T_EXTRAC[[#This Row],[Manufactory CEP DMF]]&amp;"#CEP#"&amp;"#DMF#"&amp;T_EXTRAC[[#This Row],[Manufactory CEP DMF]]&amp;"#DMF#","")</f>
        <v>GRANULES INDIA LIMITED H.No.6-5 &amp; 6-11, Temple Road, Gummadidala Mandal, Sangareddy District, 502 313 Bonthapally Village, Telangana, India IN#CEP#Granules#CEP##DMF#Granules#DMF#</v>
      </c>
      <c r="K44" s="11" t="str">
        <f>IF(T_EXTRAC[[#This Row],[PDS DMF CEP Owner]]&lt;&gt;"",LEFT(T_EXTRAC[[#This Row],[PDS DMF CEP Owner]],IFERROR(SEARCH(" ",T_EXTRAC[[#This Row],[PDS DMF CEP Owner]],1)-1,255)),IF(T_EXTRAC[[#This Row],[PDS Active Ingredient Manufacturer]]&lt;&gt;"",LEFT(T_EXTRAC[[#This Row],[PDS Active Ingredient Manufacturer]],IFERROR(SEARCH(" ",T_EXTRAC[[#This Row],[PDS Active Ingredient Manufacturer]],1)-1,255)),""))</f>
        <v>Granules</v>
      </c>
      <c r="L44" t="str">
        <f>IF(T_EXTRAC[[#This Row],[PDS COS/CEP]]&lt;&gt;"",SUBSTITUTE(LEFT(T_EXTRAC[[#This Row],[PDS COS/CEP]],LEN(T_EXTRAC[[#This Row],[PDS COS/CEP]])-3)," ","-"),"")</f>
        <v>R0-CEP-2018-120-Rev</v>
      </c>
      <c r="M44">
        <f>IF(AND(T_EXTRAC[[#This Row],[PDS COS/CEP]]&lt;&gt;"",ISNUMBER(VALUE(RIGHT(T_EXTRAC[[#This Row],[PDS COS/CEP]],2)))),VALUE(RIGHT(T_EXTRAC[[#This Row],[PDS COS/CEP]],2)),"")</f>
        <v>0</v>
      </c>
      <c r="N44">
        <f>IF(T_EXTRAC[[#This Row],[PDS COS/CEP Version]]&lt;&gt;"",IF(T_EXTRAC[[#This Row],[PDS COS/CEP Version]]=_xlfn.MAXIFS(T_EXTRAC[PDS COS/CEP Version],T_EXTRAC[Application Code],T_EXTRAC[[#This Row],[Application Code]],T_EXTRAC[Manufactory CEP DMF],T_EXTRAC[[#This Row],[Manufactory CEP DMF]],T_EXTRAC[PDS COS/CEP hors version],T_EXTRAC[[#This Row],[PDS COS/CEP hors version]]),T_EXTRAC[[#This Row],[PDS COS/CEP Version]],""),"")</f>
        <v>0</v>
      </c>
      <c r="O44" t="str">
        <f>IF(T_EXTRAC[[#This Row],[PDS COS/CEP Version max]]&lt;&gt;"",T_EXTRAC[[#This Row],[PDS COS/CEP]],"")</f>
        <v>R0-CEP 2018-120-Rev 00</v>
      </c>
      <c r="P44" t="str">
        <f>IF(T_EXTRAC[[#This Row],[Info CEP]]&lt;&gt;"",T_EXTRAC[[#This Row],[Application Code]]&amp;"\"&amp;T_EXTRAC[[#This Row],[Manufactory CEP DMF]],"")</f>
        <v>DE-H-4524-001-MR\Granules</v>
      </c>
      <c r="Q44" t="str">
        <f>IF(T_EXTRAC[[#This Row],[Info CEP Temp]]&lt;&gt;"",IF(COUNTIFS($B$1:B44,T_EXTRAC[[#This Row],[Application Code]],$O$1:O44,T_EXTRAC[[#This Row],[Info CEP Temp]])=1,T_EXTRAC[[#This Row],[Info CEP Temp]],""),"")</f>
        <v>R0-CEP 2018-120-Rev 00</v>
      </c>
      <c r="R44" t="str">
        <f>IF(AND(T_EXTRAC[[#This Row],[Manufactory CEP DMF]]&lt;&gt;"",T_EXTRAC[[#This Row],[PDS DMF]]&lt;&gt;""),T_EXTRAC[[#This Row],[PDS DMF]],"")</f>
        <v/>
      </c>
      <c r="S44" t="str">
        <f>IF(T_EXTRAC[[#This Row],[Info DMF]]&lt;&gt;"",T_EXTRAC[[#This Row],[Application Code]]&amp;"\"&amp;T_EXTRAC[[#This Row],[Manufactory CEP DMF]],"")</f>
        <v/>
      </c>
      <c r="T44" t="str">
        <f>IF(T_EXTRAC[[#This Row],[Info DMF Temp]]&lt;&gt;"",IF(COUNTIFS($B$1:B44,T_EXTRAC[[#This Row],[Application Code]],$R$1:R44,T_EXTRAC[[#This Row],[Info DMF Temp]])=1,T_EXTRAC[[#This Row],[Info DMF Temp]],""),"")</f>
        <v/>
      </c>
      <c r="U44" s="20" t="str">
        <f>IF(T_EXTRAC[[#This Row],[Concat Product + PDS AIM Temp]]&lt;&gt;"",IF(COUNTIFS($B$1:B44,T_EXTRAC[[#This Row],[Application Code]],$J$1:J44,T_EXTRAC[[#This Row],[Concat Product + PDS AIM Temp]])=1,SUBSTITUTE(SUBSTITUTE(T_EXTRAC[[#This Row],[Concat Product + PDS AIM Temp]],"#CEP#"&amp;T_EXTRAC[[#This Row],[Manufactory CEP DMF]]&amp;"#CEP#",IFERROR(" / "&amp;VLOOKUP(T_EXTRAC[[#This Row],[Application Code]]&amp;"\"&amp;T_EXTRAC[[#This Row],[Manufactory CEP DMF]],T_EXTRAC[[Clé CEP]:[Info CEP]],2,FALSE),"")),"#DMF#"&amp;T_EXTRAC[[#This Row],[Manufactory CEP DMF]]&amp;"#DMF#",IFERROR(" / "&amp;VLOOKUP(T_EXTRAC[[#This Row],[Application Code]]&amp;"\"&amp;T_EXTRAC[[#This Row],[Manufactory CEP DMF]],T_EXTRAC[[Clé DMF]:[Info DMF]],2,FALSE),"")),""),"")</f>
        <v>GRANULES INDIA LIMITED H.No.6-5 &amp; 6-11, Temple Road, Gummadidala Mandal, Sangareddy District, 502 313 Bonthapally Village, Telangana, India IN / R0-CEP 2018-120-Rev 00</v>
      </c>
      <c r="V44"/>
    </row>
    <row r="45" spans="1:22" ht="38.25" x14ac:dyDescent="0.2">
      <c r="A45" s="49" t="s">
        <v>30</v>
      </c>
      <c r="B45" s="39" t="s">
        <v>40</v>
      </c>
      <c r="C45" s="39" t="s">
        <v>41</v>
      </c>
      <c r="D45" s="39" t="s">
        <v>32</v>
      </c>
      <c r="G45" s="39" t="s">
        <v>39</v>
      </c>
      <c r="H45" s="40"/>
      <c r="I45" s="41" t="s">
        <v>28</v>
      </c>
      <c r="J45" s="12" t="str">
        <f>IF(T_EXTRAC[[#This Row],[PDS Active Ingredient Manufacturer]]&lt;&gt;"",T_EXTRAC[[#This Row],[PDS Active Ingredient Manufacturer]]&amp;"#CEP#"&amp;T_EXTRAC[[#This Row],[Manufactory CEP DMF]]&amp;"#CEP#"&amp;"#DMF#"&amp;T_EXTRAC[[#This Row],[Manufactory CEP DMF]]&amp;"#DMF#","")</f>
        <v>Granules India Limited 15 A/1, I.D.A.,Phase III, Jeedimetla Quthbullapur Mandal, Medchal-Malkajgiri District, 500 055, Hyderabad, Telangana IN#CEP#Granules#CEP##DMF#Granules#DMF#</v>
      </c>
      <c r="K45" s="11" t="str">
        <f>IF(T_EXTRAC[[#This Row],[PDS DMF CEP Owner]]&lt;&gt;"",LEFT(T_EXTRAC[[#This Row],[PDS DMF CEP Owner]],IFERROR(SEARCH(" ",T_EXTRAC[[#This Row],[PDS DMF CEP Owner]],1)-1,255)),IF(T_EXTRAC[[#This Row],[PDS Active Ingredient Manufacturer]]&lt;&gt;"",LEFT(T_EXTRAC[[#This Row],[PDS Active Ingredient Manufacturer]],IFERROR(SEARCH(" ",T_EXTRAC[[#This Row],[PDS Active Ingredient Manufacturer]],1)-1,255)),""))</f>
        <v>Granules</v>
      </c>
      <c r="L45" t="str">
        <f>IF(T_EXTRAC[[#This Row],[PDS COS/CEP]]&lt;&gt;"",SUBSTITUTE(LEFT(T_EXTRAC[[#This Row],[PDS COS/CEP]],LEN(T_EXTRAC[[#This Row],[PDS COS/CEP]])-3)," ","-"),"")</f>
        <v>R1-CEP-2004-124-Rev</v>
      </c>
      <c r="M45">
        <f>IF(AND(T_EXTRAC[[#This Row],[PDS COS/CEP]]&lt;&gt;"",ISNUMBER(VALUE(RIGHT(T_EXTRAC[[#This Row],[PDS COS/CEP]],2)))),VALUE(RIGHT(T_EXTRAC[[#This Row],[PDS COS/CEP]],2)),"")</f>
        <v>5</v>
      </c>
      <c r="N45">
        <f>IF(T_EXTRAC[[#This Row],[PDS COS/CEP Version]]&lt;&gt;"",IF(T_EXTRAC[[#This Row],[PDS COS/CEP Version]]=_xlfn.MAXIFS(T_EXTRAC[PDS COS/CEP Version],T_EXTRAC[Application Code],T_EXTRAC[[#This Row],[Application Code]],T_EXTRAC[Manufactory CEP DMF],T_EXTRAC[[#This Row],[Manufactory CEP DMF]],T_EXTRAC[PDS COS/CEP hors version],T_EXTRAC[[#This Row],[PDS COS/CEP hors version]]),T_EXTRAC[[#This Row],[PDS COS/CEP Version]],""),"")</f>
        <v>5</v>
      </c>
      <c r="O45" t="str">
        <f>IF(T_EXTRAC[[#This Row],[PDS COS/CEP Version max]]&lt;&gt;"",T_EXTRAC[[#This Row],[PDS COS/CEP]],"")</f>
        <v>R1-CEP 2004-124-Rev 05</v>
      </c>
      <c r="P45" t="str">
        <f>IF(T_EXTRAC[[#This Row],[Info CEP]]&lt;&gt;"",T_EXTRAC[[#This Row],[Application Code]]&amp;"\"&amp;T_EXTRAC[[#This Row],[Manufactory CEP DMF]],"")</f>
        <v>DE-H-4524-001-MR\Granules</v>
      </c>
      <c r="Q45" t="str">
        <f>IF(T_EXTRAC[[#This Row],[Info CEP Temp]]&lt;&gt;"",IF(COUNTIFS($B$1:B45,T_EXTRAC[[#This Row],[Application Code]],$O$1:O45,T_EXTRAC[[#This Row],[Info CEP Temp]])=1,T_EXTRAC[[#This Row],[Info CEP Temp]],""),"")</f>
        <v>R1-CEP 2004-124-Rev 05</v>
      </c>
      <c r="R45" t="str">
        <f>IF(AND(T_EXTRAC[[#This Row],[Manufactory CEP DMF]]&lt;&gt;"",T_EXTRAC[[#This Row],[PDS DMF]]&lt;&gt;""),T_EXTRAC[[#This Row],[PDS DMF]],"")</f>
        <v/>
      </c>
      <c r="S45" t="str">
        <f>IF(T_EXTRAC[[#This Row],[Info DMF]]&lt;&gt;"",T_EXTRAC[[#This Row],[Application Code]]&amp;"\"&amp;T_EXTRAC[[#This Row],[Manufactory CEP DMF]],"")</f>
        <v/>
      </c>
      <c r="T45" t="str">
        <f>IF(T_EXTRAC[[#This Row],[Info DMF Temp]]&lt;&gt;"",IF(COUNTIFS($B$1:B45,T_EXTRAC[[#This Row],[Application Code]],$R$1:R45,T_EXTRAC[[#This Row],[Info DMF Temp]])=1,T_EXTRAC[[#This Row],[Info DMF Temp]],""),"")</f>
        <v/>
      </c>
      <c r="U45" s="20" t="str">
        <f>IF(T_EXTRAC[[#This Row],[Concat Product + PDS AIM Temp]]&lt;&gt;"",IF(COUNTIFS($B$1:B45,T_EXTRAC[[#This Row],[Application Code]],$J$1:J45,T_EXTRAC[[#This Row],[Concat Product + PDS AIM Temp]])=1,SUBSTITUTE(SUBSTITUTE(T_EXTRAC[[#This Row],[Concat Product + PDS AIM Temp]],"#CEP#"&amp;T_EXTRAC[[#This Row],[Manufactory CEP DMF]]&amp;"#CEP#",IFERROR(" / "&amp;VLOOKUP(T_EXTRAC[[#This Row],[Application Code]]&amp;"\"&amp;T_EXTRAC[[#This Row],[Manufactory CEP DMF]],T_EXTRAC[[Clé CEP]:[Info CEP]],2,FALSE),"")),"#DMF#"&amp;T_EXTRAC[[#This Row],[Manufactory CEP DMF]]&amp;"#DMF#",IFERROR(" / "&amp;VLOOKUP(T_EXTRAC[[#This Row],[Application Code]]&amp;"\"&amp;T_EXTRAC[[#This Row],[Manufactory CEP DMF]],T_EXTRAC[[Clé DMF]:[Info DMF]],2,FALSE),"")),""),"")</f>
        <v>Granules India Limited 15 A/1, I.D.A.,Phase III, Jeedimetla Quthbullapur Mandal, Medchal-Malkajgiri District, 500 055, Hyderabad, Telangana IN / R0-CEP 2018-120-Rev 00</v>
      </c>
      <c r="V45"/>
    </row>
    <row r="46" spans="1:22" ht="38.25" x14ac:dyDescent="0.2">
      <c r="A46" s="49" t="s">
        <v>30</v>
      </c>
      <c r="B46" s="39" t="s">
        <v>40</v>
      </c>
      <c r="C46" s="39" t="s">
        <v>41</v>
      </c>
      <c r="D46" s="39" t="s">
        <v>13</v>
      </c>
      <c r="G46" s="39" t="s">
        <v>33</v>
      </c>
      <c r="H46" s="40"/>
      <c r="I46" s="41" t="s">
        <v>14</v>
      </c>
      <c r="J46" s="12" t="str">
        <f>IF(T_EXTRAC[[#This Row],[PDS Active Ingredient Manufacturer]]&lt;&gt;"",T_EXTRAC[[#This Row],[PDS Active Ingredient Manufacturer]]&amp;"#CEP#"&amp;T_EXTRAC[[#This Row],[Manufactory CEP DMF]]&amp;"#CEP#"&amp;"#DMF#"&amp;T_EXTRAC[[#This Row],[Manufactory CEP DMF]]&amp;"#DMF#","")</f>
        <v>Harman Finochem Limited Plot No E-7, E-8, E-9, MIDC Industrial Area, Chikalthana, Aurangabad - 431 006 Maharashtra, India IN#CEP#Harman#CEP##DMF#Harman#DMF#</v>
      </c>
      <c r="K46" s="11" t="str">
        <f>IF(T_EXTRAC[[#This Row],[PDS DMF CEP Owner]]&lt;&gt;"",LEFT(T_EXTRAC[[#This Row],[PDS DMF CEP Owner]],IFERROR(SEARCH(" ",T_EXTRAC[[#This Row],[PDS DMF CEP Owner]],1)-1,255)),IF(T_EXTRAC[[#This Row],[PDS Active Ingredient Manufacturer]]&lt;&gt;"",LEFT(T_EXTRAC[[#This Row],[PDS Active Ingredient Manufacturer]],IFERROR(SEARCH(" ",T_EXTRAC[[#This Row],[PDS Active Ingredient Manufacturer]],1)-1,255)),""))</f>
        <v>Harman</v>
      </c>
      <c r="L46" t="str">
        <f>IF(T_EXTRAC[[#This Row],[PDS COS/CEP]]&lt;&gt;"",SUBSTITUTE(LEFT(T_EXTRAC[[#This Row],[PDS COS/CEP]],LEN(T_EXTRAC[[#This Row],[PDS COS/CEP]])-3)," ","-"),"")</f>
        <v>R1-CEP-2000-059-Rev</v>
      </c>
      <c r="M46">
        <f>IF(AND(T_EXTRAC[[#This Row],[PDS COS/CEP]]&lt;&gt;"",ISNUMBER(VALUE(RIGHT(T_EXTRAC[[#This Row],[PDS COS/CEP]],2)))),VALUE(RIGHT(T_EXTRAC[[#This Row],[PDS COS/CEP]],2)),"")</f>
        <v>10</v>
      </c>
      <c r="N46">
        <f>IF(T_EXTRAC[[#This Row],[PDS COS/CEP Version]]&lt;&gt;"",IF(T_EXTRAC[[#This Row],[PDS COS/CEP Version]]=_xlfn.MAXIFS(T_EXTRAC[PDS COS/CEP Version],T_EXTRAC[Application Code],T_EXTRAC[[#This Row],[Application Code]],T_EXTRAC[Manufactory CEP DMF],T_EXTRAC[[#This Row],[Manufactory CEP DMF]],T_EXTRAC[PDS COS/CEP hors version],T_EXTRAC[[#This Row],[PDS COS/CEP hors version]]),T_EXTRAC[[#This Row],[PDS COS/CEP Version]],""),"")</f>
        <v>10</v>
      </c>
      <c r="O46" t="str">
        <f>IF(T_EXTRAC[[#This Row],[PDS COS/CEP Version max]]&lt;&gt;"",T_EXTRAC[[#This Row],[PDS COS/CEP]],"")</f>
        <v>R1-CEP 2000-059-Rev 10</v>
      </c>
      <c r="P46" t="str">
        <f>IF(T_EXTRAC[[#This Row],[Info CEP]]&lt;&gt;"",T_EXTRAC[[#This Row],[Application Code]]&amp;"\"&amp;T_EXTRAC[[#This Row],[Manufactory CEP DMF]],"")</f>
        <v>DE-H-4524-001-MR\Harman</v>
      </c>
      <c r="Q46" t="str">
        <f>IF(T_EXTRAC[[#This Row],[Info CEP Temp]]&lt;&gt;"",IF(COUNTIFS($B$1:B46,T_EXTRAC[[#This Row],[Application Code]],$O$1:O46,T_EXTRAC[[#This Row],[Info CEP Temp]])=1,T_EXTRAC[[#This Row],[Info CEP Temp]],""),"")</f>
        <v>R1-CEP 2000-059-Rev 10</v>
      </c>
      <c r="R46" t="str">
        <f>IF(AND(T_EXTRAC[[#This Row],[Manufactory CEP DMF]]&lt;&gt;"",T_EXTRAC[[#This Row],[PDS DMF]]&lt;&gt;""),T_EXTRAC[[#This Row],[PDS DMF]],"")</f>
        <v/>
      </c>
      <c r="S46" t="str">
        <f>IF(T_EXTRAC[[#This Row],[Info DMF]]&lt;&gt;"",T_EXTRAC[[#This Row],[Application Code]]&amp;"\"&amp;T_EXTRAC[[#This Row],[Manufactory CEP DMF]],"")</f>
        <v/>
      </c>
      <c r="T46" t="str">
        <f>IF(T_EXTRAC[[#This Row],[Info DMF Temp]]&lt;&gt;"",IF(COUNTIFS($B$1:B46,T_EXTRAC[[#This Row],[Application Code]],$R$1:R46,T_EXTRAC[[#This Row],[Info DMF Temp]])=1,T_EXTRAC[[#This Row],[Info DMF Temp]],""),"")</f>
        <v/>
      </c>
      <c r="U46" s="20" t="str">
        <f>IF(T_EXTRAC[[#This Row],[Concat Product + PDS AIM Temp]]&lt;&gt;"",IF(COUNTIFS($B$1:B46,T_EXTRAC[[#This Row],[Application Code]],$J$1:J46,T_EXTRAC[[#This Row],[Concat Product + PDS AIM Temp]])=1,SUBSTITUTE(SUBSTITUTE(T_EXTRAC[[#This Row],[Concat Product + PDS AIM Temp]],"#CEP#"&amp;T_EXTRAC[[#This Row],[Manufactory CEP DMF]]&amp;"#CEP#",IFERROR(" / "&amp;VLOOKUP(T_EXTRAC[[#This Row],[Application Code]]&amp;"\"&amp;T_EXTRAC[[#This Row],[Manufactory CEP DMF]],T_EXTRAC[[Clé CEP]:[Info CEP]],2,FALSE),"")),"#DMF#"&amp;T_EXTRAC[[#This Row],[Manufactory CEP DMF]]&amp;"#DMF#",IFERROR(" / "&amp;VLOOKUP(T_EXTRAC[[#This Row],[Application Code]]&amp;"\"&amp;T_EXTRAC[[#This Row],[Manufactory CEP DMF]],T_EXTRAC[[Clé DMF]:[Info DMF]],2,FALSE),"")),""),"")</f>
        <v>Harman Finochem Limited Plot No E-7, E-8, E-9, MIDC Industrial Area, Chikalthana, Aurangabad - 431 006 Maharashtra, India IN / R1-CEP 2000-059-Rev 10</v>
      </c>
      <c r="V46"/>
    </row>
    <row r="47" spans="1:22" ht="51" x14ac:dyDescent="0.2">
      <c r="A47" s="49" t="s">
        <v>30</v>
      </c>
      <c r="B47" s="39" t="s">
        <v>40</v>
      </c>
      <c r="C47" s="39" t="s">
        <v>41</v>
      </c>
      <c r="D47" s="39" t="s">
        <v>15</v>
      </c>
      <c r="G47" s="39" t="s">
        <v>33</v>
      </c>
      <c r="H47" s="40"/>
      <c r="I47" s="41" t="s">
        <v>14</v>
      </c>
      <c r="J47" s="12" t="str">
        <f>IF(T_EXTRAC[[#This Row],[PDS Active Ingredient Manufacturer]]&lt;&gt;"",T_EXTRAC[[#This Row],[PDS Active Ingredient Manufacturer]]&amp;"#CEP#"&amp;T_EXTRAC[[#This Row],[Manufactory CEP DMF]]&amp;"#CEP#"&amp;"#DMF#"&amp;T_EXTRAC[[#This Row],[Manufactory CEP DMF]]&amp;"#DMF#","")</f>
        <v>Harman Finochem Limited Plot No. A-100, A-100/1, A-100/2 &amp; D-1, M.I.D.C. Industrial Area, Shendra, 431 007 Aurangabad, Maharashtra, India IN#CEP#Harman#CEP##DMF#Harman#DMF#</v>
      </c>
      <c r="K47" s="11" t="str">
        <f>IF(T_EXTRAC[[#This Row],[PDS DMF CEP Owner]]&lt;&gt;"",LEFT(T_EXTRAC[[#This Row],[PDS DMF CEP Owner]],IFERROR(SEARCH(" ",T_EXTRAC[[#This Row],[PDS DMF CEP Owner]],1)-1,255)),IF(T_EXTRAC[[#This Row],[PDS Active Ingredient Manufacturer]]&lt;&gt;"",LEFT(T_EXTRAC[[#This Row],[PDS Active Ingredient Manufacturer]],IFERROR(SEARCH(" ",T_EXTRAC[[#This Row],[PDS Active Ingredient Manufacturer]],1)-1,255)),""))</f>
        <v>Harman</v>
      </c>
      <c r="L47" t="str">
        <f>IF(T_EXTRAC[[#This Row],[PDS COS/CEP]]&lt;&gt;"",SUBSTITUTE(LEFT(T_EXTRAC[[#This Row],[PDS COS/CEP]],LEN(T_EXTRAC[[#This Row],[PDS COS/CEP]])-3)," ","-"),"")</f>
        <v>R1-CEP-2000-059-Rev</v>
      </c>
      <c r="M47">
        <f>IF(AND(T_EXTRAC[[#This Row],[PDS COS/CEP]]&lt;&gt;"",ISNUMBER(VALUE(RIGHT(T_EXTRAC[[#This Row],[PDS COS/CEP]],2)))),VALUE(RIGHT(T_EXTRAC[[#This Row],[PDS COS/CEP]],2)),"")</f>
        <v>10</v>
      </c>
      <c r="N47">
        <f>IF(T_EXTRAC[[#This Row],[PDS COS/CEP Version]]&lt;&gt;"",IF(T_EXTRAC[[#This Row],[PDS COS/CEP Version]]=_xlfn.MAXIFS(T_EXTRAC[PDS COS/CEP Version],T_EXTRAC[Application Code],T_EXTRAC[[#This Row],[Application Code]],T_EXTRAC[Manufactory CEP DMF],T_EXTRAC[[#This Row],[Manufactory CEP DMF]],T_EXTRAC[PDS COS/CEP hors version],T_EXTRAC[[#This Row],[PDS COS/CEP hors version]]),T_EXTRAC[[#This Row],[PDS COS/CEP Version]],""),"")</f>
        <v>10</v>
      </c>
      <c r="O47" t="str">
        <f>IF(T_EXTRAC[[#This Row],[PDS COS/CEP Version max]]&lt;&gt;"",T_EXTRAC[[#This Row],[PDS COS/CEP]],"")</f>
        <v>R1-CEP 2000-059-Rev 10</v>
      </c>
      <c r="P47" t="str">
        <f>IF(T_EXTRAC[[#This Row],[Info CEP]]&lt;&gt;"",T_EXTRAC[[#This Row],[Application Code]]&amp;"\"&amp;T_EXTRAC[[#This Row],[Manufactory CEP DMF]],"")</f>
        <v/>
      </c>
      <c r="Q47" t="str">
        <f>IF(T_EXTRAC[[#This Row],[Info CEP Temp]]&lt;&gt;"",IF(COUNTIFS($B$1:B47,T_EXTRAC[[#This Row],[Application Code]],$O$1:O47,T_EXTRAC[[#This Row],[Info CEP Temp]])=1,T_EXTRAC[[#This Row],[Info CEP Temp]],""),"")</f>
        <v/>
      </c>
      <c r="R47" t="str">
        <f>IF(AND(T_EXTRAC[[#This Row],[Manufactory CEP DMF]]&lt;&gt;"",T_EXTRAC[[#This Row],[PDS DMF]]&lt;&gt;""),T_EXTRAC[[#This Row],[PDS DMF]],"")</f>
        <v/>
      </c>
      <c r="S47" t="str">
        <f>IF(T_EXTRAC[[#This Row],[Info DMF]]&lt;&gt;"",T_EXTRAC[[#This Row],[Application Code]]&amp;"\"&amp;T_EXTRAC[[#This Row],[Manufactory CEP DMF]],"")</f>
        <v/>
      </c>
      <c r="T47" t="str">
        <f>IF(T_EXTRAC[[#This Row],[Info DMF Temp]]&lt;&gt;"",IF(COUNTIFS($B$1:B47,T_EXTRAC[[#This Row],[Application Code]],$R$1:R47,T_EXTRAC[[#This Row],[Info DMF Temp]])=1,T_EXTRAC[[#This Row],[Info DMF Temp]],""),"")</f>
        <v/>
      </c>
      <c r="U47" s="20" t="str">
        <f>IF(T_EXTRAC[[#This Row],[Concat Product + PDS AIM Temp]]&lt;&gt;"",IF(COUNTIFS($B$1:B47,T_EXTRAC[[#This Row],[Application Code]],$J$1:J47,T_EXTRAC[[#This Row],[Concat Product + PDS AIM Temp]])=1,SUBSTITUTE(SUBSTITUTE(T_EXTRAC[[#This Row],[Concat Product + PDS AIM Temp]],"#CEP#"&amp;T_EXTRAC[[#This Row],[Manufactory CEP DMF]]&amp;"#CEP#",IFERROR(" / "&amp;VLOOKUP(T_EXTRAC[[#This Row],[Application Code]]&amp;"\"&amp;T_EXTRAC[[#This Row],[Manufactory CEP DMF]],T_EXTRAC[[Clé CEP]:[Info CEP]],2,FALSE),"")),"#DMF#"&amp;T_EXTRAC[[#This Row],[Manufactory CEP DMF]]&amp;"#DMF#",IFERROR(" / "&amp;VLOOKUP(T_EXTRAC[[#This Row],[Application Code]]&amp;"\"&amp;T_EXTRAC[[#This Row],[Manufactory CEP DMF]],T_EXTRAC[[Clé DMF]:[Info DMF]],2,FALSE),"")),""),"")</f>
        <v>Harman Finochem Limited Plot No. A-100, A-100/1, A-100/2 &amp; D-1, M.I.D.C. Industrial Area, Shendra, 431 007 Aurangabad, Maharashtra, India IN / R1-CEP 2000-059-Rev 10</v>
      </c>
      <c r="V47"/>
    </row>
    <row r="48" spans="1:22" ht="38.25" x14ac:dyDescent="0.2">
      <c r="A48" s="49" t="s">
        <v>30</v>
      </c>
      <c r="B48" s="39" t="s">
        <v>40</v>
      </c>
      <c r="C48" s="39" t="s">
        <v>41</v>
      </c>
      <c r="D48" s="39" t="s">
        <v>22</v>
      </c>
      <c r="G48" s="39" t="s">
        <v>34</v>
      </c>
      <c r="H48" s="40"/>
      <c r="I48" s="41" t="s">
        <v>22</v>
      </c>
      <c r="J48" s="12" t="str">
        <f>IF(T_EXTRAC[[#This Row],[PDS Active Ingredient Manufacturer]]&lt;&gt;"",T_EXTRAC[[#This Row],[PDS Active Ingredient Manufacturer]]&amp;"#CEP#"&amp;T_EXTRAC[[#This Row],[Manufactory CEP DMF]]&amp;"#CEP#"&amp;"#DMF#"&amp;T_EXTRAC[[#This Row],[Manufactory CEP DMF]]&amp;"#DMF#","")</f>
        <v>Shouguang Fukang Pharmaceutical Co. Ltd North-East of Dongwaihuan Road 262700 Shouguang China CN#CEP#Shouguang#CEP##DMF#Shouguang#DMF#</v>
      </c>
      <c r="K48" s="11" t="str">
        <f>IF(T_EXTRAC[[#This Row],[PDS DMF CEP Owner]]&lt;&gt;"",LEFT(T_EXTRAC[[#This Row],[PDS DMF CEP Owner]],IFERROR(SEARCH(" ",T_EXTRAC[[#This Row],[PDS DMF CEP Owner]],1)-1,255)),IF(T_EXTRAC[[#This Row],[PDS Active Ingredient Manufacturer]]&lt;&gt;"",LEFT(T_EXTRAC[[#This Row],[PDS Active Ingredient Manufacturer]],IFERROR(SEARCH(" ",T_EXTRAC[[#This Row],[PDS Active Ingredient Manufacturer]],1)-1,255)),""))</f>
        <v>Shouguang</v>
      </c>
      <c r="L48" t="str">
        <f>IF(T_EXTRAC[[#This Row],[PDS COS/CEP]]&lt;&gt;"",SUBSTITUTE(LEFT(T_EXTRAC[[#This Row],[PDS COS/CEP]],LEN(T_EXTRAC[[#This Row],[PDS COS/CEP]])-3)," ","-"),"")</f>
        <v>R1-CEP-2008-043-Rev</v>
      </c>
      <c r="M48">
        <f>IF(AND(T_EXTRAC[[#This Row],[PDS COS/CEP]]&lt;&gt;"",ISNUMBER(VALUE(RIGHT(T_EXTRAC[[#This Row],[PDS COS/CEP]],2)))),VALUE(RIGHT(T_EXTRAC[[#This Row],[PDS COS/CEP]],2)),"")</f>
        <v>4</v>
      </c>
      <c r="N48">
        <f>IF(T_EXTRAC[[#This Row],[PDS COS/CEP Version]]&lt;&gt;"",IF(T_EXTRAC[[#This Row],[PDS COS/CEP Version]]=_xlfn.MAXIFS(T_EXTRAC[PDS COS/CEP Version],T_EXTRAC[Application Code],T_EXTRAC[[#This Row],[Application Code]],T_EXTRAC[Manufactory CEP DMF],T_EXTRAC[[#This Row],[Manufactory CEP DMF]],T_EXTRAC[PDS COS/CEP hors version],T_EXTRAC[[#This Row],[PDS COS/CEP hors version]]),T_EXTRAC[[#This Row],[PDS COS/CEP Version]],""),"")</f>
        <v>4</v>
      </c>
      <c r="O48" t="str">
        <f>IF(T_EXTRAC[[#This Row],[PDS COS/CEP Version max]]&lt;&gt;"",T_EXTRAC[[#This Row],[PDS COS/CEP]],"")</f>
        <v>R1-CEP 2008-043-Rev 04</v>
      </c>
      <c r="P48" t="str">
        <f>IF(T_EXTRAC[[#This Row],[Info CEP]]&lt;&gt;"",T_EXTRAC[[#This Row],[Application Code]]&amp;"\"&amp;T_EXTRAC[[#This Row],[Manufactory CEP DMF]],"")</f>
        <v>DE-H-4524-001-MR\Shouguang</v>
      </c>
      <c r="Q48" t="str">
        <f>IF(T_EXTRAC[[#This Row],[Info CEP Temp]]&lt;&gt;"",IF(COUNTIFS($B$1:B48,T_EXTRAC[[#This Row],[Application Code]],$O$1:O48,T_EXTRAC[[#This Row],[Info CEP Temp]])=1,T_EXTRAC[[#This Row],[Info CEP Temp]],""),"")</f>
        <v>R1-CEP 2008-043-Rev 04</v>
      </c>
      <c r="R48" t="str">
        <f>IF(AND(T_EXTRAC[[#This Row],[Manufactory CEP DMF]]&lt;&gt;"",T_EXTRAC[[#This Row],[PDS DMF]]&lt;&gt;""),T_EXTRAC[[#This Row],[PDS DMF]],"")</f>
        <v/>
      </c>
      <c r="S48" t="str">
        <f>IF(T_EXTRAC[[#This Row],[Info DMF]]&lt;&gt;"",T_EXTRAC[[#This Row],[Application Code]]&amp;"\"&amp;T_EXTRAC[[#This Row],[Manufactory CEP DMF]],"")</f>
        <v/>
      </c>
      <c r="T48" t="str">
        <f>IF(T_EXTRAC[[#This Row],[Info DMF Temp]]&lt;&gt;"",IF(COUNTIFS($B$1:B48,T_EXTRAC[[#This Row],[Application Code]],$R$1:R48,T_EXTRAC[[#This Row],[Info DMF Temp]])=1,T_EXTRAC[[#This Row],[Info DMF Temp]],""),"")</f>
        <v/>
      </c>
      <c r="U48" s="20" t="str">
        <f>IF(T_EXTRAC[[#This Row],[Concat Product + PDS AIM Temp]]&lt;&gt;"",IF(COUNTIFS($B$1:B48,T_EXTRAC[[#This Row],[Application Code]],$J$1:J48,T_EXTRAC[[#This Row],[Concat Product + PDS AIM Temp]])=1,SUBSTITUTE(SUBSTITUTE(T_EXTRAC[[#This Row],[Concat Product + PDS AIM Temp]],"#CEP#"&amp;T_EXTRAC[[#This Row],[Manufactory CEP DMF]]&amp;"#CEP#",IFERROR(" / "&amp;VLOOKUP(T_EXTRAC[[#This Row],[Application Code]]&amp;"\"&amp;T_EXTRAC[[#This Row],[Manufactory CEP DMF]],T_EXTRAC[[Clé CEP]:[Info CEP]],2,FALSE),"")),"#DMF#"&amp;T_EXTRAC[[#This Row],[Manufactory CEP DMF]]&amp;"#DMF#",IFERROR(" / "&amp;VLOOKUP(T_EXTRAC[[#This Row],[Application Code]]&amp;"\"&amp;T_EXTRAC[[#This Row],[Manufactory CEP DMF]],T_EXTRAC[[Clé DMF]:[Info DMF]],2,FALSE),"")),""),"")</f>
        <v>Shouguang Fukang Pharmaceutical Co. Ltd North-East of Dongwaihuan Road 262700 Shouguang China CN / R1-CEP 2008-043-Rev 04</v>
      </c>
      <c r="V48"/>
    </row>
    <row r="49" spans="1:22" ht="38.25" x14ac:dyDescent="0.2">
      <c r="A49" s="49" t="s">
        <v>30</v>
      </c>
      <c r="B49" s="39" t="s">
        <v>40</v>
      </c>
      <c r="C49" s="39" t="s">
        <v>41</v>
      </c>
      <c r="D49" s="39" t="s">
        <v>25</v>
      </c>
      <c r="G49" s="39" t="s">
        <v>35</v>
      </c>
      <c r="H49" s="40"/>
      <c r="I49" s="41" t="s">
        <v>26</v>
      </c>
      <c r="J49" s="12" t="str">
        <f>IF(T_EXTRAC[[#This Row],[PDS Active Ingredient Manufacturer]]&lt;&gt;"",T_EXTRAC[[#This Row],[PDS Active Ingredient Manufacturer]]&amp;"#CEP#"&amp;T_EXTRAC[[#This Row],[Manufactory CEP DMF]]&amp;"#CEP#"&amp;"#DMF#"&amp;T_EXTRAC[[#This Row],[Manufactory CEP DMF]]&amp;"#DMF#","")</f>
        <v>USV Private Limited B-1/8, M.I.D.C., Lote Parshuram Industrial Area, District Ratnagiri, 415 722 Taluka-Khed, Maharashtra, India IN#CEP#USV#CEP##DMF#USV#DMF#</v>
      </c>
      <c r="K49" s="11" t="str">
        <f>IF(T_EXTRAC[[#This Row],[PDS DMF CEP Owner]]&lt;&gt;"",LEFT(T_EXTRAC[[#This Row],[PDS DMF CEP Owner]],IFERROR(SEARCH(" ",T_EXTRAC[[#This Row],[PDS DMF CEP Owner]],1)-1,255)),IF(T_EXTRAC[[#This Row],[PDS Active Ingredient Manufacturer]]&lt;&gt;"",LEFT(T_EXTRAC[[#This Row],[PDS Active Ingredient Manufacturer]],IFERROR(SEARCH(" ",T_EXTRAC[[#This Row],[PDS Active Ingredient Manufacturer]],1)-1,255)),""))</f>
        <v>USV</v>
      </c>
      <c r="L49" t="str">
        <f>IF(T_EXTRAC[[#This Row],[PDS COS/CEP]]&lt;&gt;"",SUBSTITUTE(LEFT(T_EXTRAC[[#This Row],[PDS COS/CEP]],LEN(T_EXTRAC[[#This Row],[PDS COS/CEP]])-3)," ","-"),"")</f>
        <v>R1-CEP-1997-049-Rev</v>
      </c>
      <c r="M49">
        <f>IF(AND(T_EXTRAC[[#This Row],[PDS COS/CEP]]&lt;&gt;"",ISNUMBER(VALUE(RIGHT(T_EXTRAC[[#This Row],[PDS COS/CEP]],2)))),VALUE(RIGHT(T_EXTRAC[[#This Row],[PDS COS/CEP]],2)),"")</f>
        <v>7</v>
      </c>
      <c r="N49">
        <f>IF(T_EXTRAC[[#This Row],[PDS COS/CEP Version]]&lt;&gt;"",IF(T_EXTRAC[[#This Row],[PDS COS/CEP Version]]=_xlfn.MAXIFS(T_EXTRAC[PDS COS/CEP Version],T_EXTRAC[Application Code],T_EXTRAC[[#This Row],[Application Code]],T_EXTRAC[Manufactory CEP DMF],T_EXTRAC[[#This Row],[Manufactory CEP DMF]],T_EXTRAC[PDS COS/CEP hors version],T_EXTRAC[[#This Row],[PDS COS/CEP hors version]]),T_EXTRAC[[#This Row],[PDS COS/CEP Version]],""),"")</f>
        <v>7</v>
      </c>
      <c r="O49" t="str">
        <f>IF(T_EXTRAC[[#This Row],[PDS COS/CEP Version max]]&lt;&gt;"",T_EXTRAC[[#This Row],[PDS COS/CEP]],"")</f>
        <v>R1-CEP 1997-049-Rev 07</v>
      </c>
      <c r="P49" t="str">
        <f>IF(T_EXTRAC[[#This Row],[Info CEP]]&lt;&gt;"",T_EXTRAC[[#This Row],[Application Code]]&amp;"\"&amp;T_EXTRAC[[#This Row],[Manufactory CEP DMF]],"")</f>
        <v>DE-H-4524-001-MR\USV</v>
      </c>
      <c r="Q49" t="str">
        <f>IF(T_EXTRAC[[#This Row],[Info CEP Temp]]&lt;&gt;"",IF(COUNTIFS($B$1:B49,T_EXTRAC[[#This Row],[Application Code]],$O$1:O49,T_EXTRAC[[#This Row],[Info CEP Temp]])=1,T_EXTRAC[[#This Row],[Info CEP Temp]],""),"")</f>
        <v>R1-CEP 1997-049-Rev 07</v>
      </c>
      <c r="R49" t="str">
        <f>IF(AND(T_EXTRAC[[#This Row],[Manufactory CEP DMF]]&lt;&gt;"",T_EXTRAC[[#This Row],[PDS DMF]]&lt;&gt;""),T_EXTRAC[[#This Row],[PDS DMF]],"")</f>
        <v/>
      </c>
      <c r="S49" t="str">
        <f>IF(T_EXTRAC[[#This Row],[Info DMF]]&lt;&gt;"",T_EXTRAC[[#This Row],[Application Code]]&amp;"\"&amp;T_EXTRAC[[#This Row],[Manufactory CEP DMF]],"")</f>
        <v/>
      </c>
      <c r="T49" t="str">
        <f>IF(T_EXTRAC[[#This Row],[Info DMF Temp]]&lt;&gt;"",IF(COUNTIFS($B$1:B49,T_EXTRAC[[#This Row],[Application Code]],$R$1:R49,T_EXTRAC[[#This Row],[Info DMF Temp]])=1,T_EXTRAC[[#This Row],[Info DMF Temp]],""),"")</f>
        <v/>
      </c>
      <c r="U49" s="20" t="str">
        <f>IF(T_EXTRAC[[#This Row],[Concat Product + PDS AIM Temp]]&lt;&gt;"",IF(COUNTIFS($B$1:B49,T_EXTRAC[[#This Row],[Application Code]],$J$1:J49,T_EXTRAC[[#This Row],[Concat Product + PDS AIM Temp]])=1,SUBSTITUTE(SUBSTITUTE(T_EXTRAC[[#This Row],[Concat Product + PDS AIM Temp]],"#CEP#"&amp;T_EXTRAC[[#This Row],[Manufactory CEP DMF]]&amp;"#CEP#",IFERROR(" / "&amp;VLOOKUP(T_EXTRAC[[#This Row],[Application Code]]&amp;"\"&amp;T_EXTRAC[[#This Row],[Manufactory CEP DMF]],T_EXTRAC[[Clé CEP]:[Info CEP]],2,FALSE),"")),"#DMF#"&amp;T_EXTRAC[[#This Row],[Manufactory CEP DMF]]&amp;"#DMF#",IFERROR(" / "&amp;VLOOKUP(T_EXTRAC[[#This Row],[Application Code]]&amp;"\"&amp;T_EXTRAC[[#This Row],[Manufactory CEP DMF]],T_EXTRAC[[Clé DMF]:[Info DMF]],2,FALSE),"")),""),"")</f>
        <v>USV Private Limited B-1/8, M.I.D.C., Lote Parshuram Industrial Area, District Ratnagiri, 415 722 Taluka-Khed, Maharashtra, India IN / R1-CEP 1997-049-Rev 07</v>
      </c>
      <c r="V49"/>
    </row>
    <row r="50" spans="1:22" ht="38.25" x14ac:dyDescent="0.2">
      <c r="A50" s="49" t="s">
        <v>30</v>
      </c>
      <c r="B50" s="39" t="s">
        <v>40</v>
      </c>
      <c r="C50" s="39" t="s">
        <v>41</v>
      </c>
      <c r="D50" s="39" t="s">
        <v>36</v>
      </c>
      <c r="G50" s="39" t="s">
        <v>37</v>
      </c>
      <c r="H50" s="40"/>
      <c r="I50" s="41" t="s">
        <v>29</v>
      </c>
      <c r="J50" s="12" t="str">
        <f>IF(T_EXTRAC[[#This Row],[PDS Active Ingredient Manufacturer]]&lt;&gt;"",T_EXTRAC[[#This Row],[PDS Active Ingredient Manufacturer]]&amp;"#CEP#"&amp;T_EXTRAC[[#This Row],[Manufactory CEP DMF]]&amp;"#CEP#"&amp;"#DMF#"&amp;T_EXTRAC[[#This Row],[Manufactory CEP DMF]]&amp;"#DMF#","")</f>
        <v>Wanbury Limited A-15, M.I.D.C. Industrial Estate Area, District Raigad, 410220 Patalganga, Maharashtra, India IN#CEP#Wanbury#CEP##DMF#Wanbury#DMF#</v>
      </c>
      <c r="K50" s="11" t="str">
        <f>IF(T_EXTRAC[[#This Row],[PDS DMF CEP Owner]]&lt;&gt;"",LEFT(T_EXTRAC[[#This Row],[PDS DMF CEP Owner]],IFERROR(SEARCH(" ",T_EXTRAC[[#This Row],[PDS DMF CEP Owner]],1)-1,255)),IF(T_EXTRAC[[#This Row],[PDS Active Ingredient Manufacturer]]&lt;&gt;"",LEFT(T_EXTRAC[[#This Row],[PDS Active Ingredient Manufacturer]],IFERROR(SEARCH(" ",T_EXTRAC[[#This Row],[PDS Active Ingredient Manufacturer]],1)-1,255)),""))</f>
        <v>Wanbury</v>
      </c>
      <c r="L50" t="str">
        <f>IF(T_EXTRAC[[#This Row],[PDS COS/CEP]]&lt;&gt;"",SUBSTITUTE(LEFT(T_EXTRAC[[#This Row],[PDS COS/CEP]],LEN(T_EXTRAC[[#This Row],[PDS COS/CEP]])-3)," ","-"),"")</f>
        <v>R1-CEP-1998-079-Rev</v>
      </c>
      <c r="M50">
        <f>IF(AND(T_EXTRAC[[#This Row],[PDS COS/CEP]]&lt;&gt;"",ISNUMBER(VALUE(RIGHT(T_EXTRAC[[#This Row],[PDS COS/CEP]],2)))),VALUE(RIGHT(T_EXTRAC[[#This Row],[PDS COS/CEP]],2)),"")</f>
        <v>9</v>
      </c>
      <c r="N50">
        <f>IF(T_EXTRAC[[#This Row],[PDS COS/CEP Version]]&lt;&gt;"",IF(T_EXTRAC[[#This Row],[PDS COS/CEP Version]]=_xlfn.MAXIFS(T_EXTRAC[PDS COS/CEP Version],T_EXTRAC[Application Code],T_EXTRAC[[#This Row],[Application Code]],T_EXTRAC[Manufactory CEP DMF],T_EXTRAC[[#This Row],[Manufactory CEP DMF]],T_EXTRAC[PDS COS/CEP hors version],T_EXTRAC[[#This Row],[PDS COS/CEP hors version]]),T_EXTRAC[[#This Row],[PDS COS/CEP Version]],""),"")</f>
        <v>9</v>
      </c>
      <c r="O50" t="str">
        <f>IF(T_EXTRAC[[#This Row],[PDS COS/CEP Version max]]&lt;&gt;"",T_EXTRAC[[#This Row],[PDS COS/CEP]],"")</f>
        <v>R1-CEP 1998-079-Rev 09</v>
      </c>
      <c r="P50" t="str">
        <f>IF(T_EXTRAC[[#This Row],[Info CEP]]&lt;&gt;"",T_EXTRAC[[#This Row],[Application Code]]&amp;"\"&amp;T_EXTRAC[[#This Row],[Manufactory CEP DMF]],"")</f>
        <v>DE-H-4524-001-MR\Wanbury</v>
      </c>
      <c r="Q50" t="str">
        <f>IF(T_EXTRAC[[#This Row],[Info CEP Temp]]&lt;&gt;"",IF(COUNTIFS($B$1:B50,T_EXTRAC[[#This Row],[Application Code]],$O$1:O50,T_EXTRAC[[#This Row],[Info CEP Temp]])=1,T_EXTRAC[[#This Row],[Info CEP Temp]],""),"")</f>
        <v>R1-CEP 1998-079-Rev 09</v>
      </c>
      <c r="R50" t="str">
        <f>IF(AND(T_EXTRAC[[#This Row],[Manufactory CEP DMF]]&lt;&gt;"",T_EXTRAC[[#This Row],[PDS DMF]]&lt;&gt;""),T_EXTRAC[[#This Row],[PDS DMF]],"")</f>
        <v/>
      </c>
      <c r="S50" t="str">
        <f>IF(T_EXTRAC[[#This Row],[Info DMF]]&lt;&gt;"",T_EXTRAC[[#This Row],[Application Code]]&amp;"\"&amp;T_EXTRAC[[#This Row],[Manufactory CEP DMF]],"")</f>
        <v/>
      </c>
      <c r="T50" t="str">
        <f>IF(T_EXTRAC[[#This Row],[Info DMF Temp]]&lt;&gt;"",IF(COUNTIFS($B$1:B50,T_EXTRAC[[#This Row],[Application Code]],$R$1:R50,T_EXTRAC[[#This Row],[Info DMF Temp]])=1,T_EXTRAC[[#This Row],[Info DMF Temp]],""),"")</f>
        <v/>
      </c>
      <c r="U50" s="20" t="str">
        <f>IF(T_EXTRAC[[#This Row],[Concat Product + PDS AIM Temp]]&lt;&gt;"",IF(COUNTIFS($B$1:B50,T_EXTRAC[[#This Row],[Application Code]],$J$1:J50,T_EXTRAC[[#This Row],[Concat Product + PDS AIM Temp]])=1,SUBSTITUTE(SUBSTITUTE(T_EXTRAC[[#This Row],[Concat Product + PDS AIM Temp]],"#CEP#"&amp;T_EXTRAC[[#This Row],[Manufactory CEP DMF]]&amp;"#CEP#",IFERROR(" / "&amp;VLOOKUP(T_EXTRAC[[#This Row],[Application Code]]&amp;"\"&amp;T_EXTRAC[[#This Row],[Manufactory CEP DMF]],T_EXTRAC[[Clé CEP]:[Info CEP]],2,FALSE),"")),"#DMF#"&amp;T_EXTRAC[[#This Row],[Manufactory CEP DMF]]&amp;"#DMF#",IFERROR(" / "&amp;VLOOKUP(T_EXTRAC[[#This Row],[Application Code]]&amp;"\"&amp;T_EXTRAC[[#This Row],[Manufactory CEP DMF]],T_EXTRAC[[Clé DMF]:[Info DMF]],2,FALSE),"")),""),"")</f>
        <v>Wanbury Limited A-15, M.I.D.C. Industrial Estate Area, District Raigad, 410220 Patalganga, Maharashtra, India IN / R1-CEP 1998-079-Rev 09</v>
      </c>
      <c r="V50"/>
    </row>
    <row r="51" spans="1:22" ht="38.25" x14ac:dyDescent="0.2">
      <c r="A51" s="49" t="s">
        <v>30</v>
      </c>
      <c r="B51" s="39" t="s">
        <v>40</v>
      </c>
      <c r="C51" s="39" t="s">
        <v>41</v>
      </c>
      <c r="D51" s="39" t="s">
        <v>38</v>
      </c>
      <c r="G51" s="39" t="s">
        <v>37</v>
      </c>
      <c r="H51" s="40"/>
      <c r="I51" s="41" t="s">
        <v>29</v>
      </c>
      <c r="J51" s="12" t="str">
        <f>IF(T_EXTRAC[[#This Row],[PDS Active Ingredient Manufacturer]]&lt;&gt;"",T_EXTRAC[[#This Row],[PDS Active Ingredient Manufacturer]]&amp;"#CEP#"&amp;T_EXTRAC[[#This Row],[Manufactory CEP DMF]]&amp;"#CEP#"&amp;"#DMF#"&amp;T_EXTRAC[[#This Row],[Manufactory CEP DMF]]&amp;"#DMF#","")</f>
        <v>Wanbury Limited K. Illindalaparru, Iragavaram Mandal, West Godavari District, 534217 Tanuku, Andhra Pradesh, India IN#CEP#Wanbury#CEP##DMF#Wanbury#DMF#</v>
      </c>
      <c r="K51" s="11" t="str">
        <f>IF(T_EXTRAC[[#This Row],[PDS DMF CEP Owner]]&lt;&gt;"",LEFT(T_EXTRAC[[#This Row],[PDS DMF CEP Owner]],IFERROR(SEARCH(" ",T_EXTRAC[[#This Row],[PDS DMF CEP Owner]],1)-1,255)),IF(T_EXTRAC[[#This Row],[PDS Active Ingredient Manufacturer]]&lt;&gt;"",LEFT(T_EXTRAC[[#This Row],[PDS Active Ingredient Manufacturer]],IFERROR(SEARCH(" ",T_EXTRAC[[#This Row],[PDS Active Ingredient Manufacturer]],1)-1,255)),""))</f>
        <v>Wanbury</v>
      </c>
      <c r="L51" t="str">
        <f>IF(T_EXTRAC[[#This Row],[PDS COS/CEP]]&lt;&gt;"",SUBSTITUTE(LEFT(T_EXTRAC[[#This Row],[PDS COS/CEP]],LEN(T_EXTRAC[[#This Row],[PDS COS/CEP]])-3)," ","-"),"")</f>
        <v>R1-CEP-1998-079-Rev</v>
      </c>
      <c r="M51">
        <f>IF(AND(T_EXTRAC[[#This Row],[PDS COS/CEP]]&lt;&gt;"",ISNUMBER(VALUE(RIGHT(T_EXTRAC[[#This Row],[PDS COS/CEP]],2)))),VALUE(RIGHT(T_EXTRAC[[#This Row],[PDS COS/CEP]],2)),"")</f>
        <v>9</v>
      </c>
      <c r="N51">
        <f>IF(T_EXTRAC[[#This Row],[PDS COS/CEP Version]]&lt;&gt;"",IF(T_EXTRAC[[#This Row],[PDS COS/CEP Version]]=_xlfn.MAXIFS(T_EXTRAC[PDS COS/CEP Version],T_EXTRAC[Application Code],T_EXTRAC[[#This Row],[Application Code]],T_EXTRAC[Manufactory CEP DMF],T_EXTRAC[[#This Row],[Manufactory CEP DMF]],T_EXTRAC[PDS COS/CEP hors version],T_EXTRAC[[#This Row],[PDS COS/CEP hors version]]),T_EXTRAC[[#This Row],[PDS COS/CEP Version]],""),"")</f>
        <v>9</v>
      </c>
      <c r="O51" t="str">
        <f>IF(T_EXTRAC[[#This Row],[PDS COS/CEP Version max]]&lt;&gt;"",T_EXTRAC[[#This Row],[PDS COS/CEP]],"")</f>
        <v>R1-CEP 1998-079-Rev 09</v>
      </c>
      <c r="P51" t="str">
        <f>IF(T_EXTRAC[[#This Row],[Info CEP]]&lt;&gt;"",T_EXTRAC[[#This Row],[Application Code]]&amp;"\"&amp;T_EXTRAC[[#This Row],[Manufactory CEP DMF]],"")</f>
        <v/>
      </c>
      <c r="Q51" t="str">
        <f>IF(T_EXTRAC[[#This Row],[Info CEP Temp]]&lt;&gt;"",IF(COUNTIFS($B$1:B51,T_EXTRAC[[#This Row],[Application Code]],$O$1:O51,T_EXTRAC[[#This Row],[Info CEP Temp]])=1,T_EXTRAC[[#This Row],[Info CEP Temp]],""),"")</f>
        <v/>
      </c>
      <c r="R51" t="str">
        <f>IF(AND(T_EXTRAC[[#This Row],[Manufactory CEP DMF]]&lt;&gt;"",T_EXTRAC[[#This Row],[PDS DMF]]&lt;&gt;""),T_EXTRAC[[#This Row],[PDS DMF]],"")</f>
        <v/>
      </c>
      <c r="S51" t="str">
        <f>IF(T_EXTRAC[[#This Row],[Info DMF]]&lt;&gt;"",T_EXTRAC[[#This Row],[Application Code]]&amp;"\"&amp;T_EXTRAC[[#This Row],[Manufactory CEP DMF]],"")</f>
        <v/>
      </c>
      <c r="T51" t="str">
        <f>IF(T_EXTRAC[[#This Row],[Info DMF Temp]]&lt;&gt;"",IF(COUNTIFS($B$1:B51,T_EXTRAC[[#This Row],[Application Code]],$R$1:R51,T_EXTRAC[[#This Row],[Info DMF Temp]])=1,T_EXTRAC[[#This Row],[Info DMF Temp]],""),"")</f>
        <v/>
      </c>
      <c r="U51" s="20" t="str">
        <f>IF(T_EXTRAC[[#This Row],[Concat Product + PDS AIM Temp]]&lt;&gt;"",IF(COUNTIFS($B$1:B51,T_EXTRAC[[#This Row],[Application Code]],$J$1:J51,T_EXTRAC[[#This Row],[Concat Product + PDS AIM Temp]])=1,SUBSTITUTE(SUBSTITUTE(T_EXTRAC[[#This Row],[Concat Product + PDS AIM Temp]],"#CEP#"&amp;T_EXTRAC[[#This Row],[Manufactory CEP DMF]]&amp;"#CEP#",IFERROR(" / "&amp;VLOOKUP(T_EXTRAC[[#This Row],[Application Code]]&amp;"\"&amp;T_EXTRAC[[#This Row],[Manufactory CEP DMF]],T_EXTRAC[[Clé CEP]:[Info CEP]],2,FALSE),"")),"#DMF#"&amp;T_EXTRAC[[#This Row],[Manufactory CEP DMF]]&amp;"#DMF#",IFERROR(" / "&amp;VLOOKUP(T_EXTRAC[[#This Row],[Application Code]]&amp;"\"&amp;T_EXTRAC[[#This Row],[Manufactory CEP DMF]],T_EXTRAC[[Clé DMF]:[Info DMF]],2,FALSE),"")),""),"")</f>
        <v>Wanbury Limited K. Illindalaparru, Iragavaram Mandal, West Godavari District, 534217 Tanuku, Andhra Pradesh, India IN / R1-CEP 1998-079-Rev 09</v>
      </c>
      <c r="V51"/>
    </row>
    <row r="52" spans="1:22" x14ac:dyDescent="0.2">
      <c r="A52" s="49" t="s">
        <v>30</v>
      </c>
      <c r="B52" s="39" t="s">
        <v>40</v>
      </c>
      <c r="C52" s="39" t="s">
        <v>41</v>
      </c>
      <c r="D52" s="39"/>
      <c r="G52" s="40"/>
      <c r="H52" s="40"/>
      <c r="I52" s="41" t="s">
        <v>20</v>
      </c>
      <c r="J52" s="12" t="str">
        <f>IF(T_EXTRAC[[#This Row],[PDS Active Ingredient Manufacturer]]&lt;&gt;"",T_EXTRAC[[#This Row],[PDS Active Ingredient Manufacturer]]&amp;"#CEP#"&amp;T_EXTRAC[[#This Row],[Manufactory CEP DMF]]&amp;"#CEP#"&amp;"#DMF#"&amp;T_EXTRAC[[#This Row],[Manufactory CEP DMF]]&amp;"#DMF#","")</f>
        <v/>
      </c>
      <c r="K52" s="11" t="str">
        <f>IF(T_EXTRAC[[#This Row],[PDS DMF CEP Owner]]&lt;&gt;"",LEFT(T_EXTRAC[[#This Row],[PDS DMF CEP Owner]],IFERROR(SEARCH(" ",T_EXTRAC[[#This Row],[PDS DMF CEP Owner]],1)-1,255)),IF(T_EXTRAC[[#This Row],[PDS Active Ingredient Manufacturer]]&lt;&gt;"",LEFT(T_EXTRAC[[#This Row],[PDS Active Ingredient Manufacturer]],IFERROR(SEARCH(" ",T_EXTRAC[[#This Row],[PDS Active Ingredient Manufacturer]],1)-1,255)),""))</f>
        <v>Micro</v>
      </c>
      <c r="L52" t="str">
        <f>IF(T_EXTRAC[[#This Row],[PDS COS/CEP]]&lt;&gt;"",SUBSTITUTE(LEFT(T_EXTRAC[[#This Row],[PDS COS/CEP]],LEN(T_EXTRAC[[#This Row],[PDS COS/CEP]])-3)," ","-"),"")</f>
        <v/>
      </c>
      <c r="M52" t="str">
        <f>IF(AND(T_EXTRAC[[#This Row],[PDS COS/CEP]]&lt;&gt;"",ISNUMBER(VALUE(RIGHT(T_EXTRAC[[#This Row],[PDS COS/CEP]],2)))),VALUE(RIGHT(T_EXTRAC[[#This Row],[PDS COS/CEP]],2)),"")</f>
        <v/>
      </c>
      <c r="N52" t="str">
        <f>IF(T_EXTRAC[[#This Row],[PDS COS/CEP Version]]&lt;&gt;"",IF(T_EXTRAC[[#This Row],[PDS COS/CEP Version]]=_xlfn.MAXIFS(T_EXTRAC[PDS COS/CEP Version],T_EXTRAC[Application Code],T_EXTRAC[[#This Row],[Application Code]],T_EXTRAC[Manufactory CEP DMF],T_EXTRAC[[#This Row],[Manufactory CEP DMF]],T_EXTRAC[PDS COS/CEP hors version],T_EXTRAC[[#This Row],[PDS COS/CEP hors version]]),T_EXTRAC[[#This Row],[PDS COS/CEP Version]],""),"")</f>
        <v/>
      </c>
      <c r="O52" t="str">
        <f>IF(T_EXTRAC[[#This Row],[PDS COS/CEP Version max]]&lt;&gt;"",T_EXTRAC[[#This Row],[PDS COS/CEP]],"")</f>
        <v/>
      </c>
      <c r="P52" t="str">
        <f>IF(T_EXTRAC[[#This Row],[Info CEP]]&lt;&gt;"",T_EXTRAC[[#This Row],[Application Code]]&amp;"\"&amp;T_EXTRAC[[#This Row],[Manufactory CEP DMF]],"")</f>
        <v/>
      </c>
      <c r="Q52" t="str">
        <f>IF(T_EXTRAC[[#This Row],[Info CEP Temp]]&lt;&gt;"",IF(COUNTIFS($B$1:B52,T_EXTRAC[[#This Row],[Application Code]],$O$1:O52,T_EXTRAC[[#This Row],[Info CEP Temp]])=1,T_EXTRAC[[#This Row],[Info CEP Temp]],""),"")</f>
        <v/>
      </c>
      <c r="R52" t="str">
        <f>IF(AND(T_EXTRAC[[#This Row],[Manufactory CEP DMF]]&lt;&gt;"",T_EXTRAC[[#This Row],[PDS DMF]]&lt;&gt;""),T_EXTRAC[[#This Row],[PDS DMF]],"")</f>
        <v/>
      </c>
      <c r="S52" t="str">
        <f>IF(T_EXTRAC[[#This Row],[Info DMF]]&lt;&gt;"",T_EXTRAC[[#This Row],[Application Code]]&amp;"\"&amp;T_EXTRAC[[#This Row],[Manufactory CEP DMF]],"")</f>
        <v/>
      </c>
      <c r="T52" t="str">
        <f>IF(T_EXTRAC[[#This Row],[Info DMF Temp]]&lt;&gt;"",IF(COUNTIFS($B$1:B52,T_EXTRAC[[#This Row],[Application Code]],$R$1:R52,T_EXTRAC[[#This Row],[Info DMF Temp]])=1,T_EXTRAC[[#This Row],[Info DMF Temp]],""),"")</f>
        <v/>
      </c>
      <c r="U52" s="20" t="str">
        <f>IF(T_EXTRAC[[#This Row],[Concat Product + PDS AIM Temp]]&lt;&gt;"",IF(COUNTIFS($B$1:B52,T_EXTRAC[[#This Row],[Application Code]],$J$1:J52,T_EXTRAC[[#This Row],[Concat Product + PDS AIM Temp]])=1,SUBSTITUTE(SUBSTITUTE(T_EXTRAC[[#This Row],[Concat Product + PDS AIM Temp]],"#CEP#"&amp;T_EXTRAC[[#This Row],[Manufactory CEP DMF]]&amp;"#CEP#",IFERROR(" / "&amp;VLOOKUP(T_EXTRAC[[#This Row],[Application Code]]&amp;"\"&amp;T_EXTRAC[[#This Row],[Manufactory CEP DMF]],T_EXTRAC[[Clé CEP]:[Info CEP]],2,FALSE),"")),"#DMF#"&amp;T_EXTRAC[[#This Row],[Manufactory CEP DMF]]&amp;"#DMF#",IFERROR(" / "&amp;VLOOKUP(T_EXTRAC[[#This Row],[Application Code]]&amp;"\"&amp;T_EXTRAC[[#This Row],[Manufactory CEP DMF]],T_EXTRAC[[Clé DMF]:[Info DMF]],2,FALSE),"")),""),"")</f>
        <v/>
      </c>
      <c r="V52"/>
    </row>
    <row r="53" spans="1:22" x14ac:dyDescent="0.2">
      <c r="A53" s="49" t="s">
        <v>30</v>
      </c>
      <c r="B53" s="39" t="s">
        <v>40</v>
      </c>
      <c r="C53" s="39" t="s">
        <v>41</v>
      </c>
      <c r="D53" s="39"/>
      <c r="G53" s="40"/>
      <c r="H53" s="40"/>
      <c r="I53" s="42"/>
      <c r="J53" s="12" t="str">
        <f>IF(T_EXTRAC[[#This Row],[PDS Active Ingredient Manufacturer]]&lt;&gt;"",T_EXTRAC[[#This Row],[PDS Active Ingredient Manufacturer]]&amp;"#CEP#"&amp;T_EXTRAC[[#This Row],[Manufactory CEP DMF]]&amp;"#CEP#"&amp;"#DMF#"&amp;T_EXTRAC[[#This Row],[Manufactory CEP DMF]]&amp;"#DMF#","")</f>
        <v/>
      </c>
      <c r="K53" s="11" t="str">
        <f>IF(T_EXTRAC[[#This Row],[PDS DMF CEP Owner]]&lt;&gt;"",LEFT(T_EXTRAC[[#This Row],[PDS DMF CEP Owner]],IFERROR(SEARCH(" ",T_EXTRAC[[#This Row],[PDS DMF CEP Owner]],1)-1,255)),IF(T_EXTRAC[[#This Row],[PDS Active Ingredient Manufacturer]]&lt;&gt;"",LEFT(T_EXTRAC[[#This Row],[PDS Active Ingredient Manufacturer]],IFERROR(SEARCH(" ",T_EXTRAC[[#This Row],[PDS Active Ingredient Manufacturer]],1)-1,255)),""))</f>
        <v/>
      </c>
      <c r="L53" t="str">
        <f>IF(T_EXTRAC[[#This Row],[PDS COS/CEP]]&lt;&gt;"",SUBSTITUTE(LEFT(T_EXTRAC[[#This Row],[PDS COS/CEP]],LEN(T_EXTRAC[[#This Row],[PDS COS/CEP]])-3)," ","-"),"")</f>
        <v/>
      </c>
      <c r="M53" t="str">
        <f>IF(AND(T_EXTRAC[[#This Row],[PDS COS/CEP]]&lt;&gt;"",ISNUMBER(VALUE(RIGHT(T_EXTRAC[[#This Row],[PDS COS/CEP]],2)))),VALUE(RIGHT(T_EXTRAC[[#This Row],[PDS COS/CEP]],2)),"")</f>
        <v/>
      </c>
      <c r="N53" t="str">
        <f>IF(T_EXTRAC[[#This Row],[PDS COS/CEP Version]]&lt;&gt;"",IF(T_EXTRAC[[#This Row],[PDS COS/CEP Version]]=_xlfn.MAXIFS(T_EXTRAC[PDS COS/CEP Version],T_EXTRAC[Application Code],T_EXTRAC[[#This Row],[Application Code]],T_EXTRAC[Manufactory CEP DMF],T_EXTRAC[[#This Row],[Manufactory CEP DMF]],T_EXTRAC[PDS COS/CEP hors version],T_EXTRAC[[#This Row],[PDS COS/CEP hors version]]),T_EXTRAC[[#This Row],[PDS COS/CEP Version]],""),"")</f>
        <v/>
      </c>
      <c r="O53" t="str">
        <f>IF(T_EXTRAC[[#This Row],[PDS COS/CEP Version max]]&lt;&gt;"",T_EXTRAC[[#This Row],[PDS COS/CEP]],"")</f>
        <v/>
      </c>
      <c r="P53" t="str">
        <f>IF(T_EXTRAC[[#This Row],[Info CEP]]&lt;&gt;"",T_EXTRAC[[#This Row],[Application Code]]&amp;"\"&amp;T_EXTRAC[[#This Row],[Manufactory CEP DMF]],"")</f>
        <v/>
      </c>
      <c r="Q53" t="str">
        <f>IF(T_EXTRAC[[#This Row],[Info CEP Temp]]&lt;&gt;"",IF(COUNTIFS($B$1:B53,T_EXTRAC[[#This Row],[Application Code]],$O$1:O53,T_EXTRAC[[#This Row],[Info CEP Temp]])=1,T_EXTRAC[[#This Row],[Info CEP Temp]],""),"")</f>
        <v/>
      </c>
      <c r="R53" t="str">
        <f>IF(AND(T_EXTRAC[[#This Row],[Manufactory CEP DMF]]&lt;&gt;"",T_EXTRAC[[#This Row],[PDS DMF]]&lt;&gt;""),T_EXTRAC[[#This Row],[PDS DMF]],"")</f>
        <v/>
      </c>
      <c r="S53" t="str">
        <f>IF(T_EXTRAC[[#This Row],[Info DMF]]&lt;&gt;"",T_EXTRAC[[#This Row],[Application Code]]&amp;"\"&amp;T_EXTRAC[[#This Row],[Manufactory CEP DMF]],"")</f>
        <v/>
      </c>
      <c r="T53" t="str">
        <f>IF(T_EXTRAC[[#This Row],[Info DMF Temp]]&lt;&gt;"",IF(COUNTIFS($B$1:B53,T_EXTRAC[[#This Row],[Application Code]],$R$1:R53,T_EXTRAC[[#This Row],[Info DMF Temp]])=1,T_EXTRAC[[#This Row],[Info DMF Temp]],""),"")</f>
        <v/>
      </c>
      <c r="U53" s="20" t="str">
        <f>IF(T_EXTRAC[[#This Row],[Concat Product + PDS AIM Temp]]&lt;&gt;"",IF(COUNTIFS($B$1:B53,T_EXTRAC[[#This Row],[Application Code]],$J$1:J53,T_EXTRAC[[#This Row],[Concat Product + PDS AIM Temp]])=1,SUBSTITUTE(SUBSTITUTE(T_EXTRAC[[#This Row],[Concat Product + PDS AIM Temp]],"#CEP#"&amp;T_EXTRAC[[#This Row],[Manufactory CEP DMF]]&amp;"#CEP#",IFERROR(" / "&amp;VLOOKUP(T_EXTRAC[[#This Row],[Application Code]]&amp;"\"&amp;T_EXTRAC[[#This Row],[Manufactory CEP DMF]],T_EXTRAC[[Clé CEP]:[Info CEP]],2,FALSE),"")),"#DMF#"&amp;T_EXTRAC[[#This Row],[Manufactory CEP DMF]]&amp;"#DMF#",IFERROR(" / "&amp;VLOOKUP(T_EXTRAC[[#This Row],[Application Code]]&amp;"\"&amp;T_EXTRAC[[#This Row],[Manufactory CEP DMF]],T_EXTRAC[[Clé DMF]:[Info DMF]],2,FALSE),"")),""),"")</f>
        <v/>
      </c>
      <c r="V53"/>
    </row>
    <row r="54" spans="1:22" x14ac:dyDescent="0.2">
      <c r="A54" s="49" t="s">
        <v>30</v>
      </c>
      <c r="B54" s="39" t="s">
        <v>40</v>
      </c>
      <c r="C54" s="39" t="s">
        <v>41</v>
      </c>
      <c r="D54" s="39"/>
      <c r="G54" s="40"/>
      <c r="H54" s="40"/>
      <c r="I54" s="42"/>
      <c r="J54" s="12" t="str">
        <f>IF(T_EXTRAC[[#This Row],[PDS Active Ingredient Manufacturer]]&lt;&gt;"",T_EXTRAC[[#This Row],[PDS Active Ingredient Manufacturer]]&amp;"#CEP#"&amp;T_EXTRAC[[#This Row],[Manufactory CEP DMF]]&amp;"#CEP#"&amp;"#DMF#"&amp;T_EXTRAC[[#This Row],[Manufactory CEP DMF]]&amp;"#DMF#","")</f>
        <v/>
      </c>
      <c r="K54" s="11" t="str">
        <f>IF(T_EXTRAC[[#This Row],[PDS DMF CEP Owner]]&lt;&gt;"",LEFT(T_EXTRAC[[#This Row],[PDS DMF CEP Owner]],IFERROR(SEARCH(" ",T_EXTRAC[[#This Row],[PDS DMF CEP Owner]],1)-1,255)),IF(T_EXTRAC[[#This Row],[PDS Active Ingredient Manufacturer]]&lt;&gt;"",LEFT(T_EXTRAC[[#This Row],[PDS Active Ingredient Manufacturer]],IFERROR(SEARCH(" ",T_EXTRAC[[#This Row],[PDS Active Ingredient Manufacturer]],1)-1,255)),""))</f>
        <v/>
      </c>
      <c r="L54" t="str">
        <f>IF(T_EXTRAC[[#This Row],[PDS COS/CEP]]&lt;&gt;"",SUBSTITUTE(LEFT(T_EXTRAC[[#This Row],[PDS COS/CEP]],LEN(T_EXTRAC[[#This Row],[PDS COS/CEP]])-3)," ","-"),"")</f>
        <v/>
      </c>
      <c r="M54" t="str">
        <f>IF(AND(T_EXTRAC[[#This Row],[PDS COS/CEP]]&lt;&gt;"",ISNUMBER(VALUE(RIGHT(T_EXTRAC[[#This Row],[PDS COS/CEP]],2)))),VALUE(RIGHT(T_EXTRAC[[#This Row],[PDS COS/CEP]],2)),"")</f>
        <v/>
      </c>
      <c r="N54" t="str">
        <f>IF(T_EXTRAC[[#This Row],[PDS COS/CEP Version]]&lt;&gt;"",IF(T_EXTRAC[[#This Row],[PDS COS/CEP Version]]=_xlfn.MAXIFS(T_EXTRAC[PDS COS/CEP Version],T_EXTRAC[Application Code],T_EXTRAC[[#This Row],[Application Code]],T_EXTRAC[Manufactory CEP DMF],T_EXTRAC[[#This Row],[Manufactory CEP DMF]],T_EXTRAC[PDS COS/CEP hors version],T_EXTRAC[[#This Row],[PDS COS/CEP hors version]]),T_EXTRAC[[#This Row],[PDS COS/CEP Version]],""),"")</f>
        <v/>
      </c>
      <c r="O54" t="str">
        <f>IF(T_EXTRAC[[#This Row],[PDS COS/CEP Version max]]&lt;&gt;"",T_EXTRAC[[#This Row],[PDS COS/CEP]],"")</f>
        <v/>
      </c>
      <c r="P54" t="str">
        <f>IF(T_EXTRAC[[#This Row],[Info CEP]]&lt;&gt;"",T_EXTRAC[[#This Row],[Application Code]]&amp;"\"&amp;T_EXTRAC[[#This Row],[Manufactory CEP DMF]],"")</f>
        <v/>
      </c>
      <c r="Q54" t="str">
        <f>IF(T_EXTRAC[[#This Row],[Info CEP Temp]]&lt;&gt;"",IF(COUNTIFS($B$1:B54,T_EXTRAC[[#This Row],[Application Code]],$O$1:O54,T_EXTRAC[[#This Row],[Info CEP Temp]])=1,T_EXTRAC[[#This Row],[Info CEP Temp]],""),"")</f>
        <v/>
      </c>
      <c r="R54" t="str">
        <f>IF(AND(T_EXTRAC[[#This Row],[Manufactory CEP DMF]]&lt;&gt;"",T_EXTRAC[[#This Row],[PDS DMF]]&lt;&gt;""),T_EXTRAC[[#This Row],[PDS DMF]],"")</f>
        <v/>
      </c>
      <c r="S54" t="str">
        <f>IF(T_EXTRAC[[#This Row],[Info DMF]]&lt;&gt;"",T_EXTRAC[[#This Row],[Application Code]]&amp;"\"&amp;T_EXTRAC[[#This Row],[Manufactory CEP DMF]],"")</f>
        <v/>
      </c>
      <c r="T54" t="str">
        <f>IF(T_EXTRAC[[#This Row],[Info DMF Temp]]&lt;&gt;"",IF(COUNTIFS($B$1:B54,T_EXTRAC[[#This Row],[Application Code]],$R$1:R54,T_EXTRAC[[#This Row],[Info DMF Temp]])=1,T_EXTRAC[[#This Row],[Info DMF Temp]],""),"")</f>
        <v/>
      </c>
      <c r="U54" s="20" t="str">
        <f>IF(T_EXTRAC[[#This Row],[Concat Product + PDS AIM Temp]]&lt;&gt;"",IF(COUNTIFS($B$1:B54,T_EXTRAC[[#This Row],[Application Code]],$J$1:J54,T_EXTRAC[[#This Row],[Concat Product + PDS AIM Temp]])=1,SUBSTITUTE(SUBSTITUTE(T_EXTRAC[[#This Row],[Concat Product + PDS AIM Temp]],"#CEP#"&amp;T_EXTRAC[[#This Row],[Manufactory CEP DMF]]&amp;"#CEP#",IFERROR(" / "&amp;VLOOKUP(T_EXTRAC[[#This Row],[Application Code]]&amp;"\"&amp;T_EXTRAC[[#This Row],[Manufactory CEP DMF]],T_EXTRAC[[Clé CEP]:[Info CEP]],2,FALSE),"")),"#DMF#"&amp;T_EXTRAC[[#This Row],[Manufactory CEP DMF]]&amp;"#DMF#",IFERROR(" / "&amp;VLOOKUP(T_EXTRAC[[#This Row],[Application Code]]&amp;"\"&amp;T_EXTRAC[[#This Row],[Manufactory CEP DMF]],T_EXTRAC[[Clé DMF]:[Info DMF]],2,FALSE),"")),""),"")</f>
        <v/>
      </c>
      <c r="V54"/>
    </row>
    <row r="55" spans="1:22" x14ac:dyDescent="0.2">
      <c r="A55" s="49" t="s">
        <v>30</v>
      </c>
      <c r="B55" s="39" t="s">
        <v>40</v>
      </c>
      <c r="C55" s="39" t="s">
        <v>41</v>
      </c>
      <c r="D55" s="39"/>
      <c r="G55" s="40"/>
      <c r="H55" s="40"/>
      <c r="I55" s="42"/>
      <c r="J55" s="12" t="str">
        <f>IF(T_EXTRAC[[#This Row],[PDS Active Ingredient Manufacturer]]&lt;&gt;"",T_EXTRAC[[#This Row],[PDS Active Ingredient Manufacturer]]&amp;"#CEP#"&amp;T_EXTRAC[[#This Row],[Manufactory CEP DMF]]&amp;"#CEP#"&amp;"#DMF#"&amp;T_EXTRAC[[#This Row],[Manufactory CEP DMF]]&amp;"#DMF#","")</f>
        <v/>
      </c>
      <c r="K55" s="11" t="str">
        <f>IF(T_EXTRAC[[#This Row],[PDS DMF CEP Owner]]&lt;&gt;"",LEFT(T_EXTRAC[[#This Row],[PDS DMF CEP Owner]],IFERROR(SEARCH(" ",T_EXTRAC[[#This Row],[PDS DMF CEP Owner]],1)-1,255)),IF(T_EXTRAC[[#This Row],[PDS Active Ingredient Manufacturer]]&lt;&gt;"",LEFT(T_EXTRAC[[#This Row],[PDS Active Ingredient Manufacturer]],IFERROR(SEARCH(" ",T_EXTRAC[[#This Row],[PDS Active Ingredient Manufacturer]],1)-1,255)),""))</f>
        <v/>
      </c>
      <c r="L55" t="str">
        <f>IF(T_EXTRAC[[#This Row],[PDS COS/CEP]]&lt;&gt;"",SUBSTITUTE(LEFT(T_EXTRAC[[#This Row],[PDS COS/CEP]],LEN(T_EXTRAC[[#This Row],[PDS COS/CEP]])-3)," ","-"),"")</f>
        <v/>
      </c>
      <c r="M55" t="str">
        <f>IF(AND(T_EXTRAC[[#This Row],[PDS COS/CEP]]&lt;&gt;"",ISNUMBER(VALUE(RIGHT(T_EXTRAC[[#This Row],[PDS COS/CEP]],2)))),VALUE(RIGHT(T_EXTRAC[[#This Row],[PDS COS/CEP]],2)),"")</f>
        <v/>
      </c>
      <c r="N55" t="str">
        <f>IF(T_EXTRAC[[#This Row],[PDS COS/CEP Version]]&lt;&gt;"",IF(T_EXTRAC[[#This Row],[PDS COS/CEP Version]]=_xlfn.MAXIFS(T_EXTRAC[PDS COS/CEP Version],T_EXTRAC[Application Code],T_EXTRAC[[#This Row],[Application Code]],T_EXTRAC[Manufactory CEP DMF],T_EXTRAC[[#This Row],[Manufactory CEP DMF]],T_EXTRAC[PDS COS/CEP hors version],T_EXTRAC[[#This Row],[PDS COS/CEP hors version]]),T_EXTRAC[[#This Row],[PDS COS/CEP Version]],""),"")</f>
        <v/>
      </c>
      <c r="O55" t="str">
        <f>IF(T_EXTRAC[[#This Row],[PDS COS/CEP Version max]]&lt;&gt;"",T_EXTRAC[[#This Row],[PDS COS/CEP]],"")</f>
        <v/>
      </c>
      <c r="P55" t="str">
        <f>IF(T_EXTRAC[[#This Row],[Info CEP]]&lt;&gt;"",T_EXTRAC[[#This Row],[Application Code]]&amp;"\"&amp;T_EXTRAC[[#This Row],[Manufactory CEP DMF]],"")</f>
        <v/>
      </c>
      <c r="Q55" t="str">
        <f>IF(T_EXTRAC[[#This Row],[Info CEP Temp]]&lt;&gt;"",IF(COUNTIFS($B$1:B55,T_EXTRAC[[#This Row],[Application Code]],$O$1:O55,T_EXTRAC[[#This Row],[Info CEP Temp]])=1,T_EXTRAC[[#This Row],[Info CEP Temp]],""),"")</f>
        <v/>
      </c>
      <c r="R55" t="str">
        <f>IF(AND(T_EXTRAC[[#This Row],[Manufactory CEP DMF]]&lt;&gt;"",T_EXTRAC[[#This Row],[PDS DMF]]&lt;&gt;""),T_EXTRAC[[#This Row],[PDS DMF]],"")</f>
        <v/>
      </c>
      <c r="S55" t="str">
        <f>IF(T_EXTRAC[[#This Row],[Info DMF]]&lt;&gt;"",T_EXTRAC[[#This Row],[Application Code]]&amp;"\"&amp;T_EXTRAC[[#This Row],[Manufactory CEP DMF]],"")</f>
        <v/>
      </c>
      <c r="T55" t="str">
        <f>IF(T_EXTRAC[[#This Row],[Info DMF Temp]]&lt;&gt;"",IF(COUNTIFS($B$1:B55,T_EXTRAC[[#This Row],[Application Code]],$R$1:R55,T_EXTRAC[[#This Row],[Info DMF Temp]])=1,T_EXTRAC[[#This Row],[Info DMF Temp]],""),"")</f>
        <v/>
      </c>
      <c r="U55" s="20" t="str">
        <f>IF(T_EXTRAC[[#This Row],[Concat Product + PDS AIM Temp]]&lt;&gt;"",IF(COUNTIFS($B$1:B55,T_EXTRAC[[#This Row],[Application Code]],$J$1:J55,T_EXTRAC[[#This Row],[Concat Product + PDS AIM Temp]])=1,SUBSTITUTE(SUBSTITUTE(T_EXTRAC[[#This Row],[Concat Product + PDS AIM Temp]],"#CEP#"&amp;T_EXTRAC[[#This Row],[Manufactory CEP DMF]]&amp;"#CEP#",IFERROR(" / "&amp;VLOOKUP(T_EXTRAC[[#This Row],[Application Code]]&amp;"\"&amp;T_EXTRAC[[#This Row],[Manufactory CEP DMF]],T_EXTRAC[[Clé CEP]:[Info CEP]],2,FALSE),"")),"#DMF#"&amp;T_EXTRAC[[#This Row],[Manufactory CEP DMF]]&amp;"#DMF#",IFERROR(" / "&amp;VLOOKUP(T_EXTRAC[[#This Row],[Application Code]]&amp;"\"&amp;T_EXTRAC[[#This Row],[Manufactory CEP DMF]],T_EXTRAC[[Clé DMF]:[Info DMF]],2,FALSE),"")),""),"")</f>
        <v/>
      </c>
      <c r="V55"/>
    </row>
    <row r="56" spans="1:22" x14ac:dyDescent="0.2">
      <c r="A56" s="49" t="s">
        <v>30</v>
      </c>
      <c r="B56" s="39" t="s">
        <v>40</v>
      </c>
      <c r="C56" s="39" t="s">
        <v>41</v>
      </c>
      <c r="D56" s="39"/>
      <c r="G56" s="40"/>
      <c r="H56" s="40"/>
      <c r="I56" s="41" t="s">
        <v>20</v>
      </c>
      <c r="J56" s="12" t="str">
        <f>IF(T_EXTRAC[[#This Row],[PDS Active Ingredient Manufacturer]]&lt;&gt;"",T_EXTRAC[[#This Row],[PDS Active Ingredient Manufacturer]]&amp;"#CEP#"&amp;T_EXTRAC[[#This Row],[Manufactory CEP DMF]]&amp;"#CEP#"&amp;"#DMF#"&amp;T_EXTRAC[[#This Row],[Manufactory CEP DMF]]&amp;"#DMF#","")</f>
        <v/>
      </c>
      <c r="K56" s="11" t="str">
        <f>IF(T_EXTRAC[[#This Row],[PDS DMF CEP Owner]]&lt;&gt;"",LEFT(T_EXTRAC[[#This Row],[PDS DMF CEP Owner]],IFERROR(SEARCH(" ",T_EXTRAC[[#This Row],[PDS DMF CEP Owner]],1)-1,255)),IF(T_EXTRAC[[#This Row],[PDS Active Ingredient Manufacturer]]&lt;&gt;"",LEFT(T_EXTRAC[[#This Row],[PDS Active Ingredient Manufacturer]],IFERROR(SEARCH(" ",T_EXTRAC[[#This Row],[PDS Active Ingredient Manufacturer]],1)-1,255)),""))</f>
        <v>Micro</v>
      </c>
      <c r="L56" t="str">
        <f>IF(T_EXTRAC[[#This Row],[PDS COS/CEP]]&lt;&gt;"",SUBSTITUTE(LEFT(T_EXTRAC[[#This Row],[PDS COS/CEP]],LEN(T_EXTRAC[[#This Row],[PDS COS/CEP]])-3)," ","-"),"")</f>
        <v/>
      </c>
      <c r="M56" t="str">
        <f>IF(AND(T_EXTRAC[[#This Row],[PDS COS/CEP]]&lt;&gt;"",ISNUMBER(VALUE(RIGHT(T_EXTRAC[[#This Row],[PDS COS/CEP]],2)))),VALUE(RIGHT(T_EXTRAC[[#This Row],[PDS COS/CEP]],2)),"")</f>
        <v/>
      </c>
      <c r="N56" t="str">
        <f>IF(T_EXTRAC[[#This Row],[PDS COS/CEP Version]]&lt;&gt;"",IF(T_EXTRAC[[#This Row],[PDS COS/CEP Version]]=_xlfn.MAXIFS(T_EXTRAC[PDS COS/CEP Version],T_EXTRAC[Application Code],T_EXTRAC[[#This Row],[Application Code]],T_EXTRAC[Manufactory CEP DMF],T_EXTRAC[[#This Row],[Manufactory CEP DMF]],T_EXTRAC[PDS COS/CEP hors version],T_EXTRAC[[#This Row],[PDS COS/CEP hors version]]),T_EXTRAC[[#This Row],[PDS COS/CEP Version]],""),"")</f>
        <v/>
      </c>
      <c r="O56" t="str">
        <f>IF(T_EXTRAC[[#This Row],[PDS COS/CEP Version max]]&lt;&gt;"",T_EXTRAC[[#This Row],[PDS COS/CEP]],"")</f>
        <v/>
      </c>
      <c r="P56" t="str">
        <f>IF(T_EXTRAC[[#This Row],[Info CEP]]&lt;&gt;"",T_EXTRAC[[#This Row],[Application Code]]&amp;"\"&amp;T_EXTRAC[[#This Row],[Manufactory CEP DMF]],"")</f>
        <v/>
      </c>
      <c r="Q56" t="str">
        <f>IF(T_EXTRAC[[#This Row],[Info CEP Temp]]&lt;&gt;"",IF(COUNTIFS($B$1:B56,T_EXTRAC[[#This Row],[Application Code]],$O$1:O56,T_EXTRAC[[#This Row],[Info CEP Temp]])=1,T_EXTRAC[[#This Row],[Info CEP Temp]],""),"")</f>
        <v/>
      </c>
      <c r="R56" t="str">
        <f>IF(AND(T_EXTRAC[[#This Row],[Manufactory CEP DMF]]&lt;&gt;"",T_EXTRAC[[#This Row],[PDS DMF]]&lt;&gt;""),T_EXTRAC[[#This Row],[PDS DMF]],"")</f>
        <v/>
      </c>
      <c r="S56" t="str">
        <f>IF(T_EXTRAC[[#This Row],[Info DMF]]&lt;&gt;"",T_EXTRAC[[#This Row],[Application Code]]&amp;"\"&amp;T_EXTRAC[[#This Row],[Manufactory CEP DMF]],"")</f>
        <v/>
      </c>
      <c r="T56" t="str">
        <f>IF(T_EXTRAC[[#This Row],[Info DMF Temp]]&lt;&gt;"",IF(COUNTIFS($B$1:B56,T_EXTRAC[[#This Row],[Application Code]],$R$1:R56,T_EXTRAC[[#This Row],[Info DMF Temp]])=1,T_EXTRAC[[#This Row],[Info DMF Temp]],""),"")</f>
        <v/>
      </c>
      <c r="U56" s="20" t="str">
        <f>IF(T_EXTRAC[[#This Row],[Concat Product + PDS AIM Temp]]&lt;&gt;"",IF(COUNTIFS($B$1:B56,T_EXTRAC[[#This Row],[Application Code]],$J$1:J56,T_EXTRAC[[#This Row],[Concat Product + PDS AIM Temp]])=1,SUBSTITUTE(SUBSTITUTE(T_EXTRAC[[#This Row],[Concat Product + PDS AIM Temp]],"#CEP#"&amp;T_EXTRAC[[#This Row],[Manufactory CEP DMF]]&amp;"#CEP#",IFERROR(" / "&amp;VLOOKUP(T_EXTRAC[[#This Row],[Application Code]]&amp;"\"&amp;T_EXTRAC[[#This Row],[Manufactory CEP DMF]],T_EXTRAC[[Clé CEP]:[Info CEP]],2,FALSE),"")),"#DMF#"&amp;T_EXTRAC[[#This Row],[Manufactory CEP DMF]]&amp;"#DMF#",IFERROR(" / "&amp;VLOOKUP(T_EXTRAC[[#This Row],[Application Code]]&amp;"\"&amp;T_EXTRAC[[#This Row],[Manufactory CEP DMF]],T_EXTRAC[[Clé DMF]:[Info DMF]],2,FALSE),"")),""),"")</f>
        <v/>
      </c>
      <c r="V56"/>
    </row>
    <row r="57" spans="1:22" x14ac:dyDescent="0.2">
      <c r="A57" s="49" t="s">
        <v>30</v>
      </c>
      <c r="B57" s="39" t="s">
        <v>40</v>
      </c>
      <c r="C57" s="39" t="s">
        <v>41</v>
      </c>
      <c r="D57" s="39"/>
      <c r="G57" s="40"/>
      <c r="H57" s="40"/>
      <c r="I57" s="42"/>
      <c r="J57" s="12" t="str">
        <f>IF(T_EXTRAC[[#This Row],[PDS Active Ingredient Manufacturer]]&lt;&gt;"",T_EXTRAC[[#This Row],[PDS Active Ingredient Manufacturer]]&amp;"#CEP#"&amp;T_EXTRAC[[#This Row],[Manufactory CEP DMF]]&amp;"#CEP#"&amp;"#DMF#"&amp;T_EXTRAC[[#This Row],[Manufactory CEP DMF]]&amp;"#DMF#","")</f>
        <v/>
      </c>
      <c r="K57" s="11" t="str">
        <f>IF(T_EXTRAC[[#This Row],[PDS DMF CEP Owner]]&lt;&gt;"",LEFT(T_EXTRAC[[#This Row],[PDS DMF CEP Owner]],IFERROR(SEARCH(" ",T_EXTRAC[[#This Row],[PDS DMF CEP Owner]],1)-1,255)),IF(T_EXTRAC[[#This Row],[PDS Active Ingredient Manufacturer]]&lt;&gt;"",LEFT(T_EXTRAC[[#This Row],[PDS Active Ingredient Manufacturer]],IFERROR(SEARCH(" ",T_EXTRAC[[#This Row],[PDS Active Ingredient Manufacturer]],1)-1,255)),""))</f>
        <v/>
      </c>
      <c r="L57" t="str">
        <f>IF(T_EXTRAC[[#This Row],[PDS COS/CEP]]&lt;&gt;"",SUBSTITUTE(LEFT(T_EXTRAC[[#This Row],[PDS COS/CEP]],LEN(T_EXTRAC[[#This Row],[PDS COS/CEP]])-3)," ","-"),"")</f>
        <v/>
      </c>
      <c r="M57" t="str">
        <f>IF(AND(T_EXTRAC[[#This Row],[PDS COS/CEP]]&lt;&gt;"",ISNUMBER(VALUE(RIGHT(T_EXTRAC[[#This Row],[PDS COS/CEP]],2)))),VALUE(RIGHT(T_EXTRAC[[#This Row],[PDS COS/CEP]],2)),"")</f>
        <v/>
      </c>
      <c r="N57" t="str">
        <f>IF(T_EXTRAC[[#This Row],[PDS COS/CEP Version]]&lt;&gt;"",IF(T_EXTRAC[[#This Row],[PDS COS/CEP Version]]=_xlfn.MAXIFS(T_EXTRAC[PDS COS/CEP Version],T_EXTRAC[Application Code],T_EXTRAC[[#This Row],[Application Code]],T_EXTRAC[Manufactory CEP DMF],T_EXTRAC[[#This Row],[Manufactory CEP DMF]],T_EXTRAC[PDS COS/CEP hors version],T_EXTRAC[[#This Row],[PDS COS/CEP hors version]]),T_EXTRAC[[#This Row],[PDS COS/CEP Version]],""),"")</f>
        <v/>
      </c>
      <c r="O57" t="str">
        <f>IF(T_EXTRAC[[#This Row],[PDS COS/CEP Version max]]&lt;&gt;"",T_EXTRAC[[#This Row],[PDS COS/CEP]],"")</f>
        <v/>
      </c>
      <c r="P57" t="str">
        <f>IF(T_EXTRAC[[#This Row],[Info CEP]]&lt;&gt;"",T_EXTRAC[[#This Row],[Application Code]]&amp;"\"&amp;T_EXTRAC[[#This Row],[Manufactory CEP DMF]],"")</f>
        <v/>
      </c>
      <c r="Q57" t="str">
        <f>IF(T_EXTRAC[[#This Row],[Info CEP Temp]]&lt;&gt;"",IF(COUNTIFS($B$1:B57,T_EXTRAC[[#This Row],[Application Code]],$O$1:O57,T_EXTRAC[[#This Row],[Info CEP Temp]])=1,T_EXTRAC[[#This Row],[Info CEP Temp]],""),"")</f>
        <v/>
      </c>
      <c r="R57" t="str">
        <f>IF(AND(T_EXTRAC[[#This Row],[Manufactory CEP DMF]]&lt;&gt;"",T_EXTRAC[[#This Row],[PDS DMF]]&lt;&gt;""),T_EXTRAC[[#This Row],[PDS DMF]],"")</f>
        <v/>
      </c>
      <c r="S57" t="str">
        <f>IF(T_EXTRAC[[#This Row],[Info DMF]]&lt;&gt;"",T_EXTRAC[[#This Row],[Application Code]]&amp;"\"&amp;T_EXTRAC[[#This Row],[Manufactory CEP DMF]],"")</f>
        <v/>
      </c>
      <c r="T57" t="str">
        <f>IF(T_EXTRAC[[#This Row],[Info DMF Temp]]&lt;&gt;"",IF(COUNTIFS($B$1:B57,T_EXTRAC[[#This Row],[Application Code]],$R$1:R57,T_EXTRAC[[#This Row],[Info DMF Temp]])=1,T_EXTRAC[[#This Row],[Info DMF Temp]],""),"")</f>
        <v/>
      </c>
      <c r="U57" s="20" t="str">
        <f>IF(T_EXTRAC[[#This Row],[Concat Product + PDS AIM Temp]]&lt;&gt;"",IF(COUNTIFS($B$1:B57,T_EXTRAC[[#This Row],[Application Code]],$J$1:J57,T_EXTRAC[[#This Row],[Concat Product + PDS AIM Temp]])=1,SUBSTITUTE(SUBSTITUTE(T_EXTRAC[[#This Row],[Concat Product + PDS AIM Temp]],"#CEP#"&amp;T_EXTRAC[[#This Row],[Manufactory CEP DMF]]&amp;"#CEP#",IFERROR(" / "&amp;VLOOKUP(T_EXTRAC[[#This Row],[Application Code]]&amp;"\"&amp;T_EXTRAC[[#This Row],[Manufactory CEP DMF]],T_EXTRAC[[Clé CEP]:[Info CEP]],2,FALSE),"")),"#DMF#"&amp;T_EXTRAC[[#This Row],[Manufactory CEP DMF]]&amp;"#DMF#",IFERROR(" / "&amp;VLOOKUP(T_EXTRAC[[#This Row],[Application Code]]&amp;"\"&amp;T_EXTRAC[[#This Row],[Manufactory CEP DMF]],T_EXTRAC[[Clé DMF]:[Info DMF]],2,FALSE),"")),""),"")</f>
        <v/>
      </c>
      <c r="V57"/>
    </row>
    <row r="58" spans="1:22" x14ac:dyDescent="0.2">
      <c r="A58" s="49" t="s">
        <v>30</v>
      </c>
      <c r="B58" s="39" t="s">
        <v>40</v>
      </c>
      <c r="C58" s="39" t="s">
        <v>41</v>
      </c>
      <c r="D58" s="39"/>
      <c r="G58" s="40"/>
      <c r="H58" s="40"/>
      <c r="I58" s="42"/>
      <c r="J58" s="12" t="str">
        <f>IF(T_EXTRAC[[#This Row],[PDS Active Ingredient Manufacturer]]&lt;&gt;"",T_EXTRAC[[#This Row],[PDS Active Ingredient Manufacturer]]&amp;"#CEP#"&amp;T_EXTRAC[[#This Row],[Manufactory CEP DMF]]&amp;"#CEP#"&amp;"#DMF#"&amp;T_EXTRAC[[#This Row],[Manufactory CEP DMF]]&amp;"#DMF#","")</f>
        <v/>
      </c>
      <c r="K58" s="11" t="str">
        <f>IF(T_EXTRAC[[#This Row],[PDS DMF CEP Owner]]&lt;&gt;"",LEFT(T_EXTRAC[[#This Row],[PDS DMF CEP Owner]],IFERROR(SEARCH(" ",T_EXTRAC[[#This Row],[PDS DMF CEP Owner]],1)-1,255)),IF(T_EXTRAC[[#This Row],[PDS Active Ingredient Manufacturer]]&lt;&gt;"",LEFT(T_EXTRAC[[#This Row],[PDS Active Ingredient Manufacturer]],IFERROR(SEARCH(" ",T_EXTRAC[[#This Row],[PDS Active Ingredient Manufacturer]],1)-1,255)),""))</f>
        <v/>
      </c>
      <c r="L58" t="str">
        <f>IF(T_EXTRAC[[#This Row],[PDS COS/CEP]]&lt;&gt;"",SUBSTITUTE(LEFT(T_EXTRAC[[#This Row],[PDS COS/CEP]],LEN(T_EXTRAC[[#This Row],[PDS COS/CEP]])-3)," ","-"),"")</f>
        <v/>
      </c>
      <c r="M58" t="str">
        <f>IF(AND(T_EXTRAC[[#This Row],[PDS COS/CEP]]&lt;&gt;"",ISNUMBER(VALUE(RIGHT(T_EXTRAC[[#This Row],[PDS COS/CEP]],2)))),VALUE(RIGHT(T_EXTRAC[[#This Row],[PDS COS/CEP]],2)),"")</f>
        <v/>
      </c>
      <c r="N58" t="str">
        <f>IF(T_EXTRAC[[#This Row],[PDS COS/CEP Version]]&lt;&gt;"",IF(T_EXTRAC[[#This Row],[PDS COS/CEP Version]]=_xlfn.MAXIFS(T_EXTRAC[PDS COS/CEP Version],T_EXTRAC[Application Code],T_EXTRAC[[#This Row],[Application Code]],T_EXTRAC[Manufactory CEP DMF],T_EXTRAC[[#This Row],[Manufactory CEP DMF]],T_EXTRAC[PDS COS/CEP hors version],T_EXTRAC[[#This Row],[PDS COS/CEP hors version]]),T_EXTRAC[[#This Row],[PDS COS/CEP Version]],""),"")</f>
        <v/>
      </c>
      <c r="O58" t="str">
        <f>IF(T_EXTRAC[[#This Row],[PDS COS/CEP Version max]]&lt;&gt;"",T_EXTRAC[[#This Row],[PDS COS/CEP]],"")</f>
        <v/>
      </c>
      <c r="P58" t="str">
        <f>IF(T_EXTRAC[[#This Row],[Info CEP]]&lt;&gt;"",T_EXTRAC[[#This Row],[Application Code]]&amp;"\"&amp;T_EXTRAC[[#This Row],[Manufactory CEP DMF]],"")</f>
        <v/>
      </c>
      <c r="Q58" t="str">
        <f>IF(T_EXTRAC[[#This Row],[Info CEP Temp]]&lt;&gt;"",IF(COUNTIFS($B$1:B58,T_EXTRAC[[#This Row],[Application Code]],$O$1:O58,T_EXTRAC[[#This Row],[Info CEP Temp]])=1,T_EXTRAC[[#This Row],[Info CEP Temp]],""),"")</f>
        <v/>
      </c>
      <c r="R58" t="str">
        <f>IF(AND(T_EXTRAC[[#This Row],[Manufactory CEP DMF]]&lt;&gt;"",T_EXTRAC[[#This Row],[PDS DMF]]&lt;&gt;""),T_EXTRAC[[#This Row],[PDS DMF]],"")</f>
        <v/>
      </c>
      <c r="S58" t="str">
        <f>IF(T_EXTRAC[[#This Row],[Info DMF]]&lt;&gt;"",T_EXTRAC[[#This Row],[Application Code]]&amp;"\"&amp;T_EXTRAC[[#This Row],[Manufactory CEP DMF]],"")</f>
        <v/>
      </c>
      <c r="T58" t="str">
        <f>IF(T_EXTRAC[[#This Row],[Info DMF Temp]]&lt;&gt;"",IF(COUNTIFS($B$1:B58,T_EXTRAC[[#This Row],[Application Code]],$R$1:R58,T_EXTRAC[[#This Row],[Info DMF Temp]])=1,T_EXTRAC[[#This Row],[Info DMF Temp]],""),"")</f>
        <v/>
      </c>
      <c r="U58" s="20" t="str">
        <f>IF(T_EXTRAC[[#This Row],[Concat Product + PDS AIM Temp]]&lt;&gt;"",IF(COUNTIFS($B$1:B58,T_EXTRAC[[#This Row],[Application Code]],$J$1:J58,T_EXTRAC[[#This Row],[Concat Product + PDS AIM Temp]])=1,SUBSTITUTE(SUBSTITUTE(T_EXTRAC[[#This Row],[Concat Product + PDS AIM Temp]],"#CEP#"&amp;T_EXTRAC[[#This Row],[Manufactory CEP DMF]]&amp;"#CEP#",IFERROR(" / "&amp;VLOOKUP(T_EXTRAC[[#This Row],[Application Code]]&amp;"\"&amp;T_EXTRAC[[#This Row],[Manufactory CEP DMF]],T_EXTRAC[[Clé CEP]:[Info CEP]],2,FALSE),"")),"#DMF#"&amp;T_EXTRAC[[#This Row],[Manufactory CEP DMF]]&amp;"#DMF#",IFERROR(" / "&amp;VLOOKUP(T_EXTRAC[[#This Row],[Application Code]]&amp;"\"&amp;T_EXTRAC[[#This Row],[Manufactory CEP DMF]],T_EXTRAC[[Clé DMF]:[Info DMF]],2,FALSE),"")),""),"")</f>
        <v/>
      </c>
      <c r="V58"/>
    </row>
    <row r="59" spans="1:22" x14ac:dyDescent="0.2">
      <c r="A59" s="49" t="s">
        <v>30</v>
      </c>
      <c r="B59" s="39" t="s">
        <v>40</v>
      </c>
      <c r="C59" s="39" t="s">
        <v>41</v>
      </c>
      <c r="D59" s="39"/>
      <c r="G59" s="40"/>
      <c r="H59" s="40"/>
      <c r="I59" s="42"/>
      <c r="J59" s="12" t="str">
        <f>IF(T_EXTRAC[[#This Row],[PDS Active Ingredient Manufacturer]]&lt;&gt;"",T_EXTRAC[[#This Row],[PDS Active Ingredient Manufacturer]]&amp;"#CEP#"&amp;T_EXTRAC[[#This Row],[Manufactory CEP DMF]]&amp;"#CEP#"&amp;"#DMF#"&amp;T_EXTRAC[[#This Row],[Manufactory CEP DMF]]&amp;"#DMF#","")</f>
        <v/>
      </c>
      <c r="K59" s="11" t="str">
        <f>IF(T_EXTRAC[[#This Row],[PDS DMF CEP Owner]]&lt;&gt;"",LEFT(T_EXTRAC[[#This Row],[PDS DMF CEP Owner]],IFERROR(SEARCH(" ",T_EXTRAC[[#This Row],[PDS DMF CEP Owner]],1)-1,255)),IF(T_EXTRAC[[#This Row],[PDS Active Ingredient Manufacturer]]&lt;&gt;"",LEFT(T_EXTRAC[[#This Row],[PDS Active Ingredient Manufacturer]],IFERROR(SEARCH(" ",T_EXTRAC[[#This Row],[PDS Active Ingredient Manufacturer]],1)-1,255)),""))</f>
        <v/>
      </c>
      <c r="L59" t="str">
        <f>IF(T_EXTRAC[[#This Row],[PDS COS/CEP]]&lt;&gt;"",SUBSTITUTE(LEFT(T_EXTRAC[[#This Row],[PDS COS/CEP]],LEN(T_EXTRAC[[#This Row],[PDS COS/CEP]])-3)," ","-"),"")</f>
        <v/>
      </c>
      <c r="M59" t="str">
        <f>IF(AND(T_EXTRAC[[#This Row],[PDS COS/CEP]]&lt;&gt;"",ISNUMBER(VALUE(RIGHT(T_EXTRAC[[#This Row],[PDS COS/CEP]],2)))),VALUE(RIGHT(T_EXTRAC[[#This Row],[PDS COS/CEP]],2)),"")</f>
        <v/>
      </c>
      <c r="N59" t="str">
        <f>IF(T_EXTRAC[[#This Row],[PDS COS/CEP Version]]&lt;&gt;"",IF(T_EXTRAC[[#This Row],[PDS COS/CEP Version]]=_xlfn.MAXIFS(T_EXTRAC[PDS COS/CEP Version],T_EXTRAC[Application Code],T_EXTRAC[[#This Row],[Application Code]],T_EXTRAC[Manufactory CEP DMF],T_EXTRAC[[#This Row],[Manufactory CEP DMF]],T_EXTRAC[PDS COS/CEP hors version],T_EXTRAC[[#This Row],[PDS COS/CEP hors version]]),T_EXTRAC[[#This Row],[PDS COS/CEP Version]],""),"")</f>
        <v/>
      </c>
      <c r="O59" t="str">
        <f>IF(T_EXTRAC[[#This Row],[PDS COS/CEP Version max]]&lt;&gt;"",T_EXTRAC[[#This Row],[PDS COS/CEP]],"")</f>
        <v/>
      </c>
      <c r="P59" t="str">
        <f>IF(T_EXTRAC[[#This Row],[Info CEP]]&lt;&gt;"",T_EXTRAC[[#This Row],[Application Code]]&amp;"\"&amp;T_EXTRAC[[#This Row],[Manufactory CEP DMF]],"")</f>
        <v/>
      </c>
      <c r="Q59" t="str">
        <f>IF(T_EXTRAC[[#This Row],[Info CEP Temp]]&lt;&gt;"",IF(COUNTIFS($B$1:B59,T_EXTRAC[[#This Row],[Application Code]],$O$1:O59,T_EXTRAC[[#This Row],[Info CEP Temp]])=1,T_EXTRAC[[#This Row],[Info CEP Temp]],""),"")</f>
        <v/>
      </c>
      <c r="R59" t="str">
        <f>IF(AND(T_EXTRAC[[#This Row],[Manufactory CEP DMF]]&lt;&gt;"",T_EXTRAC[[#This Row],[PDS DMF]]&lt;&gt;""),T_EXTRAC[[#This Row],[PDS DMF]],"")</f>
        <v/>
      </c>
      <c r="S59" t="str">
        <f>IF(T_EXTRAC[[#This Row],[Info DMF]]&lt;&gt;"",T_EXTRAC[[#This Row],[Application Code]]&amp;"\"&amp;T_EXTRAC[[#This Row],[Manufactory CEP DMF]],"")</f>
        <v/>
      </c>
      <c r="T59" t="str">
        <f>IF(T_EXTRAC[[#This Row],[Info DMF Temp]]&lt;&gt;"",IF(COUNTIFS($B$1:B59,T_EXTRAC[[#This Row],[Application Code]],$R$1:R59,T_EXTRAC[[#This Row],[Info DMF Temp]])=1,T_EXTRAC[[#This Row],[Info DMF Temp]],""),"")</f>
        <v/>
      </c>
      <c r="U59" s="20" t="str">
        <f>IF(T_EXTRAC[[#This Row],[Concat Product + PDS AIM Temp]]&lt;&gt;"",IF(COUNTIFS($B$1:B59,T_EXTRAC[[#This Row],[Application Code]],$J$1:J59,T_EXTRAC[[#This Row],[Concat Product + PDS AIM Temp]])=1,SUBSTITUTE(SUBSTITUTE(T_EXTRAC[[#This Row],[Concat Product + PDS AIM Temp]],"#CEP#"&amp;T_EXTRAC[[#This Row],[Manufactory CEP DMF]]&amp;"#CEP#",IFERROR(" / "&amp;VLOOKUP(T_EXTRAC[[#This Row],[Application Code]]&amp;"\"&amp;T_EXTRAC[[#This Row],[Manufactory CEP DMF]],T_EXTRAC[[Clé CEP]:[Info CEP]],2,FALSE),"")),"#DMF#"&amp;T_EXTRAC[[#This Row],[Manufactory CEP DMF]]&amp;"#DMF#",IFERROR(" / "&amp;VLOOKUP(T_EXTRAC[[#This Row],[Application Code]]&amp;"\"&amp;T_EXTRAC[[#This Row],[Manufactory CEP DMF]],T_EXTRAC[[Clé DMF]:[Info DMF]],2,FALSE),"")),""),"")</f>
        <v/>
      </c>
      <c r="V59"/>
    </row>
    <row r="60" spans="1:22" x14ac:dyDescent="0.2">
      <c r="A60" s="49" t="s">
        <v>30</v>
      </c>
      <c r="B60" s="39" t="s">
        <v>40</v>
      </c>
      <c r="C60" s="39" t="s">
        <v>41</v>
      </c>
      <c r="D60" s="39"/>
      <c r="G60" s="40"/>
      <c r="H60" s="40"/>
      <c r="I60" s="42"/>
      <c r="J60" s="12" t="str">
        <f>IF(T_EXTRAC[[#This Row],[PDS Active Ingredient Manufacturer]]&lt;&gt;"",T_EXTRAC[[#This Row],[PDS Active Ingredient Manufacturer]]&amp;"#CEP#"&amp;T_EXTRAC[[#This Row],[Manufactory CEP DMF]]&amp;"#CEP#"&amp;"#DMF#"&amp;T_EXTRAC[[#This Row],[Manufactory CEP DMF]]&amp;"#DMF#","")</f>
        <v/>
      </c>
      <c r="K60" s="11" t="str">
        <f>IF(T_EXTRAC[[#This Row],[PDS DMF CEP Owner]]&lt;&gt;"",LEFT(T_EXTRAC[[#This Row],[PDS DMF CEP Owner]],IFERROR(SEARCH(" ",T_EXTRAC[[#This Row],[PDS DMF CEP Owner]],1)-1,255)),IF(T_EXTRAC[[#This Row],[PDS Active Ingredient Manufacturer]]&lt;&gt;"",LEFT(T_EXTRAC[[#This Row],[PDS Active Ingredient Manufacturer]],IFERROR(SEARCH(" ",T_EXTRAC[[#This Row],[PDS Active Ingredient Manufacturer]],1)-1,255)),""))</f>
        <v/>
      </c>
      <c r="L60" t="str">
        <f>IF(T_EXTRAC[[#This Row],[PDS COS/CEP]]&lt;&gt;"",SUBSTITUTE(LEFT(T_EXTRAC[[#This Row],[PDS COS/CEP]],LEN(T_EXTRAC[[#This Row],[PDS COS/CEP]])-3)," ","-"),"")</f>
        <v/>
      </c>
      <c r="M60" t="str">
        <f>IF(AND(T_EXTRAC[[#This Row],[PDS COS/CEP]]&lt;&gt;"",ISNUMBER(VALUE(RIGHT(T_EXTRAC[[#This Row],[PDS COS/CEP]],2)))),VALUE(RIGHT(T_EXTRAC[[#This Row],[PDS COS/CEP]],2)),"")</f>
        <v/>
      </c>
      <c r="N60" t="str">
        <f>IF(T_EXTRAC[[#This Row],[PDS COS/CEP Version]]&lt;&gt;"",IF(T_EXTRAC[[#This Row],[PDS COS/CEP Version]]=_xlfn.MAXIFS(T_EXTRAC[PDS COS/CEP Version],T_EXTRAC[Application Code],T_EXTRAC[[#This Row],[Application Code]],T_EXTRAC[Manufactory CEP DMF],T_EXTRAC[[#This Row],[Manufactory CEP DMF]],T_EXTRAC[PDS COS/CEP hors version],T_EXTRAC[[#This Row],[PDS COS/CEP hors version]]),T_EXTRAC[[#This Row],[PDS COS/CEP Version]],""),"")</f>
        <v/>
      </c>
      <c r="O60" t="str">
        <f>IF(T_EXTRAC[[#This Row],[PDS COS/CEP Version max]]&lt;&gt;"",T_EXTRAC[[#This Row],[PDS COS/CEP]],"")</f>
        <v/>
      </c>
      <c r="P60" t="str">
        <f>IF(T_EXTRAC[[#This Row],[Info CEP]]&lt;&gt;"",T_EXTRAC[[#This Row],[Application Code]]&amp;"\"&amp;T_EXTRAC[[#This Row],[Manufactory CEP DMF]],"")</f>
        <v/>
      </c>
      <c r="Q60" t="str">
        <f>IF(T_EXTRAC[[#This Row],[Info CEP Temp]]&lt;&gt;"",IF(COUNTIFS($B$1:B60,T_EXTRAC[[#This Row],[Application Code]],$O$1:O60,T_EXTRAC[[#This Row],[Info CEP Temp]])=1,T_EXTRAC[[#This Row],[Info CEP Temp]],""),"")</f>
        <v/>
      </c>
      <c r="R60" t="str">
        <f>IF(AND(T_EXTRAC[[#This Row],[Manufactory CEP DMF]]&lt;&gt;"",T_EXTRAC[[#This Row],[PDS DMF]]&lt;&gt;""),T_EXTRAC[[#This Row],[PDS DMF]],"")</f>
        <v/>
      </c>
      <c r="S60" t="str">
        <f>IF(T_EXTRAC[[#This Row],[Info DMF]]&lt;&gt;"",T_EXTRAC[[#This Row],[Application Code]]&amp;"\"&amp;T_EXTRAC[[#This Row],[Manufactory CEP DMF]],"")</f>
        <v/>
      </c>
      <c r="T60" t="str">
        <f>IF(T_EXTRAC[[#This Row],[Info DMF Temp]]&lt;&gt;"",IF(COUNTIFS($B$1:B60,T_EXTRAC[[#This Row],[Application Code]],$R$1:R60,T_EXTRAC[[#This Row],[Info DMF Temp]])=1,T_EXTRAC[[#This Row],[Info DMF Temp]],""),"")</f>
        <v/>
      </c>
      <c r="U60" s="20" t="str">
        <f>IF(T_EXTRAC[[#This Row],[Concat Product + PDS AIM Temp]]&lt;&gt;"",IF(COUNTIFS($B$1:B60,T_EXTRAC[[#This Row],[Application Code]],$J$1:J60,T_EXTRAC[[#This Row],[Concat Product + PDS AIM Temp]])=1,SUBSTITUTE(SUBSTITUTE(T_EXTRAC[[#This Row],[Concat Product + PDS AIM Temp]],"#CEP#"&amp;T_EXTRAC[[#This Row],[Manufactory CEP DMF]]&amp;"#CEP#",IFERROR(" / "&amp;VLOOKUP(T_EXTRAC[[#This Row],[Application Code]]&amp;"\"&amp;T_EXTRAC[[#This Row],[Manufactory CEP DMF]],T_EXTRAC[[Clé CEP]:[Info CEP]],2,FALSE),"")),"#DMF#"&amp;T_EXTRAC[[#This Row],[Manufactory CEP DMF]]&amp;"#DMF#",IFERROR(" / "&amp;VLOOKUP(T_EXTRAC[[#This Row],[Application Code]]&amp;"\"&amp;T_EXTRAC[[#This Row],[Manufactory CEP DMF]],T_EXTRAC[[Clé DMF]:[Info DMF]],2,FALSE),"")),""),"")</f>
        <v/>
      </c>
      <c r="V60"/>
    </row>
    <row r="61" spans="1:22" x14ac:dyDescent="0.2">
      <c r="A61" s="49" t="s">
        <v>30</v>
      </c>
      <c r="B61" s="39" t="s">
        <v>40</v>
      </c>
      <c r="C61" s="39" t="s">
        <v>41</v>
      </c>
      <c r="D61" s="39"/>
      <c r="G61" s="40"/>
      <c r="H61" s="40"/>
      <c r="I61" s="42"/>
      <c r="J61" s="12" t="str">
        <f>IF(T_EXTRAC[[#This Row],[PDS Active Ingredient Manufacturer]]&lt;&gt;"",T_EXTRAC[[#This Row],[PDS Active Ingredient Manufacturer]]&amp;"#CEP#"&amp;T_EXTRAC[[#This Row],[Manufactory CEP DMF]]&amp;"#CEP#"&amp;"#DMF#"&amp;T_EXTRAC[[#This Row],[Manufactory CEP DMF]]&amp;"#DMF#","")</f>
        <v/>
      </c>
      <c r="K61" s="11" t="str">
        <f>IF(T_EXTRAC[[#This Row],[PDS DMF CEP Owner]]&lt;&gt;"",LEFT(T_EXTRAC[[#This Row],[PDS DMF CEP Owner]],IFERROR(SEARCH(" ",T_EXTRAC[[#This Row],[PDS DMF CEP Owner]],1)-1,255)),IF(T_EXTRAC[[#This Row],[PDS Active Ingredient Manufacturer]]&lt;&gt;"",LEFT(T_EXTRAC[[#This Row],[PDS Active Ingredient Manufacturer]],IFERROR(SEARCH(" ",T_EXTRAC[[#This Row],[PDS Active Ingredient Manufacturer]],1)-1,255)),""))</f>
        <v/>
      </c>
      <c r="L61" t="str">
        <f>IF(T_EXTRAC[[#This Row],[PDS COS/CEP]]&lt;&gt;"",SUBSTITUTE(LEFT(T_EXTRAC[[#This Row],[PDS COS/CEP]],LEN(T_EXTRAC[[#This Row],[PDS COS/CEP]])-3)," ","-"),"")</f>
        <v/>
      </c>
      <c r="M61" t="str">
        <f>IF(AND(T_EXTRAC[[#This Row],[PDS COS/CEP]]&lt;&gt;"",ISNUMBER(VALUE(RIGHT(T_EXTRAC[[#This Row],[PDS COS/CEP]],2)))),VALUE(RIGHT(T_EXTRAC[[#This Row],[PDS COS/CEP]],2)),"")</f>
        <v/>
      </c>
      <c r="N61" t="str">
        <f>IF(T_EXTRAC[[#This Row],[PDS COS/CEP Version]]&lt;&gt;"",IF(T_EXTRAC[[#This Row],[PDS COS/CEP Version]]=_xlfn.MAXIFS(T_EXTRAC[PDS COS/CEP Version],T_EXTRAC[Application Code],T_EXTRAC[[#This Row],[Application Code]],T_EXTRAC[Manufactory CEP DMF],T_EXTRAC[[#This Row],[Manufactory CEP DMF]],T_EXTRAC[PDS COS/CEP hors version],T_EXTRAC[[#This Row],[PDS COS/CEP hors version]]),T_EXTRAC[[#This Row],[PDS COS/CEP Version]],""),"")</f>
        <v/>
      </c>
      <c r="O61" t="str">
        <f>IF(T_EXTRAC[[#This Row],[PDS COS/CEP Version max]]&lt;&gt;"",T_EXTRAC[[#This Row],[PDS COS/CEP]],"")</f>
        <v/>
      </c>
      <c r="P61" t="str">
        <f>IF(T_EXTRAC[[#This Row],[Info CEP]]&lt;&gt;"",T_EXTRAC[[#This Row],[Application Code]]&amp;"\"&amp;T_EXTRAC[[#This Row],[Manufactory CEP DMF]],"")</f>
        <v/>
      </c>
      <c r="Q61" t="str">
        <f>IF(T_EXTRAC[[#This Row],[Info CEP Temp]]&lt;&gt;"",IF(COUNTIFS($B$1:B61,T_EXTRAC[[#This Row],[Application Code]],$O$1:O61,T_EXTRAC[[#This Row],[Info CEP Temp]])=1,T_EXTRAC[[#This Row],[Info CEP Temp]],""),"")</f>
        <v/>
      </c>
      <c r="R61" t="str">
        <f>IF(AND(T_EXTRAC[[#This Row],[Manufactory CEP DMF]]&lt;&gt;"",T_EXTRAC[[#This Row],[PDS DMF]]&lt;&gt;""),T_EXTRAC[[#This Row],[PDS DMF]],"")</f>
        <v/>
      </c>
      <c r="S61" t="str">
        <f>IF(T_EXTRAC[[#This Row],[Info DMF]]&lt;&gt;"",T_EXTRAC[[#This Row],[Application Code]]&amp;"\"&amp;T_EXTRAC[[#This Row],[Manufactory CEP DMF]],"")</f>
        <v/>
      </c>
      <c r="T61" t="str">
        <f>IF(T_EXTRAC[[#This Row],[Info DMF Temp]]&lt;&gt;"",IF(COUNTIFS($B$1:B61,T_EXTRAC[[#This Row],[Application Code]],$R$1:R61,T_EXTRAC[[#This Row],[Info DMF Temp]])=1,T_EXTRAC[[#This Row],[Info DMF Temp]],""),"")</f>
        <v/>
      </c>
      <c r="U61" s="20" t="str">
        <f>IF(T_EXTRAC[[#This Row],[Concat Product + PDS AIM Temp]]&lt;&gt;"",IF(COUNTIFS($B$1:B61,T_EXTRAC[[#This Row],[Application Code]],$J$1:J61,T_EXTRAC[[#This Row],[Concat Product + PDS AIM Temp]])=1,SUBSTITUTE(SUBSTITUTE(T_EXTRAC[[#This Row],[Concat Product + PDS AIM Temp]],"#CEP#"&amp;T_EXTRAC[[#This Row],[Manufactory CEP DMF]]&amp;"#CEP#",IFERROR(" / "&amp;VLOOKUP(T_EXTRAC[[#This Row],[Application Code]]&amp;"\"&amp;T_EXTRAC[[#This Row],[Manufactory CEP DMF]],T_EXTRAC[[Clé CEP]:[Info CEP]],2,FALSE),"")),"#DMF#"&amp;T_EXTRAC[[#This Row],[Manufactory CEP DMF]]&amp;"#DMF#",IFERROR(" / "&amp;VLOOKUP(T_EXTRAC[[#This Row],[Application Code]]&amp;"\"&amp;T_EXTRAC[[#This Row],[Manufactory CEP DMF]],T_EXTRAC[[Clé DMF]:[Info DMF]],2,FALSE),"")),""),"")</f>
        <v/>
      </c>
      <c r="V61"/>
    </row>
    <row r="62" spans="1:22" x14ac:dyDescent="0.2">
      <c r="A62" s="49" t="s">
        <v>30</v>
      </c>
      <c r="B62" s="39" t="s">
        <v>40</v>
      </c>
      <c r="C62" s="39" t="s">
        <v>41</v>
      </c>
      <c r="D62" s="39"/>
      <c r="G62" s="40"/>
      <c r="H62" s="40"/>
      <c r="I62" s="42"/>
      <c r="J62" s="12" t="str">
        <f>IF(T_EXTRAC[[#This Row],[PDS Active Ingredient Manufacturer]]&lt;&gt;"",T_EXTRAC[[#This Row],[PDS Active Ingredient Manufacturer]]&amp;"#CEP#"&amp;T_EXTRAC[[#This Row],[Manufactory CEP DMF]]&amp;"#CEP#"&amp;"#DMF#"&amp;T_EXTRAC[[#This Row],[Manufactory CEP DMF]]&amp;"#DMF#","")</f>
        <v/>
      </c>
      <c r="K62" s="11" t="str">
        <f>IF(T_EXTRAC[[#This Row],[PDS DMF CEP Owner]]&lt;&gt;"",LEFT(T_EXTRAC[[#This Row],[PDS DMF CEP Owner]],IFERROR(SEARCH(" ",T_EXTRAC[[#This Row],[PDS DMF CEP Owner]],1)-1,255)),IF(T_EXTRAC[[#This Row],[PDS Active Ingredient Manufacturer]]&lt;&gt;"",LEFT(T_EXTRAC[[#This Row],[PDS Active Ingredient Manufacturer]],IFERROR(SEARCH(" ",T_EXTRAC[[#This Row],[PDS Active Ingredient Manufacturer]],1)-1,255)),""))</f>
        <v/>
      </c>
      <c r="L62" t="str">
        <f>IF(T_EXTRAC[[#This Row],[PDS COS/CEP]]&lt;&gt;"",SUBSTITUTE(LEFT(T_EXTRAC[[#This Row],[PDS COS/CEP]],LEN(T_EXTRAC[[#This Row],[PDS COS/CEP]])-3)," ","-"),"")</f>
        <v/>
      </c>
      <c r="M62" t="str">
        <f>IF(AND(T_EXTRAC[[#This Row],[PDS COS/CEP]]&lt;&gt;"",ISNUMBER(VALUE(RIGHT(T_EXTRAC[[#This Row],[PDS COS/CEP]],2)))),VALUE(RIGHT(T_EXTRAC[[#This Row],[PDS COS/CEP]],2)),"")</f>
        <v/>
      </c>
      <c r="N62" t="str">
        <f>IF(T_EXTRAC[[#This Row],[PDS COS/CEP Version]]&lt;&gt;"",IF(T_EXTRAC[[#This Row],[PDS COS/CEP Version]]=_xlfn.MAXIFS(T_EXTRAC[PDS COS/CEP Version],T_EXTRAC[Application Code],T_EXTRAC[[#This Row],[Application Code]],T_EXTRAC[Manufactory CEP DMF],T_EXTRAC[[#This Row],[Manufactory CEP DMF]],T_EXTRAC[PDS COS/CEP hors version],T_EXTRAC[[#This Row],[PDS COS/CEP hors version]]),T_EXTRAC[[#This Row],[PDS COS/CEP Version]],""),"")</f>
        <v/>
      </c>
      <c r="O62" t="str">
        <f>IF(T_EXTRAC[[#This Row],[PDS COS/CEP Version max]]&lt;&gt;"",T_EXTRAC[[#This Row],[PDS COS/CEP]],"")</f>
        <v/>
      </c>
      <c r="P62" t="str">
        <f>IF(T_EXTRAC[[#This Row],[Info CEP]]&lt;&gt;"",T_EXTRAC[[#This Row],[Application Code]]&amp;"\"&amp;T_EXTRAC[[#This Row],[Manufactory CEP DMF]],"")</f>
        <v/>
      </c>
      <c r="Q62" t="str">
        <f>IF(T_EXTRAC[[#This Row],[Info CEP Temp]]&lt;&gt;"",IF(COUNTIFS($B$1:B62,T_EXTRAC[[#This Row],[Application Code]],$O$1:O62,T_EXTRAC[[#This Row],[Info CEP Temp]])=1,T_EXTRAC[[#This Row],[Info CEP Temp]],""),"")</f>
        <v/>
      </c>
      <c r="R62" t="str">
        <f>IF(AND(T_EXTRAC[[#This Row],[Manufactory CEP DMF]]&lt;&gt;"",T_EXTRAC[[#This Row],[PDS DMF]]&lt;&gt;""),T_EXTRAC[[#This Row],[PDS DMF]],"")</f>
        <v/>
      </c>
      <c r="S62" t="str">
        <f>IF(T_EXTRAC[[#This Row],[Info DMF]]&lt;&gt;"",T_EXTRAC[[#This Row],[Application Code]]&amp;"\"&amp;T_EXTRAC[[#This Row],[Manufactory CEP DMF]],"")</f>
        <v/>
      </c>
      <c r="T62" t="str">
        <f>IF(T_EXTRAC[[#This Row],[Info DMF Temp]]&lt;&gt;"",IF(COUNTIFS($B$1:B62,T_EXTRAC[[#This Row],[Application Code]],$R$1:R62,T_EXTRAC[[#This Row],[Info DMF Temp]])=1,T_EXTRAC[[#This Row],[Info DMF Temp]],""),"")</f>
        <v/>
      </c>
      <c r="U62" s="20" t="str">
        <f>IF(T_EXTRAC[[#This Row],[Concat Product + PDS AIM Temp]]&lt;&gt;"",IF(COUNTIFS($B$1:B62,T_EXTRAC[[#This Row],[Application Code]],$J$1:J62,T_EXTRAC[[#This Row],[Concat Product + PDS AIM Temp]])=1,SUBSTITUTE(SUBSTITUTE(T_EXTRAC[[#This Row],[Concat Product + PDS AIM Temp]],"#CEP#"&amp;T_EXTRAC[[#This Row],[Manufactory CEP DMF]]&amp;"#CEP#",IFERROR(" / "&amp;VLOOKUP(T_EXTRAC[[#This Row],[Application Code]]&amp;"\"&amp;T_EXTRAC[[#This Row],[Manufactory CEP DMF]],T_EXTRAC[[Clé CEP]:[Info CEP]],2,FALSE),"")),"#DMF#"&amp;T_EXTRAC[[#This Row],[Manufactory CEP DMF]]&amp;"#DMF#",IFERROR(" / "&amp;VLOOKUP(T_EXTRAC[[#This Row],[Application Code]]&amp;"\"&amp;T_EXTRAC[[#This Row],[Manufactory CEP DMF]],T_EXTRAC[[Clé DMF]:[Info DMF]],2,FALSE),"")),""),"")</f>
        <v/>
      </c>
      <c r="V62"/>
    </row>
    <row r="63" spans="1:22" x14ac:dyDescent="0.2">
      <c r="A63" s="49" t="s">
        <v>30</v>
      </c>
      <c r="B63" s="39" t="s">
        <v>40</v>
      </c>
      <c r="C63" s="39" t="s">
        <v>41</v>
      </c>
      <c r="D63" s="39"/>
      <c r="G63" s="40"/>
      <c r="H63" s="40"/>
      <c r="I63" s="42"/>
      <c r="J63" s="12" t="str">
        <f>IF(T_EXTRAC[[#This Row],[PDS Active Ingredient Manufacturer]]&lt;&gt;"",T_EXTRAC[[#This Row],[PDS Active Ingredient Manufacturer]]&amp;"#CEP#"&amp;T_EXTRAC[[#This Row],[Manufactory CEP DMF]]&amp;"#CEP#"&amp;"#DMF#"&amp;T_EXTRAC[[#This Row],[Manufactory CEP DMF]]&amp;"#DMF#","")</f>
        <v/>
      </c>
      <c r="K63" s="11" t="str">
        <f>IF(T_EXTRAC[[#This Row],[PDS DMF CEP Owner]]&lt;&gt;"",LEFT(T_EXTRAC[[#This Row],[PDS DMF CEP Owner]],IFERROR(SEARCH(" ",T_EXTRAC[[#This Row],[PDS DMF CEP Owner]],1)-1,255)),IF(T_EXTRAC[[#This Row],[PDS Active Ingredient Manufacturer]]&lt;&gt;"",LEFT(T_EXTRAC[[#This Row],[PDS Active Ingredient Manufacturer]],IFERROR(SEARCH(" ",T_EXTRAC[[#This Row],[PDS Active Ingredient Manufacturer]],1)-1,255)),""))</f>
        <v/>
      </c>
      <c r="L63" t="str">
        <f>IF(T_EXTRAC[[#This Row],[PDS COS/CEP]]&lt;&gt;"",SUBSTITUTE(LEFT(T_EXTRAC[[#This Row],[PDS COS/CEP]],LEN(T_EXTRAC[[#This Row],[PDS COS/CEP]])-3)," ","-"),"")</f>
        <v/>
      </c>
      <c r="M63" t="str">
        <f>IF(AND(T_EXTRAC[[#This Row],[PDS COS/CEP]]&lt;&gt;"",ISNUMBER(VALUE(RIGHT(T_EXTRAC[[#This Row],[PDS COS/CEP]],2)))),VALUE(RIGHT(T_EXTRAC[[#This Row],[PDS COS/CEP]],2)),"")</f>
        <v/>
      </c>
      <c r="N63" t="str">
        <f>IF(T_EXTRAC[[#This Row],[PDS COS/CEP Version]]&lt;&gt;"",IF(T_EXTRAC[[#This Row],[PDS COS/CEP Version]]=_xlfn.MAXIFS(T_EXTRAC[PDS COS/CEP Version],T_EXTRAC[Application Code],T_EXTRAC[[#This Row],[Application Code]],T_EXTRAC[Manufactory CEP DMF],T_EXTRAC[[#This Row],[Manufactory CEP DMF]],T_EXTRAC[PDS COS/CEP hors version],T_EXTRAC[[#This Row],[PDS COS/CEP hors version]]),T_EXTRAC[[#This Row],[PDS COS/CEP Version]],""),"")</f>
        <v/>
      </c>
      <c r="O63" t="str">
        <f>IF(T_EXTRAC[[#This Row],[PDS COS/CEP Version max]]&lt;&gt;"",T_EXTRAC[[#This Row],[PDS COS/CEP]],"")</f>
        <v/>
      </c>
      <c r="P63" t="str">
        <f>IF(T_EXTRAC[[#This Row],[Info CEP]]&lt;&gt;"",T_EXTRAC[[#This Row],[Application Code]]&amp;"\"&amp;T_EXTRAC[[#This Row],[Manufactory CEP DMF]],"")</f>
        <v/>
      </c>
      <c r="Q63" t="str">
        <f>IF(T_EXTRAC[[#This Row],[Info CEP Temp]]&lt;&gt;"",IF(COUNTIFS($B$1:B63,T_EXTRAC[[#This Row],[Application Code]],$O$1:O63,T_EXTRAC[[#This Row],[Info CEP Temp]])=1,T_EXTRAC[[#This Row],[Info CEP Temp]],""),"")</f>
        <v/>
      </c>
      <c r="R63" t="str">
        <f>IF(AND(T_EXTRAC[[#This Row],[Manufactory CEP DMF]]&lt;&gt;"",T_EXTRAC[[#This Row],[PDS DMF]]&lt;&gt;""),T_EXTRAC[[#This Row],[PDS DMF]],"")</f>
        <v/>
      </c>
      <c r="S63" t="str">
        <f>IF(T_EXTRAC[[#This Row],[Info DMF]]&lt;&gt;"",T_EXTRAC[[#This Row],[Application Code]]&amp;"\"&amp;T_EXTRAC[[#This Row],[Manufactory CEP DMF]],"")</f>
        <v/>
      </c>
      <c r="T63" t="str">
        <f>IF(T_EXTRAC[[#This Row],[Info DMF Temp]]&lt;&gt;"",IF(COUNTIFS($B$1:B63,T_EXTRAC[[#This Row],[Application Code]],$R$1:R63,T_EXTRAC[[#This Row],[Info DMF Temp]])=1,T_EXTRAC[[#This Row],[Info DMF Temp]],""),"")</f>
        <v/>
      </c>
      <c r="U63" s="20" t="str">
        <f>IF(T_EXTRAC[[#This Row],[Concat Product + PDS AIM Temp]]&lt;&gt;"",IF(COUNTIFS($B$1:B63,T_EXTRAC[[#This Row],[Application Code]],$J$1:J63,T_EXTRAC[[#This Row],[Concat Product + PDS AIM Temp]])=1,SUBSTITUTE(SUBSTITUTE(T_EXTRAC[[#This Row],[Concat Product + PDS AIM Temp]],"#CEP#"&amp;T_EXTRAC[[#This Row],[Manufactory CEP DMF]]&amp;"#CEP#",IFERROR(" / "&amp;VLOOKUP(T_EXTRAC[[#This Row],[Application Code]]&amp;"\"&amp;T_EXTRAC[[#This Row],[Manufactory CEP DMF]],T_EXTRAC[[Clé CEP]:[Info CEP]],2,FALSE),"")),"#DMF#"&amp;T_EXTRAC[[#This Row],[Manufactory CEP DMF]]&amp;"#DMF#",IFERROR(" / "&amp;VLOOKUP(T_EXTRAC[[#This Row],[Application Code]]&amp;"\"&amp;T_EXTRAC[[#This Row],[Manufactory CEP DMF]],T_EXTRAC[[Clé DMF]:[Info DMF]],2,FALSE),"")),""),"")</f>
        <v/>
      </c>
      <c r="V63"/>
    </row>
    <row r="64" spans="1:22" x14ac:dyDescent="0.2">
      <c r="A64" s="49" t="s">
        <v>30</v>
      </c>
      <c r="B64" s="39" t="s">
        <v>40</v>
      </c>
      <c r="C64" s="39" t="s">
        <v>41</v>
      </c>
      <c r="D64" s="39"/>
      <c r="G64" s="40"/>
      <c r="H64" s="40"/>
      <c r="I64" s="42"/>
      <c r="J64" s="12" t="str">
        <f>IF(T_EXTRAC[[#This Row],[PDS Active Ingredient Manufacturer]]&lt;&gt;"",T_EXTRAC[[#This Row],[PDS Active Ingredient Manufacturer]]&amp;"#CEP#"&amp;T_EXTRAC[[#This Row],[Manufactory CEP DMF]]&amp;"#CEP#"&amp;"#DMF#"&amp;T_EXTRAC[[#This Row],[Manufactory CEP DMF]]&amp;"#DMF#","")</f>
        <v/>
      </c>
      <c r="K64" s="11" t="str">
        <f>IF(T_EXTRAC[[#This Row],[PDS DMF CEP Owner]]&lt;&gt;"",LEFT(T_EXTRAC[[#This Row],[PDS DMF CEP Owner]],IFERROR(SEARCH(" ",T_EXTRAC[[#This Row],[PDS DMF CEP Owner]],1)-1,255)),IF(T_EXTRAC[[#This Row],[PDS Active Ingredient Manufacturer]]&lt;&gt;"",LEFT(T_EXTRAC[[#This Row],[PDS Active Ingredient Manufacturer]],IFERROR(SEARCH(" ",T_EXTRAC[[#This Row],[PDS Active Ingredient Manufacturer]],1)-1,255)),""))</f>
        <v/>
      </c>
      <c r="L64" t="str">
        <f>IF(T_EXTRAC[[#This Row],[PDS COS/CEP]]&lt;&gt;"",SUBSTITUTE(LEFT(T_EXTRAC[[#This Row],[PDS COS/CEP]],LEN(T_EXTRAC[[#This Row],[PDS COS/CEP]])-3)," ","-"),"")</f>
        <v/>
      </c>
      <c r="M64" t="str">
        <f>IF(AND(T_EXTRAC[[#This Row],[PDS COS/CEP]]&lt;&gt;"",ISNUMBER(VALUE(RIGHT(T_EXTRAC[[#This Row],[PDS COS/CEP]],2)))),VALUE(RIGHT(T_EXTRAC[[#This Row],[PDS COS/CEP]],2)),"")</f>
        <v/>
      </c>
      <c r="N64" t="str">
        <f>IF(T_EXTRAC[[#This Row],[PDS COS/CEP Version]]&lt;&gt;"",IF(T_EXTRAC[[#This Row],[PDS COS/CEP Version]]=_xlfn.MAXIFS(T_EXTRAC[PDS COS/CEP Version],T_EXTRAC[Application Code],T_EXTRAC[[#This Row],[Application Code]],T_EXTRAC[Manufactory CEP DMF],T_EXTRAC[[#This Row],[Manufactory CEP DMF]],T_EXTRAC[PDS COS/CEP hors version],T_EXTRAC[[#This Row],[PDS COS/CEP hors version]]),T_EXTRAC[[#This Row],[PDS COS/CEP Version]],""),"")</f>
        <v/>
      </c>
      <c r="O64" t="str">
        <f>IF(T_EXTRAC[[#This Row],[PDS COS/CEP Version max]]&lt;&gt;"",T_EXTRAC[[#This Row],[PDS COS/CEP]],"")</f>
        <v/>
      </c>
      <c r="P64" t="str">
        <f>IF(T_EXTRAC[[#This Row],[Info CEP]]&lt;&gt;"",T_EXTRAC[[#This Row],[Application Code]]&amp;"\"&amp;T_EXTRAC[[#This Row],[Manufactory CEP DMF]],"")</f>
        <v/>
      </c>
      <c r="Q64" t="str">
        <f>IF(T_EXTRAC[[#This Row],[Info CEP Temp]]&lt;&gt;"",IF(COUNTIFS($B$1:B64,T_EXTRAC[[#This Row],[Application Code]],$O$1:O64,T_EXTRAC[[#This Row],[Info CEP Temp]])=1,T_EXTRAC[[#This Row],[Info CEP Temp]],""),"")</f>
        <v/>
      </c>
      <c r="R64" t="str">
        <f>IF(AND(T_EXTRAC[[#This Row],[Manufactory CEP DMF]]&lt;&gt;"",T_EXTRAC[[#This Row],[PDS DMF]]&lt;&gt;""),T_EXTRAC[[#This Row],[PDS DMF]],"")</f>
        <v/>
      </c>
      <c r="S64" t="str">
        <f>IF(T_EXTRAC[[#This Row],[Info DMF]]&lt;&gt;"",T_EXTRAC[[#This Row],[Application Code]]&amp;"\"&amp;T_EXTRAC[[#This Row],[Manufactory CEP DMF]],"")</f>
        <v/>
      </c>
      <c r="T64" t="str">
        <f>IF(T_EXTRAC[[#This Row],[Info DMF Temp]]&lt;&gt;"",IF(COUNTIFS($B$1:B64,T_EXTRAC[[#This Row],[Application Code]],$R$1:R64,T_EXTRAC[[#This Row],[Info DMF Temp]])=1,T_EXTRAC[[#This Row],[Info DMF Temp]],""),"")</f>
        <v/>
      </c>
      <c r="U64" s="20" t="str">
        <f>IF(T_EXTRAC[[#This Row],[Concat Product + PDS AIM Temp]]&lt;&gt;"",IF(COUNTIFS($B$1:B64,T_EXTRAC[[#This Row],[Application Code]],$J$1:J64,T_EXTRAC[[#This Row],[Concat Product + PDS AIM Temp]])=1,SUBSTITUTE(SUBSTITUTE(T_EXTRAC[[#This Row],[Concat Product + PDS AIM Temp]],"#CEP#"&amp;T_EXTRAC[[#This Row],[Manufactory CEP DMF]]&amp;"#CEP#",IFERROR(" / "&amp;VLOOKUP(T_EXTRAC[[#This Row],[Application Code]]&amp;"\"&amp;T_EXTRAC[[#This Row],[Manufactory CEP DMF]],T_EXTRAC[[Clé CEP]:[Info CEP]],2,FALSE),"")),"#DMF#"&amp;T_EXTRAC[[#This Row],[Manufactory CEP DMF]]&amp;"#DMF#",IFERROR(" / "&amp;VLOOKUP(T_EXTRAC[[#This Row],[Application Code]]&amp;"\"&amp;T_EXTRAC[[#This Row],[Manufactory CEP DMF]],T_EXTRAC[[Clé DMF]:[Info DMF]],2,FALSE),"")),""),"")</f>
        <v/>
      </c>
      <c r="V64"/>
    </row>
    <row r="65" spans="1:22" x14ac:dyDescent="0.2">
      <c r="A65" s="49" t="s">
        <v>30</v>
      </c>
      <c r="B65" s="39" t="s">
        <v>40</v>
      </c>
      <c r="C65" s="39" t="s">
        <v>41</v>
      </c>
      <c r="D65" s="39"/>
      <c r="G65" s="40"/>
      <c r="H65" s="40"/>
      <c r="I65" s="42"/>
      <c r="J65" s="12" t="str">
        <f>IF(T_EXTRAC[[#This Row],[PDS Active Ingredient Manufacturer]]&lt;&gt;"",T_EXTRAC[[#This Row],[PDS Active Ingredient Manufacturer]]&amp;"#CEP#"&amp;T_EXTRAC[[#This Row],[Manufactory CEP DMF]]&amp;"#CEP#"&amp;"#DMF#"&amp;T_EXTRAC[[#This Row],[Manufactory CEP DMF]]&amp;"#DMF#","")</f>
        <v/>
      </c>
      <c r="K65" s="11" t="str">
        <f>IF(T_EXTRAC[[#This Row],[PDS DMF CEP Owner]]&lt;&gt;"",LEFT(T_EXTRAC[[#This Row],[PDS DMF CEP Owner]],IFERROR(SEARCH(" ",T_EXTRAC[[#This Row],[PDS DMF CEP Owner]],1)-1,255)),IF(T_EXTRAC[[#This Row],[PDS Active Ingredient Manufacturer]]&lt;&gt;"",LEFT(T_EXTRAC[[#This Row],[PDS Active Ingredient Manufacturer]],IFERROR(SEARCH(" ",T_EXTRAC[[#This Row],[PDS Active Ingredient Manufacturer]],1)-1,255)),""))</f>
        <v/>
      </c>
      <c r="L65" t="str">
        <f>IF(T_EXTRAC[[#This Row],[PDS COS/CEP]]&lt;&gt;"",SUBSTITUTE(LEFT(T_EXTRAC[[#This Row],[PDS COS/CEP]],LEN(T_EXTRAC[[#This Row],[PDS COS/CEP]])-3)," ","-"),"")</f>
        <v/>
      </c>
      <c r="M65" t="str">
        <f>IF(AND(T_EXTRAC[[#This Row],[PDS COS/CEP]]&lt;&gt;"",ISNUMBER(VALUE(RIGHT(T_EXTRAC[[#This Row],[PDS COS/CEP]],2)))),VALUE(RIGHT(T_EXTRAC[[#This Row],[PDS COS/CEP]],2)),"")</f>
        <v/>
      </c>
      <c r="N65" t="str">
        <f>IF(T_EXTRAC[[#This Row],[PDS COS/CEP Version]]&lt;&gt;"",IF(T_EXTRAC[[#This Row],[PDS COS/CEP Version]]=_xlfn.MAXIFS(T_EXTRAC[PDS COS/CEP Version],T_EXTRAC[Application Code],T_EXTRAC[[#This Row],[Application Code]],T_EXTRAC[Manufactory CEP DMF],T_EXTRAC[[#This Row],[Manufactory CEP DMF]],T_EXTRAC[PDS COS/CEP hors version],T_EXTRAC[[#This Row],[PDS COS/CEP hors version]]),T_EXTRAC[[#This Row],[PDS COS/CEP Version]],""),"")</f>
        <v/>
      </c>
      <c r="O65" t="str">
        <f>IF(T_EXTRAC[[#This Row],[PDS COS/CEP Version max]]&lt;&gt;"",T_EXTRAC[[#This Row],[PDS COS/CEP]],"")</f>
        <v/>
      </c>
      <c r="P65" t="str">
        <f>IF(T_EXTRAC[[#This Row],[Info CEP]]&lt;&gt;"",T_EXTRAC[[#This Row],[Application Code]]&amp;"\"&amp;T_EXTRAC[[#This Row],[Manufactory CEP DMF]],"")</f>
        <v/>
      </c>
      <c r="Q65" t="str">
        <f>IF(T_EXTRAC[[#This Row],[Info CEP Temp]]&lt;&gt;"",IF(COUNTIFS($B$1:B65,T_EXTRAC[[#This Row],[Application Code]],$O$1:O65,T_EXTRAC[[#This Row],[Info CEP Temp]])=1,T_EXTRAC[[#This Row],[Info CEP Temp]],""),"")</f>
        <v/>
      </c>
      <c r="R65" t="str">
        <f>IF(AND(T_EXTRAC[[#This Row],[Manufactory CEP DMF]]&lt;&gt;"",T_EXTRAC[[#This Row],[PDS DMF]]&lt;&gt;""),T_EXTRAC[[#This Row],[PDS DMF]],"")</f>
        <v/>
      </c>
      <c r="S65" t="str">
        <f>IF(T_EXTRAC[[#This Row],[Info DMF]]&lt;&gt;"",T_EXTRAC[[#This Row],[Application Code]]&amp;"\"&amp;T_EXTRAC[[#This Row],[Manufactory CEP DMF]],"")</f>
        <v/>
      </c>
      <c r="T65" t="str">
        <f>IF(T_EXTRAC[[#This Row],[Info DMF Temp]]&lt;&gt;"",IF(COUNTIFS($B$1:B65,T_EXTRAC[[#This Row],[Application Code]],$R$1:R65,T_EXTRAC[[#This Row],[Info DMF Temp]])=1,T_EXTRAC[[#This Row],[Info DMF Temp]],""),"")</f>
        <v/>
      </c>
      <c r="U65" s="20" t="str">
        <f>IF(T_EXTRAC[[#This Row],[Concat Product + PDS AIM Temp]]&lt;&gt;"",IF(COUNTIFS($B$1:B65,T_EXTRAC[[#This Row],[Application Code]],$J$1:J65,T_EXTRAC[[#This Row],[Concat Product + PDS AIM Temp]])=1,SUBSTITUTE(SUBSTITUTE(T_EXTRAC[[#This Row],[Concat Product + PDS AIM Temp]],"#CEP#"&amp;T_EXTRAC[[#This Row],[Manufactory CEP DMF]]&amp;"#CEP#",IFERROR(" / "&amp;VLOOKUP(T_EXTRAC[[#This Row],[Application Code]]&amp;"\"&amp;T_EXTRAC[[#This Row],[Manufactory CEP DMF]],T_EXTRAC[[Clé CEP]:[Info CEP]],2,FALSE),"")),"#DMF#"&amp;T_EXTRAC[[#This Row],[Manufactory CEP DMF]]&amp;"#DMF#",IFERROR(" / "&amp;VLOOKUP(T_EXTRAC[[#This Row],[Application Code]]&amp;"\"&amp;T_EXTRAC[[#This Row],[Manufactory CEP DMF]],T_EXTRAC[[Clé DMF]:[Info DMF]],2,FALSE),"")),""),"")</f>
        <v/>
      </c>
      <c r="V65"/>
    </row>
    <row r="66" spans="1:22" x14ac:dyDescent="0.2">
      <c r="A66" s="49" t="s">
        <v>30</v>
      </c>
      <c r="B66" s="39" t="s">
        <v>40</v>
      </c>
      <c r="C66" s="39" t="s">
        <v>41</v>
      </c>
      <c r="D66" s="39"/>
      <c r="G66" s="40"/>
      <c r="H66" s="40"/>
      <c r="I66" s="42"/>
      <c r="J66" s="12" t="str">
        <f>IF(T_EXTRAC[[#This Row],[PDS Active Ingredient Manufacturer]]&lt;&gt;"",T_EXTRAC[[#This Row],[PDS Active Ingredient Manufacturer]]&amp;"#CEP#"&amp;T_EXTRAC[[#This Row],[Manufactory CEP DMF]]&amp;"#CEP#"&amp;"#DMF#"&amp;T_EXTRAC[[#This Row],[Manufactory CEP DMF]]&amp;"#DMF#","")</f>
        <v/>
      </c>
      <c r="K66" s="11" t="str">
        <f>IF(T_EXTRAC[[#This Row],[PDS DMF CEP Owner]]&lt;&gt;"",LEFT(T_EXTRAC[[#This Row],[PDS DMF CEP Owner]],IFERROR(SEARCH(" ",T_EXTRAC[[#This Row],[PDS DMF CEP Owner]],1)-1,255)),IF(T_EXTRAC[[#This Row],[PDS Active Ingredient Manufacturer]]&lt;&gt;"",LEFT(T_EXTRAC[[#This Row],[PDS Active Ingredient Manufacturer]],IFERROR(SEARCH(" ",T_EXTRAC[[#This Row],[PDS Active Ingredient Manufacturer]],1)-1,255)),""))</f>
        <v/>
      </c>
      <c r="L66" t="str">
        <f>IF(T_EXTRAC[[#This Row],[PDS COS/CEP]]&lt;&gt;"",SUBSTITUTE(LEFT(T_EXTRAC[[#This Row],[PDS COS/CEP]],LEN(T_EXTRAC[[#This Row],[PDS COS/CEP]])-3)," ","-"),"")</f>
        <v/>
      </c>
      <c r="M66" t="str">
        <f>IF(AND(T_EXTRAC[[#This Row],[PDS COS/CEP]]&lt;&gt;"",ISNUMBER(VALUE(RIGHT(T_EXTRAC[[#This Row],[PDS COS/CEP]],2)))),VALUE(RIGHT(T_EXTRAC[[#This Row],[PDS COS/CEP]],2)),"")</f>
        <v/>
      </c>
      <c r="N66" t="str">
        <f>IF(T_EXTRAC[[#This Row],[PDS COS/CEP Version]]&lt;&gt;"",IF(T_EXTRAC[[#This Row],[PDS COS/CEP Version]]=_xlfn.MAXIFS(T_EXTRAC[PDS COS/CEP Version],T_EXTRAC[Application Code],T_EXTRAC[[#This Row],[Application Code]],T_EXTRAC[Manufactory CEP DMF],T_EXTRAC[[#This Row],[Manufactory CEP DMF]],T_EXTRAC[PDS COS/CEP hors version],T_EXTRAC[[#This Row],[PDS COS/CEP hors version]]),T_EXTRAC[[#This Row],[PDS COS/CEP Version]],""),"")</f>
        <v/>
      </c>
      <c r="O66" t="str">
        <f>IF(T_EXTRAC[[#This Row],[PDS COS/CEP Version max]]&lt;&gt;"",T_EXTRAC[[#This Row],[PDS COS/CEP]],"")</f>
        <v/>
      </c>
      <c r="P66" t="str">
        <f>IF(T_EXTRAC[[#This Row],[Info CEP]]&lt;&gt;"",T_EXTRAC[[#This Row],[Application Code]]&amp;"\"&amp;T_EXTRAC[[#This Row],[Manufactory CEP DMF]],"")</f>
        <v/>
      </c>
      <c r="Q66" t="str">
        <f>IF(T_EXTRAC[[#This Row],[Info CEP Temp]]&lt;&gt;"",IF(COUNTIFS($B$1:B66,T_EXTRAC[[#This Row],[Application Code]],$O$1:O66,T_EXTRAC[[#This Row],[Info CEP Temp]])=1,T_EXTRAC[[#This Row],[Info CEP Temp]],""),"")</f>
        <v/>
      </c>
      <c r="R66" t="str">
        <f>IF(AND(T_EXTRAC[[#This Row],[Manufactory CEP DMF]]&lt;&gt;"",T_EXTRAC[[#This Row],[PDS DMF]]&lt;&gt;""),T_EXTRAC[[#This Row],[PDS DMF]],"")</f>
        <v/>
      </c>
      <c r="S66" t="str">
        <f>IF(T_EXTRAC[[#This Row],[Info DMF]]&lt;&gt;"",T_EXTRAC[[#This Row],[Application Code]]&amp;"\"&amp;T_EXTRAC[[#This Row],[Manufactory CEP DMF]],"")</f>
        <v/>
      </c>
      <c r="T66" t="str">
        <f>IF(T_EXTRAC[[#This Row],[Info DMF Temp]]&lt;&gt;"",IF(COUNTIFS($B$1:B66,T_EXTRAC[[#This Row],[Application Code]],$R$1:R66,T_EXTRAC[[#This Row],[Info DMF Temp]])=1,T_EXTRAC[[#This Row],[Info DMF Temp]],""),"")</f>
        <v/>
      </c>
      <c r="U66" s="20" t="str">
        <f>IF(T_EXTRAC[[#This Row],[Concat Product + PDS AIM Temp]]&lt;&gt;"",IF(COUNTIFS($B$1:B66,T_EXTRAC[[#This Row],[Application Code]],$J$1:J66,T_EXTRAC[[#This Row],[Concat Product + PDS AIM Temp]])=1,SUBSTITUTE(SUBSTITUTE(T_EXTRAC[[#This Row],[Concat Product + PDS AIM Temp]],"#CEP#"&amp;T_EXTRAC[[#This Row],[Manufactory CEP DMF]]&amp;"#CEP#",IFERROR(" / "&amp;VLOOKUP(T_EXTRAC[[#This Row],[Application Code]]&amp;"\"&amp;T_EXTRAC[[#This Row],[Manufactory CEP DMF]],T_EXTRAC[[Clé CEP]:[Info CEP]],2,FALSE),"")),"#DMF#"&amp;T_EXTRAC[[#This Row],[Manufactory CEP DMF]]&amp;"#DMF#",IFERROR(" / "&amp;VLOOKUP(T_EXTRAC[[#This Row],[Application Code]]&amp;"\"&amp;T_EXTRAC[[#This Row],[Manufactory CEP DMF]],T_EXTRAC[[Clé DMF]:[Info DMF]],2,FALSE),"")),""),"")</f>
        <v/>
      </c>
      <c r="V66"/>
    </row>
    <row r="67" spans="1:22" x14ac:dyDescent="0.2">
      <c r="A67" s="49" t="s">
        <v>30</v>
      </c>
      <c r="B67" s="39" t="s">
        <v>40</v>
      </c>
      <c r="C67" s="39" t="s">
        <v>41</v>
      </c>
      <c r="D67" s="39"/>
      <c r="G67" s="40"/>
      <c r="H67" s="40"/>
      <c r="I67" s="42"/>
      <c r="J67" s="12" t="str">
        <f>IF(T_EXTRAC[[#This Row],[PDS Active Ingredient Manufacturer]]&lt;&gt;"",T_EXTRAC[[#This Row],[PDS Active Ingredient Manufacturer]]&amp;"#CEP#"&amp;T_EXTRAC[[#This Row],[Manufactory CEP DMF]]&amp;"#CEP#"&amp;"#DMF#"&amp;T_EXTRAC[[#This Row],[Manufactory CEP DMF]]&amp;"#DMF#","")</f>
        <v/>
      </c>
      <c r="K67" s="11" t="str">
        <f>IF(T_EXTRAC[[#This Row],[PDS DMF CEP Owner]]&lt;&gt;"",LEFT(T_EXTRAC[[#This Row],[PDS DMF CEP Owner]],IFERROR(SEARCH(" ",T_EXTRAC[[#This Row],[PDS DMF CEP Owner]],1)-1,255)),IF(T_EXTRAC[[#This Row],[PDS Active Ingredient Manufacturer]]&lt;&gt;"",LEFT(T_EXTRAC[[#This Row],[PDS Active Ingredient Manufacturer]],IFERROR(SEARCH(" ",T_EXTRAC[[#This Row],[PDS Active Ingredient Manufacturer]],1)-1,255)),""))</f>
        <v/>
      </c>
      <c r="L67" t="str">
        <f>IF(T_EXTRAC[[#This Row],[PDS COS/CEP]]&lt;&gt;"",SUBSTITUTE(LEFT(T_EXTRAC[[#This Row],[PDS COS/CEP]],LEN(T_EXTRAC[[#This Row],[PDS COS/CEP]])-3)," ","-"),"")</f>
        <v/>
      </c>
      <c r="M67" t="str">
        <f>IF(AND(T_EXTRAC[[#This Row],[PDS COS/CEP]]&lt;&gt;"",ISNUMBER(VALUE(RIGHT(T_EXTRAC[[#This Row],[PDS COS/CEP]],2)))),VALUE(RIGHT(T_EXTRAC[[#This Row],[PDS COS/CEP]],2)),"")</f>
        <v/>
      </c>
      <c r="N67" t="str">
        <f>IF(T_EXTRAC[[#This Row],[PDS COS/CEP Version]]&lt;&gt;"",IF(T_EXTRAC[[#This Row],[PDS COS/CEP Version]]=_xlfn.MAXIFS(T_EXTRAC[PDS COS/CEP Version],T_EXTRAC[Application Code],T_EXTRAC[[#This Row],[Application Code]],T_EXTRAC[Manufactory CEP DMF],T_EXTRAC[[#This Row],[Manufactory CEP DMF]],T_EXTRAC[PDS COS/CEP hors version],T_EXTRAC[[#This Row],[PDS COS/CEP hors version]]),T_EXTRAC[[#This Row],[PDS COS/CEP Version]],""),"")</f>
        <v/>
      </c>
      <c r="O67" t="str">
        <f>IF(T_EXTRAC[[#This Row],[PDS COS/CEP Version max]]&lt;&gt;"",T_EXTRAC[[#This Row],[PDS COS/CEP]],"")</f>
        <v/>
      </c>
      <c r="P67" t="str">
        <f>IF(T_EXTRAC[[#This Row],[Info CEP]]&lt;&gt;"",T_EXTRAC[[#This Row],[Application Code]]&amp;"\"&amp;T_EXTRAC[[#This Row],[Manufactory CEP DMF]],"")</f>
        <v/>
      </c>
      <c r="Q67" t="str">
        <f>IF(T_EXTRAC[[#This Row],[Info CEP Temp]]&lt;&gt;"",IF(COUNTIFS($B$1:B67,T_EXTRAC[[#This Row],[Application Code]],$O$1:O67,T_EXTRAC[[#This Row],[Info CEP Temp]])=1,T_EXTRAC[[#This Row],[Info CEP Temp]],""),"")</f>
        <v/>
      </c>
      <c r="R67" t="str">
        <f>IF(AND(T_EXTRAC[[#This Row],[Manufactory CEP DMF]]&lt;&gt;"",T_EXTRAC[[#This Row],[PDS DMF]]&lt;&gt;""),T_EXTRAC[[#This Row],[PDS DMF]],"")</f>
        <v/>
      </c>
      <c r="S67" t="str">
        <f>IF(T_EXTRAC[[#This Row],[Info DMF]]&lt;&gt;"",T_EXTRAC[[#This Row],[Application Code]]&amp;"\"&amp;T_EXTRAC[[#This Row],[Manufactory CEP DMF]],"")</f>
        <v/>
      </c>
      <c r="T67" t="str">
        <f>IF(T_EXTRAC[[#This Row],[Info DMF Temp]]&lt;&gt;"",IF(COUNTIFS($B$1:B67,T_EXTRAC[[#This Row],[Application Code]],$R$1:R67,T_EXTRAC[[#This Row],[Info DMF Temp]])=1,T_EXTRAC[[#This Row],[Info DMF Temp]],""),"")</f>
        <v/>
      </c>
      <c r="U67" s="20" t="str">
        <f>IF(T_EXTRAC[[#This Row],[Concat Product + PDS AIM Temp]]&lt;&gt;"",IF(COUNTIFS($B$1:B67,T_EXTRAC[[#This Row],[Application Code]],$J$1:J67,T_EXTRAC[[#This Row],[Concat Product + PDS AIM Temp]])=1,SUBSTITUTE(SUBSTITUTE(T_EXTRAC[[#This Row],[Concat Product + PDS AIM Temp]],"#CEP#"&amp;T_EXTRAC[[#This Row],[Manufactory CEP DMF]]&amp;"#CEP#",IFERROR(" / "&amp;VLOOKUP(T_EXTRAC[[#This Row],[Application Code]]&amp;"\"&amp;T_EXTRAC[[#This Row],[Manufactory CEP DMF]],T_EXTRAC[[Clé CEP]:[Info CEP]],2,FALSE),"")),"#DMF#"&amp;T_EXTRAC[[#This Row],[Manufactory CEP DMF]]&amp;"#DMF#",IFERROR(" / "&amp;VLOOKUP(T_EXTRAC[[#This Row],[Application Code]]&amp;"\"&amp;T_EXTRAC[[#This Row],[Manufactory CEP DMF]],T_EXTRAC[[Clé DMF]:[Info DMF]],2,FALSE),"")),""),"")</f>
        <v/>
      </c>
      <c r="V67"/>
    </row>
    <row r="68" spans="1:22" x14ac:dyDescent="0.2">
      <c r="A68" s="49" t="s">
        <v>30</v>
      </c>
      <c r="B68" s="39" t="s">
        <v>40</v>
      </c>
      <c r="C68" s="39" t="s">
        <v>41</v>
      </c>
      <c r="D68" s="39"/>
      <c r="G68" s="40"/>
      <c r="H68" s="40"/>
      <c r="I68" s="42"/>
      <c r="J68" s="12" t="str">
        <f>IF(T_EXTRAC[[#This Row],[PDS Active Ingredient Manufacturer]]&lt;&gt;"",T_EXTRAC[[#This Row],[PDS Active Ingredient Manufacturer]]&amp;"#CEP#"&amp;T_EXTRAC[[#This Row],[Manufactory CEP DMF]]&amp;"#CEP#"&amp;"#DMF#"&amp;T_EXTRAC[[#This Row],[Manufactory CEP DMF]]&amp;"#DMF#","")</f>
        <v/>
      </c>
      <c r="K68" s="11" t="str">
        <f>IF(T_EXTRAC[[#This Row],[PDS DMF CEP Owner]]&lt;&gt;"",LEFT(T_EXTRAC[[#This Row],[PDS DMF CEP Owner]],IFERROR(SEARCH(" ",T_EXTRAC[[#This Row],[PDS DMF CEP Owner]],1)-1,255)),IF(T_EXTRAC[[#This Row],[PDS Active Ingredient Manufacturer]]&lt;&gt;"",LEFT(T_EXTRAC[[#This Row],[PDS Active Ingredient Manufacturer]],IFERROR(SEARCH(" ",T_EXTRAC[[#This Row],[PDS Active Ingredient Manufacturer]],1)-1,255)),""))</f>
        <v/>
      </c>
      <c r="L68" t="str">
        <f>IF(T_EXTRAC[[#This Row],[PDS COS/CEP]]&lt;&gt;"",SUBSTITUTE(LEFT(T_EXTRAC[[#This Row],[PDS COS/CEP]],LEN(T_EXTRAC[[#This Row],[PDS COS/CEP]])-3)," ","-"),"")</f>
        <v/>
      </c>
      <c r="M68" t="str">
        <f>IF(AND(T_EXTRAC[[#This Row],[PDS COS/CEP]]&lt;&gt;"",ISNUMBER(VALUE(RIGHT(T_EXTRAC[[#This Row],[PDS COS/CEP]],2)))),VALUE(RIGHT(T_EXTRAC[[#This Row],[PDS COS/CEP]],2)),"")</f>
        <v/>
      </c>
      <c r="N68" t="str">
        <f>IF(T_EXTRAC[[#This Row],[PDS COS/CEP Version]]&lt;&gt;"",IF(T_EXTRAC[[#This Row],[PDS COS/CEP Version]]=_xlfn.MAXIFS(T_EXTRAC[PDS COS/CEP Version],T_EXTRAC[Application Code],T_EXTRAC[[#This Row],[Application Code]],T_EXTRAC[Manufactory CEP DMF],T_EXTRAC[[#This Row],[Manufactory CEP DMF]],T_EXTRAC[PDS COS/CEP hors version],T_EXTRAC[[#This Row],[PDS COS/CEP hors version]]),T_EXTRAC[[#This Row],[PDS COS/CEP Version]],""),"")</f>
        <v/>
      </c>
      <c r="O68" t="str">
        <f>IF(T_EXTRAC[[#This Row],[PDS COS/CEP Version max]]&lt;&gt;"",T_EXTRAC[[#This Row],[PDS COS/CEP]],"")</f>
        <v/>
      </c>
      <c r="P68" t="str">
        <f>IF(T_EXTRAC[[#This Row],[Info CEP]]&lt;&gt;"",T_EXTRAC[[#This Row],[Application Code]]&amp;"\"&amp;T_EXTRAC[[#This Row],[Manufactory CEP DMF]],"")</f>
        <v/>
      </c>
      <c r="Q68" t="str">
        <f>IF(T_EXTRAC[[#This Row],[Info CEP Temp]]&lt;&gt;"",IF(COUNTIFS($B$1:B68,T_EXTRAC[[#This Row],[Application Code]],$O$1:O68,T_EXTRAC[[#This Row],[Info CEP Temp]])=1,T_EXTRAC[[#This Row],[Info CEP Temp]],""),"")</f>
        <v/>
      </c>
      <c r="R68" t="str">
        <f>IF(AND(T_EXTRAC[[#This Row],[Manufactory CEP DMF]]&lt;&gt;"",T_EXTRAC[[#This Row],[PDS DMF]]&lt;&gt;""),T_EXTRAC[[#This Row],[PDS DMF]],"")</f>
        <v/>
      </c>
      <c r="S68" t="str">
        <f>IF(T_EXTRAC[[#This Row],[Info DMF]]&lt;&gt;"",T_EXTRAC[[#This Row],[Application Code]]&amp;"\"&amp;T_EXTRAC[[#This Row],[Manufactory CEP DMF]],"")</f>
        <v/>
      </c>
      <c r="T68" t="str">
        <f>IF(T_EXTRAC[[#This Row],[Info DMF Temp]]&lt;&gt;"",IF(COUNTIFS($B$1:B68,T_EXTRAC[[#This Row],[Application Code]],$R$1:R68,T_EXTRAC[[#This Row],[Info DMF Temp]])=1,T_EXTRAC[[#This Row],[Info DMF Temp]],""),"")</f>
        <v/>
      </c>
      <c r="U68" s="20" t="str">
        <f>IF(T_EXTRAC[[#This Row],[Concat Product + PDS AIM Temp]]&lt;&gt;"",IF(COUNTIFS($B$1:B68,T_EXTRAC[[#This Row],[Application Code]],$J$1:J68,T_EXTRAC[[#This Row],[Concat Product + PDS AIM Temp]])=1,SUBSTITUTE(SUBSTITUTE(T_EXTRAC[[#This Row],[Concat Product + PDS AIM Temp]],"#CEP#"&amp;T_EXTRAC[[#This Row],[Manufactory CEP DMF]]&amp;"#CEP#",IFERROR(" / "&amp;VLOOKUP(T_EXTRAC[[#This Row],[Application Code]]&amp;"\"&amp;T_EXTRAC[[#This Row],[Manufactory CEP DMF]],T_EXTRAC[[Clé CEP]:[Info CEP]],2,FALSE),"")),"#DMF#"&amp;T_EXTRAC[[#This Row],[Manufactory CEP DMF]]&amp;"#DMF#",IFERROR(" / "&amp;VLOOKUP(T_EXTRAC[[#This Row],[Application Code]]&amp;"\"&amp;T_EXTRAC[[#This Row],[Manufactory CEP DMF]],T_EXTRAC[[Clé DMF]:[Info DMF]],2,FALSE),"")),""),"")</f>
        <v/>
      </c>
      <c r="V68"/>
    </row>
    <row r="69" spans="1:22" x14ac:dyDescent="0.2">
      <c r="A69" s="49" t="s">
        <v>30</v>
      </c>
      <c r="B69" s="39" t="s">
        <v>40</v>
      </c>
      <c r="C69" s="39" t="s">
        <v>41</v>
      </c>
      <c r="D69" s="39"/>
      <c r="G69" s="40"/>
      <c r="H69" s="40"/>
      <c r="I69" s="42"/>
      <c r="J69" s="12" t="str">
        <f>IF(T_EXTRAC[[#This Row],[PDS Active Ingredient Manufacturer]]&lt;&gt;"",T_EXTRAC[[#This Row],[PDS Active Ingredient Manufacturer]]&amp;"#CEP#"&amp;T_EXTRAC[[#This Row],[Manufactory CEP DMF]]&amp;"#CEP#"&amp;"#DMF#"&amp;T_EXTRAC[[#This Row],[Manufactory CEP DMF]]&amp;"#DMF#","")</f>
        <v/>
      </c>
      <c r="K69" s="11" t="str">
        <f>IF(T_EXTRAC[[#This Row],[PDS DMF CEP Owner]]&lt;&gt;"",LEFT(T_EXTRAC[[#This Row],[PDS DMF CEP Owner]],IFERROR(SEARCH(" ",T_EXTRAC[[#This Row],[PDS DMF CEP Owner]],1)-1,255)),IF(T_EXTRAC[[#This Row],[PDS Active Ingredient Manufacturer]]&lt;&gt;"",LEFT(T_EXTRAC[[#This Row],[PDS Active Ingredient Manufacturer]],IFERROR(SEARCH(" ",T_EXTRAC[[#This Row],[PDS Active Ingredient Manufacturer]],1)-1,255)),""))</f>
        <v/>
      </c>
      <c r="L69" t="str">
        <f>IF(T_EXTRAC[[#This Row],[PDS COS/CEP]]&lt;&gt;"",SUBSTITUTE(LEFT(T_EXTRAC[[#This Row],[PDS COS/CEP]],LEN(T_EXTRAC[[#This Row],[PDS COS/CEP]])-3)," ","-"),"")</f>
        <v/>
      </c>
      <c r="M69" t="str">
        <f>IF(AND(T_EXTRAC[[#This Row],[PDS COS/CEP]]&lt;&gt;"",ISNUMBER(VALUE(RIGHT(T_EXTRAC[[#This Row],[PDS COS/CEP]],2)))),VALUE(RIGHT(T_EXTRAC[[#This Row],[PDS COS/CEP]],2)),"")</f>
        <v/>
      </c>
      <c r="N69" t="str">
        <f>IF(T_EXTRAC[[#This Row],[PDS COS/CEP Version]]&lt;&gt;"",IF(T_EXTRAC[[#This Row],[PDS COS/CEP Version]]=_xlfn.MAXIFS(T_EXTRAC[PDS COS/CEP Version],T_EXTRAC[Application Code],T_EXTRAC[[#This Row],[Application Code]],T_EXTRAC[Manufactory CEP DMF],T_EXTRAC[[#This Row],[Manufactory CEP DMF]],T_EXTRAC[PDS COS/CEP hors version],T_EXTRAC[[#This Row],[PDS COS/CEP hors version]]),T_EXTRAC[[#This Row],[PDS COS/CEP Version]],""),"")</f>
        <v/>
      </c>
      <c r="O69" t="str">
        <f>IF(T_EXTRAC[[#This Row],[PDS COS/CEP Version max]]&lt;&gt;"",T_EXTRAC[[#This Row],[PDS COS/CEP]],"")</f>
        <v/>
      </c>
      <c r="P69" t="str">
        <f>IF(T_EXTRAC[[#This Row],[Info CEP]]&lt;&gt;"",T_EXTRAC[[#This Row],[Application Code]]&amp;"\"&amp;T_EXTRAC[[#This Row],[Manufactory CEP DMF]],"")</f>
        <v/>
      </c>
      <c r="Q69" t="str">
        <f>IF(T_EXTRAC[[#This Row],[Info CEP Temp]]&lt;&gt;"",IF(COUNTIFS($B$1:B69,T_EXTRAC[[#This Row],[Application Code]],$O$1:O69,T_EXTRAC[[#This Row],[Info CEP Temp]])=1,T_EXTRAC[[#This Row],[Info CEP Temp]],""),"")</f>
        <v/>
      </c>
      <c r="R69" t="str">
        <f>IF(AND(T_EXTRAC[[#This Row],[Manufactory CEP DMF]]&lt;&gt;"",T_EXTRAC[[#This Row],[PDS DMF]]&lt;&gt;""),T_EXTRAC[[#This Row],[PDS DMF]],"")</f>
        <v/>
      </c>
      <c r="S69" t="str">
        <f>IF(T_EXTRAC[[#This Row],[Info DMF]]&lt;&gt;"",T_EXTRAC[[#This Row],[Application Code]]&amp;"\"&amp;T_EXTRAC[[#This Row],[Manufactory CEP DMF]],"")</f>
        <v/>
      </c>
      <c r="T69" t="str">
        <f>IF(T_EXTRAC[[#This Row],[Info DMF Temp]]&lt;&gt;"",IF(COUNTIFS($B$1:B69,T_EXTRAC[[#This Row],[Application Code]],$R$1:R69,T_EXTRAC[[#This Row],[Info DMF Temp]])=1,T_EXTRAC[[#This Row],[Info DMF Temp]],""),"")</f>
        <v/>
      </c>
      <c r="U69" s="20" t="str">
        <f>IF(T_EXTRAC[[#This Row],[Concat Product + PDS AIM Temp]]&lt;&gt;"",IF(COUNTIFS($B$1:B69,T_EXTRAC[[#This Row],[Application Code]],$J$1:J69,T_EXTRAC[[#This Row],[Concat Product + PDS AIM Temp]])=1,SUBSTITUTE(SUBSTITUTE(T_EXTRAC[[#This Row],[Concat Product + PDS AIM Temp]],"#CEP#"&amp;T_EXTRAC[[#This Row],[Manufactory CEP DMF]]&amp;"#CEP#",IFERROR(" / "&amp;VLOOKUP(T_EXTRAC[[#This Row],[Application Code]]&amp;"\"&amp;T_EXTRAC[[#This Row],[Manufactory CEP DMF]],T_EXTRAC[[Clé CEP]:[Info CEP]],2,FALSE),"")),"#DMF#"&amp;T_EXTRAC[[#This Row],[Manufactory CEP DMF]]&amp;"#DMF#",IFERROR(" / "&amp;VLOOKUP(T_EXTRAC[[#This Row],[Application Code]]&amp;"\"&amp;T_EXTRAC[[#This Row],[Manufactory CEP DMF]],T_EXTRAC[[Clé DMF]:[Info DMF]],2,FALSE),"")),""),"")</f>
        <v/>
      </c>
      <c r="V69"/>
    </row>
    <row r="70" spans="1:22" x14ac:dyDescent="0.2">
      <c r="A70" s="49" t="s">
        <v>30</v>
      </c>
      <c r="B70" s="39" t="s">
        <v>40</v>
      </c>
      <c r="C70" s="39" t="s">
        <v>41</v>
      </c>
      <c r="D70" s="39"/>
      <c r="G70" s="40"/>
      <c r="H70" s="40"/>
      <c r="I70" s="42"/>
      <c r="J70" s="12" t="str">
        <f>IF(T_EXTRAC[[#This Row],[PDS Active Ingredient Manufacturer]]&lt;&gt;"",T_EXTRAC[[#This Row],[PDS Active Ingredient Manufacturer]]&amp;"#CEP#"&amp;T_EXTRAC[[#This Row],[Manufactory CEP DMF]]&amp;"#CEP#"&amp;"#DMF#"&amp;T_EXTRAC[[#This Row],[Manufactory CEP DMF]]&amp;"#DMF#","")</f>
        <v/>
      </c>
      <c r="K70" s="11" t="str">
        <f>IF(T_EXTRAC[[#This Row],[PDS DMF CEP Owner]]&lt;&gt;"",LEFT(T_EXTRAC[[#This Row],[PDS DMF CEP Owner]],IFERROR(SEARCH(" ",T_EXTRAC[[#This Row],[PDS DMF CEP Owner]],1)-1,255)),IF(T_EXTRAC[[#This Row],[PDS Active Ingredient Manufacturer]]&lt;&gt;"",LEFT(T_EXTRAC[[#This Row],[PDS Active Ingredient Manufacturer]],IFERROR(SEARCH(" ",T_EXTRAC[[#This Row],[PDS Active Ingredient Manufacturer]],1)-1,255)),""))</f>
        <v/>
      </c>
      <c r="L70" t="str">
        <f>IF(T_EXTRAC[[#This Row],[PDS COS/CEP]]&lt;&gt;"",SUBSTITUTE(LEFT(T_EXTRAC[[#This Row],[PDS COS/CEP]],LEN(T_EXTRAC[[#This Row],[PDS COS/CEP]])-3)," ","-"),"")</f>
        <v/>
      </c>
      <c r="M70" t="str">
        <f>IF(AND(T_EXTRAC[[#This Row],[PDS COS/CEP]]&lt;&gt;"",ISNUMBER(VALUE(RIGHT(T_EXTRAC[[#This Row],[PDS COS/CEP]],2)))),VALUE(RIGHT(T_EXTRAC[[#This Row],[PDS COS/CEP]],2)),"")</f>
        <v/>
      </c>
      <c r="N70" t="str">
        <f>IF(T_EXTRAC[[#This Row],[PDS COS/CEP Version]]&lt;&gt;"",IF(T_EXTRAC[[#This Row],[PDS COS/CEP Version]]=_xlfn.MAXIFS(T_EXTRAC[PDS COS/CEP Version],T_EXTRAC[Application Code],T_EXTRAC[[#This Row],[Application Code]],T_EXTRAC[Manufactory CEP DMF],T_EXTRAC[[#This Row],[Manufactory CEP DMF]],T_EXTRAC[PDS COS/CEP hors version],T_EXTRAC[[#This Row],[PDS COS/CEP hors version]]),T_EXTRAC[[#This Row],[PDS COS/CEP Version]],""),"")</f>
        <v/>
      </c>
      <c r="O70" t="str">
        <f>IF(T_EXTRAC[[#This Row],[PDS COS/CEP Version max]]&lt;&gt;"",T_EXTRAC[[#This Row],[PDS COS/CEP]],"")</f>
        <v/>
      </c>
      <c r="P70" t="str">
        <f>IF(T_EXTRAC[[#This Row],[Info CEP]]&lt;&gt;"",T_EXTRAC[[#This Row],[Application Code]]&amp;"\"&amp;T_EXTRAC[[#This Row],[Manufactory CEP DMF]],"")</f>
        <v/>
      </c>
      <c r="Q70" t="str">
        <f>IF(T_EXTRAC[[#This Row],[Info CEP Temp]]&lt;&gt;"",IF(COUNTIFS($B$1:B70,T_EXTRAC[[#This Row],[Application Code]],$O$1:O70,T_EXTRAC[[#This Row],[Info CEP Temp]])=1,T_EXTRAC[[#This Row],[Info CEP Temp]],""),"")</f>
        <v/>
      </c>
      <c r="R70" t="str">
        <f>IF(AND(T_EXTRAC[[#This Row],[Manufactory CEP DMF]]&lt;&gt;"",T_EXTRAC[[#This Row],[PDS DMF]]&lt;&gt;""),T_EXTRAC[[#This Row],[PDS DMF]],"")</f>
        <v/>
      </c>
      <c r="S70" t="str">
        <f>IF(T_EXTRAC[[#This Row],[Info DMF]]&lt;&gt;"",T_EXTRAC[[#This Row],[Application Code]]&amp;"\"&amp;T_EXTRAC[[#This Row],[Manufactory CEP DMF]],"")</f>
        <v/>
      </c>
      <c r="T70" t="str">
        <f>IF(T_EXTRAC[[#This Row],[Info DMF Temp]]&lt;&gt;"",IF(COUNTIFS($B$1:B70,T_EXTRAC[[#This Row],[Application Code]],$R$1:R70,T_EXTRAC[[#This Row],[Info DMF Temp]])=1,T_EXTRAC[[#This Row],[Info DMF Temp]],""),"")</f>
        <v/>
      </c>
      <c r="U70" s="20" t="str">
        <f>IF(T_EXTRAC[[#This Row],[Concat Product + PDS AIM Temp]]&lt;&gt;"",IF(COUNTIFS($B$1:B70,T_EXTRAC[[#This Row],[Application Code]],$J$1:J70,T_EXTRAC[[#This Row],[Concat Product + PDS AIM Temp]])=1,SUBSTITUTE(SUBSTITUTE(T_EXTRAC[[#This Row],[Concat Product + PDS AIM Temp]],"#CEP#"&amp;T_EXTRAC[[#This Row],[Manufactory CEP DMF]]&amp;"#CEP#",IFERROR(" / "&amp;VLOOKUP(T_EXTRAC[[#This Row],[Application Code]]&amp;"\"&amp;T_EXTRAC[[#This Row],[Manufactory CEP DMF]],T_EXTRAC[[Clé CEP]:[Info CEP]],2,FALSE),"")),"#DMF#"&amp;T_EXTRAC[[#This Row],[Manufactory CEP DMF]]&amp;"#DMF#",IFERROR(" / "&amp;VLOOKUP(T_EXTRAC[[#This Row],[Application Code]]&amp;"\"&amp;T_EXTRAC[[#This Row],[Manufactory CEP DMF]],T_EXTRAC[[Clé DMF]:[Info DMF]],2,FALSE),"")),""),"")</f>
        <v/>
      </c>
      <c r="V70"/>
    </row>
    <row r="71" spans="1:22" x14ac:dyDescent="0.2">
      <c r="A71" s="49" t="s">
        <v>30</v>
      </c>
      <c r="B71" s="39" t="s">
        <v>40</v>
      </c>
      <c r="C71" s="39" t="s">
        <v>41</v>
      </c>
      <c r="D71" s="39"/>
      <c r="G71" s="40"/>
      <c r="H71" s="40"/>
      <c r="I71" s="42"/>
      <c r="J71" s="12" t="str">
        <f>IF(T_EXTRAC[[#This Row],[PDS Active Ingredient Manufacturer]]&lt;&gt;"",T_EXTRAC[[#This Row],[PDS Active Ingredient Manufacturer]]&amp;"#CEP#"&amp;T_EXTRAC[[#This Row],[Manufactory CEP DMF]]&amp;"#CEP#"&amp;"#DMF#"&amp;T_EXTRAC[[#This Row],[Manufactory CEP DMF]]&amp;"#DMF#","")</f>
        <v/>
      </c>
      <c r="K71" s="11" t="str">
        <f>IF(T_EXTRAC[[#This Row],[PDS DMF CEP Owner]]&lt;&gt;"",LEFT(T_EXTRAC[[#This Row],[PDS DMF CEP Owner]],IFERROR(SEARCH(" ",T_EXTRAC[[#This Row],[PDS DMF CEP Owner]],1)-1,255)),IF(T_EXTRAC[[#This Row],[PDS Active Ingredient Manufacturer]]&lt;&gt;"",LEFT(T_EXTRAC[[#This Row],[PDS Active Ingredient Manufacturer]],IFERROR(SEARCH(" ",T_EXTRAC[[#This Row],[PDS Active Ingredient Manufacturer]],1)-1,255)),""))</f>
        <v/>
      </c>
      <c r="L71" t="str">
        <f>IF(T_EXTRAC[[#This Row],[PDS COS/CEP]]&lt;&gt;"",SUBSTITUTE(LEFT(T_EXTRAC[[#This Row],[PDS COS/CEP]],LEN(T_EXTRAC[[#This Row],[PDS COS/CEP]])-3)," ","-"),"")</f>
        <v/>
      </c>
      <c r="M71" t="str">
        <f>IF(AND(T_EXTRAC[[#This Row],[PDS COS/CEP]]&lt;&gt;"",ISNUMBER(VALUE(RIGHT(T_EXTRAC[[#This Row],[PDS COS/CEP]],2)))),VALUE(RIGHT(T_EXTRAC[[#This Row],[PDS COS/CEP]],2)),"")</f>
        <v/>
      </c>
      <c r="N71" t="str">
        <f>IF(T_EXTRAC[[#This Row],[PDS COS/CEP Version]]&lt;&gt;"",IF(T_EXTRAC[[#This Row],[PDS COS/CEP Version]]=_xlfn.MAXIFS(T_EXTRAC[PDS COS/CEP Version],T_EXTRAC[Application Code],T_EXTRAC[[#This Row],[Application Code]],T_EXTRAC[Manufactory CEP DMF],T_EXTRAC[[#This Row],[Manufactory CEP DMF]],T_EXTRAC[PDS COS/CEP hors version],T_EXTRAC[[#This Row],[PDS COS/CEP hors version]]),T_EXTRAC[[#This Row],[PDS COS/CEP Version]],""),"")</f>
        <v/>
      </c>
      <c r="O71" t="str">
        <f>IF(T_EXTRAC[[#This Row],[PDS COS/CEP Version max]]&lt;&gt;"",T_EXTRAC[[#This Row],[PDS COS/CEP]],"")</f>
        <v/>
      </c>
      <c r="P71" t="str">
        <f>IF(T_EXTRAC[[#This Row],[Info CEP]]&lt;&gt;"",T_EXTRAC[[#This Row],[Application Code]]&amp;"\"&amp;T_EXTRAC[[#This Row],[Manufactory CEP DMF]],"")</f>
        <v/>
      </c>
      <c r="Q71" t="str">
        <f>IF(T_EXTRAC[[#This Row],[Info CEP Temp]]&lt;&gt;"",IF(COUNTIFS($B$1:B71,T_EXTRAC[[#This Row],[Application Code]],$O$1:O71,T_EXTRAC[[#This Row],[Info CEP Temp]])=1,T_EXTRAC[[#This Row],[Info CEP Temp]],""),"")</f>
        <v/>
      </c>
      <c r="R71" t="str">
        <f>IF(AND(T_EXTRAC[[#This Row],[Manufactory CEP DMF]]&lt;&gt;"",T_EXTRAC[[#This Row],[PDS DMF]]&lt;&gt;""),T_EXTRAC[[#This Row],[PDS DMF]],"")</f>
        <v/>
      </c>
      <c r="S71" t="str">
        <f>IF(T_EXTRAC[[#This Row],[Info DMF]]&lt;&gt;"",T_EXTRAC[[#This Row],[Application Code]]&amp;"\"&amp;T_EXTRAC[[#This Row],[Manufactory CEP DMF]],"")</f>
        <v/>
      </c>
      <c r="T71" t="str">
        <f>IF(T_EXTRAC[[#This Row],[Info DMF Temp]]&lt;&gt;"",IF(COUNTIFS($B$1:B71,T_EXTRAC[[#This Row],[Application Code]],$R$1:R71,T_EXTRAC[[#This Row],[Info DMF Temp]])=1,T_EXTRAC[[#This Row],[Info DMF Temp]],""),"")</f>
        <v/>
      </c>
      <c r="U71" s="20" t="str">
        <f>IF(T_EXTRAC[[#This Row],[Concat Product + PDS AIM Temp]]&lt;&gt;"",IF(COUNTIFS($B$1:B71,T_EXTRAC[[#This Row],[Application Code]],$J$1:J71,T_EXTRAC[[#This Row],[Concat Product + PDS AIM Temp]])=1,SUBSTITUTE(SUBSTITUTE(T_EXTRAC[[#This Row],[Concat Product + PDS AIM Temp]],"#CEP#"&amp;T_EXTRAC[[#This Row],[Manufactory CEP DMF]]&amp;"#CEP#",IFERROR(" / "&amp;VLOOKUP(T_EXTRAC[[#This Row],[Application Code]]&amp;"\"&amp;T_EXTRAC[[#This Row],[Manufactory CEP DMF]],T_EXTRAC[[Clé CEP]:[Info CEP]],2,FALSE),"")),"#DMF#"&amp;T_EXTRAC[[#This Row],[Manufactory CEP DMF]]&amp;"#DMF#",IFERROR(" / "&amp;VLOOKUP(T_EXTRAC[[#This Row],[Application Code]]&amp;"\"&amp;T_EXTRAC[[#This Row],[Manufactory CEP DMF]],T_EXTRAC[[Clé DMF]:[Info DMF]],2,FALSE),"")),""),"")</f>
        <v/>
      </c>
      <c r="V71"/>
    </row>
    <row r="72" spans="1:22" x14ac:dyDescent="0.2">
      <c r="A72" s="49" t="s">
        <v>30</v>
      </c>
      <c r="B72" s="39" t="s">
        <v>40</v>
      </c>
      <c r="C72" s="39" t="s">
        <v>41</v>
      </c>
      <c r="D72" s="39"/>
      <c r="G72" s="40"/>
      <c r="H72" s="40"/>
      <c r="I72" s="42"/>
      <c r="J72" s="12" t="str">
        <f>IF(T_EXTRAC[[#This Row],[PDS Active Ingredient Manufacturer]]&lt;&gt;"",T_EXTRAC[[#This Row],[PDS Active Ingredient Manufacturer]]&amp;"#CEP#"&amp;T_EXTRAC[[#This Row],[Manufactory CEP DMF]]&amp;"#CEP#"&amp;"#DMF#"&amp;T_EXTRAC[[#This Row],[Manufactory CEP DMF]]&amp;"#DMF#","")</f>
        <v/>
      </c>
      <c r="K72" s="11" t="str">
        <f>IF(T_EXTRAC[[#This Row],[PDS DMF CEP Owner]]&lt;&gt;"",LEFT(T_EXTRAC[[#This Row],[PDS DMF CEP Owner]],IFERROR(SEARCH(" ",T_EXTRAC[[#This Row],[PDS DMF CEP Owner]],1)-1,255)),IF(T_EXTRAC[[#This Row],[PDS Active Ingredient Manufacturer]]&lt;&gt;"",LEFT(T_EXTRAC[[#This Row],[PDS Active Ingredient Manufacturer]],IFERROR(SEARCH(" ",T_EXTRAC[[#This Row],[PDS Active Ingredient Manufacturer]],1)-1,255)),""))</f>
        <v/>
      </c>
      <c r="L72" t="str">
        <f>IF(T_EXTRAC[[#This Row],[PDS COS/CEP]]&lt;&gt;"",SUBSTITUTE(LEFT(T_EXTRAC[[#This Row],[PDS COS/CEP]],LEN(T_EXTRAC[[#This Row],[PDS COS/CEP]])-3)," ","-"),"")</f>
        <v/>
      </c>
      <c r="M72" t="str">
        <f>IF(AND(T_EXTRAC[[#This Row],[PDS COS/CEP]]&lt;&gt;"",ISNUMBER(VALUE(RIGHT(T_EXTRAC[[#This Row],[PDS COS/CEP]],2)))),VALUE(RIGHT(T_EXTRAC[[#This Row],[PDS COS/CEP]],2)),"")</f>
        <v/>
      </c>
      <c r="N72" t="str">
        <f>IF(T_EXTRAC[[#This Row],[PDS COS/CEP Version]]&lt;&gt;"",IF(T_EXTRAC[[#This Row],[PDS COS/CEP Version]]=_xlfn.MAXIFS(T_EXTRAC[PDS COS/CEP Version],T_EXTRAC[Application Code],T_EXTRAC[[#This Row],[Application Code]],T_EXTRAC[Manufactory CEP DMF],T_EXTRAC[[#This Row],[Manufactory CEP DMF]],T_EXTRAC[PDS COS/CEP hors version],T_EXTRAC[[#This Row],[PDS COS/CEP hors version]]),T_EXTRAC[[#This Row],[PDS COS/CEP Version]],""),"")</f>
        <v/>
      </c>
      <c r="O72" t="str">
        <f>IF(T_EXTRAC[[#This Row],[PDS COS/CEP Version max]]&lt;&gt;"",T_EXTRAC[[#This Row],[PDS COS/CEP]],"")</f>
        <v/>
      </c>
      <c r="P72" t="str">
        <f>IF(T_EXTRAC[[#This Row],[Info CEP]]&lt;&gt;"",T_EXTRAC[[#This Row],[Application Code]]&amp;"\"&amp;T_EXTRAC[[#This Row],[Manufactory CEP DMF]],"")</f>
        <v/>
      </c>
      <c r="Q72" t="str">
        <f>IF(T_EXTRAC[[#This Row],[Info CEP Temp]]&lt;&gt;"",IF(COUNTIFS($B$1:B72,T_EXTRAC[[#This Row],[Application Code]],$O$1:O72,T_EXTRAC[[#This Row],[Info CEP Temp]])=1,T_EXTRAC[[#This Row],[Info CEP Temp]],""),"")</f>
        <v/>
      </c>
      <c r="R72" t="str">
        <f>IF(AND(T_EXTRAC[[#This Row],[Manufactory CEP DMF]]&lt;&gt;"",T_EXTRAC[[#This Row],[PDS DMF]]&lt;&gt;""),T_EXTRAC[[#This Row],[PDS DMF]],"")</f>
        <v/>
      </c>
      <c r="S72" t="str">
        <f>IF(T_EXTRAC[[#This Row],[Info DMF]]&lt;&gt;"",T_EXTRAC[[#This Row],[Application Code]]&amp;"\"&amp;T_EXTRAC[[#This Row],[Manufactory CEP DMF]],"")</f>
        <v/>
      </c>
      <c r="T72" t="str">
        <f>IF(T_EXTRAC[[#This Row],[Info DMF Temp]]&lt;&gt;"",IF(COUNTIFS($B$1:B72,T_EXTRAC[[#This Row],[Application Code]],$R$1:R72,T_EXTRAC[[#This Row],[Info DMF Temp]])=1,T_EXTRAC[[#This Row],[Info DMF Temp]],""),"")</f>
        <v/>
      </c>
      <c r="U72" s="20" t="str">
        <f>IF(T_EXTRAC[[#This Row],[Concat Product + PDS AIM Temp]]&lt;&gt;"",IF(COUNTIFS($B$1:B72,T_EXTRAC[[#This Row],[Application Code]],$J$1:J72,T_EXTRAC[[#This Row],[Concat Product + PDS AIM Temp]])=1,SUBSTITUTE(SUBSTITUTE(T_EXTRAC[[#This Row],[Concat Product + PDS AIM Temp]],"#CEP#"&amp;T_EXTRAC[[#This Row],[Manufactory CEP DMF]]&amp;"#CEP#",IFERROR(" / "&amp;VLOOKUP(T_EXTRAC[[#This Row],[Application Code]]&amp;"\"&amp;T_EXTRAC[[#This Row],[Manufactory CEP DMF]],T_EXTRAC[[Clé CEP]:[Info CEP]],2,FALSE),"")),"#DMF#"&amp;T_EXTRAC[[#This Row],[Manufactory CEP DMF]]&amp;"#DMF#",IFERROR(" / "&amp;VLOOKUP(T_EXTRAC[[#This Row],[Application Code]]&amp;"\"&amp;T_EXTRAC[[#This Row],[Manufactory CEP DMF]],T_EXTRAC[[Clé DMF]:[Info DMF]],2,FALSE),"")),""),"")</f>
        <v/>
      </c>
      <c r="V72"/>
    </row>
    <row r="73" spans="1:22" x14ac:dyDescent="0.2">
      <c r="A73" s="49" t="s">
        <v>30</v>
      </c>
      <c r="B73" s="39" t="s">
        <v>40</v>
      </c>
      <c r="C73" s="39" t="s">
        <v>41</v>
      </c>
      <c r="D73" s="39"/>
      <c r="G73" s="40"/>
      <c r="H73" s="40"/>
      <c r="I73" s="42"/>
      <c r="J73" s="12" t="str">
        <f>IF(T_EXTRAC[[#This Row],[PDS Active Ingredient Manufacturer]]&lt;&gt;"",T_EXTRAC[[#This Row],[PDS Active Ingredient Manufacturer]]&amp;"#CEP#"&amp;T_EXTRAC[[#This Row],[Manufactory CEP DMF]]&amp;"#CEP#"&amp;"#DMF#"&amp;T_EXTRAC[[#This Row],[Manufactory CEP DMF]]&amp;"#DMF#","")</f>
        <v/>
      </c>
      <c r="K73" s="11" t="str">
        <f>IF(T_EXTRAC[[#This Row],[PDS DMF CEP Owner]]&lt;&gt;"",LEFT(T_EXTRAC[[#This Row],[PDS DMF CEP Owner]],IFERROR(SEARCH(" ",T_EXTRAC[[#This Row],[PDS DMF CEP Owner]],1)-1,255)),IF(T_EXTRAC[[#This Row],[PDS Active Ingredient Manufacturer]]&lt;&gt;"",LEFT(T_EXTRAC[[#This Row],[PDS Active Ingredient Manufacturer]],IFERROR(SEARCH(" ",T_EXTRAC[[#This Row],[PDS Active Ingredient Manufacturer]],1)-1,255)),""))</f>
        <v/>
      </c>
      <c r="L73" t="str">
        <f>IF(T_EXTRAC[[#This Row],[PDS COS/CEP]]&lt;&gt;"",SUBSTITUTE(LEFT(T_EXTRAC[[#This Row],[PDS COS/CEP]],LEN(T_EXTRAC[[#This Row],[PDS COS/CEP]])-3)," ","-"),"")</f>
        <v/>
      </c>
      <c r="M73" t="str">
        <f>IF(AND(T_EXTRAC[[#This Row],[PDS COS/CEP]]&lt;&gt;"",ISNUMBER(VALUE(RIGHT(T_EXTRAC[[#This Row],[PDS COS/CEP]],2)))),VALUE(RIGHT(T_EXTRAC[[#This Row],[PDS COS/CEP]],2)),"")</f>
        <v/>
      </c>
      <c r="N73" t="str">
        <f>IF(T_EXTRAC[[#This Row],[PDS COS/CEP Version]]&lt;&gt;"",IF(T_EXTRAC[[#This Row],[PDS COS/CEP Version]]=_xlfn.MAXIFS(T_EXTRAC[PDS COS/CEP Version],T_EXTRAC[Application Code],T_EXTRAC[[#This Row],[Application Code]],T_EXTRAC[Manufactory CEP DMF],T_EXTRAC[[#This Row],[Manufactory CEP DMF]],T_EXTRAC[PDS COS/CEP hors version],T_EXTRAC[[#This Row],[PDS COS/CEP hors version]]),T_EXTRAC[[#This Row],[PDS COS/CEP Version]],""),"")</f>
        <v/>
      </c>
      <c r="O73" t="str">
        <f>IF(T_EXTRAC[[#This Row],[PDS COS/CEP Version max]]&lt;&gt;"",T_EXTRAC[[#This Row],[PDS COS/CEP]],"")</f>
        <v/>
      </c>
      <c r="P73" t="str">
        <f>IF(T_EXTRAC[[#This Row],[Info CEP]]&lt;&gt;"",T_EXTRAC[[#This Row],[Application Code]]&amp;"\"&amp;T_EXTRAC[[#This Row],[Manufactory CEP DMF]],"")</f>
        <v/>
      </c>
      <c r="Q73" t="str">
        <f>IF(T_EXTRAC[[#This Row],[Info CEP Temp]]&lt;&gt;"",IF(COUNTIFS($B$1:B73,T_EXTRAC[[#This Row],[Application Code]],$O$1:O73,T_EXTRAC[[#This Row],[Info CEP Temp]])=1,T_EXTRAC[[#This Row],[Info CEP Temp]],""),"")</f>
        <v/>
      </c>
      <c r="R73" t="str">
        <f>IF(AND(T_EXTRAC[[#This Row],[Manufactory CEP DMF]]&lt;&gt;"",T_EXTRAC[[#This Row],[PDS DMF]]&lt;&gt;""),T_EXTRAC[[#This Row],[PDS DMF]],"")</f>
        <v/>
      </c>
      <c r="S73" t="str">
        <f>IF(T_EXTRAC[[#This Row],[Info DMF]]&lt;&gt;"",T_EXTRAC[[#This Row],[Application Code]]&amp;"\"&amp;T_EXTRAC[[#This Row],[Manufactory CEP DMF]],"")</f>
        <v/>
      </c>
      <c r="T73" t="str">
        <f>IF(T_EXTRAC[[#This Row],[Info DMF Temp]]&lt;&gt;"",IF(COUNTIFS($B$1:B73,T_EXTRAC[[#This Row],[Application Code]],$R$1:R73,T_EXTRAC[[#This Row],[Info DMF Temp]])=1,T_EXTRAC[[#This Row],[Info DMF Temp]],""),"")</f>
        <v/>
      </c>
      <c r="U73" s="20" t="str">
        <f>IF(T_EXTRAC[[#This Row],[Concat Product + PDS AIM Temp]]&lt;&gt;"",IF(COUNTIFS($B$1:B73,T_EXTRAC[[#This Row],[Application Code]],$J$1:J73,T_EXTRAC[[#This Row],[Concat Product + PDS AIM Temp]])=1,SUBSTITUTE(SUBSTITUTE(T_EXTRAC[[#This Row],[Concat Product + PDS AIM Temp]],"#CEP#"&amp;T_EXTRAC[[#This Row],[Manufactory CEP DMF]]&amp;"#CEP#",IFERROR(" / "&amp;VLOOKUP(T_EXTRAC[[#This Row],[Application Code]]&amp;"\"&amp;T_EXTRAC[[#This Row],[Manufactory CEP DMF]],T_EXTRAC[[Clé CEP]:[Info CEP]],2,FALSE),"")),"#DMF#"&amp;T_EXTRAC[[#This Row],[Manufactory CEP DMF]]&amp;"#DMF#",IFERROR(" / "&amp;VLOOKUP(T_EXTRAC[[#This Row],[Application Code]]&amp;"\"&amp;T_EXTRAC[[#This Row],[Manufactory CEP DMF]],T_EXTRAC[[Clé DMF]:[Info DMF]],2,FALSE),"")),""),"")</f>
        <v/>
      </c>
      <c r="V73"/>
    </row>
    <row r="74" spans="1:22" x14ac:dyDescent="0.2">
      <c r="A74" s="49" t="s">
        <v>30</v>
      </c>
      <c r="B74" s="39" t="s">
        <v>40</v>
      </c>
      <c r="C74" s="39" t="s">
        <v>41</v>
      </c>
      <c r="D74" s="39"/>
      <c r="G74" s="40"/>
      <c r="H74" s="40"/>
      <c r="I74" s="42"/>
      <c r="J74" s="12" t="str">
        <f>IF(T_EXTRAC[[#This Row],[PDS Active Ingredient Manufacturer]]&lt;&gt;"",T_EXTRAC[[#This Row],[PDS Active Ingredient Manufacturer]]&amp;"#CEP#"&amp;T_EXTRAC[[#This Row],[Manufactory CEP DMF]]&amp;"#CEP#"&amp;"#DMF#"&amp;T_EXTRAC[[#This Row],[Manufactory CEP DMF]]&amp;"#DMF#","")</f>
        <v/>
      </c>
      <c r="K74" s="11" t="str">
        <f>IF(T_EXTRAC[[#This Row],[PDS DMF CEP Owner]]&lt;&gt;"",LEFT(T_EXTRAC[[#This Row],[PDS DMF CEP Owner]],IFERROR(SEARCH(" ",T_EXTRAC[[#This Row],[PDS DMF CEP Owner]],1)-1,255)),IF(T_EXTRAC[[#This Row],[PDS Active Ingredient Manufacturer]]&lt;&gt;"",LEFT(T_EXTRAC[[#This Row],[PDS Active Ingredient Manufacturer]],IFERROR(SEARCH(" ",T_EXTRAC[[#This Row],[PDS Active Ingredient Manufacturer]],1)-1,255)),""))</f>
        <v/>
      </c>
      <c r="L74" t="str">
        <f>IF(T_EXTRAC[[#This Row],[PDS COS/CEP]]&lt;&gt;"",SUBSTITUTE(LEFT(T_EXTRAC[[#This Row],[PDS COS/CEP]],LEN(T_EXTRAC[[#This Row],[PDS COS/CEP]])-3)," ","-"),"")</f>
        <v/>
      </c>
      <c r="M74" t="str">
        <f>IF(AND(T_EXTRAC[[#This Row],[PDS COS/CEP]]&lt;&gt;"",ISNUMBER(VALUE(RIGHT(T_EXTRAC[[#This Row],[PDS COS/CEP]],2)))),VALUE(RIGHT(T_EXTRAC[[#This Row],[PDS COS/CEP]],2)),"")</f>
        <v/>
      </c>
      <c r="N74" t="str">
        <f>IF(T_EXTRAC[[#This Row],[PDS COS/CEP Version]]&lt;&gt;"",IF(T_EXTRAC[[#This Row],[PDS COS/CEP Version]]=_xlfn.MAXIFS(T_EXTRAC[PDS COS/CEP Version],T_EXTRAC[Application Code],T_EXTRAC[[#This Row],[Application Code]],T_EXTRAC[Manufactory CEP DMF],T_EXTRAC[[#This Row],[Manufactory CEP DMF]],T_EXTRAC[PDS COS/CEP hors version],T_EXTRAC[[#This Row],[PDS COS/CEP hors version]]),T_EXTRAC[[#This Row],[PDS COS/CEP Version]],""),"")</f>
        <v/>
      </c>
      <c r="O74" t="str">
        <f>IF(T_EXTRAC[[#This Row],[PDS COS/CEP Version max]]&lt;&gt;"",T_EXTRAC[[#This Row],[PDS COS/CEP]],"")</f>
        <v/>
      </c>
      <c r="P74" t="str">
        <f>IF(T_EXTRAC[[#This Row],[Info CEP]]&lt;&gt;"",T_EXTRAC[[#This Row],[Application Code]]&amp;"\"&amp;T_EXTRAC[[#This Row],[Manufactory CEP DMF]],"")</f>
        <v/>
      </c>
      <c r="Q74" t="str">
        <f>IF(T_EXTRAC[[#This Row],[Info CEP Temp]]&lt;&gt;"",IF(COUNTIFS($B$1:B74,T_EXTRAC[[#This Row],[Application Code]],$O$1:O74,T_EXTRAC[[#This Row],[Info CEP Temp]])=1,T_EXTRAC[[#This Row],[Info CEP Temp]],""),"")</f>
        <v/>
      </c>
      <c r="R74" t="str">
        <f>IF(AND(T_EXTRAC[[#This Row],[Manufactory CEP DMF]]&lt;&gt;"",T_EXTRAC[[#This Row],[PDS DMF]]&lt;&gt;""),T_EXTRAC[[#This Row],[PDS DMF]],"")</f>
        <v/>
      </c>
      <c r="S74" t="str">
        <f>IF(T_EXTRAC[[#This Row],[Info DMF]]&lt;&gt;"",T_EXTRAC[[#This Row],[Application Code]]&amp;"\"&amp;T_EXTRAC[[#This Row],[Manufactory CEP DMF]],"")</f>
        <v/>
      </c>
      <c r="T74" t="str">
        <f>IF(T_EXTRAC[[#This Row],[Info DMF Temp]]&lt;&gt;"",IF(COUNTIFS($B$1:B74,T_EXTRAC[[#This Row],[Application Code]],$R$1:R74,T_EXTRAC[[#This Row],[Info DMF Temp]])=1,T_EXTRAC[[#This Row],[Info DMF Temp]],""),"")</f>
        <v/>
      </c>
      <c r="U74" s="20" t="str">
        <f>IF(T_EXTRAC[[#This Row],[Concat Product + PDS AIM Temp]]&lt;&gt;"",IF(COUNTIFS($B$1:B74,T_EXTRAC[[#This Row],[Application Code]],$J$1:J74,T_EXTRAC[[#This Row],[Concat Product + PDS AIM Temp]])=1,SUBSTITUTE(SUBSTITUTE(T_EXTRAC[[#This Row],[Concat Product + PDS AIM Temp]],"#CEP#"&amp;T_EXTRAC[[#This Row],[Manufactory CEP DMF]]&amp;"#CEP#",IFERROR(" / "&amp;VLOOKUP(T_EXTRAC[[#This Row],[Application Code]]&amp;"\"&amp;T_EXTRAC[[#This Row],[Manufactory CEP DMF]],T_EXTRAC[[Clé CEP]:[Info CEP]],2,FALSE),"")),"#DMF#"&amp;T_EXTRAC[[#This Row],[Manufactory CEP DMF]]&amp;"#DMF#",IFERROR(" / "&amp;VLOOKUP(T_EXTRAC[[#This Row],[Application Code]]&amp;"\"&amp;T_EXTRAC[[#This Row],[Manufactory CEP DMF]],T_EXTRAC[[Clé DMF]:[Info DMF]],2,FALSE),"")),""),"")</f>
        <v/>
      </c>
      <c r="V74"/>
    </row>
    <row r="75" spans="1:22" x14ac:dyDescent="0.2">
      <c r="A75" s="49" t="s">
        <v>30</v>
      </c>
      <c r="B75" s="39" t="s">
        <v>40</v>
      </c>
      <c r="C75" s="39" t="s">
        <v>41</v>
      </c>
      <c r="D75" s="39"/>
      <c r="G75" s="40"/>
      <c r="H75" s="40"/>
      <c r="I75" s="42"/>
      <c r="J75" s="12" t="str">
        <f>IF(T_EXTRAC[[#This Row],[PDS Active Ingredient Manufacturer]]&lt;&gt;"",T_EXTRAC[[#This Row],[PDS Active Ingredient Manufacturer]]&amp;"#CEP#"&amp;T_EXTRAC[[#This Row],[Manufactory CEP DMF]]&amp;"#CEP#"&amp;"#DMF#"&amp;T_EXTRAC[[#This Row],[Manufactory CEP DMF]]&amp;"#DMF#","")</f>
        <v/>
      </c>
      <c r="K75" s="11" t="str">
        <f>IF(T_EXTRAC[[#This Row],[PDS DMF CEP Owner]]&lt;&gt;"",LEFT(T_EXTRAC[[#This Row],[PDS DMF CEP Owner]],IFERROR(SEARCH(" ",T_EXTRAC[[#This Row],[PDS DMF CEP Owner]],1)-1,255)),IF(T_EXTRAC[[#This Row],[PDS Active Ingredient Manufacturer]]&lt;&gt;"",LEFT(T_EXTRAC[[#This Row],[PDS Active Ingredient Manufacturer]],IFERROR(SEARCH(" ",T_EXTRAC[[#This Row],[PDS Active Ingredient Manufacturer]],1)-1,255)),""))</f>
        <v/>
      </c>
      <c r="L75" t="str">
        <f>IF(T_EXTRAC[[#This Row],[PDS COS/CEP]]&lt;&gt;"",SUBSTITUTE(LEFT(T_EXTRAC[[#This Row],[PDS COS/CEP]],LEN(T_EXTRAC[[#This Row],[PDS COS/CEP]])-3)," ","-"),"")</f>
        <v/>
      </c>
      <c r="M75" t="str">
        <f>IF(AND(T_EXTRAC[[#This Row],[PDS COS/CEP]]&lt;&gt;"",ISNUMBER(VALUE(RIGHT(T_EXTRAC[[#This Row],[PDS COS/CEP]],2)))),VALUE(RIGHT(T_EXTRAC[[#This Row],[PDS COS/CEP]],2)),"")</f>
        <v/>
      </c>
      <c r="N75" t="str">
        <f>IF(T_EXTRAC[[#This Row],[PDS COS/CEP Version]]&lt;&gt;"",IF(T_EXTRAC[[#This Row],[PDS COS/CEP Version]]=_xlfn.MAXIFS(T_EXTRAC[PDS COS/CEP Version],T_EXTRAC[Application Code],T_EXTRAC[[#This Row],[Application Code]],T_EXTRAC[Manufactory CEP DMF],T_EXTRAC[[#This Row],[Manufactory CEP DMF]],T_EXTRAC[PDS COS/CEP hors version],T_EXTRAC[[#This Row],[PDS COS/CEP hors version]]),T_EXTRAC[[#This Row],[PDS COS/CEP Version]],""),"")</f>
        <v/>
      </c>
      <c r="O75" t="str">
        <f>IF(T_EXTRAC[[#This Row],[PDS COS/CEP Version max]]&lt;&gt;"",T_EXTRAC[[#This Row],[PDS COS/CEP]],"")</f>
        <v/>
      </c>
      <c r="P75" t="str">
        <f>IF(T_EXTRAC[[#This Row],[Info CEP]]&lt;&gt;"",T_EXTRAC[[#This Row],[Application Code]]&amp;"\"&amp;T_EXTRAC[[#This Row],[Manufactory CEP DMF]],"")</f>
        <v/>
      </c>
      <c r="Q75" t="str">
        <f>IF(T_EXTRAC[[#This Row],[Info CEP Temp]]&lt;&gt;"",IF(COUNTIFS($B$1:B75,T_EXTRAC[[#This Row],[Application Code]],$O$1:O75,T_EXTRAC[[#This Row],[Info CEP Temp]])=1,T_EXTRAC[[#This Row],[Info CEP Temp]],""),"")</f>
        <v/>
      </c>
      <c r="R75" t="str">
        <f>IF(AND(T_EXTRAC[[#This Row],[Manufactory CEP DMF]]&lt;&gt;"",T_EXTRAC[[#This Row],[PDS DMF]]&lt;&gt;""),T_EXTRAC[[#This Row],[PDS DMF]],"")</f>
        <v/>
      </c>
      <c r="S75" t="str">
        <f>IF(T_EXTRAC[[#This Row],[Info DMF]]&lt;&gt;"",T_EXTRAC[[#This Row],[Application Code]]&amp;"\"&amp;T_EXTRAC[[#This Row],[Manufactory CEP DMF]],"")</f>
        <v/>
      </c>
      <c r="T75" t="str">
        <f>IF(T_EXTRAC[[#This Row],[Info DMF Temp]]&lt;&gt;"",IF(COUNTIFS($B$1:B75,T_EXTRAC[[#This Row],[Application Code]],$R$1:R75,T_EXTRAC[[#This Row],[Info DMF Temp]])=1,T_EXTRAC[[#This Row],[Info DMF Temp]],""),"")</f>
        <v/>
      </c>
      <c r="U75" s="20" t="str">
        <f>IF(T_EXTRAC[[#This Row],[Concat Product + PDS AIM Temp]]&lt;&gt;"",IF(COUNTIFS($B$1:B75,T_EXTRAC[[#This Row],[Application Code]],$J$1:J75,T_EXTRAC[[#This Row],[Concat Product + PDS AIM Temp]])=1,SUBSTITUTE(SUBSTITUTE(T_EXTRAC[[#This Row],[Concat Product + PDS AIM Temp]],"#CEP#"&amp;T_EXTRAC[[#This Row],[Manufactory CEP DMF]]&amp;"#CEP#",IFERROR(" / "&amp;VLOOKUP(T_EXTRAC[[#This Row],[Application Code]]&amp;"\"&amp;T_EXTRAC[[#This Row],[Manufactory CEP DMF]],T_EXTRAC[[Clé CEP]:[Info CEP]],2,FALSE),"")),"#DMF#"&amp;T_EXTRAC[[#This Row],[Manufactory CEP DMF]]&amp;"#DMF#",IFERROR(" / "&amp;VLOOKUP(T_EXTRAC[[#This Row],[Application Code]]&amp;"\"&amp;T_EXTRAC[[#This Row],[Manufactory CEP DMF]],T_EXTRAC[[Clé DMF]:[Info DMF]],2,FALSE),"")),""),"")</f>
        <v/>
      </c>
      <c r="V75"/>
    </row>
    <row r="76" spans="1:22" x14ac:dyDescent="0.2">
      <c r="A76" s="49" t="s">
        <v>30</v>
      </c>
      <c r="B76" s="39" t="s">
        <v>40</v>
      </c>
      <c r="C76" s="39" t="s">
        <v>41</v>
      </c>
      <c r="D76" s="39"/>
      <c r="G76" s="40"/>
      <c r="H76" s="40"/>
      <c r="I76" s="42"/>
      <c r="J76" s="12" t="str">
        <f>IF(T_EXTRAC[[#This Row],[PDS Active Ingredient Manufacturer]]&lt;&gt;"",T_EXTRAC[[#This Row],[PDS Active Ingredient Manufacturer]]&amp;"#CEP#"&amp;T_EXTRAC[[#This Row],[Manufactory CEP DMF]]&amp;"#CEP#"&amp;"#DMF#"&amp;T_EXTRAC[[#This Row],[Manufactory CEP DMF]]&amp;"#DMF#","")</f>
        <v/>
      </c>
      <c r="K76" s="11" t="str">
        <f>IF(T_EXTRAC[[#This Row],[PDS DMF CEP Owner]]&lt;&gt;"",LEFT(T_EXTRAC[[#This Row],[PDS DMF CEP Owner]],IFERROR(SEARCH(" ",T_EXTRAC[[#This Row],[PDS DMF CEP Owner]],1)-1,255)),IF(T_EXTRAC[[#This Row],[PDS Active Ingredient Manufacturer]]&lt;&gt;"",LEFT(T_EXTRAC[[#This Row],[PDS Active Ingredient Manufacturer]],IFERROR(SEARCH(" ",T_EXTRAC[[#This Row],[PDS Active Ingredient Manufacturer]],1)-1,255)),""))</f>
        <v/>
      </c>
      <c r="L76" t="str">
        <f>IF(T_EXTRAC[[#This Row],[PDS COS/CEP]]&lt;&gt;"",SUBSTITUTE(LEFT(T_EXTRAC[[#This Row],[PDS COS/CEP]],LEN(T_EXTRAC[[#This Row],[PDS COS/CEP]])-3)," ","-"),"")</f>
        <v/>
      </c>
      <c r="M76" t="str">
        <f>IF(AND(T_EXTRAC[[#This Row],[PDS COS/CEP]]&lt;&gt;"",ISNUMBER(VALUE(RIGHT(T_EXTRAC[[#This Row],[PDS COS/CEP]],2)))),VALUE(RIGHT(T_EXTRAC[[#This Row],[PDS COS/CEP]],2)),"")</f>
        <v/>
      </c>
      <c r="N76" t="str">
        <f>IF(T_EXTRAC[[#This Row],[PDS COS/CEP Version]]&lt;&gt;"",IF(T_EXTRAC[[#This Row],[PDS COS/CEP Version]]=_xlfn.MAXIFS(T_EXTRAC[PDS COS/CEP Version],T_EXTRAC[Application Code],T_EXTRAC[[#This Row],[Application Code]],T_EXTRAC[Manufactory CEP DMF],T_EXTRAC[[#This Row],[Manufactory CEP DMF]],T_EXTRAC[PDS COS/CEP hors version],T_EXTRAC[[#This Row],[PDS COS/CEP hors version]]),T_EXTRAC[[#This Row],[PDS COS/CEP Version]],""),"")</f>
        <v/>
      </c>
      <c r="O76" t="str">
        <f>IF(T_EXTRAC[[#This Row],[PDS COS/CEP Version max]]&lt;&gt;"",T_EXTRAC[[#This Row],[PDS COS/CEP]],"")</f>
        <v/>
      </c>
      <c r="P76" t="str">
        <f>IF(T_EXTRAC[[#This Row],[Info CEP]]&lt;&gt;"",T_EXTRAC[[#This Row],[Application Code]]&amp;"\"&amp;T_EXTRAC[[#This Row],[Manufactory CEP DMF]],"")</f>
        <v/>
      </c>
      <c r="Q76" t="str">
        <f>IF(T_EXTRAC[[#This Row],[Info CEP Temp]]&lt;&gt;"",IF(COUNTIFS($B$1:B76,T_EXTRAC[[#This Row],[Application Code]],$O$1:O76,T_EXTRAC[[#This Row],[Info CEP Temp]])=1,T_EXTRAC[[#This Row],[Info CEP Temp]],""),"")</f>
        <v/>
      </c>
      <c r="R76" t="str">
        <f>IF(AND(T_EXTRAC[[#This Row],[Manufactory CEP DMF]]&lt;&gt;"",T_EXTRAC[[#This Row],[PDS DMF]]&lt;&gt;""),T_EXTRAC[[#This Row],[PDS DMF]],"")</f>
        <v/>
      </c>
      <c r="S76" t="str">
        <f>IF(T_EXTRAC[[#This Row],[Info DMF]]&lt;&gt;"",T_EXTRAC[[#This Row],[Application Code]]&amp;"\"&amp;T_EXTRAC[[#This Row],[Manufactory CEP DMF]],"")</f>
        <v/>
      </c>
      <c r="T76" t="str">
        <f>IF(T_EXTRAC[[#This Row],[Info DMF Temp]]&lt;&gt;"",IF(COUNTIFS($B$1:B76,T_EXTRAC[[#This Row],[Application Code]],$R$1:R76,T_EXTRAC[[#This Row],[Info DMF Temp]])=1,T_EXTRAC[[#This Row],[Info DMF Temp]],""),"")</f>
        <v/>
      </c>
      <c r="U76" s="20" t="str">
        <f>IF(T_EXTRAC[[#This Row],[Concat Product + PDS AIM Temp]]&lt;&gt;"",IF(COUNTIFS($B$1:B76,T_EXTRAC[[#This Row],[Application Code]],$J$1:J76,T_EXTRAC[[#This Row],[Concat Product + PDS AIM Temp]])=1,SUBSTITUTE(SUBSTITUTE(T_EXTRAC[[#This Row],[Concat Product + PDS AIM Temp]],"#CEP#"&amp;T_EXTRAC[[#This Row],[Manufactory CEP DMF]]&amp;"#CEP#",IFERROR(" / "&amp;VLOOKUP(T_EXTRAC[[#This Row],[Application Code]]&amp;"\"&amp;T_EXTRAC[[#This Row],[Manufactory CEP DMF]],T_EXTRAC[[Clé CEP]:[Info CEP]],2,FALSE),"")),"#DMF#"&amp;T_EXTRAC[[#This Row],[Manufactory CEP DMF]]&amp;"#DMF#",IFERROR(" / "&amp;VLOOKUP(T_EXTRAC[[#This Row],[Application Code]]&amp;"\"&amp;T_EXTRAC[[#This Row],[Manufactory CEP DMF]],T_EXTRAC[[Clé DMF]:[Info DMF]],2,FALSE),"")),""),"")</f>
        <v/>
      </c>
      <c r="V76"/>
    </row>
    <row r="77" spans="1:22" x14ac:dyDescent="0.2">
      <c r="A77" s="49" t="s">
        <v>30</v>
      </c>
      <c r="B77" s="39" t="s">
        <v>40</v>
      </c>
      <c r="C77" s="39" t="s">
        <v>41</v>
      </c>
      <c r="D77" s="39"/>
      <c r="G77" s="40"/>
      <c r="H77" s="40"/>
      <c r="I77" s="41" t="s">
        <v>18</v>
      </c>
      <c r="J77" s="12" t="str">
        <f>IF(T_EXTRAC[[#This Row],[PDS Active Ingredient Manufacturer]]&lt;&gt;"",T_EXTRAC[[#This Row],[PDS Active Ingredient Manufacturer]]&amp;"#CEP#"&amp;T_EXTRAC[[#This Row],[Manufactory CEP DMF]]&amp;"#CEP#"&amp;"#DMF#"&amp;T_EXTRAC[[#This Row],[Manufactory CEP DMF]]&amp;"#DMF#","")</f>
        <v/>
      </c>
      <c r="K77" s="11" t="str">
        <f>IF(T_EXTRAC[[#This Row],[PDS DMF CEP Owner]]&lt;&gt;"",LEFT(T_EXTRAC[[#This Row],[PDS DMF CEP Owner]],IFERROR(SEARCH(" ",T_EXTRAC[[#This Row],[PDS DMF CEP Owner]],1)-1,255)),IF(T_EXTRAC[[#This Row],[PDS Active Ingredient Manufacturer]]&lt;&gt;"",LEFT(T_EXTRAC[[#This Row],[PDS Active Ingredient Manufacturer]],IFERROR(SEARCH(" ",T_EXTRAC[[#This Row],[PDS Active Ingredient Manufacturer]],1)-1,255)),""))</f>
        <v>3M</v>
      </c>
      <c r="L77" t="str">
        <f>IF(T_EXTRAC[[#This Row],[PDS COS/CEP]]&lt;&gt;"",SUBSTITUTE(LEFT(T_EXTRAC[[#This Row],[PDS COS/CEP]],LEN(T_EXTRAC[[#This Row],[PDS COS/CEP]])-3)," ","-"),"")</f>
        <v/>
      </c>
      <c r="M77" t="str">
        <f>IF(AND(T_EXTRAC[[#This Row],[PDS COS/CEP]]&lt;&gt;"",ISNUMBER(VALUE(RIGHT(T_EXTRAC[[#This Row],[PDS COS/CEP]],2)))),VALUE(RIGHT(T_EXTRAC[[#This Row],[PDS COS/CEP]],2)),"")</f>
        <v/>
      </c>
      <c r="N77" t="str">
        <f>IF(T_EXTRAC[[#This Row],[PDS COS/CEP Version]]&lt;&gt;"",IF(T_EXTRAC[[#This Row],[PDS COS/CEP Version]]=_xlfn.MAXIFS(T_EXTRAC[PDS COS/CEP Version],T_EXTRAC[Application Code],T_EXTRAC[[#This Row],[Application Code]],T_EXTRAC[Manufactory CEP DMF],T_EXTRAC[[#This Row],[Manufactory CEP DMF]],T_EXTRAC[PDS COS/CEP hors version],T_EXTRAC[[#This Row],[PDS COS/CEP hors version]]),T_EXTRAC[[#This Row],[PDS COS/CEP Version]],""),"")</f>
        <v/>
      </c>
      <c r="O77" t="str">
        <f>IF(T_EXTRAC[[#This Row],[PDS COS/CEP Version max]]&lt;&gt;"",T_EXTRAC[[#This Row],[PDS COS/CEP]],"")</f>
        <v/>
      </c>
      <c r="P77" t="str">
        <f>IF(T_EXTRAC[[#This Row],[Info CEP]]&lt;&gt;"",T_EXTRAC[[#This Row],[Application Code]]&amp;"\"&amp;T_EXTRAC[[#This Row],[Manufactory CEP DMF]],"")</f>
        <v/>
      </c>
      <c r="Q77" t="str">
        <f>IF(T_EXTRAC[[#This Row],[Info CEP Temp]]&lt;&gt;"",IF(COUNTIFS($B$1:B77,T_EXTRAC[[#This Row],[Application Code]],$O$1:O77,T_EXTRAC[[#This Row],[Info CEP Temp]])=1,T_EXTRAC[[#This Row],[Info CEP Temp]],""),"")</f>
        <v/>
      </c>
      <c r="R77" t="str">
        <f>IF(AND(T_EXTRAC[[#This Row],[Manufactory CEP DMF]]&lt;&gt;"",T_EXTRAC[[#This Row],[PDS DMF]]&lt;&gt;""),T_EXTRAC[[#This Row],[PDS DMF]],"")</f>
        <v/>
      </c>
      <c r="S77" t="str">
        <f>IF(T_EXTRAC[[#This Row],[Info DMF]]&lt;&gt;"",T_EXTRAC[[#This Row],[Application Code]]&amp;"\"&amp;T_EXTRAC[[#This Row],[Manufactory CEP DMF]],"")</f>
        <v/>
      </c>
      <c r="T77" t="str">
        <f>IF(T_EXTRAC[[#This Row],[Info DMF Temp]]&lt;&gt;"",IF(COUNTIFS($B$1:B77,T_EXTRAC[[#This Row],[Application Code]],$R$1:R77,T_EXTRAC[[#This Row],[Info DMF Temp]])=1,T_EXTRAC[[#This Row],[Info DMF Temp]],""),"")</f>
        <v/>
      </c>
      <c r="U77" s="20" t="str">
        <f>IF(T_EXTRAC[[#This Row],[Concat Product + PDS AIM Temp]]&lt;&gt;"",IF(COUNTIFS($B$1:B77,T_EXTRAC[[#This Row],[Application Code]],$J$1:J77,T_EXTRAC[[#This Row],[Concat Product + PDS AIM Temp]])=1,SUBSTITUTE(SUBSTITUTE(T_EXTRAC[[#This Row],[Concat Product + PDS AIM Temp]],"#CEP#"&amp;T_EXTRAC[[#This Row],[Manufactory CEP DMF]]&amp;"#CEP#",IFERROR(" / "&amp;VLOOKUP(T_EXTRAC[[#This Row],[Application Code]]&amp;"\"&amp;T_EXTRAC[[#This Row],[Manufactory CEP DMF]],T_EXTRAC[[Clé CEP]:[Info CEP]],2,FALSE),"")),"#DMF#"&amp;T_EXTRAC[[#This Row],[Manufactory CEP DMF]]&amp;"#DMF#",IFERROR(" / "&amp;VLOOKUP(T_EXTRAC[[#This Row],[Application Code]]&amp;"\"&amp;T_EXTRAC[[#This Row],[Manufactory CEP DMF]],T_EXTRAC[[Clé DMF]:[Info DMF]],2,FALSE),"")),""),"")</f>
        <v/>
      </c>
      <c r="V77"/>
    </row>
    <row r="78" spans="1:22" x14ac:dyDescent="0.2">
      <c r="A78" s="49" t="s">
        <v>30</v>
      </c>
      <c r="B78" s="39" t="s">
        <v>40</v>
      </c>
      <c r="C78" s="39" t="s">
        <v>41</v>
      </c>
      <c r="D78" s="39"/>
      <c r="G78" s="40"/>
      <c r="H78" s="40"/>
      <c r="I78" s="42"/>
      <c r="J78" s="12" t="str">
        <f>IF(T_EXTRAC[[#This Row],[PDS Active Ingredient Manufacturer]]&lt;&gt;"",T_EXTRAC[[#This Row],[PDS Active Ingredient Manufacturer]]&amp;"#CEP#"&amp;T_EXTRAC[[#This Row],[Manufactory CEP DMF]]&amp;"#CEP#"&amp;"#DMF#"&amp;T_EXTRAC[[#This Row],[Manufactory CEP DMF]]&amp;"#DMF#","")</f>
        <v/>
      </c>
      <c r="K78" s="11" t="str">
        <f>IF(T_EXTRAC[[#This Row],[PDS DMF CEP Owner]]&lt;&gt;"",LEFT(T_EXTRAC[[#This Row],[PDS DMF CEP Owner]],IFERROR(SEARCH(" ",T_EXTRAC[[#This Row],[PDS DMF CEP Owner]],1)-1,255)),IF(T_EXTRAC[[#This Row],[PDS Active Ingredient Manufacturer]]&lt;&gt;"",LEFT(T_EXTRAC[[#This Row],[PDS Active Ingredient Manufacturer]],IFERROR(SEARCH(" ",T_EXTRAC[[#This Row],[PDS Active Ingredient Manufacturer]],1)-1,255)),""))</f>
        <v/>
      </c>
      <c r="L78" t="str">
        <f>IF(T_EXTRAC[[#This Row],[PDS COS/CEP]]&lt;&gt;"",SUBSTITUTE(LEFT(T_EXTRAC[[#This Row],[PDS COS/CEP]],LEN(T_EXTRAC[[#This Row],[PDS COS/CEP]])-3)," ","-"),"")</f>
        <v/>
      </c>
      <c r="M78" t="str">
        <f>IF(AND(T_EXTRAC[[#This Row],[PDS COS/CEP]]&lt;&gt;"",ISNUMBER(VALUE(RIGHT(T_EXTRAC[[#This Row],[PDS COS/CEP]],2)))),VALUE(RIGHT(T_EXTRAC[[#This Row],[PDS COS/CEP]],2)),"")</f>
        <v/>
      </c>
      <c r="N78" t="str">
        <f>IF(T_EXTRAC[[#This Row],[PDS COS/CEP Version]]&lt;&gt;"",IF(T_EXTRAC[[#This Row],[PDS COS/CEP Version]]=_xlfn.MAXIFS(T_EXTRAC[PDS COS/CEP Version],T_EXTRAC[Application Code],T_EXTRAC[[#This Row],[Application Code]],T_EXTRAC[Manufactory CEP DMF],T_EXTRAC[[#This Row],[Manufactory CEP DMF]],T_EXTRAC[PDS COS/CEP hors version],T_EXTRAC[[#This Row],[PDS COS/CEP hors version]]),T_EXTRAC[[#This Row],[PDS COS/CEP Version]],""),"")</f>
        <v/>
      </c>
      <c r="O78" t="str">
        <f>IF(T_EXTRAC[[#This Row],[PDS COS/CEP Version max]]&lt;&gt;"",T_EXTRAC[[#This Row],[PDS COS/CEP]],"")</f>
        <v/>
      </c>
      <c r="P78" t="str">
        <f>IF(T_EXTRAC[[#This Row],[Info CEP]]&lt;&gt;"",T_EXTRAC[[#This Row],[Application Code]]&amp;"\"&amp;T_EXTRAC[[#This Row],[Manufactory CEP DMF]],"")</f>
        <v/>
      </c>
      <c r="Q78" t="str">
        <f>IF(T_EXTRAC[[#This Row],[Info CEP Temp]]&lt;&gt;"",IF(COUNTIFS($B$1:B78,T_EXTRAC[[#This Row],[Application Code]],$O$1:O78,T_EXTRAC[[#This Row],[Info CEP Temp]])=1,T_EXTRAC[[#This Row],[Info CEP Temp]],""),"")</f>
        <v/>
      </c>
      <c r="R78" t="str">
        <f>IF(AND(T_EXTRAC[[#This Row],[Manufactory CEP DMF]]&lt;&gt;"",T_EXTRAC[[#This Row],[PDS DMF]]&lt;&gt;""),T_EXTRAC[[#This Row],[PDS DMF]],"")</f>
        <v/>
      </c>
      <c r="S78" t="str">
        <f>IF(T_EXTRAC[[#This Row],[Info DMF]]&lt;&gt;"",T_EXTRAC[[#This Row],[Application Code]]&amp;"\"&amp;T_EXTRAC[[#This Row],[Manufactory CEP DMF]],"")</f>
        <v/>
      </c>
      <c r="T78" t="str">
        <f>IF(T_EXTRAC[[#This Row],[Info DMF Temp]]&lt;&gt;"",IF(COUNTIFS($B$1:B78,T_EXTRAC[[#This Row],[Application Code]],$R$1:R78,T_EXTRAC[[#This Row],[Info DMF Temp]])=1,T_EXTRAC[[#This Row],[Info DMF Temp]],""),"")</f>
        <v/>
      </c>
      <c r="U78" s="20" t="str">
        <f>IF(T_EXTRAC[[#This Row],[Concat Product + PDS AIM Temp]]&lt;&gt;"",IF(COUNTIFS($B$1:B78,T_EXTRAC[[#This Row],[Application Code]],$J$1:J78,T_EXTRAC[[#This Row],[Concat Product + PDS AIM Temp]])=1,SUBSTITUTE(SUBSTITUTE(T_EXTRAC[[#This Row],[Concat Product + PDS AIM Temp]],"#CEP#"&amp;T_EXTRAC[[#This Row],[Manufactory CEP DMF]]&amp;"#CEP#",IFERROR(" / "&amp;VLOOKUP(T_EXTRAC[[#This Row],[Application Code]]&amp;"\"&amp;T_EXTRAC[[#This Row],[Manufactory CEP DMF]],T_EXTRAC[[Clé CEP]:[Info CEP]],2,FALSE),"")),"#DMF#"&amp;T_EXTRAC[[#This Row],[Manufactory CEP DMF]]&amp;"#DMF#",IFERROR(" / "&amp;VLOOKUP(T_EXTRAC[[#This Row],[Application Code]]&amp;"\"&amp;T_EXTRAC[[#This Row],[Manufactory CEP DMF]],T_EXTRAC[[Clé DMF]:[Info DMF]],2,FALSE),"")),""),"")</f>
        <v/>
      </c>
      <c r="V78"/>
    </row>
    <row r="79" spans="1:22" x14ac:dyDescent="0.2">
      <c r="A79" s="49" t="s">
        <v>30</v>
      </c>
      <c r="B79" s="39" t="s">
        <v>40</v>
      </c>
      <c r="C79" s="39" t="s">
        <v>41</v>
      </c>
      <c r="D79" s="39"/>
      <c r="G79" s="40"/>
      <c r="H79" s="40"/>
      <c r="I79" s="42"/>
      <c r="J79" s="12" t="str">
        <f>IF(T_EXTRAC[[#This Row],[PDS Active Ingredient Manufacturer]]&lt;&gt;"",T_EXTRAC[[#This Row],[PDS Active Ingredient Manufacturer]]&amp;"#CEP#"&amp;T_EXTRAC[[#This Row],[Manufactory CEP DMF]]&amp;"#CEP#"&amp;"#DMF#"&amp;T_EXTRAC[[#This Row],[Manufactory CEP DMF]]&amp;"#DMF#","")</f>
        <v/>
      </c>
      <c r="K79" s="11" t="str">
        <f>IF(T_EXTRAC[[#This Row],[PDS DMF CEP Owner]]&lt;&gt;"",LEFT(T_EXTRAC[[#This Row],[PDS DMF CEP Owner]],IFERROR(SEARCH(" ",T_EXTRAC[[#This Row],[PDS DMF CEP Owner]],1)-1,255)),IF(T_EXTRAC[[#This Row],[PDS Active Ingredient Manufacturer]]&lt;&gt;"",LEFT(T_EXTRAC[[#This Row],[PDS Active Ingredient Manufacturer]],IFERROR(SEARCH(" ",T_EXTRAC[[#This Row],[PDS Active Ingredient Manufacturer]],1)-1,255)),""))</f>
        <v/>
      </c>
      <c r="L79" t="str">
        <f>IF(T_EXTRAC[[#This Row],[PDS COS/CEP]]&lt;&gt;"",SUBSTITUTE(LEFT(T_EXTRAC[[#This Row],[PDS COS/CEP]],LEN(T_EXTRAC[[#This Row],[PDS COS/CEP]])-3)," ","-"),"")</f>
        <v/>
      </c>
      <c r="M79" t="str">
        <f>IF(AND(T_EXTRAC[[#This Row],[PDS COS/CEP]]&lt;&gt;"",ISNUMBER(VALUE(RIGHT(T_EXTRAC[[#This Row],[PDS COS/CEP]],2)))),VALUE(RIGHT(T_EXTRAC[[#This Row],[PDS COS/CEP]],2)),"")</f>
        <v/>
      </c>
      <c r="N79" t="str">
        <f>IF(T_EXTRAC[[#This Row],[PDS COS/CEP Version]]&lt;&gt;"",IF(T_EXTRAC[[#This Row],[PDS COS/CEP Version]]=_xlfn.MAXIFS(T_EXTRAC[PDS COS/CEP Version],T_EXTRAC[Application Code],T_EXTRAC[[#This Row],[Application Code]],T_EXTRAC[Manufactory CEP DMF],T_EXTRAC[[#This Row],[Manufactory CEP DMF]],T_EXTRAC[PDS COS/CEP hors version],T_EXTRAC[[#This Row],[PDS COS/CEP hors version]]),T_EXTRAC[[#This Row],[PDS COS/CEP Version]],""),"")</f>
        <v/>
      </c>
      <c r="O79" t="str">
        <f>IF(T_EXTRAC[[#This Row],[PDS COS/CEP Version max]]&lt;&gt;"",T_EXTRAC[[#This Row],[PDS COS/CEP]],"")</f>
        <v/>
      </c>
      <c r="P79" t="str">
        <f>IF(T_EXTRAC[[#This Row],[Info CEP]]&lt;&gt;"",T_EXTRAC[[#This Row],[Application Code]]&amp;"\"&amp;T_EXTRAC[[#This Row],[Manufactory CEP DMF]],"")</f>
        <v/>
      </c>
      <c r="Q79" t="str">
        <f>IF(T_EXTRAC[[#This Row],[Info CEP Temp]]&lt;&gt;"",IF(COUNTIFS($B$1:B79,T_EXTRAC[[#This Row],[Application Code]],$O$1:O79,T_EXTRAC[[#This Row],[Info CEP Temp]])=1,T_EXTRAC[[#This Row],[Info CEP Temp]],""),"")</f>
        <v/>
      </c>
      <c r="R79" t="str">
        <f>IF(AND(T_EXTRAC[[#This Row],[Manufactory CEP DMF]]&lt;&gt;"",T_EXTRAC[[#This Row],[PDS DMF]]&lt;&gt;""),T_EXTRAC[[#This Row],[PDS DMF]],"")</f>
        <v/>
      </c>
      <c r="S79" t="str">
        <f>IF(T_EXTRAC[[#This Row],[Info DMF]]&lt;&gt;"",T_EXTRAC[[#This Row],[Application Code]]&amp;"\"&amp;T_EXTRAC[[#This Row],[Manufactory CEP DMF]],"")</f>
        <v/>
      </c>
      <c r="T79" t="str">
        <f>IF(T_EXTRAC[[#This Row],[Info DMF Temp]]&lt;&gt;"",IF(COUNTIFS($B$1:B79,T_EXTRAC[[#This Row],[Application Code]],$R$1:R79,T_EXTRAC[[#This Row],[Info DMF Temp]])=1,T_EXTRAC[[#This Row],[Info DMF Temp]],""),"")</f>
        <v/>
      </c>
      <c r="U79" s="20" t="str">
        <f>IF(T_EXTRAC[[#This Row],[Concat Product + PDS AIM Temp]]&lt;&gt;"",IF(COUNTIFS($B$1:B79,T_EXTRAC[[#This Row],[Application Code]],$J$1:J79,T_EXTRAC[[#This Row],[Concat Product + PDS AIM Temp]])=1,SUBSTITUTE(SUBSTITUTE(T_EXTRAC[[#This Row],[Concat Product + PDS AIM Temp]],"#CEP#"&amp;T_EXTRAC[[#This Row],[Manufactory CEP DMF]]&amp;"#CEP#",IFERROR(" / "&amp;VLOOKUP(T_EXTRAC[[#This Row],[Application Code]]&amp;"\"&amp;T_EXTRAC[[#This Row],[Manufactory CEP DMF]],T_EXTRAC[[Clé CEP]:[Info CEP]],2,FALSE),"")),"#DMF#"&amp;T_EXTRAC[[#This Row],[Manufactory CEP DMF]]&amp;"#DMF#",IFERROR(" / "&amp;VLOOKUP(T_EXTRAC[[#This Row],[Application Code]]&amp;"\"&amp;T_EXTRAC[[#This Row],[Manufactory CEP DMF]],T_EXTRAC[[Clé DMF]:[Info DMF]],2,FALSE),"")),""),"")</f>
        <v/>
      </c>
      <c r="V79"/>
    </row>
    <row r="80" spans="1:22" x14ac:dyDescent="0.2">
      <c r="A80" s="49" t="s">
        <v>30</v>
      </c>
      <c r="B80" s="39" t="s">
        <v>40</v>
      </c>
      <c r="C80" s="39" t="s">
        <v>41</v>
      </c>
      <c r="D80" s="39"/>
      <c r="G80" s="40"/>
      <c r="H80" s="40"/>
      <c r="I80" s="42"/>
      <c r="J80" s="12" t="str">
        <f>IF(T_EXTRAC[[#This Row],[PDS Active Ingredient Manufacturer]]&lt;&gt;"",T_EXTRAC[[#This Row],[PDS Active Ingredient Manufacturer]]&amp;"#CEP#"&amp;T_EXTRAC[[#This Row],[Manufactory CEP DMF]]&amp;"#CEP#"&amp;"#DMF#"&amp;T_EXTRAC[[#This Row],[Manufactory CEP DMF]]&amp;"#DMF#","")</f>
        <v/>
      </c>
      <c r="K80" s="11" t="str">
        <f>IF(T_EXTRAC[[#This Row],[PDS DMF CEP Owner]]&lt;&gt;"",LEFT(T_EXTRAC[[#This Row],[PDS DMF CEP Owner]],IFERROR(SEARCH(" ",T_EXTRAC[[#This Row],[PDS DMF CEP Owner]],1)-1,255)),IF(T_EXTRAC[[#This Row],[PDS Active Ingredient Manufacturer]]&lt;&gt;"",LEFT(T_EXTRAC[[#This Row],[PDS Active Ingredient Manufacturer]],IFERROR(SEARCH(" ",T_EXTRAC[[#This Row],[PDS Active Ingredient Manufacturer]],1)-1,255)),""))</f>
        <v/>
      </c>
      <c r="L80" t="str">
        <f>IF(T_EXTRAC[[#This Row],[PDS COS/CEP]]&lt;&gt;"",SUBSTITUTE(LEFT(T_EXTRAC[[#This Row],[PDS COS/CEP]],LEN(T_EXTRAC[[#This Row],[PDS COS/CEP]])-3)," ","-"),"")</f>
        <v/>
      </c>
      <c r="M80" t="str">
        <f>IF(AND(T_EXTRAC[[#This Row],[PDS COS/CEP]]&lt;&gt;"",ISNUMBER(VALUE(RIGHT(T_EXTRAC[[#This Row],[PDS COS/CEP]],2)))),VALUE(RIGHT(T_EXTRAC[[#This Row],[PDS COS/CEP]],2)),"")</f>
        <v/>
      </c>
      <c r="N80" t="str">
        <f>IF(T_EXTRAC[[#This Row],[PDS COS/CEP Version]]&lt;&gt;"",IF(T_EXTRAC[[#This Row],[PDS COS/CEP Version]]=_xlfn.MAXIFS(T_EXTRAC[PDS COS/CEP Version],T_EXTRAC[Application Code],T_EXTRAC[[#This Row],[Application Code]],T_EXTRAC[Manufactory CEP DMF],T_EXTRAC[[#This Row],[Manufactory CEP DMF]],T_EXTRAC[PDS COS/CEP hors version],T_EXTRAC[[#This Row],[PDS COS/CEP hors version]]),T_EXTRAC[[#This Row],[PDS COS/CEP Version]],""),"")</f>
        <v/>
      </c>
      <c r="O80" t="str">
        <f>IF(T_EXTRAC[[#This Row],[PDS COS/CEP Version max]]&lt;&gt;"",T_EXTRAC[[#This Row],[PDS COS/CEP]],"")</f>
        <v/>
      </c>
      <c r="P80" t="str">
        <f>IF(T_EXTRAC[[#This Row],[Info CEP]]&lt;&gt;"",T_EXTRAC[[#This Row],[Application Code]]&amp;"\"&amp;T_EXTRAC[[#This Row],[Manufactory CEP DMF]],"")</f>
        <v/>
      </c>
      <c r="Q80" t="str">
        <f>IF(T_EXTRAC[[#This Row],[Info CEP Temp]]&lt;&gt;"",IF(COUNTIFS($B$1:B80,T_EXTRAC[[#This Row],[Application Code]],$O$1:O80,T_EXTRAC[[#This Row],[Info CEP Temp]])=1,T_EXTRAC[[#This Row],[Info CEP Temp]],""),"")</f>
        <v/>
      </c>
      <c r="R80" t="str">
        <f>IF(AND(T_EXTRAC[[#This Row],[Manufactory CEP DMF]]&lt;&gt;"",T_EXTRAC[[#This Row],[PDS DMF]]&lt;&gt;""),T_EXTRAC[[#This Row],[PDS DMF]],"")</f>
        <v/>
      </c>
      <c r="S80" t="str">
        <f>IF(T_EXTRAC[[#This Row],[Info DMF]]&lt;&gt;"",T_EXTRAC[[#This Row],[Application Code]]&amp;"\"&amp;T_EXTRAC[[#This Row],[Manufactory CEP DMF]],"")</f>
        <v/>
      </c>
      <c r="T80" t="str">
        <f>IF(T_EXTRAC[[#This Row],[Info DMF Temp]]&lt;&gt;"",IF(COUNTIFS($B$1:B80,T_EXTRAC[[#This Row],[Application Code]],$R$1:R80,T_EXTRAC[[#This Row],[Info DMF Temp]])=1,T_EXTRAC[[#This Row],[Info DMF Temp]],""),"")</f>
        <v/>
      </c>
      <c r="U80" s="20" t="str">
        <f>IF(T_EXTRAC[[#This Row],[Concat Product + PDS AIM Temp]]&lt;&gt;"",IF(COUNTIFS($B$1:B80,T_EXTRAC[[#This Row],[Application Code]],$J$1:J80,T_EXTRAC[[#This Row],[Concat Product + PDS AIM Temp]])=1,SUBSTITUTE(SUBSTITUTE(T_EXTRAC[[#This Row],[Concat Product + PDS AIM Temp]],"#CEP#"&amp;T_EXTRAC[[#This Row],[Manufactory CEP DMF]]&amp;"#CEP#",IFERROR(" / "&amp;VLOOKUP(T_EXTRAC[[#This Row],[Application Code]]&amp;"\"&amp;T_EXTRAC[[#This Row],[Manufactory CEP DMF]],T_EXTRAC[[Clé CEP]:[Info CEP]],2,FALSE),"")),"#DMF#"&amp;T_EXTRAC[[#This Row],[Manufactory CEP DMF]]&amp;"#DMF#",IFERROR(" / "&amp;VLOOKUP(T_EXTRAC[[#This Row],[Application Code]]&amp;"\"&amp;T_EXTRAC[[#This Row],[Manufactory CEP DMF]],T_EXTRAC[[Clé DMF]:[Info DMF]],2,FALSE),"")),""),"")</f>
        <v/>
      </c>
      <c r="V80"/>
    </row>
    <row r="81" spans="1:22" x14ac:dyDescent="0.2">
      <c r="A81" s="49" t="s">
        <v>30</v>
      </c>
      <c r="B81" s="39" t="s">
        <v>40</v>
      </c>
      <c r="C81" s="39" t="s">
        <v>41</v>
      </c>
      <c r="D81" s="39"/>
      <c r="G81" s="40"/>
      <c r="H81" s="40"/>
      <c r="I81" s="42"/>
      <c r="J81" s="12" t="str">
        <f>IF(T_EXTRAC[[#This Row],[PDS Active Ingredient Manufacturer]]&lt;&gt;"",T_EXTRAC[[#This Row],[PDS Active Ingredient Manufacturer]]&amp;"#CEP#"&amp;T_EXTRAC[[#This Row],[Manufactory CEP DMF]]&amp;"#CEP#"&amp;"#DMF#"&amp;T_EXTRAC[[#This Row],[Manufactory CEP DMF]]&amp;"#DMF#","")</f>
        <v/>
      </c>
      <c r="K81" s="11" t="str">
        <f>IF(T_EXTRAC[[#This Row],[PDS DMF CEP Owner]]&lt;&gt;"",LEFT(T_EXTRAC[[#This Row],[PDS DMF CEP Owner]],IFERROR(SEARCH(" ",T_EXTRAC[[#This Row],[PDS DMF CEP Owner]],1)-1,255)),IF(T_EXTRAC[[#This Row],[PDS Active Ingredient Manufacturer]]&lt;&gt;"",LEFT(T_EXTRAC[[#This Row],[PDS Active Ingredient Manufacturer]],IFERROR(SEARCH(" ",T_EXTRAC[[#This Row],[PDS Active Ingredient Manufacturer]],1)-1,255)),""))</f>
        <v/>
      </c>
      <c r="L81" t="str">
        <f>IF(T_EXTRAC[[#This Row],[PDS COS/CEP]]&lt;&gt;"",SUBSTITUTE(LEFT(T_EXTRAC[[#This Row],[PDS COS/CEP]],LEN(T_EXTRAC[[#This Row],[PDS COS/CEP]])-3)," ","-"),"")</f>
        <v/>
      </c>
      <c r="M81" t="str">
        <f>IF(AND(T_EXTRAC[[#This Row],[PDS COS/CEP]]&lt;&gt;"",ISNUMBER(VALUE(RIGHT(T_EXTRAC[[#This Row],[PDS COS/CEP]],2)))),VALUE(RIGHT(T_EXTRAC[[#This Row],[PDS COS/CEP]],2)),"")</f>
        <v/>
      </c>
      <c r="N81" t="str">
        <f>IF(T_EXTRAC[[#This Row],[PDS COS/CEP Version]]&lt;&gt;"",IF(T_EXTRAC[[#This Row],[PDS COS/CEP Version]]=_xlfn.MAXIFS(T_EXTRAC[PDS COS/CEP Version],T_EXTRAC[Application Code],T_EXTRAC[[#This Row],[Application Code]],T_EXTRAC[Manufactory CEP DMF],T_EXTRAC[[#This Row],[Manufactory CEP DMF]],T_EXTRAC[PDS COS/CEP hors version],T_EXTRAC[[#This Row],[PDS COS/CEP hors version]]),T_EXTRAC[[#This Row],[PDS COS/CEP Version]],""),"")</f>
        <v/>
      </c>
      <c r="O81" t="str">
        <f>IF(T_EXTRAC[[#This Row],[PDS COS/CEP Version max]]&lt;&gt;"",T_EXTRAC[[#This Row],[PDS COS/CEP]],"")</f>
        <v/>
      </c>
      <c r="P81" t="str">
        <f>IF(T_EXTRAC[[#This Row],[Info CEP]]&lt;&gt;"",T_EXTRAC[[#This Row],[Application Code]]&amp;"\"&amp;T_EXTRAC[[#This Row],[Manufactory CEP DMF]],"")</f>
        <v/>
      </c>
      <c r="Q81" t="str">
        <f>IF(T_EXTRAC[[#This Row],[Info CEP Temp]]&lt;&gt;"",IF(COUNTIFS($B$1:B81,T_EXTRAC[[#This Row],[Application Code]],$O$1:O81,T_EXTRAC[[#This Row],[Info CEP Temp]])=1,T_EXTRAC[[#This Row],[Info CEP Temp]],""),"")</f>
        <v/>
      </c>
      <c r="R81" t="str">
        <f>IF(AND(T_EXTRAC[[#This Row],[Manufactory CEP DMF]]&lt;&gt;"",T_EXTRAC[[#This Row],[PDS DMF]]&lt;&gt;""),T_EXTRAC[[#This Row],[PDS DMF]],"")</f>
        <v/>
      </c>
      <c r="S81" t="str">
        <f>IF(T_EXTRAC[[#This Row],[Info DMF]]&lt;&gt;"",T_EXTRAC[[#This Row],[Application Code]]&amp;"\"&amp;T_EXTRAC[[#This Row],[Manufactory CEP DMF]],"")</f>
        <v/>
      </c>
      <c r="T81" t="str">
        <f>IF(T_EXTRAC[[#This Row],[Info DMF Temp]]&lt;&gt;"",IF(COUNTIFS($B$1:B81,T_EXTRAC[[#This Row],[Application Code]],$R$1:R81,T_EXTRAC[[#This Row],[Info DMF Temp]])=1,T_EXTRAC[[#This Row],[Info DMF Temp]],""),"")</f>
        <v/>
      </c>
      <c r="U81" s="20" t="str">
        <f>IF(T_EXTRAC[[#This Row],[Concat Product + PDS AIM Temp]]&lt;&gt;"",IF(COUNTIFS($B$1:B81,T_EXTRAC[[#This Row],[Application Code]],$J$1:J81,T_EXTRAC[[#This Row],[Concat Product + PDS AIM Temp]])=1,SUBSTITUTE(SUBSTITUTE(T_EXTRAC[[#This Row],[Concat Product + PDS AIM Temp]],"#CEP#"&amp;T_EXTRAC[[#This Row],[Manufactory CEP DMF]]&amp;"#CEP#",IFERROR(" / "&amp;VLOOKUP(T_EXTRAC[[#This Row],[Application Code]]&amp;"\"&amp;T_EXTRAC[[#This Row],[Manufactory CEP DMF]],T_EXTRAC[[Clé CEP]:[Info CEP]],2,FALSE),"")),"#DMF#"&amp;T_EXTRAC[[#This Row],[Manufactory CEP DMF]]&amp;"#DMF#",IFERROR(" / "&amp;VLOOKUP(T_EXTRAC[[#This Row],[Application Code]]&amp;"\"&amp;T_EXTRAC[[#This Row],[Manufactory CEP DMF]],T_EXTRAC[[Clé DMF]:[Info DMF]],2,FALSE),"")),""),"")</f>
        <v/>
      </c>
      <c r="V81"/>
    </row>
    <row r="82" spans="1:22" x14ac:dyDescent="0.2">
      <c r="A82" s="49" t="s">
        <v>30</v>
      </c>
      <c r="B82" s="39" t="s">
        <v>40</v>
      </c>
      <c r="C82" s="39" t="s">
        <v>41</v>
      </c>
      <c r="D82" s="39"/>
      <c r="G82" s="40"/>
      <c r="H82" s="40"/>
      <c r="I82" s="42"/>
      <c r="J82" s="12" t="str">
        <f>IF(T_EXTRAC[[#This Row],[PDS Active Ingredient Manufacturer]]&lt;&gt;"",T_EXTRAC[[#This Row],[PDS Active Ingredient Manufacturer]]&amp;"#CEP#"&amp;T_EXTRAC[[#This Row],[Manufactory CEP DMF]]&amp;"#CEP#"&amp;"#DMF#"&amp;T_EXTRAC[[#This Row],[Manufactory CEP DMF]]&amp;"#DMF#","")</f>
        <v/>
      </c>
      <c r="K82" s="11" t="str">
        <f>IF(T_EXTRAC[[#This Row],[PDS DMF CEP Owner]]&lt;&gt;"",LEFT(T_EXTRAC[[#This Row],[PDS DMF CEP Owner]],IFERROR(SEARCH(" ",T_EXTRAC[[#This Row],[PDS DMF CEP Owner]],1)-1,255)),IF(T_EXTRAC[[#This Row],[PDS Active Ingredient Manufacturer]]&lt;&gt;"",LEFT(T_EXTRAC[[#This Row],[PDS Active Ingredient Manufacturer]],IFERROR(SEARCH(" ",T_EXTRAC[[#This Row],[PDS Active Ingredient Manufacturer]],1)-1,255)),""))</f>
        <v/>
      </c>
      <c r="L82" t="str">
        <f>IF(T_EXTRAC[[#This Row],[PDS COS/CEP]]&lt;&gt;"",SUBSTITUTE(LEFT(T_EXTRAC[[#This Row],[PDS COS/CEP]],LEN(T_EXTRAC[[#This Row],[PDS COS/CEP]])-3)," ","-"),"")</f>
        <v/>
      </c>
      <c r="M82" t="str">
        <f>IF(AND(T_EXTRAC[[#This Row],[PDS COS/CEP]]&lt;&gt;"",ISNUMBER(VALUE(RIGHT(T_EXTRAC[[#This Row],[PDS COS/CEP]],2)))),VALUE(RIGHT(T_EXTRAC[[#This Row],[PDS COS/CEP]],2)),"")</f>
        <v/>
      </c>
      <c r="N82" t="str">
        <f>IF(T_EXTRAC[[#This Row],[PDS COS/CEP Version]]&lt;&gt;"",IF(T_EXTRAC[[#This Row],[PDS COS/CEP Version]]=_xlfn.MAXIFS(T_EXTRAC[PDS COS/CEP Version],T_EXTRAC[Application Code],T_EXTRAC[[#This Row],[Application Code]],T_EXTRAC[Manufactory CEP DMF],T_EXTRAC[[#This Row],[Manufactory CEP DMF]],T_EXTRAC[PDS COS/CEP hors version],T_EXTRAC[[#This Row],[PDS COS/CEP hors version]]),T_EXTRAC[[#This Row],[PDS COS/CEP Version]],""),"")</f>
        <v/>
      </c>
      <c r="O82" t="str">
        <f>IF(T_EXTRAC[[#This Row],[PDS COS/CEP Version max]]&lt;&gt;"",T_EXTRAC[[#This Row],[PDS COS/CEP]],"")</f>
        <v/>
      </c>
      <c r="P82" t="str">
        <f>IF(T_EXTRAC[[#This Row],[Info CEP]]&lt;&gt;"",T_EXTRAC[[#This Row],[Application Code]]&amp;"\"&amp;T_EXTRAC[[#This Row],[Manufactory CEP DMF]],"")</f>
        <v/>
      </c>
      <c r="Q82" t="str">
        <f>IF(T_EXTRAC[[#This Row],[Info CEP Temp]]&lt;&gt;"",IF(COUNTIFS($B$1:B82,T_EXTRAC[[#This Row],[Application Code]],$O$1:O82,T_EXTRAC[[#This Row],[Info CEP Temp]])=1,T_EXTRAC[[#This Row],[Info CEP Temp]],""),"")</f>
        <v/>
      </c>
      <c r="R82" t="str">
        <f>IF(AND(T_EXTRAC[[#This Row],[Manufactory CEP DMF]]&lt;&gt;"",T_EXTRAC[[#This Row],[PDS DMF]]&lt;&gt;""),T_EXTRAC[[#This Row],[PDS DMF]],"")</f>
        <v/>
      </c>
      <c r="S82" t="str">
        <f>IF(T_EXTRAC[[#This Row],[Info DMF]]&lt;&gt;"",T_EXTRAC[[#This Row],[Application Code]]&amp;"\"&amp;T_EXTRAC[[#This Row],[Manufactory CEP DMF]],"")</f>
        <v/>
      </c>
      <c r="T82" t="str">
        <f>IF(T_EXTRAC[[#This Row],[Info DMF Temp]]&lt;&gt;"",IF(COUNTIFS($B$1:B82,T_EXTRAC[[#This Row],[Application Code]],$R$1:R82,T_EXTRAC[[#This Row],[Info DMF Temp]])=1,T_EXTRAC[[#This Row],[Info DMF Temp]],""),"")</f>
        <v/>
      </c>
      <c r="U82" s="20" t="str">
        <f>IF(T_EXTRAC[[#This Row],[Concat Product + PDS AIM Temp]]&lt;&gt;"",IF(COUNTIFS($B$1:B82,T_EXTRAC[[#This Row],[Application Code]],$J$1:J82,T_EXTRAC[[#This Row],[Concat Product + PDS AIM Temp]])=1,SUBSTITUTE(SUBSTITUTE(T_EXTRAC[[#This Row],[Concat Product + PDS AIM Temp]],"#CEP#"&amp;T_EXTRAC[[#This Row],[Manufactory CEP DMF]]&amp;"#CEP#",IFERROR(" / "&amp;VLOOKUP(T_EXTRAC[[#This Row],[Application Code]]&amp;"\"&amp;T_EXTRAC[[#This Row],[Manufactory CEP DMF]],T_EXTRAC[[Clé CEP]:[Info CEP]],2,FALSE),"")),"#DMF#"&amp;T_EXTRAC[[#This Row],[Manufactory CEP DMF]]&amp;"#DMF#",IFERROR(" / "&amp;VLOOKUP(T_EXTRAC[[#This Row],[Application Code]]&amp;"\"&amp;T_EXTRAC[[#This Row],[Manufactory CEP DMF]],T_EXTRAC[[Clé DMF]:[Info DMF]],2,FALSE),"")),""),"")</f>
        <v/>
      </c>
      <c r="V82"/>
    </row>
    <row r="83" spans="1:22" x14ac:dyDescent="0.2">
      <c r="A83" s="49" t="s">
        <v>30</v>
      </c>
      <c r="B83" s="39" t="s">
        <v>40</v>
      </c>
      <c r="C83" s="39" t="s">
        <v>41</v>
      </c>
      <c r="D83" s="39"/>
      <c r="G83" s="40"/>
      <c r="H83" s="40"/>
      <c r="I83" s="42"/>
      <c r="J83" s="12" t="str">
        <f>IF(T_EXTRAC[[#This Row],[PDS Active Ingredient Manufacturer]]&lt;&gt;"",T_EXTRAC[[#This Row],[PDS Active Ingredient Manufacturer]]&amp;"#CEP#"&amp;T_EXTRAC[[#This Row],[Manufactory CEP DMF]]&amp;"#CEP#"&amp;"#DMF#"&amp;T_EXTRAC[[#This Row],[Manufactory CEP DMF]]&amp;"#DMF#","")</f>
        <v/>
      </c>
      <c r="K83" s="11" t="str">
        <f>IF(T_EXTRAC[[#This Row],[PDS DMF CEP Owner]]&lt;&gt;"",LEFT(T_EXTRAC[[#This Row],[PDS DMF CEP Owner]],IFERROR(SEARCH(" ",T_EXTRAC[[#This Row],[PDS DMF CEP Owner]],1)-1,255)),IF(T_EXTRAC[[#This Row],[PDS Active Ingredient Manufacturer]]&lt;&gt;"",LEFT(T_EXTRAC[[#This Row],[PDS Active Ingredient Manufacturer]],IFERROR(SEARCH(" ",T_EXTRAC[[#This Row],[PDS Active Ingredient Manufacturer]],1)-1,255)),""))</f>
        <v/>
      </c>
      <c r="L83" t="str">
        <f>IF(T_EXTRAC[[#This Row],[PDS COS/CEP]]&lt;&gt;"",SUBSTITUTE(LEFT(T_EXTRAC[[#This Row],[PDS COS/CEP]],LEN(T_EXTRAC[[#This Row],[PDS COS/CEP]])-3)," ","-"),"")</f>
        <v/>
      </c>
      <c r="M83" t="str">
        <f>IF(AND(T_EXTRAC[[#This Row],[PDS COS/CEP]]&lt;&gt;"",ISNUMBER(VALUE(RIGHT(T_EXTRAC[[#This Row],[PDS COS/CEP]],2)))),VALUE(RIGHT(T_EXTRAC[[#This Row],[PDS COS/CEP]],2)),"")</f>
        <v/>
      </c>
      <c r="N83" t="str">
        <f>IF(T_EXTRAC[[#This Row],[PDS COS/CEP Version]]&lt;&gt;"",IF(T_EXTRAC[[#This Row],[PDS COS/CEP Version]]=_xlfn.MAXIFS(T_EXTRAC[PDS COS/CEP Version],T_EXTRAC[Application Code],T_EXTRAC[[#This Row],[Application Code]],T_EXTRAC[Manufactory CEP DMF],T_EXTRAC[[#This Row],[Manufactory CEP DMF]],T_EXTRAC[PDS COS/CEP hors version],T_EXTRAC[[#This Row],[PDS COS/CEP hors version]]),T_EXTRAC[[#This Row],[PDS COS/CEP Version]],""),"")</f>
        <v/>
      </c>
      <c r="O83" t="str">
        <f>IF(T_EXTRAC[[#This Row],[PDS COS/CEP Version max]]&lt;&gt;"",T_EXTRAC[[#This Row],[PDS COS/CEP]],"")</f>
        <v/>
      </c>
      <c r="P83" t="str">
        <f>IF(T_EXTRAC[[#This Row],[Info CEP]]&lt;&gt;"",T_EXTRAC[[#This Row],[Application Code]]&amp;"\"&amp;T_EXTRAC[[#This Row],[Manufactory CEP DMF]],"")</f>
        <v/>
      </c>
      <c r="Q83" t="str">
        <f>IF(T_EXTRAC[[#This Row],[Info CEP Temp]]&lt;&gt;"",IF(COUNTIFS($B$1:B83,T_EXTRAC[[#This Row],[Application Code]],$O$1:O83,T_EXTRAC[[#This Row],[Info CEP Temp]])=1,T_EXTRAC[[#This Row],[Info CEP Temp]],""),"")</f>
        <v/>
      </c>
      <c r="R83" t="str">
        <f>IF(AND(T_EXTRAC[[#This Row],[Manufactory CEP DMF]]&lt;&gt;"",T_EXTRAC[[#This Row],[PDS DMF]]&lt;&gt;""),T_EXTRAC[[#This Row],[PDS DMF]],"")</f>
        <v/>
      </c>
      <c r="S83" t="str">
        <f>IF(T_EXTRAC[[#This Row],[Info DMF]]&lt;&gt;"",T_EXTRAC[[#This Row],[Application Code]]&amp;"\"&amp;T_EXTRAC[[#This Row],[Manufactory CEP DMF]],"")</f>
        <v/>
      </c>
      <c r="T83" t="str">
        <f>IF(T_EXTRAC[[#This Row],[Info DMF Temp]]&lt;&gt;"",IF(COUNTIFS($B$1:B83,T_EXTRAC[[#This Row],[Application Code]],$R$1:R83,T_EXTRAC[[#This Row],[Info DMF Temp]])=1,T_EXTRAC[[#This Row],[Info DMF Temp]],""),"")</f>
        <v/>
      </c>
      <c r="U83" s="20" t="str">
        <f>IF(T_EXTRAC[[#This Row],[Concat Product + PDS AIM Temp]]&lt;&gt;"",IF(COUNTIFS($B$1:B83,T_EXTRAC[[#This Row],[Application Code]],$J$1:J83,T_EXTRAC[[#This Row],[Concat Product + PDS AIM Temp]])=1,SUBSTITUTE(SUBSTITUTE(T_EXTRAC[[#This Row],[Concat Product + PDS AIM Temp]],"#CEP#"&amp;T_EXTRAC[[#This Row],[Manufactory CEP DMF]]&amp;"#CEP#",IFERROR(" / "&amp;VLOOKUP(T_EXTRAC[[#This Row],[Application Code]]&amp;"\"&amp;T_EXTRAC[[#This Row],[Manufactory CEP DMF]],T_EXTRAC[[Clé CEP]:[Info CEP]],2,FALSE),"")),"#DMF#"&amp;T_EXTRAC[[#This Row],[Manufactory CEP DMF]]&amp;"#DMF#",IFERROR(" / "&amp;VLOOKUP(T_EXTRAC[[#This Row],[Application Code]]&amp;"\"&amp;T_EXTRAC[[#This Row],[Manufactory CEP DMF]],T_EXTRAC[[Clé DMF]:[Info DMF]],2,FALSE),"")),""),"")</f>
        <v/>
      </c>
      <c r="V83"/>
    </row>
    <row r="84" spans="1:22" x14ac:dyDescent="0.2">
      <c r="A84" s="49" t="s">
        <v>30</v>
      </c>
      <c r="B84" s="39" t="s">
        <v>40</v>
      </c>
      <c r="C84" s="39" t="s">
        <v>41</v>
      </c>
      <c r="D84" s="39"/>
      <c r="G84" s="40"/>
      <c r="H84" s="40"/>
      <c r="I84" s="42"/>
      <c r="J84" s="12" t="str">
        <f>IF(T_EXTRAC[[#This Row],[PDS Active Ingredient Manufacturer]]&lt;&gt;"",T_EXTRAC[[#This Row],[PDS Active Ingredient Manufacturer]]&amp;"#CEP#"&amp;T_EXTRAC[[#This Row],[Manufactory CEP DMF]]&amp;"#CEP#"&amp;"#DMF#"&amp;T_EXTRAC[[#This Row],[Manufactory CEP DMF]]&amp;"#DMF#","")</f>
        <v/>
      </c>
      <c r="K84" s="11" t="str">
        <f>IF(T_EXTRAC[[#This Row],[PDS DMF CEP Owner]]&lt;&gt;"",LEFT(T_EXTRAC[[#This Row],[PDS DMF CEP Owner]],IFERROR(SEARCH(" ",T_EXTRAC[[#This Row],[PDS DMF CEP Owner]],1)-1,255)),IF(T_EXTRAC[[#This Row],[PDS Active Ingredient Manufacturer]]&lt;&gt;"",LEFT(T_EXTRAC[[#This Row],[PDS Active Ingredient Manufacturer]],IFERROR(SEARCH(" ",T_EXTRAC[[#This Row],[PDS Active Ingredient Manufacturer]],1)-1,255)),""))</f>
        <v/>
      </c>
      <c r="L84" t="str">
        <f>IF(T_EXTRAC[[#This Row],[PDS COS/CEP]]&lt;&gt;"",SUBSTITUTE(LEFT(T_EXTRAC[[#This Row],[PDS COS/CEP]],LEN(T_EXTRAC[[#This Row],[PDS COS/CEP]])-3)," ","-"),"")</f>
        <v/>
      </c>
      <c r="M84" t="str">
        <f>IF(AND(T_EXTRAC[[#This Row],[PDS COS/CEP]]&lt;&gt;"",ISNUMBER(VALUE(RIGHT(T_EXTRAC[[#This Row],[PDS COS/CEP]],2)))),VALUE(RIGHT(T_EXTRAC[[#This Row],[PDS COS/CEP]],2)),"")</f>
        <v/>
      </c>
      <c r="N84" t="str">
        <f>IF(T_EXTRAC[[#This Row],[PDS COS/CEP Version]]&lt;&gt;"",IF(T_EXTRAC[[#This Row],[PDS COS/CEP Version]]=_xlfn.MAXIFS(T_EXTRAC[PDS COS/CEP Version],T_EXTRAC[Application Code],T_EXTRAC[[#This Row],[Application Code]],T_EXTRAC[Manufactory CEP DMF],T_EXTRAC[[#This Row],[Manufactory CEP DMF]],T_EXTRAC[PDS COS/CEP hors version],T_EXTRAC[[#This Row],[PDS COS/CEP hors version]]),T_EXTRAC[[#This Row],[PDS COS/CEP Version]],""),"")</f>
        <v/>
      </c>
      <c r="O84" t="str">
        <f>IF(T_EXTRAC[[#This Row],[PDS COS/CEP Version max]]&lt;&gt;"",T_EXTRAC[[#This Row],[PDS COS/CEP]],"")</f>
        <v/>
      </c>
      <c r="P84" t="str">
        <f>IF(T_EXTRAC[[#This Row],[Info CEP]]&lt;&gt;"",T_EXTRAC[[#This Row],[Application Code]]&amp;"\"&amp;T_EXTRAC[[#This Row],[Manufactory CEP DMF]],"")</f>
        <v/>
      </c>
      <c r="Q84" t="str">
        <f>IF(T_EXTRAC[[#This Row],[Info CEP Temp]]&lt;&gt;"",IF(COUNTIFS($B$1:B84,T_EXTRAC[[#This Row],[Application Code]],$O$1:O84,T_EXTRAC[[#This Row],[Info CEP Temp]])=1,T_EXTRAC[[#This Row],[Info CEP Temp]],""),"")</f>
        <v/>
      </c>
      <c r="R84" t="str">
        <f>IF(AND(T_EXTRAC[[#This Row],[Manufactory CEP DMF]]&lt;&gt;"",T_EXTRAC[[#This Row],[PDS DMF]]&lt;&gt;""),T_EXTRAC[[#This Row],[PDS DMF]],"")</f>
        <v/>
      </c>
      <c r="S84" t="str">
        <f>IF(T_EXTRAC[[#This Row],[Info DMF]]&lt;&gt;"",T_EXTRAC[[#This Row],[Application Code]]&amp;"\"&amp;T_EXTRAC[[#This Row],[Manufactory CEP DMF]],"")</f>
        <v/>
      </c>
      <c r="T84" t="str">
        <f>IF(T_EXTRAC[[#This Row],[Info DMF Temp]]&lt;&gt;"",IF(COUNTIFS($B$1:B84,T_EXTRAC[[#This Row],[Application Code]],$R$1:R84,T_EXTRAC[[#This Row],[Info DMF Temp]])=1,T_EXTRAC[[#This Row],[Info DMF Temp]],""),"")</f>
        <v/>
      </c>
      <c r="U84" s="20" t="str">
        <f>IF(T_EXTRAC[[#This Row],[Concat Product + PDS AIM Temp]]&lt;&gt;"",IF(COUNTIFS($B$1:B84,T_EXTRAC[[#This Row],[Application Code]],$J$1:J84,T_EXTRAC[[#This Row],[Concat Product + PDS AIM Temp]])=1,SUBSTITUTE(SUBSTITUTE(T_EXTRAC[[#This Row],[Concat Product + PDS AIM Temp]],"#CEP#"&amp;T_EXTRAC[[#This Row],[Manufactory CEP DMF]]&amp;"#CEP#",IFERROR(" / "&amp;VLOOKUP(T_EXTRAC[[#This Row],[Application Code]]&amp;"\"&amp;T_EXTRAC[[#This Row],[Manufactory CEP DMF]],T_EXTRAC[[Clé CEP]:[Info CEP]],2,FALSE),"")),"#DMF#"&amp;T_EXTRAC[[#This Row],[Manufactory CEP DMF]]&amp;"#DMF#",IFERROR(" / "&amp;VLOOKUP(T_EXTRAC[[#This Row],[Application Code]]&amp;"\"&amp;T_EXTRAC[[#This Row],[Manufactory CEP DMF]],T_EXTRAC[[Clé DMF]:[Info DMF]],2,FALSE),"")),""),"")</f>
        <v/>
      </c>
      <c r="V84"/>
    </row>
    <row r="85" spans="1:22" x14ac:dyDescent="0.2">
      <c r="A85" s="49" t="s">
        <v>30</v>
      </c>
      <c r="B85" s="39" t="s">
        <v>40</v>
      </c>
      <c r="C85" s="39" t="s">
        <v>41</v>
      </c>
      <c r="D85" s="39"/>
      <c r="G85" s="40"/>
      <c r="H85" s="40"/>
      <c r="I85" s="42"/>
      <c r="J85" s="12" t="str">
        <f>IF(T_EXTRAC[[#This Row],[PDS Active Ingredient Manufacturer]]&lt;&gt;"",T_EXTRAC[[#This Row],[PDS Active Ingredient Manufacturer]]&amp;"#CEP#"&amp;T_EXTRAC[[#This Row],[Manufactory CEP DMF]]&amp;"#CEP#"&amp;"#DMF#"&amp;T_EXTRAC[[#This Row],[Manufactory CEP DMF]]&amp;"#DMF#","")</f>
        <v/>
      </c>
      <c r="K85" s="11" t="str">
        <f>IF(T_EXTRAC[[#This Row],[PDS DMF CEP Owner]]&lt;&gt;"",LEFT(T_EXTRAC[[#This Row],[PDS DMF CEP Owner]],IFERROR(SEARCH(" ",T_EXTRAC[[#This Row],[PDS DMF CEP Owner]],1)-1,255)),IF(T_EXTRAC[[#This Row],[PDS Active Ingredient Manufacturer]]&lt;&gt;"",LEFT(T_EXTRAC[[#This Row],[PDS Active Ingredient Manufacturer]],IFERROR(SEARCH(" ",T_EXTRAC[[#This Row],[PDS Active Ingredient Manufacturer]],1)-1,255)),""))</f>
        <v/>
      </c>
      <c r="L85" t="str">
        <f>IF(T_EXTRAC[[#This Row],[PDS COS/CEP]]&lt;&gt;"",SUBSTITUTE(LEFT(T_EXTRAC[[#This Row],[PDS COS/CEP]],LEN(T_EXTRAC[[#This Row],[PDS COS/CEP]])-3)," ","-"),"")</f>
        <v/>
      </c>
      <c r="M85" t="str">
        <f>IF(AND(T_EXTRAC[[#This Row],[PDS COS/CEP]]&lt;&gt;"",ISNUMBER(VALUE(RIGHT(T_EXTRAC[[#This Row],[PDS COS/CEP]],2)))),VALUE(RIGHT(T_EXTRAC[[#This Row],[PDS COS/CEP]],2)),"")</f>
        <v/>
      </c>
      <c r="N85" t="str">
        <f>IF(T_EXTRAC[[#This Row],[PDS COS/CEP Version]]&lt;&gt;"",IF(T_EXTRAC[[#This Row],[PDS COS/CEP Version]]=_xlfn.MAXIFS(T_EXTRAC[PDS COS/CEP Version],T_EXTRAC[Application Code],T_EXTRAC[[#This Row],[Application Code]],T_EXTRAC[Manufactory CEP DMF],T_EXTRAC[[#This Row],[Manufactory CEP DMF]],T_EXTRAC[PDS COS/CEP hors version],T_EXTRAC[[#This Row],[PDS COS/CEP hors version]]),T_EXTRAC[[#This Row],[PDS COS/CEP Version]],""),"")</f>
        <v/>
      </c>
      <c r="O85" t="str">
        <f>IF(T_EXTRAC[[#This Row],[PDS COS/CEP Version max]]&lt;&gt;"",T_EXTRAC[[#This Row],[PDS COS/CEP]],"")</f>
        <v/>
      </c>
      <c r="P85" t="str">
        <f>IF(T_EXTRAC[[#This Row],[Info CEP]]&lt;&gt;"",T_EXTRAC[[#This Row],[Application Code]]&amp;"\"&amp;T_EXTRAC[[#This Row],[Manufactory CEP DMF]],"")</f>
        <v/>
      </c>
      <c r="Q85" t="str">
        <f>IF(T_EXTRAC[[#This Row],[Info CEP Temp]]&lt;&gt;"",IF(COUNTIFS($B$1:B85,T_EXTRAC[[#This Row],[Application Code]],$O$1:O85,T_EXTRAC[[#This Row],[Info CEP Temp]])=1,T_EXTRAC[[#This Row],[Info CEP Temp]],""),"")</f>
        <v/>
      </c>
      <c r="R85" t="str">
        <f>IF(AND(T_EXTRAC[[#This Row],[Manufactory CEP DMF]]&lt;&gt;"",T_EXTRAC[[#This Row],[PDS DMF]]&lt;&gt;""),T_EXTRAC[[#This Row],[PDS DMF]],"")</f>
        <v/>
      </c>
      <c r="S85" t="str">
        <f>IF(T_EXTRAC[[#This Row],[Info DMF]]&lt;&gt;"",T_EXTRAC[[#This Row],[Application Code]]&amp;"\"&amp;T_EXTRAC[[#This Row],[Manufactory CEP DMF]],"")</f>
        <v/>
      </c>
      <c r="T85" t="str">
        <f>IF(T_EXTRAC[[#This Row],[Info DMF Temp]]&lt;&gt;"",IF(COUNTIFS($B$1:B85,T_EXTRAC[[#This Row],[Application Code]],$R$1:R85,T_EXTRAC[[#This Row],[Info DMF Temp]])=1,T_EXTRAC[[#This Row],[Info DMF Temp]],""),"")</f>
        <v/>
      </c>
      <c r="U85" s="20" t="str">
        <f>IF(T_EXTRAC[[#This Row],[Concat Product + PDS AIM Temp]]&lt;&gt;"",IF(COUNTIFS($B$1:B85,T_EXTRAC[[#This Row],[Application Code]],$J$1:J85,T_EXTRAC[[#This Row],[Concat Product + PDS AIM Temp]])=1,SUBSTITUTE(SUBSTITUTE(T_EXTRAC[[#This Row],[Concat Product + PDS AIM Temp]],"#CEP#"&amp;T_EXTRAC[[#This Row],[Manufactory CEP DMF]]&amp;"#CEP#",IFERROR(" / "&amp;VLOOKUP(T_EXTRAC[[#This Row],[Application Code]]&amp;"\"&amp;T_EXTRAC[[#This Row],[Manufactory CEP DMF]],T_EXTRAC[[Clé CEP]:[Info CEP]],2,FALSE),"")),"#DMF#"&amp;T_EXTRAC[[#This Row],[Manufactory CEP DMF]]&amp;"#DMF#",IFERROR(" / "&amp;VLOOKUP(T_EXTRAC[[#This Row],[Application Code]]&amp;"\"&amp;T_EXTRAC[[#This Row],[Manufactory CEP DMF]],T_EXTRAC[[Clé DMF]:[Info DMF]],2,FALSE),"")),""),"")</f>
        <v/>
      </c>
      <c r="V85"/>
    </row>
    <row r="86" spans="1:22" x14ac:dyDescent="0.2">
      <c r="A86" s="49" t="s">
        <v>30</v>
      </c>
      <c r="B86" s="39" t="s">
        <v>40</v>
      </c>
      <c r="C86" s="39" t="s">
        <v>41</v>
      </c>
      <c r="D86" s="39"/>
      <c r="G86" s="40"/>
      <c r="H86" s="40"/>
      <c r="I86" s="42"/>
      <c r="J86" s="12" t="str">
        <f>IF(T_EXTRAC[[#This Row],[PDS Active Ingredient Manufacturer]]&lt;&gt;"",T_EXTRAC[[#This Row],[PDS Active Ingredient Manufacturer]]&amp;"#CEP#"&amp;T_EXTRAC[[#This Row],[Manufactory CEP DMF]]&amp;"#CEP#"&amp;"#DMF#"&amp;T_EXTRAC[[#This Row],[Manufactory CEP DMF]]&amp;"#DMF#","")</f>
        <v/>
      </c>
      <c r="K86" s="11" t="str">
        <f>IF(T_EXTRAC[[#This Row],[PDS DMF CEP Owner]]&lt;&gt;"",LEFT(T_EXTRAC[[#This Row],[PDS DMF CEP Owner]],IFERROR(SEARCH(" ",T_EXTRAC[[#This Row],[PDS DMF CEP Owner]],1)-1,255)),IF(T_EXTRAC[[#This Row],[PDS Active Ingredient Manufacturer]]&lt;&gt;"",LEFT(T_EXTRAC[[#This Row],[PDS Active Ingredient Manufacturer]],IFERROR(SEARCH(" ",T_EXTRAC[[#This Row],[PDS Active Ingredient Manufacturer]],1)-1,255)),""))</f>
        <v/>
      </c>
      <c r="L86" t="str">
        <f>IF(T_EXTRAC[[#This Row],[PDS COS/CEP]]&lt;&gt;"",SUBSTITUTE(LEFT(T_EXTRAC[[#This Row],[PDS COS/CEP]],LEN(T_EXTRAC[[#This Row],[PDS COS/CEP]])-3)," ","-"),"")</f>
        <v/>
      </c>
      <c r="M86" t="str">
        <f>IF(AND(T_EXTRAC[[#This Row],[PDS COS/CEP]]&lt;&gt;"",ISNUMBER(VALUE(RIGHT(T_EXTRAC[[#This Row],[PDS COS/CEP]],2)))),VALUE(RIGHT(T_EXTRAC[[#This Row],[PDS COS/CEP]],2)),"")</f>
        <v/>
      </c>
      <c r="N86" t="str">
        <f>IF(T_EXTRAC[[#This Row],[PDS COS/CEP Version]]&lt;&gt;"",IF(T_EXTRAC[[#This Row],[PDS COS/CEP Version]]=_xlfn.MAXIFS(T_EXTRAC[PDS COS/CEP Version],T_EXTRAC[Application Code],T_EXTRAC[[#This Row],[Application Code]],T_EXTRAC[Manufactory CEP DMF],T_EXTRAC[[#This Row],[Manufactory CEP DMF]],T_EXTRAC[PDS COS/CEP hors version],T_EXTRAC[[#This Row],[PDS COS/CEP hors version]]),T_EXTRAC[[#This Row],[PDS COS/CEP Version]],""),"")</f>
        <v/>
      </c>
      <c r="O86" t="str">
        <f>IF(T_EXTRAC[[#This Row],[PDS COS/CEP Version max]]&lt;&gt;"",T_EXTRAC[[#This Row],[PDS COS/CEP]],"")</f>
        <v/>
      </c>
      <c r="P86" t="str">
        <f>IF(T_EXTRAC[[#This Row],[Info CEP]]&lt;&gt;"",T_EXTRAC[[#This Row],[Application Code]]&amp;"\"&amp;T_EXTRAC[[#This Row],[Manufactory CEP DMF]],"")</f>
        <v/>
      </c>
      <c r="Q86" t="str">
        <f>IF(T_EXTRAC[[#This Row],[Info CEP Temp]]&lt;&gt;"",IF(COUNTIFS($B$1:B86,T_EXTRAC[[#This Row],[Application Code]],$O$1:O86,T_EXTRAC[[#This Row],[Info CEP Temp]])=1,T_EXTRAC[[#This Row],[Info CEP Temp]],""),"")</f>
        <v/>
      </c>
      <c r="R86" t="str">
        <f>IF(AND(T_EXTRAC[[#This Row],[Manufactory CEP DMF]]&lt;&gt;"",T_EXTRAC[[#This Row],[PDS DMF]]&lt;&gt;""),T_EXTRAC[[#This Row],[PDS DMF]],"")</f>
        <v/>
      </c>
      <c r="S86" t="str">
        <f>IF(T_EXTRAC[[#This Row],[Info DMF]]&lt;&gt;"",T_EXTRAC[[#This Row],[Application Code]]&amp;"\"&amp;T_EXTRAC[[#This Row],[Manufactory CEP DMF]],"")</f>
        <v/>
      </c>
      <c r="T86" t="str">
        <f>IF(T_EXTRAC[[#This Row],[Info DMF Temp]]&lt;&gt;"",IF(COUNTIFS($B$1:B86,T_EXTRAC[[#This Row],[Application Code]],$R$1:R86,T_EXTRAC[[#This Row],[Info DMF Temp]])=1,T_EXTRAC[[#This Row],[Info DMF Temp]],""),"")</f>
        <v/>
      </c>
      <c r="U86" s="20" t="str">
        <f>IF(T_EXTRAC[[#This Row],[Concat Product + PDS AIM Temp]]&lt;&gt;"",IF(COUNTIFS($B$1:B86,T_EXTRAC[[#This Row],[Application Code]],$J$1:J86,T_EXTRAC[[#This Row],[Concat Product + PDS AIM Temp]])=1,SUBSTITUTE(SUBSTITUTE(T_EXTRAC[[#This Row],[Concat Product + PDS AIM Temp]],"#CEP#"&amp;T_EXTRAC[[#This Row],[Manufactory CEP DMF]]&amp;"#CEP#",IFERROR(" / "&amp;VLOOKUP(T_EXTRAC[[#This Row],[Application Code]]&amp;"\"&amp;T_EXTRAC[[#This Row],[Manufactory CEP DMF]],T_EXTRAC[[Clé CEP]:[Info CEP]],2,FALSE),"")),"#DMF#"&amp;T_EXTRAC[[#This Row],[Manufactory CEP DMF]]&amp;"#DMF#",IFERROR(" / "&amp;VLOOKUP(T_EXTRAC[[#This Row],[Application Code]]&amp;"\"&amp;T_EXTRAC[[#This Row],[Manufactory CEP DMF]],T_EXTRAC[[Clé DMF]:[Info DMF]],2,FALSE),"")),""),"")</f>
        <v/>
      </c>
      <c r="V86"/>
    </row>
    <row r="87" spans="1:22" x14ac:dyDescent="0.2">
      <c r="A87" s="49" t="s">
        <v>52</v>
      </c>
      <c r="B87" s="39" t="s">
        <v>59</v>
      </c>
      <c r="C87" s="40"/>
      <c r="D87" s="39"/>
      <c r="E87" s="50" t="s">
        <v>10</v>
      </c>
      <c r="F87" s="50" t="s">
        <v>54</v>
      </c>
      <c r="G87" s="39" t="s">
        <v>58</v>
      </c>
      <c r="H87" s="40"/>
      <c r="I87" s="41" t="s">
        <v>55</v>
      </c>
      <c r="J87" s="13" t="str">
        <f>IF(T_EXTRAC[[#This Row],[PDS Active Ingredient Manufacturer]]&lt;&gt;"",T_EXTRAC[[#This Row],[PDS Active Ingredient Manufacturer]]&amp;"#CEP#"&amp;T_EXTRAC[[#This Row],[Manufactory CEP DMF]]&amp;"#CEP#"&amp;"#DMF#"&amp;T_EXTRAC[[#This Row],[Manufactory CEP DMF]]&amp;"#DMF#","")</f>
        <v/>
      </c>
      <c r="K87" s="19" t="str">
        <f>IF(T_EXTRAC[[#This Row],[PDS DMF CEP Owner]]&lt;&gt;"",LEFT(T_EXTRAC[[#This Row],[PDS DMF CEP Owner]],IFERROR(SEARCH(" ",T_EXTRAC[[#This Row],[PDS DMF CEP Owner]],1)-1,255)),IF(T_EXTRAC[[#This Row],[PDS Active Ingredient Manufacturer]]&lt;&gt;"",LEFT(T_EXTRAC[[#This Row],[PDS Active Ingredient Manufacturer]],IFERROR(SEARCH(" ",T_EXTRAC[[#This Row],[PDS Active Ingredient Manufacturer]],1)-1,255)),""))</f>
        <v>ICE</v>
      </c>
      <c r="L87" t="str">
        <f>IF(T_EXTRAC[[#This Row],[PDS COS/CEP]]&lt;&gt;"",SUBSTITUTE(LEFT(T_EXTRAC[[#This Row],[PDS COS/CEP]],LEN(T_EXTRAC[[#This Row],[PDS COS/CEP]])-3)," ","-"),"")</f>
        <v>R1-CEP-1999-047-Rev</v>
      </c>
      <c r="M87">
        <f>IF(AND(T_EXTRAC[[#This Row],[PDS COS/CEP]]&lt;&gt;"",ISNUMBER(VALUE(RIGHT(T_EXTRAC[[#This Row],[PDS COS/CEP]],2)))),VALUE(RIGHT(T_EXTRAC[[#This Row],[PDS COS/CEP]],2)),"")</f>
        <v>7</v>
      </c>
      <c r="N87">
        <f>IF(T_EXTRAC[[#This Row],[PDS COS/CEP Version]]&lt;&gt;"",IF(T_EXTRAC[[#This Row],[PDS COS/CEP Version]]=_xlfn.MAXIFS(T_EXTRAC[PDS COS/CEP Version],T_EXTRAC[Application Code],T_EXTRAC[[#This Row],[Application Code]],T_EXTRAC[Manufactory CEP DMF],T_EXTRAC[[#This Row],[Manufactory CEP DMF]],T_EXTRAC[PDS COS/CEP hors version],T_EXTRAC[[#This Row],[PDS COS/CEP hors version]]),T_EXTRAC[[#This Row],[PDS COS/CEP Version]],""),"")</f>
        <v>7</v>
      </c>
      <c r="O87" t="str">
        <f>IF(T_EXTRAC[[#This Row],[PDS COS/CEP Version max]]&lt;&gt;"",T_EXTRAC[[#This Row],[PDS COS/CEP]],"")</f>
        <v>R1-CEP 1999-047-Rev 07</v>
      </c>
      <c r="P87" t="str">
        <f>IF(T_EXTRAC[[#This Row],[Info CEP]]&lt;&gt;"",T_EXTRAC[[#This Row],[Application Code]]&amp;"\"&amp;T_EXTRAC[[#This Row],[Manufactory CEP DMF]],"")</f>
        <v>FR NL50862\ICE</v>
      </c>
      <c r="Q87" t="str">
        <f>IF(T_EXTRAC[[#This Row],[Info CEP Temp]]&lt;&gt;"",IF(COUNTIFS($B$1:B87,T_EXTRAC[[#This Row],[Application Code]],$O$1:O87,T_EXTRAC[[#This Row],[Info CEP Temp]])=1,T_EXTRAC[[#This Row],[Info CEP Temp]],""),"")</f>
        <v>R1-CEP 1999-047-Rev 07</v>
      </c>
      <c r="R87" t="str">
        <f>IF(AND(T_EXTRAC[[#This Row],[Manufactory CEP DMF]]&lt;&gt;"",T_EXTRAC[[#This Row],[PDS DMF]]&lt;&gt;""),T_EXTRAC[[#This Row],[PDS DMF]],"")</f>
        <v/>
      </c>
      <c r="S87" t="str">
        <f>IF(T_EXTRAC[[#This Row],[Info DMF]]&lt;&gt;"",T_EXTRAC[[#This Row],[Application Code]]&amp;"\"&amp;T_EXTRAC[[#This Row],[Manufactory CEP DMF]],"")</f>
        <v/>
      </c>
      <c r="T87" t="str">
        <f>IF(T_EXTRAC[[#This Row],[Info DMF Temp]]&lt;&gt;"",IF(COUNTIFS($B$1:B87,T_EXTRAC[[#This Row],[Application Code]],$R$1:R87,T_EXTRAC[[#This Row],[Info DMF Temp]])=1,T_EXTRAC[[#This Row],[Info DMF Temp]],""),"")</f>
        <v/>
      </c>
      <c r="U87" s="21" t="str">
        <f>IF(T_EXTRAC[[#This Row],[Concat Product + PDS AIM Temp]]&lt;&gt;"",IF(COUNTIFS($B$1:B87,T_EXTRAC[[#This Row],[Application Code]],$J$1:J87,T_EXTRAC[[#This Row],[Concat Product + PDS AIM Temp]])=1,SUBSTITUTE(SUBSTITUTE(T_EXTRAC[[#This Row],[Concat Product + PDS AIM Temp]],"#CEP#"&amp;T_EXTRAC[[#This Row],[Manufactory CEP DMF]]&amp;"#CEP#",IFERROR(" / "&amp;VLOOKUP(T_EXTRAC[[#This Row],[Application Code]]&amp;"\"&amp;T_EXTRAC[[#This Row],[Manufactory CEP DMF]],T_EXTRAC[[Clé CEP]:[Info CEP]],2,FALSE),"")),"#DMF#"&amp;T_EXTRAC[[#This Row],[Manufactory CEP DMF]]&amp;"#DMF#",IFERROR(" / "&amp;VLOOKUP(T_EXTRAC[[#This Row],[Application Code]]&amp;"\"&amp;T_EXTRAC[[#This Row],[Manufactory CEP DMF]],T_EXTRAC[[Clé DMF]:[Info DMF]],2,FALSE),"")),""),"")</f>
        <v/>
      </c>
      <c r="V87"/>
    </row>
    <row r="88" spans="1:22" x14ac:dyDescent="0.2">
      <c r="A88" s="49" t="s">
        <v>52</v>
      </c>
      <c r="B88" s="39" t="s">
        <v>59</v>
      </c>
      <c r="C88" s="40"/>
      <c r="D88" s="39"/>
      <c r="E88" s="50" t="s">
        <v>10</v>
      </c>
      <c r="F88" s="50" t="s">
        <v>56</v>
      </c>
      <c r="G88" s="39" t="s">
        <v>58</v>
      </c>
      <c r="H88" s="40"/>
      <c r="I88" s="41" t="s">
        <v>55</v>
      </c>
      <c r="J88" s="13" t="str">
        <f>IF(T_EXTRAC[[#This Row],[PDS Active Ingredient Manufacturer]]&lt;&gt;"",T_EXTRAC[[#This Row],[PDS Active Ingredient Manufacturer]]&amp;"#CEP#"&amp;T_EXTRAC[[#This Row],[Manufactory CEP DMF]]&amp;"#CEP#"&amp;"#DMF#"&amp;T_EXTRAC[[#This Row],[Manufactory CEP DMF]]&amp;"#DMF#","")</f>
        <v/>
      </c>
      <c r="K88" s="19" t="str">
        <f>IF(T_EXTRAC[[#This Row],[PDS DMF CEP Owner]]&lt;&gt;"",LEFT(T_EXTRAC[[#This Row],[PDS DMF CEP Owner]],IFERROR(SEARCH(" ",T_EXTRAC[[#This Row],[PDS DMF CEP Owner]],1)-1,255)),IF(T_EXTRAC[[#This Row],[PDS Active Ingredient Manufacturer]]&lt;&gt;"",LEFT(T_EXTRAC[[#This Row],[PDS Active Ingredient Manufacturer]],IFERROR(SEARCH(" ",T_EXTRAC[[#This Row],[PDS Active Ingredient Manufacturer]],1)-1,255)),""))</f>
        <v>ICE</v>
      </c>
      <c r="L88" t="str">
        <f>IF(T_EXTRAC[[#This Row],[PDS COS/CEP]]&lt;&gt;"",SUBSTITUTE(LEFT(T_EXTRAC[[#This Row],[PDS COS/CEP]],LEN(T_EXTRAC[[#This Row],[PDS COS/CEP]])-3)," ","-"),"")</f>
        <v>R1-CEP-1999-047-Rev</v>
      </c>
      <c r="M88">
        <f>IF(AND(T_EXTRAC[[#This Row],[PDS COS/CEP]]&lt;&gt;"",ISNUMBER(VALUE(RIGHT(T_EXTRAC[[#This Row],[PDS COS/CEP]],2)))),VALUE(RIGHT(T_EXTRAC[[#This Row],[PDS COS/CEP]],2)),"")</f>
        <v>7</v>
      </c>
      <c r="N88">
        <f>IF(T_EXTRAC[[#This Row],[PDS COS/CEP Version]]&lt;&gt;"",IF(T_EXTRAC[[#This Row],[PDS COS/CEP Version]]=_xlfn.MAXIFS(T_EXTRAC[PDS COS/CEP Version],T_EXTRAC[Application Code],T_EXTRAC[[#This Row],[Application Code]],T_EXTRAC[Manufactory CEP DMF],T_EXTRAC[[#This Row],[Manufactory CEP DMF]],T_EXTRAC[PDS COS/CEP hors version],T_EXTRAC[[#This Row],[PDS COS/CEP hors version]]),T_EXTRAC[[#This Row],[PDS COS/CEP Version]],""),"")</f>
        <v>7</v>
      </c>
      <c r="O88" t="str">
        <f>IF(T_EXTRAC[[#This Row],[PDS COS/CEP Version max]]&lt;&gt;"",T_EXTRAC[[#This Row],[PDS COS/CEP]],"")</f>
        <v>R1-CEP 1999-047-Rev 07</v>
      </c>
      <c r="P88" t="str">
        <f>IF(T_EXTRAC[[#This Row],[Info CEP]]&lt;&gt;"",T_EXTRAC[[#This Row],[Application Code]]&amp;"\"&amp;T_EXTRAC[[#This Row],[Manufactory CEP DMF]],"")</f>
        <v/>
      </c>
      <c r="Q88" t="str">
        <f>IF(T_EXTRAC[[#This Row],[Info CEP Temp]]&lt;&gt;"",IF(COUNTIFS($B$1:B88,T_EXTRAC[[#This Row],[Application Code]],$O$1:O88,T_EXTRAC[[#This Row],[Info CEP Temp]])=1,T_EXTRAC[[#This Row],[Info CEP Temp]],""),"")</f>
        <v/>
      </c>
      <c r="R88" t="str">
        <f>IF(AND(T_EXTRAC[[#This Row],[Manufactory CEP DMF]]&lt;&gt;"",T_EXTRAC[[#This Row],[PDS DMF]]&lt;&gt;""),T_EXTRAC[[#This Row],[PDS DMF]],"")</f>
        <v/>
      </c>
      <c r="S88" t="str">
        <f>IF(T_EXTRAC[[#This Row],[Info DMF]]&lt;&gt;"",T_EXTRAC[[#This Row],[Application Code]]&amp;"\"&amp;T_EXTRAC[[#This Row],[Manufactory CEP DMF]],"")</f>
        <v/>
      </c>
      <c r="T88" t="str">
        <f>IF(T_EXTRAC[[#This Row],[Info DMF Temp]]&lt;&gt;"",IF(COUNTIFS($B$1:B88,T_EXTRAC[[#This Row],[Application Code]],$R$1:R88,T_EXTRAC[[#This Row],[Info DMF Temp]])=1,T_EXTRAC[[#This Row],[Info DMF Temp]],""),"")</f>
        <v/>
      </c>
      <c r="U88" s="21" t="str">
        <f>IF(T_EXTRAC[[#This Row],[Concat Product + PDS AIM Temp]]&lt;&gt;"",IF(COUNTIFS($B$1:B88,T_EXTRAC[[#This Row],[Application Code]],$J$1:J88,T_EXTRAC[[#This Row],[Concat Product + PDS AIM Temp]])=1,SUBSTITUTE(SUBSTITUTE(T_EXTRAC[[#This Row],[Concat Product + PDS AIM Temp]],"#CEP#"&amp;T_EXTRAC[[#This Row],[Manufactory CEP DMF]]&amp;"#CEP#",IFERROR(" / "&amp;VLOOKUP(T_EXTRAC[[#This Row],[Application Code]]&amp;"\"&amp;T_EXTRAC[[#This Row],[Manufactory CEP DMF]],T_EXTRAC[[Clé CEP]:[Info CEP]],2,FALSE),"")),"#DMF#"&amp;T_EXTRAC[[#This Row],[Manufactory CEP DMF]]&amp;"#DMF#",IFERROR(" / "&amp;VLOOKUP(T_EXTRAC[[#This Row],[Application Code]]&amp;"\"&amp;T_EXTRAC[[#This Row],[Manufactory CEP DMF]],T_EXTRAC[[Clé DMF]:[Info DMF]],2,FALSE),"")),""),"")</f>
        <v/>
      </c>
      <c r="V88"/>
    </row>
    <row r="89" spans="1:22" x14ac:dyDescent="0.2">
      <c r="A89" s="49" t="s">
        <v>52</v>
      </c>
      <c r="B89" s="39" t="s">
        <v>59</v>
      </c>
      <c r="C89" s="40"/>
      <c r="D89" s="39"/>
      <c r="E89" s="50" t="s">
        <v>10</v>
      </c>
      <c r="F89" s="50" t="s">
        <v>16</v>
      </c>
      <c r="G89" s="39" t="s">
        <v>58</v>
      </c>
      <c r="H89" s="40"/>
      <c r="I89" s="41" t="s">
        <v>55</v>
      </c>
      <c r="J89" s="13" t="str">
        <f>IF(T_EXTRAC[[#This Row],[PDS Active Ingredient Manufacturer]]&lt;&gt;"",T_EXTRAC[[#This Row],[PDS Active Ingredient Manufacturer]]&amp;"#CEP#"&amp;T_EXTRAC[[#This Row],[Manufactory CEP DMF]]&amp;"#CEP#"&amp;"#DMF#"&amp;T_EXTRAC[[#This Row],[Manufactory CEP DMF]]&amp;"#DMF#","")</f>
        <v/>
      </c>
      <c r="K89" s="19" t="str">
        <f>IF(T_EXTRAC[[#This Row],[PDS DMF CEP Owner]]&lt;&gt;"",LEFT(T_EXTRAC[[#This Row],[PDS DMF CEP Owner]],IFERROR(SEARCH(" ",T_EXTRAC[[#This Row],[PDS DMF CEP Owner]],1)-1,255)),IF(T_EXTRAC[[#This Row],[PDS Active Ingredient Manufacturer]]&lt;&gt;"",LEFT(T_EXTRAC[[#This Row],[PDS Active Ingredient Manufacturer]],IFERROR(SEARCH(" ",T_EXTRAC[[#This Row],[PDS Active Ingredient Manufacturer]],1)-1,255)),""))</f>
        <v>ICE</v>
      </c>
      <c r="L89" t="str">
        <f>IF(T_EXTRAC[[#This Row],[PDS COS/CEP]]&lt;&gt;"",SUBSTITUTE(LEFT(T_EXTRAC[[#This Row],[PDS COS/CEP]],LEN(T_EXTRAC[[#This Row],[PDS COS/CEP]])-3)," ","-"),"")</f>
        <v>R1-CEP-1999-047-Rev</v>
      </c>
      <c r="M89">
        <f>IF(AND(T_EXTRAC[[#This Row],[PDS COS/CEP]]&lt;&gt;"",ISNUMBER(VALUE(RIGHT(T_EXTRAC[[#This Row],[PDS COS/CEP]],2)))),VALUE(RIGHT(T_EXTRAC[[#This Row],[PDS COS/CEP]],2)),"")</f>
        <v>7</v>
      </c>
      <c r="N89">
        <f>IF(T_EXTRAC[[#This Row],[PDS COS/CEP Version]]&lt;&gt;"",IF(T_EXTRAC[[#This Row],[PDS COS/CEP Version]]=_xlfn.MAXIFS(T_EXTRAC[PDS COS/CEP Version],T_EXTRAC[Application Code],T_EXTRAC[[#This Row],[Application Code]],T_EXTRAC[Manufactory CEP DMF],T_EXTRAC[[#This Row],[Manufactory CEP DMF]],T_EXTRAC[PDS COS/CEP hors version],T_EXTRAC[[#This Row],[PDS COS/CEP hors version]]),T_EXTRAC[[#This Row],[PDS COS/CEP Version]],""),"")</f>
        <v>7</v>
      </c>
      <c r="O89" t="str">
        <f>IF(T_EXTRAC[[#This Row],[PDS COS/CEP Version max]]&lt;&gt;"",T_EXTRAC[[#This Row],[PDS COS/CEP]],"")</f>
        <v>R1-CEP 1999-047-Rev 07</v>
      </c>
      <c r="P89" t="str">
        <f>IF(T_EXTRAC[[#This Row],[Info CEP]]&lt;&gt;"",T_EXTRAC[[#This Row],[Application Code]]&amp;"\"&amp;T_EXTRAC[[#This Row],[Manufactory CEP DMF]],"")</f>
        <v/>
      </c>
      <c r="Q89" t="str">
        <f>IF(T_EXTRAC[[#This Row],[Info CEP Temp]]&lt;&gt;"",IF(COUNTIFS($B$1:B89,T_EXTRAC[[#This Row],[Application Code]],$O$1:O89,T_EXTRAC[[#This Row],[Info CEP Temp]])=1,T_EXTRAC[[#This Row],[Info CEP Temp]],""),"")</f>
        <v/>
      </c>
      <c r="R89" t="str">
        <f>IF(AND(T_EXTRAC[[#This Row],[Manufactory CEP DMF]]&lt;&gt;"",T_EXTRAC[[#This Row],[PDS DMF]]&lt;&gt;""),T_EXTRAC[[#This Row],[PDS DMF]],"")</f>
        <v/>
      </c>
      <c r="S89" t="str">
        <f>IF(T_EXTRAC[[#This Row],[Info DMF]]&lt;&gt;"",T_EXTRAC[[#This Row],[Application Code]]&amp;"\"&amp;T_EXTRAC[[#This Row],[Manufactory CEP DMF]],"")</f>
        <v/>
      </c>
      <c r="T89" t="str">
        <f>IF(T_EXTRAC[[#This Row],[Info DMF Temp]]&lt;&gt;"",IF(COUNTIFS($B$1:B89,T_EXTRAC[[#This Row],[Application Code]],$R$1:R89,T_EXTRAC[[#This Row],[Info DMF Temp]])=1,T_EXTRAC[[#This Row],[Info DMF Temp]],""),"")</f>
        <v/>
      </c>
      <c r="U89" s="21" t="str">
        <f>IF(T_EXTRAC[[#This Row],[Concat Product + PDS AIM Temp]]&lt;&gt;"",IF(COUNTIFS($B$1:B89,T_EXTRAC[[#This Row],[Application Code]],$J$1:J89,T_EXTRAC[[#This Row],[Concat Product + PDS AIM Temp]])=1,SUBSTITUTE(SUBSTITUTE(T_EXTRAC[[#This Row],[Concat Product + PDS AIM Temp]],"#CEP#"&amp;T_EXTRAC[[#This Row],[Manufactory CEP DMF]]&amp;"#CEP#",IFERROR(" / "&amp;VLOOKUP(T_EXTRAC[[#This Row],[Application Code]]&amp;"\"&amp;T_EXTRAC[[#This Row],[Manufactory CEP DMF]],T_EXTRAC[[Clé CEP]:[Info CEP]],2,FALSE),"")),"#DMF#"&amp;T_EXTRAC[[#This Row],[Manufactory CEP DMF]]&amp;"#DMF#",IFERROR(" / "&amp;VLOOKUP(T_EXTRAC[[#This Row],[Application Code]]&amp;"\"&amp;T_EXTRAC[[#This Row],[Manufactory CEP DMF]],T_EXTRAC[[Clé DMF]:[Info DMF]],2,FALSE),"")),""),"")</f>
        <v/>
      </c>
      <c r="V89"/>
    </row>
    <row r="90" spans="1:22" ht="38.25" x14ac:dyDescent="0.2">
      <c r="A90" s="49" t="s">
        <v>52</v>
      </c>
      <c r="B90" s="39" t="s">
        <v>59</v>
      </c>
      <c r="C90" s="40"/>
      <c r="D90" s="39" t="s">
        <v>60</v>
      </c>
      <c r="E90" s="50" t="s">
        <v>8</v>
      </c>
      <c r="F90" s="50" t="s">
        <v>8</v>
      </c>
      <c r="G90" s="39" t="s">
        <v>61</v>
      </c>
      <c r="H90" s="40"/>
      <c r="I90" s="42"/>
      <c r="J90" s="12" t="str">
        <f>IF(T_EXTRAC[[#This Row],[PDS Active Ingredient Manufacturer]]&lt;&gt;"",T_EXTRAC[[#This Row],[PDS Active Ingredient Manufacturer]]&amp;"#CEP#"&amp;T_EXTRAC[[#This Row],[Manufactory CEP DMF]]&amp;"#CEP#"&amp;"#DMF#"&amp;T_EXTRAC[[#This Row],[Manufactory CEP DMF]]&amp;"#DMF#","")</f>
        <v>Daewoong Bio Inc. 29 Jeyakdanji-ro, Hyangnam-Eup, Hwaseong, Kyonggi 18608, Korea KR#CEP#Daewoong#CEP##DMF#Daewoong#DMF#</v>
      </c>
      <c r="K90" s="11" t="str">
        <f>IF(T_EXTRAC[[#This Row],[PDS DMF CEP Owner]]&lt;&gt;"",LEFT(T_EXTRAC[[#This Row],[PDS DMF CEP Owner]],IFERROR(SEARCH(" ",T_EXTRAC[[#This Row],[PDS DMF CEP Owner]],1)-1,255)),IF(T_EXTRAC[[#This Row],[PDS Active Ingredient Manufacturer]]&lt;&gt;"",LEFT(T_EXTRAC[[#This Row],[PDS Active Ingredient Manufacturer]],IFERROR(SEARCH(" ",T_EXTRAC[[#This Row],[PDS Active Ingredient Manufacturer]],1)-1,255)),""))</f>
        <v>Daewoong</v>
      </c>
      <c r="L90" t="str">
        <f>IF(T_EXTRAC[[#This Row],[PDS COS/CEP]]&lt;&gt;"",SUBSTITUTE(LEFT(T_EXTRAC[[#This Row],[PDS COS/CEP]],LEN(T_EXTRAC[[#This Row],[PDS COS/CEP]])-3)," ","-"),"")</f>
        <v>R1-CEP-2012-157-Rev</v>
      </c>
      <c r="M90">
        <f>IF(AND(T_EXTRAC[[#This Row],[PDS COS/CEP]]&lt;&gt;"",ISNUMBER(VALUE(RIGHT(T_EXTRAC[[#This Row],[PDS COS/CEP]],2)))),VALUE(RIGHT(T_EXTRAC[[#This Row],[PDS COS/CEP]],2)),"")</f>
        <v>0</v>
      </c>
      <c r="N90">
        <f>IF(T_EXTRAC[[#This Row],[PDS COS/CEP Version]]&lt;&gt;"",IF(T_EXTRAC[[#This Row],[PDS COS/CEP Version]]=_xlfn.MAXIFS(T_EXTRAC[PDS COS/CEP Version],T_EXTRAC[Application Code],T_EXTRAC[[#This Row],[Application Code]],T_EXTRAC[Manufactory CEP DMF],T_EXTRAC[[#This Row],[Manufactory CEP DMF]],T_EXTRAC[PDS COS/CEP hors version],T_EXTRAC[[#This Row],[PDS COS/CEP hors version]]),T_EXTRAC[[#This Row],[PDS COS/CEP Version]],""),"")</f>
        <v>0</v>
      </c>
      <c r="O90" t="str">
        <f>IF(T_EXTRAC[[#This Row],[PDS COS/CEP Version max]]&lt;&gt;"",T_EXTRAC[[#This Row],[PDS COS/CEP]],"")</f>
        <v>R1-CEP 2012-157-Rev 00</v>
      </c>
      <c r="P90" t="str">
        <f>IF(T_EXTRAC[[#This Row],[Info CEP]]&lt;&gt;"",T_EXTRAC[[#This Row],[Application Code]]&amp;"\"&amp;T_EXTRAC[[#This Row],[Manufactory CEP DMF]],"")</f>
        <v>FR NL50862\Daewoong</v>
      </c>
      <c r="Q90" t="str">
        <f>IF(T_EXTRAC[[#This Row],[Info CEP Temp]]&lt;&gt;"",IF(COUNTIFS($B$1:B90,T_EXTRAC[[#This Row],[Application Code]],$O$1:O90,T_EXTRAC[[#This Row],[Info CEP Temp]])=1,T_EXTRAC[[#This Row],[Info CEP Temp]],""),"")</f>
        <v>R1-CEP 2012-157-Rev 00</v>
      </c>
      <c r="R90" t="str">
        <f>IF(AND(T_EXTRAC[[#This Row],[Manufactory CEP DMF]]&lt;&gt;"",T_EXTRAC[[#This Row],[PDS DMF]]&lt;&gt;""),T_EXTRAC[[#This Row],[PDS DMF]],"")</f>
        <v/>
      </c>
      <c r="S90" t="str">
        <f>IF(T_EXTRAC[[#This Row],[Info DMF]]&lt;&gt;"",T_EXTRAC[[#This Row],[Application Code]]&amp;"\"&amp;T_EXTRAC[[#This Row],[Manufactory CEP DMF]],"")</f>
        <v/>
      </c>
      <c r="T90" t="str">
        <f>IF(T_EXTRAC[[#This Row],[Info DMF Temp]]&lt;&gt;"",IF(COUNTIFS($B$1:B90,T_EXTRAC[[#This Row],[Application Code]],$R$1:R90,T_EXTRAC[[#This Row],[Info DMF Temp]])=1,T_EXTRAC[[#This Row],[Info DMF Temp]],""),"")</f>
        <v/>
      </c>
      <c r="U90" s="20" t="str">
        <f>IF(T_EXTRAC[[#This Row],[Concat Product + PDS AIM Temp]]&lt;&gt;"",IF(COUNTIFS($B$1:B90,T_EXTRAC[[#This Row],[Application Code]],$J$1:J90,T_EXTRAC[[#This Row],[Concat Product + PDS AIM Temp]])=1,SUBSTITUTE(SUBSTITUTE(T_EXTRAC[[#This Row],[Concat Product + PDS AIM Temp]],"#CEP#"&amp;T_EXTRAC[[#This Row],[Manufactory CEP DMF]]&amp;"#CEP#",IFERROR(" / "&amp;VLOOKUP(T_EXTRAC[[#This Row],[Application Code]]&amp;"\"&amp;T_EXTRAC[[#This Row],[Manufactory CEP DMF]],T_EXTRAC[[Clé CEP]:[Info CEP]],2,FALSE),"")),"#DMF#"&amp;T_EXTRAC[[#This Row],[Manufactory CEP DMF]]&amp;"#DMF#",IFERROR(" / "&amp;VLOOKUP(T_EXTRAC[[#This Row],[Application Code]]&amp;"\"&amp;T_EXTRAC[[#This Row],[Manufactory CEP DMF]],T_EXTRAC[[Clé DMF]:[Info DMF]],2,FALSE),"")),""),"")</f>
        <v>Daewoong Bio Inc. 29 Jeyakdanji-ro, Hyangnam-Eup, Hwaseong, Kyonggi 18608, Korea KR / R1-CEP 2012-157-Rev 00</v>
      </c>
      <c r="V90"/>
    </row>
    <row r="91" spans="1:22" ht="25.5" x14ac:dyDescent="0.2">
      <c r="A91" s="49" t="s">
        <v>52</v>
      </c>
      <c r="B91" s="39" t="s">
        <v>59</v>
      </c>
      <c r="C91" s="40"/>
      <c r="D91" s="39" t="s">
        <v>53</v>
      </c>
      <c r="E91" s="50" t="s">
        <v>8</v>
      </c>
      <c r="F91" s="50" t="s">
        <v>8</v>
      </c>
      <c r="G91" s="39" t="s">
        <v>57</v>
      </c>
      <c r="H91" s="40"/>
      <c r="I91" s="42"/>
      <c r="J91" s="12" t="str">
        <f>IF(T_EXTRAC[[#This Row],[PDS Active Ingredient Manufacturer]]&lt;&gt;"",T_EXTRAC[[#This Row],[PDS Active Ingredient Manufacturer]]&amp;"#CEP#"&amp;T_EXTRAC[[#This Row],[Manufactory CEP DMF]]&amp;"#CEP#"&amp;"#DMF#"&amp;T_EXTRAC[[#This Row],[Manufactory CEP DMF]]&amp;"#DMF#","")</f>
        <v>Dipharma Francis S.r.l. Via Origgio, 23 21042 Caronno Pertusella (VA), Italy IT#CEP#Dipharma#CEP##DMF#Dipharma#DMF#</v>
      </c>
      <c r="K91" s="11" t="str">
        <f>IF(T_EXTRAC[[#This Row],[PDS DMF CEP Owner]]&lt;&gt;"",LEFT(T_EXTRAC[[#This Row],[PDS DMF CEP Owner]],IFERROR(SEARCH(" ",T_EXTRAC[[#This Row],[PDS DMF CEP Owner]],1)-1,255)),IF(T_EXTRAC[[#This Row],[PDS Active Ingredient Manufacturer]]&lt;&gt;"",LEFT(T_EXTRAC[[#This Row],[PDS Active Ingredient Manufacturer]],IFERROR(SEARCH(" ",T_EXTRAC[[#This Row],[PDS Active Ingredient Manufacturer]],1)-1,255)),""))</f>
        <v>Dipharma</v>
      </c>
      <c r="L91" t="str">
        <f>IF(T_EXTRAC[[#This Row],[PDS COS/CEP]]&lt;&gt;"",SUBSTITUTE(LEFT(T_EXTRAC[[#This Row],[PDS COS/CEP]],LEN(T_EXTRAC[[#This Row],[PDS COS/CEP]])-3)," ","-"),"")</f>
        <v>R1-CEP-2004-108-Rev</v>
      </c>
      <c r="M91">
        <f>IF(AND(T_EXTRAC[[#This Row],[PDS COS/CEP]]&lt;&gt;"",ISNUMBER(VALUE(RIGHT(T_EXTRAC[[#This Row],[PDS COS/CEP]],2)))),VALUE(RIGHT(T_EXTRAC[[#This Row],[PDS COS/CEP]],2)),"")</f>
        <v>6</v>
      </c>
      <c r="N91">
        <f>IF(T_EXTRAC[[#This Row],[PDS COS/CEP Version]]&lt;&gt;"",IF(T_EXTRAC[[#This Row],[PDS COS/CEP Version]]=_xlfn.MAXIFS(T_EXTRAC[PDS COS/CEP Version],T_EXTRAC[Application Code],T_EXTRAC[[#This Row],[Application Code]],T_EXTRAC[Manufactory CEP DMF],T_EXTRAC[[#This Row],[Manufactory CEP DMF]],T_EXTRAC[PDS COS/CEP hors version],T_EXTRAC[[#This Row],[PDS COS/CEP hors version]]),T_EXTRAC[[#This Row],[PDS COS/CEP Version]],""),"")</f>
        <v>6</v>
      </c>
      <c r="O91" t="str">
        <f>IF(T_EXTRAC[[#This Row],[PDS COS/CEP Version max]]&lt;&gt;"",T_EXTRAC[[#This Row],[PDS COS/CEP]],"")</f>
        <v>R1-CEP 2004-108-Rev 06</v>
      </c>
      <c r="P91" t="str">
        <f>IF(T_EXTRAC[[#This Row],[Info CEP]]&lt;&gt;"",T_EXTRAC[[#This Row],[Application Code]]&amp;"\"&amp;T_EXTRAC[[#This Row],[Manufactory CEP DMF]],"")</f>
        <v>FR NL50862\Dipharma</v>
      </c>
      <c r="Q91" t="str">
        <f>IF(T_EXTRAC[[#This Row],[Info CEP Temp]]&lt;&gt;"",IF(COUNTIFS($B$1:B91,T_EXTRAC[[#This Row],[Application Code]],$O$1:O91,T_EXTRAC[[#This Row],[Info CEP Temp]])=1,T_EXTRAC[[#This Row],[Info CEP Temp]],""),"")</f>
        <v>R1-CEP 2004-108-Rev 06</v>
      </c>
      <c r="R91" t="str">
        <f>IF(AND(T_EXTRAC[[#This Row],[Manufactory CEP DMF]]&lt;&gt;"",T_EXTRAC[[#This Row],[PDS DMF]]&lt;&gt;""),T_EXTRAC[[#This Row],[PDS DMF]],"")</f>
        <v/>
      </c>
      <c r="S91" t="str">
        <f>IF(T_EXTRAC[[#This Row],[Info DMF]]&lt;&gt;"",T_EXTRAC[[#This Row],[Application Code]]&amp;"\"&amp;T_EXTRAC[[#This Row],[Manufactory CEP DMF]],"")</f>
        <v/>
      </c>
      <c r="T91" t="str">
        <f>IF(T_EXTRAC[[#This Row],[Info DMF Temp]]&lt;&gt;"",IF(COUNTIFS($B$1:B91,T_EXTRAC[[#This Row],[Application Code]],$R$1:R91,T_EXTRAC[[#This Row],[Info DMF Temp]])=1,T_EXTRAC[[#This Row],[Info DMF Temp]],""),"")</f>
        <v/>
      </c>
      <c r="U91" s="20" t="str">
        <f>IF(T_EXTRAC[[#This Row],[Concat Product + PDS AIM Temp]]&lt;&gt;"",IF(COUNTIFS($B$1:B91,T_EXTRAC[[#This Row],[Application Code]],$J$1:J91,T_EXTRAC[[#This Row],[Concat Product + PDS AIM Temp]])=1,SUBSTITUTE(SUBSTITUTE(T_EXTRAC[[#This Row],[Concat Product + PDS AIM Temp]],"#CEP#"&amp;T_EXTRAC[[#This Row],[Manufactory CEP DMF]]&amp;"#CEP#",IFERROR(" / "&amp;VLOOKUP(T_EXTRAC[[#This Row],[Application Code]]&amp;"\"&amp;T_EXTRAC[[#This Row],[Manufactory CEP DMF]],T_EXTRAC[[Clé CEP]:[Info CEP]],2,FALSE),"")),"#DMF#"&amp;T_EXTRAC[[#This Row],[Manufactory CEP DMF]]&amp;"#DMF#",IFERROR(" / "&amp;VLOOKUP(T_EXTRAC[[#This Row],[Application Code]]&amp;"\"&amp;T_EXTRAC[[#This Row],[Manufactory CEP DMF]],T_EXTRAC[[Clé DMF]:[Info DMF]],2,FALSE),"")),""),"")</f>
        <v>Dipharma Francis S.r.l. Via Origgio, 23 21042 Caronno Pertusella (VA), Italy IT / R1-CEP 2004-108-Rev 06</v>
      </c>
      <c r="V91"/>
    </row>
    <row r="92" spans="1:22" ht="22.5" x14ac:dyDescent="0.2">
      <c r="A92" s="49" t="s">
        <v>52</v>
      </c>
      <c r="B92" s="39" t="s">
        <v>59</v>
      </c>
      <c r="C92" s="40"/>
      <c r="D92" s="39" t="s">
        <v>55</v>
      </c>
      <c r="E92" s="50" t="s">
        <v>8</v>
      </c>
      <c r="F92" s="50" t="s">
        <v>8</v>
      </c>
      <c r="G92" s="39" t="s">
        <v>58</v>
      </c>
      <c r="H92" s="40"/>
      <c r="I92" s="41" t="s">
        <v>55</v>
      </c>
      <c r="J92" s="13" t="str">
        <f>IF(T_EXTRAC[[#This Row],[PDS Active Ingredient Manufacturer]]&lt;&gt;"",T_EXTRAC[[#This Row],[PDS Active Ingredient Manufacturer]]&amp;"#CEP#"&amp;T_EXTRAC[[#This Row],[Manufactory CEP DMF]]&amp;"#CEP#"&amp;"#DMF#"&amp;T_EXTRAC[[#This Row],[Manufactory CEP DMF]]&amp;"#DMF#","")</f>
        <v>ICE S.P.A Via Novi 78 – 15060 Basaluzzo, Alenssandria, Italy IT#CEP#ICE#CEP##DMF#ICE#DMF#</v>
      </c>
      <c r="K92" s="19" t="str">
        <f>IF(T_EXTRAC[[#This Row],[PDS DMF CEP Owner]]&lt;&gt;"",LEFT(T_EXTRAC[[#This Row],[PDS DMF CEP Owner]],IFERROR(SEARCH(" ",T_EXTRAC[[#This Row],[PDS DMF CEP Owner]],1)-1,255)),IF(T_EXTRAC[[#This Row],[PDS Active Ingredient Manufacturer]]&lt;&gt;"",LEFT(T_EXTRAC[[#This Row],[PDS Active Ingredient Manufacturer]],IFERROR(SEARCH(" ",T_EXTRAC[[#This Row],[PDS Active Ingredient Manufacturer]],1)-1,255)),""))</f>
        <v>ICE</v>
      </c>
      <c r="L92" t="str">
        <f>IF(T_EXTRAC[[#This Row],[PDS COS/CEP]]&lt;&gt;"",SUBSTITUTE(LEFT(T_EXTRAC[[#This Row],[PDS COS/CEP]],LEN(T_EXTRAC[[#This Row],[PDS COS/CEP]])-3)," ","-"),"")</f>
        <v>R1-CEP-1999-047-Rev</v>
      </c>
      <c r="M92">
        <f>IF(AND(T_EXTRAC[[#This Row],[PDS COS/CEP]]&lt;&gt;"",ISNUMBER(VALUE(RIGHT(T_EXTRAC[[#This Row],[PDS COS/CEP]],2)))),VALUE(RIGHT(T_EXTRAC[[#This Row],[PDS COS/CEP]],2)),"")</f>
        <v>7</v>
      </c>
      <c r="N92">
        <f>IF(T_EXTRAC[[#This Row],[PDS COS/CEP Version]]&lt;&gt;"",IF(T_EXTRAC[[#This Row],[PDS COS/CEP Version]]=_xlfn.MAXIFS(T_EXTRAC[PDS COS/CEP Version],T_EXTRAC[Application Code],T_EXTRAC[[#This Row],[Application Code]],T_EXTRAC[Manufactory CEP DMF],T_EXTRAC[[#This Row],[Manufactory CEP DMF]],T_EXTRAC[PDS COS/CEP hors version],T_EXTRAC[[#This Row],[PDS COS/CEP hors version]]),T_EXTRAC[[#This Row],[PDS COS/CEP Version]],""),"")</f>
        <v>7</v>
      </c>
      <c r="O92" t="str">
        <f>IF(T_EXTRAC[[#This Row],[PDS COS/CEP Version max]]&lt;&gt;"",T_EXTRAC[[#This Row],[PDS COS/CEP]],"")</f>
        <v>R1-CEP 1999-047-Rev 07</v>
      </c>
      <c r="P92" t="str">
        <f>IF(T_EXTRAC[[#This Row],[Info CEP]]&lt;&gt;"",T_EXTRAC[[#This Row],[Application Code]]&amp;"\"&amp;T_EXTRAC[[#This Row],[Manufactory CEP DMF]],"")</f>
        <v/>
      </c>
      <c r="Q92" t="str">
        <f>IF(T_EXTRAC[[#This Row],[Info CEP Temp]]&lt;&gt;"",IF(COUNTIFS($B$1:B92,T_EXTRAC[[#This Row],[Application Code]],$O$1:O92,T_EXTRAC[[#This Row],[Info CEP Temp]])=1,T_EXTRAC[[#This Row],[Info CEP Temp]],""),"")</f>
        <v/>
      </c>
      <c r="R92" t="str">
        <f>IF(AND(T_EXTRAC[[#This Row],[Manufactory CEP DMF]]&lt;&gt;"",T_EXTRAC[[#This Row],[PDS DMF]]&lt;&gt;""),T_EXTRAC[[#This Row],[PDS DMF]],"")</f>
        <v/>
      </c>
      <c r="S92" t="str">
        <f>IF(T_EXTRAC[[#This Row],[Info DMF]]&lt;&gt;"",T_EXTRAC[[#This Row],[Application Code]]&amp;"\"&amp;T_EXTRAC[[#This Row],[Manufactory CEP DMF]],"")</f>
        <v/>
      </c>
      <c r="T92" t="str">
        <f>IF(T_EXTRAC[[#This Row],[Info DMF Temp]]&lt;&gt;"",IF(COUNTIFS($B$1:B92,T_EXTRAC[[#This Row],[Application Code]],$R$1:R92,T_EXTRAC[[#This Row],[Info DMF Temp]])=1,T_EXTRAC[[#This Row],[Info DMF Temp]],""),"")</f>
        <v/>
      </c>
      <c r="U92" s="21" t="str">
        <f>IF(T_EXTRAC[[#This Row],[Concat Product + PDS AIM Temp]]&lt;&gt;"",IF(COUNTIFS($B$1:B92,T_EXTRAC[[#This Row],[Application Code]],$J$1:J92,T_EXTRAC[[#This Row],[Concat Product + PDS AIM Temp]])=1,SUBSTITUTE(SUBSTITUTE(T_EXTRAC[[#This Row],[Concat Product + PDS AIM Temp]],"#CEP#"&amp;T_EXTRAC[[#This Row],[Manufactory CEP DMF]]&amp;"#CEP#",IFERROR(" / "&amp;VLOOKUP(T_EXTRAC[[#This Row],[Application Code]]&amp;"\"&amp;T_EXTRAC[[#This Row],[Manufactory CEP DMF]],T_EXTRAC[[Clé CEP]:[Info CEP]],2,FALSE),"")),"#DMF#"&amp;T_EXTRAC[[#This Row],[Manufactory CEP DMF]]&amp;"#DMF#",IFERROR(" / "&amp;VLOOKUP(T_EXTRAC[[#This Row],[Application Code]]&amp;"\"&amp;T_EXTRAC[[#This Row],[Manufactory CEP DMF]],T_EXTRAC[[Clé DMF]:[Info DMF]],2,FALSE),"")),""),"")</f>
        <v>ICE S.P.A Via Novi 78 – 15060 Basaluzzo, Alenssandria, Italy IT / R1-CEP 1999-047-Rev 07</v>
      </c>
      <c r="V92"/>
    </row>
    <row r="93" spans="1:22" ht="25.5" x14ac:dyDescent="0.2">
      <c r="A93" s="49" t="s">
        <v>52</v>
      </c>
      <c r="B93" s="39" t="s">
        <v>59</v>
      </c>
      <c r="C93" s="40"/>
      <c r="D93" s="39" t="s">
        <v>54</v>
      </c>
      <c r="E93" s="50" t="s">
        <v>8</v>
      </c>
      <c r="F93" s="50" t="s">
        <v>8</v>
      </c>
      <c r="G93" s="39" t="s">
        <v>62</v>
      </c>
      <c r="H93" s="40"/>
      <c r="I93" s="42"/>
      <c r="J93" s="12" t="str">
        <f>IF(T_EXTRAC[[#This Row],[PDS Active Ingredient Manufacturer]]&lt;&gt;"",T_EXTRAC[[#This Row],[PDS Active Ingredient Manufacturer]]&amp;"#CEP#"&amp;T_EXTRAC[[#This Row],[Manufactory CEP DMF]]&amp;"#CEP#"&amp;"#DMF#"&amp;T_EXTRAC[[#This Row],[Manufactory CEP DMF]]&amp;"#DMF#","")</f>
        <v>ICE S.P.A. Via Sicilia 8/10, 42122 Reggio Emilia, Italy IT#CEP#ICE#CEP##DMF#ICE#DMF#</v>
      </c>
      <c r="K93" s="11" t="str">
        <f>IF(T_EXTRAC[[#This Row],[PDS DMF CEP Owner]]&lt;&gt;"",LEFT(T_EXTRAC[[#This Row],[PDS DMF CEP Owner]],IFERROR(SEARCH(" ",T_EXTRAC[[#This Row],[PDS DMF CEP Owner]],1)-1,255)),IF(T_EXTRAC[[#This Row],[PDS Active Ingredient Manufacturer]]&lt;&gt;"",LEFT(T_EXTRAC[[#This Row],[PDS Active Ingredient Manufacturer]],IFERROR(SEARCH(" ",T_EXTRAC[[#This Row],[PDS Active Ingredient Manufacturer]],1)-1,255)),""))</f>
        <v>ICE</v>
      </c>
      <c r="L93" t="str">
        <f>IF(T_EXTRAC[[#This Row],[PDS COS/CEP]]&lt;&gt;"",SUBSTITUTE(LEFT(T_EXTRAC[[#This Row],[PDS COS/CEP]],LEN(T_EXTRAC[[#This Row],[PDS COS/CEP]])-3)," ","-"),"")</f>
        <v>R1-CEP-2005-198-Rev</v>
      </c>
      <c r="M93">
        <f>IF(AND(T_EXTRAC[[#This Row],[PDS COS/CEP]]&lt;&gt;"",ISNUMBER(VALUE(RIGHT(T_EXTRAC[[#This Row],[PDS COS/CEP]],2)))),VALUE(RIGHT(T_EXTRAC[[#This Row],[PDS COS/CEP]],2)),"")</f>
        <v>4</v>
      </c>
      <c r="N93">
        <f>IF(T_EXTRAC[[#This Row],[PDS COS/CEP Version]]&lt;&gt;"",IF(T_EXTRAC[[#This Row],[PDS COS/CEP Version]]=_xlfn.MAXIFS(T_EXTRAC[PDS COS/CEP Version],T_EXTRAC[Application Code],T_EXTRAC[[#This Row],[Application Code]],T_EXTRAC[Manufactory CEP DMF],T_EXTRAC[[#This Row],[Manufactory CEP DMF]],T_EXTRAC[PDS COS/CEP hors version],T_EXTRAC[[#This Row],[PDS COS/CEP hors version]]),T_EXTRAC[[#This Row],[PDS COS/CEP Version]],""),"")</f>
        <v>4</v>
      </c>
      <c r="O93" t="str">
        <f>IF(T_EXTRAC[[#This Row],[PDS COS/CEP Version max]]&lt;&gt;"",T_EXTRAC[[#This Row],[PDS COS/CEP]],"")</f>
        <v>R1-CEP 2005-198-Rev 04</v>
      </c>
      <c r="P93" t="str">
        <f>IF(T_EXTRAC[[#This Row],[Info CEP]]&lt;&gt;"",T_EXTRAC[[#This Row],[Application Code]]&amp;"\"&amp;T_EXTRAC[[#This Row],[Manufactory CEP DMF]],"")</f>
        <v>FR NL50862\ICE</v>
      </c>
      <c r="Q93" t="str">
        <f>IF(T_EXTRAC[[#This Row],[Info CEP Temp]]&lt;&gt;"",IF(COUNTIFS($B$1:B93,T_EXTRAC[[#This Row],[Application Code]],$O$1:O93,T_EXTRAC[[#This Row],[Info CEP Temp]])=1,T_EXTRAC[[#This Row],[Info CEP Temp]],""),"")</f>
        <v>R1-CEP 2005-198-Rev 04</v>
      </c>
      <c r="R93" t="str">
        <f>IF(AND(T_EXTRAC[[#This Row],[Manufactory CEP DMF]]&lt;&gt;"",T_EXTRAC[[#This Row],[PDS DMF]]&lt;&gt;""),T_EXTRAC[[#This Row],[PDS DMF]],"")</f>
        <v/>
      </c>
      <c r="S93" t="str">
        <f>IF(T_EXTRAC[[#This Row],[Info DMF]]&lt;&gt;"",T_EXTRAC[[#This Row],[Application Code]]&amp;"\"&amp;T_EXTRAC[[#This Row],[Manufactory CEP DMF]],"")</f>
        <v/>
      </c>
      <c r="T93" t="str">
        <f>IF(T_EXTRAC[[#This Row],[Info DMF Temp]]&lt;&gt;"",IF(COUNTIFS($B$1:B93,T_EXTRAC[[#This Row],[Application Code]],$R$1:R93,T_EXTRAC[[#This Row],[Info DMF Temp]])=1,T_EXTRAC[[#This Row],[Info DMF Temp]],""),"")</f>
        <v/>
      </c>
      <c r="U93" s="20" t="str">
        <f>IF(T_EXTRAC[[#This Row],[Concat Product + PDS AIM Temp]]&lt;&gt;"",IF(COUNTIFS($B$1:B93,T_EXTRAC[[#This Row],[Application Code]],$J$1:J93,T_EXTRAC[[#This Row],[Concat Product + PDS AIM Temp]])=1,SUBSTITUTE(SUBSTITUTE(T_EXTRAC[[#This Row],[Concat Product + PDS AIM Temp]],"#CEP#"&amp;T_EXTRAC[[#This Row],[Manufactory CEP DMF]]&amp;"#CEP#",IFERROR(" / "&amp;VLOOKUP(T_EXTRAC[[#This Row],[Application Code]]&amp;"\"&amp;T_EXTRAC[[#This Row],[Manufactory CEP DMF]],T_EXTRAC[[Clé CEP]:[Info CEP]],2,FALSE),"")),"#DMF#"&amp;T_EXTRAC[[#This Row],[Manufactory CEP DMF]]&amp;"#DMF#",IFERROR(" / "&amp;VLOOKUP(T_EXTRAC[[#This Row],[Application Code]]&amp;"\"&amp;T_EXTRAC[[#This Row],[Manufactory CEP DMF]],T_EXTRAC[[Clé DMF]:[Info DMF]],2,FALSE),"")),""),"")</f>
        <v>ICE S.P.A. Via Sicilia 8/10, 42122 Reggio Emilia, Italy IT / R1-CEP 1999-047-Rev 07</v>
      </c>
      <c r="V93"/>
    </row>
    <row r="94" spans="1:22" ht="25.5" x14ac:dyDescent="0.2">
      <c r="A94" s="49" t="s">
        <v>52</v>
      </c>
      <c r="B94" s="39" t="s">
        <v>59</v>
      </c>
      <c r="C94" s="40"/>
      <c r="D94" s="39" t="s">
        <v>63</v>
      </c>
      <c r="E94" s="50" t="s">
        <v>8</v>
      </c>
      <c r="F94" s="50" t="s">
        <v>8</v>
      </c>
      <c r="G94" s="39" t="s">
        <v>64</v>
      </c>
      <c r="H94" s="40"/>
      <c r="I94" s="42"/>
      <c r="J94" s="12" t="str">
        <f>IF(T_EXTRAC[[#This Row],[PDS Active Ingredient Manufacturer]]&lt;&gt;"",T_EXTRAC[[#This Row],[PDS Active Ingredient Manufacturer]]&amp;"#CEP#"&amp;T_EXTRAC[[#This Row],[Manufactory CEP DMF]]&amp;"#CEP#"&amp;"#DMF#"&amp;T_EXTRAC[[#This Row],[Manufactory CEP DMF]]&amp;"#DMF#","")</f>
        <v>Prodotti Chimici Alimentari Italy#CEP#Prodotti#CEP##DMF#Prodotti#DMF#</v>
      </c>
      <c r="K94" s="11" t="str">
        <f>IF(T_EXTRAC[[#This Row],[PDS DMF CEP Owner]]&lt;&gt;"",LEFT(T_EXTRAC[[#This Row],[PDS DMF CEP Owner]],IFERROR(SEARCH(" ",T_EXTRAC[[#This Row],[PDS DMF CEP Owner]],1)-1,255)),IF(T_EXTRAC[[#This Row],[PDS Active Ingredient Manufacturer]]&lt;&gt;"",LEFT(T_EXTRAC[[#This Row],[PDS Active Ingredient Manufacturer]],IFERROR(SEARCH(" ",T_EXTRAC[[#This Row],[PDS Active Ingredient Manufacturer]],1)-1,255)),""))</f>
        <v>Prodotti</v>
      </c>
      <c r="L94" t="str">
        <f>IF(T_EXTRAC[[#This Row],[PDS COS/CEP]]&lt;&gt;"",SUBSTITUTE(LEFT(T_EXTRAC[[#This Row],[PDS COS/CEP]],LEN(T_EXTRAC[[#This Row],[PDS COS/CEP]])-3)," ","-"),"")</f>
        <v>R1-CEP-1999-047-Rev</v>
      </c>
      <c r="M94">
        <f>IF(AND(T_EXTRAC[[#This Row],[PDS COS/CEP]]&lt;&gt;"",ISNUMBER(VALUE(RIGHT(T_EXTRAC[[#This Row],[PDS COS/CEP]],2)))),VALUE(RIGHT(T_EXTRAC[[#This Row],[PDS COS/CEP]],2)),"")</f>
        <v>6</v>
      </c>
      <c r="N94">
        <f>IF(T_EXTRAC[[#This Row],[PDS COS/CEP Version]]&lt;&gt;"",IF(T_EXTRAC[[#This Row],[PDS COS/CEP Version]]=_xlfn.MAXIFS(T_EXTRAC[PDS COS/CEP Version],T_EXTRAC[Application Code],T_EXTRAC[[#This Row],[Application Code]],T_EXTRAC[Manufactory CEP DMF],T_EXTRAC[[#This Row],[Manufactory CEP DMF]],T_EXTRAC[PDS COS/CEP hors version],T_EXTRAC[[#This Row],[PDS COS/CEP hors version]]),T_EXTRAC[[#This Row],[PDS COS/CEP Version]],""),"")</f>
        <v>6</v>
      </c>
      <c r="O94" t="str">
        <f>IF(T_EXTRAC[[#This Row],[PDS COS/CEP Version max]]&lt;&gt;"",T_EXTRAC[[#This Row],[PDS COS/CEP]],"")</f>
        <v>R1-CEP-1999-047-Rev 06</v>
      </c>
      <c r="P94" t="str">
        <f>IF(T_EXTRAC[[#This Row],[Info CEP]]&lt;&gt;"",T_EXTRAC[[#This Row],[Application Code]]&amp;"\"&amp;T_EXTRAC[[#This Row],[Manufactory CEP DMF]],"")</f>
        <v>FR NL50862\Prodotti</v>
      </c>
      <c r="Q94" t="str">
        <f>IF(T_EXTRAC[[#This Row],[Info CEP Temp]]&lt;&gt;"",IF(COUNTIFS($B$1:B94,T_EXTRAC[[#This Row],[Application Code]],$O$1:O94,T_EXTRAC[[#This Row],[Info CEP Temp]])=1,T_EXTRAC[[#This Row],[Info CEP Temp]],""),"")</f>
        <v>R1-CEP-1999-047-Rev 06</v>
      </c>
      <c r="R94" t="str">
        <f>IF(AND(T_EXTRAC[[#This Row],[Manufactory CEP DMF]]&lt;&gt;"",T_EXTRAC[[#This Row],[PDS DMF]]&lt;&gt;""),T_EXTRAC[[#This Row],[PDS DMF]],"")</f>
        <v/>
      </c>
      <c r="S94" t="str">
        <f>IF(T_EXTRAC[[#This Row],[Info DMF]]&lt;&gt;"",T_EXTRAC[[#This Row],[Application Code]]&amp;"\"&amp;T_EXTRAC[[#This Row],[Manufactory CEP DMF]],"")</f>
        <v/>
      </c>
      <c r="T94" t="str">
        <f>IF(T_EXTRAC[[#This Row],[Info DMF Temp]]&lt;&gt;"",IF(COUNTIFS($B$1:B94,T_EXTRAC[[#This Row],[Application Code]],$R$1:R94,T_EXTRAC[[#This Row],[Info DMF Temp]])=1,T_EXTRAC[[#This Row],[Info DMF Temp]],""),"")</f>
        <v/>
      </c>
      <c r="U94" s="20" t="str">
        <f>IF(T_EXTRAC[[#This Row],[Concat Product + PDS AIM Temp]]&lt;&gt;"",IF(COUNTIFS($B$1:B94,T_EXTRAC[[#This Row],[Application Code]],$J$1:J94,T_EXTRAC[[#This Row],[Concat Product + PDS AIM Temp]])=1,SUBSTITUTE(SUBSTITUTE(T_EXTRAC[[#This Row],[Concat Product + PDS AIM Temp]],"#CEP#"&amp;T_EXTRAC[[#This Row],[Manufactory CEP DMF]]&amp;"#CEP#",IFERROR(" / "&amp;VLOOKUP(T_EXTRAC[[#This Row],[Application Code]]&amp;"\"&amp;T_EXTRAC[[#This Row],[Manufactory CEP DMF]],T_EXTRAC[[Clé CEP]:[Info CEP]],2,FALSE),"")),"#DMF#"&amp;T_EXTRAC[[#This Row],[Manufactory CEP DMF]]&amp;"#DMF#",IFERROR(" / "&amp;VLOOKUP(T_EXTRAC[[#This Row],[Application Code]]&amp;"\"&amp;T_EXTRAC[[#This Row],[Manufactory CEP DMF]],T_EXTRAC[[Clé DMF]:[Info DMF]],2,FALSE),"")),""),"")</f>
        <v>Prodotti Chimici Alimentari Italy / R1-CEP-1999-047-Rev 06</v>
      </c>
      <c r="V94"/>
    </row>
    <row r="95" spans="1:22" x14ac:dyDescent="0.2">
      <c r="A95" s="49" t="s">
        <v>52</v>
      </c>
      <c r="B95" s="39" t="s">
        <v>59</v>
      </c>
      <c r="C95" s="40"/>
      <c r="D95" s="39"/>
      <c r="E95" s="50"/>
      <c r="F95" s="50"/>
      <c r="G95" s="40"/>
      <c r="H95" s="40"/>
      <c r="I95" s="42"/>
      <c r="J95" s="12" t="str">
        <f>IF(T_EXTRAC[[#This Row],[PDS Active Ingredient Manufacturer]]&lt;&gt;"",T_EXTRAC[[#This Row],[PDS Active Ingredient Manufacturer]]&amp;"#CEP#"&amp;T_EXTRAC[[#This Row],[Manufactory CEP DMF]]&amp;"#CEP#"&amp;"#DMF#"&amp;T_EXTRAC[[#This Row],[Manufactory CEP DMF]]&amp;"#DMF#","")</f>
        <v/>
      </c>
      <c r="K95" s="11" t="str">
        <f>IF(T_EXTRAC[[#This Row],[PDS DMF CEP Owner]]&lt;&gt;"",LEFT(T_EXTRAC[[#This Row],[PDS DMF CEP Owner]],IFERROR(SEARCH(" ",T_EXTRAC[[#This Row],[PDS DMF CEP Owner]],1)-1,255)),IF(T_EXTRAC[[#This Row],[PDS Active Ingredient Manufacturer]]&lt;&gt;"",LEFT(T_EXTRAC[[#This Row],[PDS Active Ingredient Manufacturer]],IFERROR(SEARCH(" ",T_EXTRAC[[#This Row],[PDS Active Ingredient Manufacturer]],1)-1,255)),""))</f>
        <v/>
      </c>
      <c r="L95" t="str">
        <f>IF(T_EXTRAC[[#This Row],[PDS COS/CEP]]&lt;&gt;"",SUBSTITUTE(LEFT(T_EXTRAC[[#This Row],[PDS COS/CEP]],LEN(T_EXTRAC[[#This Row],[PDS COS/CEP]])-3)," ","-"),"")</f>
        <v/>
      </c>
      <c r="M95" t="str">
        <f>IF(AND(T_EXTRAC[[#This Row],[PDS COS/CEP]]&lt;&gt;"",ISNUMBER(VALUE(RIGHT(T_EXTRAC[[#This Row],[PDS COS/CEP]],2)))),VALUE(RIGHT(T_EXTRAC[[#This Row],[PDS COS/CEP]],2)),"")</f>
        <v/>
      </c>
      <c r="N95" t="str">
        <f>IF(T_EXTRAC[[#This Row],[PDS COS/CEP Version]]&lt;&gt;"",IF(T_EXTRAC[[#This Row],[PDS COS/CEP Version]]=_xlfn.MAXIFS(T_EXTRAC[PDS COS/CEP Version],T_EXTRAC[Application Code],T_EXTRAC[[#This Row],[Application Code]],T_EXTRAC[Manufactory CEP DMF],T_EXTRAC[[#This Row],[Manufactory CEP DMF]],T_EXTRAC[PDS COS/CEP hors version],T_EXTRAC[[#This Row],[PDS COS/CEP hors version]]),T_EXTRAC[[#This Row],[PDS COS/CEP Version]],""),"")</f>
        <v/>
      </c>
      <c r="O95" t="str">
        <f>IF(T_EXTRAC[[#This Row],[PDS COS/CEP Version max]]&lt;&gt;"",T_EXTRAC[[#This Row],[PDS COS/CEP]],"")</f>
        <v/>
      </c>
      <c r="P95" t="str">
        <f>IF(T_EXTRAC[[#This Row],[Info CEP]]&lt;&gt;"",T_EXTRAC[[#This Row],[Application Code]]&amp;"\"&amp;T_EXTRAC[[#This Row],[Manufactory CEP DMF]],"")</f>
        <v/>
      </c>
      <c r="Q95" t="str">
        <f>IF(T_EXTRAC[[#This Row],[Info CEP Temp]]&lt;&gt;"",IF(COUNTIFS($B$1:B95,T_EXTRAC[[#This Row],[Application Code]],$O$1:O95,T_EXTRAC[[#This Row],[Info CEP Temp]])=1,T_EXTRAC[[#This Row],[Info CEP Temp]],""),"")</f>
        <v/>
      </c>
      <c r="R95" t="str">
        <f>IF(AND(T_EXTRAC[[#This Row],[Manufactory CEP DMF]]&lt;&gt;"",T_EXTRAC[[#This Row],[PDS DMF]]&lt;&gt;""),T_EXTRAC[[#This Row],[PDS DMF]],"")</f>
        <v/>
      </c>
      <c r="S95" t="str">
        <f>IF(T_EXTRAC[[#This Row],[Info DMF]]&lt;&gt;"",T_EXTRAC[[#This Row],[Application Code]]&amp;"\"&amp;T_EXTRAC[[#This Row],[Manufactory CEP DMF]],"")</f>
        <v/>
      </c>
      <c r="T95" t="str">
        <f>IF(T_EXTRAC[[#This Row],[Info DMF Temp]]&lt;&gt;"",IF(COUNTIFS($B$1:B95,T_EXTRAC[[#This Row],[Application Code]],$R$1:R95,T_EXTRAC[[#This Row],[Info DMF Temp]])=1,T_EXTRAC[[#This Row],[Info DMF Temp]],""),"")</f>
        <v/>
      </c>
      <c r="U95" s="20" t="str">
        <f>IF(T_EXTRAC[[#This Row],[Concat Product + PDS AIM Temp]]&lt;&gt;"",IF(COUNTIFS($B$1:B95,T_EXTRAC[[#This Row],[Application Code]],$J$1:J95,T_EXTRAC[[#This Row],[Concat Product + PDS AIM Temp]])=1,SUBSTITUTE(SUBSTITUTE(T_EXTRAC[[#This Row],[Concat Product + PDS AIM Temp]],"#CEP#"&amp;T_EXTRAC[[#This Row],[Manufactory CEP DMF]]&amp;"#CEP#",IFERROR(" / "&amp;VLOOKUP(T_EXTRAC[[#This Row],[Application Code]]&amp;"\"&amp;T_EXTRAC[[#This Row],[Manufactory CEP DMF]],T_EXTRAC[[Clé CEP]:[Info CEP]],2,FALSE),"")),"#DMF#"&amp;T_EXTRAC[[#This Row],[Manufactory CEP DMF]]&amp;"#DMF#",IFERROR(" / "&amp;VLOOKUP(T_EXTRAC[[#This Row],[Application Code]]&amp;"\"&amp;T_EXTRAC[[#This Row],[Manufactory CEP DMF]],T_EXTRAC[[Clé DMF]:[Info DMF]],2,FALSE),"")),""),"")</f>
        <v/>
      </c>
      <c r="V95"/>
    </row>
    <row r="96" spans="1:22" x14ac:dyDescent="0.2">
      <c r="A96" s="49" t="s">
        <v>52</v>
      </c>
      <c r="B96" s="39" t="s">
        <v>59</v>
      </c>
      <c r="C96" s="40"/>
      <c r="D96" s="39"/>
      <c r="E96" s="50"/>
      <c r="F96" s="50"/>
      <c r="G96" s="40"/>
      <c r="H96" s="40"/>
      <c r="I96" s="42"/>
      <c r="J96" s="12" t="str">
        <f>IF(T_EXTRAC[[#This Row],[PDS Active Ingredient Manufacturer]]&lt;&gt;"",T_EXTRAC[[#This Row],[PDS Active Ingredient Manufacturer]]&amp;"#CEP#"&amp;T_EXTRAC[[#This Row],[Manufactory CEP DMF]]&amp;"#CEP#"&amp;"#DMF#"&amp;T_EXTRAC[[#This Row],[Manufactory CEP DMF]]&amp;"#DMF#","")</f>
        <v/>
      </c>
      <c r="K96" s="11" t="str">
        <f>IF(T_EXTRAC[[#This Row],[PDS DMF CEP Owner]]&lt;&gt;"",LEFT(T_EXTRAC[[#This Row],[PDS DMF CEP Owner]],IFERROR(SEARCH(" ",T_EXTRAC[[#This Row],[PDS DMF CEP Owner]],1)-1,255)),IF(T_EXTRAC[[#This Row],[PDS Active Ingredient Manufacturer]]&lt;&gt;"",LEFT(T_EXTRAC[[#This Row],[PDS Active Ingredient Manufacturer]],IFERROR(SEARCH(" ",T_EXTRAC[[#This Row],[PDS Active Ingredient Manufacturer]],1)-1,255)),""))</f>
        <v/>
      </c>
      <c r="L96" t="str">
        <f>IF(T_EXTRAC[[#This Row],[PDS COS/CEP]]&lt;&gt;"",SUBSTITUTE(LEFT(T_EXTRAC[[#This Row],[PDS COS/CEP]],LEN(T_EXTRAC[[#This Row],[PDS COS/CEP]])-3)," ","-"),"")</f>
        <v/>
      </c>
      <c r="M96" t="str">
        <f>IF(AND(T_EXTRAC[[#This Row],[PDS COS/CEP]]&lt;&gt;"",ISNUMBER(VALUE(RIGHT(T_EXTRAC[[#This Row],[PDS COS/CEP]],2)))),VALUE(RIGHT(T_EXTRAC[[#This Row],[PDS COS/CEP]],2)),"")</f>
        <v/>
      </c>
      <c r="N96" t="str">
        <f>IF(T_EXTRAC[[#This Row],[PDS COS/CEP Version]]&lt;&gt;"",IF(T_EXTRAC[[#This Row],[PDS COS/CEP Version]]=_xlfn.MAXIFS(T_EXTRAC[PDS COS/CEP Version],T_EXTRAC[Application Code],T_EXTRAC[[#This Row],[Application Code]],T_EXTRAC[Manufactory CEP DMF],T_EXTRAC[[#This Row],[Manufactory CEP DMF]],T_EXTRAC[PDS COS/CEP hors version],T_EXTRAC[[#This Row],[PDS COS/CEP hors version]]),T_EXTRAC[[#This Row],[PDS COS/CEP Version]],""),"")</f>
        <v/>
      </c>
      <c r="O96" t="str">
        <f>IF(T_EXTRAC[[#This Row],[PDS COS/CEP Version max]]&lt;&gt;"",T_EXTRAC[[#This Row],[PDS COS/CEP]],"")</f>
        <v/>
      </c>
      <c r="P96" t="str">
        <f>IF(T_EXTRAC[[#This Row],[Info CEP]]&lt;&gt;"",T_EXTRAC[[#This Row],[Application Code]]&amp;"\"&amp;T_EXTRAC[[#This Row],[Manufactory CEP DMF]],"")</f>
        <v/>
      </c>
      <c r="Q96" t="str">
        <f>IF(T_EXTRAC[[#This Row],[Info CEP Temp]]&lt;&gt;"",IF(COUNTIFS($B$1:B96,T_EXTRAC[[#This Row],[Application Code]],$O$1:O96,T_EXTRAC[[#This Row],[Info CEP Temp]])=1,T_EXTRAC[[#This Row],[Info CEP Temp]],""),"")</f>
        <v/>
      </c>
      <c r="R96" t="str">
        <f>IF(AND(T_EXTRAC[[#This Row],[Manufactory CEP DMF]]&lt;&gt;"",T_EXTRAC[[#This Row],[PDS DMF]]&lt;&gt;""),T_EXTRAC[[#This Row],[PDS DMF]],"")</f>
        <v/>
      </c>
      <c r="S96" t="str">
        <f>IF(T_EXTRAC[[#This Row],[Info DMF]]&lt;&gt;"",T_EXTRAC[[#This Row],[Application Code]]&amp;"\"&amp;T_EXTRAC[[#This Row],[Manufactory CEP DMF]],"")</f>
        <v/>
      </c>
      <c r="T96" t="str">
        <f>IF(T_EXTRAC[[#This Row],[Info DMF Temp]]&lt;&gt;"",IF(COUNTIFS($B$1:B96,T_EXTRAC[[#This Row],[Application Code]],$R$1:R96,T_EXTRAC[[#This Row],[Info DMF Temp]])=1,T_EXTRAC[[#This Row],[Info DMF Temp]],""),"")</f>
        <v/>
      </c>
      <c r="U96" s="20" t="str">
        <f>IF(T_EXTRAC[[#This Row],[Concat Product + PDS AIM Temp]]&lt;&gt;"",IF(COUNTIFS($B$1:B96,T_EXTRAC[[#This Row],[Application Code]],$J$1:J96,T_EXTRAC[[#This Row],[Concat Product + PDS AIM Temp]])=1,SUBSTITUTE(SUBSTITUTE(T_EXTRAC[[#This Row],[Concat Product + PDS AIM Temp]],"#CEP#"&amp;T_EXTRAC[[#This Row],[Manufactory CEP DMF]]&amp;"#CEP#",IFERROR(" / "&amp;VLOOKUP(T_EXTRAC[[#This Row],[Application Code]]&amp;"\"&amp;T_EXTRAC[[#This Row],[Manufactory CEP DMF]],T_EXTRAC[[Clé CEP]:[Info CEP]],2,FALSE),"")),"#DMF#"&amp;T_EXTRAC[[#This Row],[Manufactory CEP DMF]]&amp;"#DMF#",IFERROR(" / "&amp;VLOOKUP(T_EXTRAC[[#This Row],[Application Code]]&amp;"\"&amp;T_EXTRAC[[#This Row],[Manufactory CEP DMF]],T_EXTRAC[[Clé DMF]:[Info DMF]],2,FALSE),"")),""),"")</f>
        <v/>
      </c>
      <c r="V96"/>
    </row>
    <row r="97" spans="1:22" x14ac:dyDescent="0.2">
      <c r="A97" s="49" t="s">
        <v>52</v>
      </c>
      <c r="B97" s="39" t="s">
        <v>59</v>
      </c>
      <c r="C97" s="40"/>
      <c r="D97" s="39"/>
      <c r="E97" s="50"/>
      <c r="F97" s="50"/>
      <c r="G97" s="40"/>
      <c r="H97" s="40"/>
      <c r="I97" s="42"/>
      <c r="J97" s="12" t="str">
        <f>IF(T_EXTRAC[[#This Row],[PDS Active Ingredient Manufacturer]]&lt;&gt;"",T_EXTRAC[[#This Row],[PDS Active Ingredient Manufacturer]]&amp;"#CEP#"&amp;T_EXTRAC[[#This Row],[Manufactory CEP DMF]]&amp;"#CEP#"&amp;"#DMF#"&amp;T_EXTRAC[[#This Row],[Manufactory CEP DMF]]&amp;"#DMF#","")</f>
        <v/>
      </c>
      <c r="K97" s="11" t="str">
        <f>IF(T_EXTRAC[[#This Row],[PDS DMF CEP Owner]]&lt;&gt;"",LEFT(T_EXTRAC[[#This Row],[PDS DMF CEP Owner]],IFERROR(SEARCH(" ",T_EXTRAC[[#This Row],[PDS DMF CEP Owner]],1)-1,255)),IF(T_EXTRAC[[#This Row],[PDS Active Ingredient Manufacturer]]&lt;&gt;"",LEFT(T_EXTRAC[[#This Row],[PDS Active Ingredient Manufacturer]],IFERROR(SEARCH(" ",T_EXTRAC[[#This Row],[PDS Active Ingredient Manufacturer]],1)-1,255)),""))</f>
        <v/>
      </c>
      <c r="L97" t="str">
        <f>IF(T_EXTRAC[[#This Row],[PDS COS/CEP]]&lt;&gt;"",SUBSTITUTE(LEFT(T_EXTRAC[[#This Row],[PDS COS/CEP]],LEN(T_EXTRAC[[#This Row],[PDS COS/CEP]])-3)," ","-"),"")</f>
        <v/>
      </c>
      <c r="M97" t="str">
        <f>IF(AND(T_EXTRAC[[#This Row],[PDS COS/CEP]]&lt;&gt;"",ISNUMBER(VALUE(RIGHT(T_EXTRAC[[#This Row],[PDS COS/CEP]],2)))),VALUE(RIGHT(T_EXTRAC[[#This Row],[PDS COS/CEP]],2)),"")</f>
        <v/>
      </c>
      <c r="N97" t="str">
        <f>IF(T_EXTRAC[[#This Row],[PDS COS/CEP Version]]&lt;&gt;"",IF(T_EXTRAC[[#This Row],[PDS COS/CEP Version]]=_xlfn.MAXIFS(T_EXTRAC[PDS COS/CEP Version],T_EXTRAC[Application Code],T_EXTRAC[[#This Row],[Application Code]],T_EXTRAC[Manufactory CEP DMF],T_EXTRAC[[#This Row],[Manufactory CEP DMF]],T_EXTRAC[PDS COS/CEP hors version],T_EXTRAC[[#This Row],[PDS COS/CEP hors version]]),T_EXTRAC[[#This Row],[PDS COS/CEP Version]],""),"")</f>
        <v/>
      </c>
      <c r="O97" t="str">
        <f>IF(T_EXTRAC[[#This Row],[PDS COS/CEP Version max]]&lt;&gt;"",T_EXTRAC[[#This Row],[PDS COS/CEP]],"")</f>
        <v/>
      </c>
      <c r="P97" t="str">
        <f>IF(T_EXTRAC[[#This Row],[Info CEP]]&lt;&gt;"",T_EXTRAC[[#This Row],[Application Code]]&amp;"\"&amp;T_EXTRAC[[#This Row],[Manufactory CEP DMF]],"")</f>
        <v/>
      </c>
      <c r="Q97" t="str">
        <f>IF(T_EXTRAC[[#This Row],[Info CEP Temp]]&lt;&gt;"",IF(COUNTIFS($B$1:B97,T_EXTRAC[[#This Row],[Application Code]],$O$1:O97,T_EXTRAC[[#This Row],[Info CEP Temp]])=1,T_EXTRAC[[#This Row],[Info CEP Temp]],""),"")</f>
        <v/>
      </c>
      <c r="R97" t="str">
        <f>IF(AND(T_EXTRAC[[#This Row],[Manufactory CEP DMF]]&lt;&gt;"",T_EXTRAC[[#This Row],[PDS DMF]]&lt;&gt;""),T_EXTRAC[[#This Row],[PDS DMF]],"")</f>
        <v/>
      </c>
      <c r="S97" t="str">
        <f>IF(T_EXTRAC[[#This Row],[Info DMF]]&lt;&gt;"",T_EXTRAC[[#This Row],[Application Code]]&amp;"\"&amp;T_EXTRAC[[#This Row],[Manufactory CEP DMF]],"")</f>
        <v/>
      </c>
      <c r="T97" t="str">
        <f>IF(T_EXTRAC[[#This Row],[Info DMF Temp]]&lt;&gt;"",IF(COUNTIFS($B$1:B97,T_EXTRAC[[#This Row],[Application Code]],$R$1:R97,T_EXTRAC[[#This Row],[Info DMF Temp]])=1,T_EXTRAC[[#This Row],[Info DMF Temp]],""),"")</f>
        <v/>
      </c>
      <c r="U97" s="20" t="str">
        <f>IF(T_EXTRAC[[#This Row],[Concat Product + PDS AIM Temp]]&lt;&gt;"",IF(COUNTIFS($B$1:B97,T_EXTRAC[[#This Row],[Application Code]],$J$1:J97,T_EXTRAC[[#This Row],[Concat Product + PDS AIM Temp]])=1,SUBSTITUTE(SUBSTITUTE(T_EXTRAC[[#This Row],[Concat Product + PDS AIM Temp]],"#CEP#"&amp;T_EXTRAC[[#This Row],[Manufactory CEP DMF]]&amp;"#CEP#",IFERROR(" / "&amp;VLOOKUP(T_EXTRAC[[#This Row],[Application Code]]&amp;"\"&amp;T_EXTRAC[[#This Row],[Manufactory CEP DMF]],T_EXTRAC[[Clé CEP]:[Info CEP]],2,FALSE),"")),"#DMF#"&amp;T_EXTRAC[[#This Row],[Manufactory CEP DMF]]&amp;"#DMF#",IFERROR(" / "&amp;VLOOKUP(T_EXTRAC[[#This Row],[Application Code]]&amp;"\"&amp;T_EXTRAC[[#This Row],[Manufactory CEP DMF]],T_EXTRAC[[Clé DMF]:[Info DMF]],2,FALSE),"")),""),"")</f>
        <v/>
      </c>
      <c r="V97"/>
    </row>
    <row r="98" spans="1:22" x14ac:dyDescent="0.2">
      <c r="A98" s="49" t="s">
        <v>52</v>
      </c>
      <c r="B98" s="39" t="s">
        <v>59</v>
      </c>
      <c r="C98" s="40"/>
      <c r="D98" s="39"/>
      <c r="E98" s="50"/>
      <c r="F98" s="50"/>
      <c r="G98" s="40"/>
      <c r="H98" s="40"/>
      <c r="I98" s="42"/>
      <c r="J98" s="12" t="str">
        <f>IF(T_EXTRAC[[#This Row],[PDS Active Ingredient Manufacturer]]&lt;&gt;"",T_EXTRAC[[#This Row],[PDS Active Ingredient Manufacturer]]&amp;"#CEP#"&amp;T_EXTRAC[[#This Row],[Manufactory CEP DMF]]&amp;"#CEP#"&amp;"#DMF#"&amp;T_EXTRAC[[#This Row],[Manufactory CEP DMF]]&amp;"#DMF#","")</f>
        <v/>
      </c>
      <c r="K98" s="11" t="str">
        <f>IF(T_EXTRAC[[#This Row],[PDS DMF CEP Owner]]&lt;&gt;"",LEFT(T_EXTRAC[[#This Row],[PDS DMF CEP Owner]],IFERROR(SEARCH(" ",T_EXTRAC[[#This Row],[PDS DMF CEP Owner]],1)-1,255)),IF(T_EXTRAC[[#This Row],[PDS Active Ingredient Manufacturer]]&lt;&gt;"",LEFT(T_EXTRAC[[#This Row],[PDS Active Ingredient Manufacturer]],IFERROR(SEARCH(" ",T_EXTRAC[[#This Row],[PDS Active Ingredient Manufacturer]],1)-1,255)),""))</f>
        <v/>
      </c>
      <c r="L98" t="str">
        <f>IF(T_EXTRAC[[#This Row],[PDS COS/CEP]]&lt;&gt;"",SUBSTITUTE(LEFT(T_EXTRAC[[#This Row],[PDS COS/CEP]],LEN(T_EXTRAC[[#This Row],[PDS COS/CEP]])-3)," ","-"),"")</f>
        <v/>
      </c>
      <c r="M98" t="str">
        <f>IF(AND(T_EXTRAC[[#This Row],[PDS COS/CEP]]&lt;&gt;"",ISNUMBER(VALUE(RIGHT(T_EXTRAC[[#This Row],[PDS COS/CEP]],2)))),VALUE(RIGHT(T_EXTRAC[[#This Row],[PDS COS/CEP]],2)),"")</f>
        <v/>
      </c>
      <c r="N98" t="str">
        <f>IF(T_EXTRAC[[#This Row],[PDS COS/CEP Version]]&lt;&gt;"",IF(T_EXTRAC[[#This Row],[PDS COS/CEP Version]]=_xlfn.MAXIFS(T_EXTRAC[PDS COS/CEP Version],T_EXTRAC[Application Code],T_EXTRAC[[#This Row],[Application Code]],T_EXTRAC[Manufactory CEP DMF],T_EXTRAC[[#This Row],[Manufactory CEP DMF]],T_EXTRAC[PDS COS/CEP hors version],T_EXTRAC[[#This Row],[PDS COS/CEP hors version]]),T_EXTRAC[[#This Row],[PDS COS/CEP Version]],""),"")</f>
        <v/>
      </c>
      <c r="O98" t="str">
        <f>IF(T_EXTRAC[[#This Row],[PDS COS/CEP Version max]]&lt;&gt;"",T_EXTRAC[[#This Row],[PDS COS/CEP]],"")</f>
        <v/>
      </c>
      <c r="P98" t="str">
        <f>IF(T_EXTRAC[[#This Row],[Info CEP]]&lt;&gt;"",T_EXTRAC[[#This Row],[Application Code]]&amp;"\"&amp;T_EXTRAC[[#This Row],[Manufactory CEP DMF]],"")</f>
        <v/>
      </c>
      <c r="Q98" t="str">
        <f>IF(T_EXTRAC[[#This Row],[Info CEP Temp]]&lt;&gt;"",IF(COUNTIFS($B$1:B98,T_EXTRAC[[#This Row],[Application Code]],$O$1:O98,T_EXTRAC[[#This Row],[Info CEP Temp]])=1,T_EXTRAC[[#This Row],[Info CEP Temp]],""),"")</f>
        <v/>
      </c>
      <c r="R98" t="str">
        <f>IF(AND(T_EXTRAC[[#This Row],[Manufactory CEP DMF]]&lt;&gt;"",T_EXTRAC[[#This Row],[PDS DMF]]&lt;&gt;""),T_EXTRAC[[#This Row],[PDS DMF]],"")</f>
        <v/>
      </c>
      <c r="S98" t="str">
        <f>IF(T_EXTRAC[[#This Row],[Info DMF]]&lt;&gt;"",T_EXTRAC[[#This Row],[Application Code]]&amp;"\"&amp;T_EXTRAC[[#This Row],[Manufactory CEP DMF]],"")</f>
        <v/>
      </c>
      <c r="T98" t="str">
        <f>IF(T_EXTRAC[[#This Row],[Info DMF Temp]]&lt;&gt;"",IF(COUNTIFS($B$1:B98,T_EXTRAC[[#This Row],[Application Code]],$R$1:R98,T_EXTRAC[[#This Row],[Info DMF Temp]])=1,T_EXTRAC[[#This Row],[Info DMF Temp]],""),"")</f>
        <v/>
      </c>
      <c r="U98" s="20" t="str">
        <f>IF(T_EXTRAC[[#This Row],[Concat Product + PDS AIM Temp]]&lt;&gt;"",IF(COUNTIFS($B$1:B98,T_EXTRAC[[#This Row],[Application Code]],$J$1:J98,T_EXTRAC[[#This Row],[Concat Product + PDS AIM Temp]])=1,SUBSTITUTE(SUBSTITUTE(T_EXTRAC[[#This Row],[Concat Product + PDS AIM Temp]],"#CEP#"&amp;T_EXTRAC[[#This Row],[Manufactory CEP DMF]]&amp;"#CEP#",IFERROR(" / "&amp;VLOOKUP(T_EXTRAC[[#This Row],[Application Code]]&amp;"\"&amp;T_EXTRAC[[#This Row],[Manufactory CEP DMF]],T_EXTRAC[[Clé CEP]:[Info CEP]],2,FALSE),"")),"#DMF#"&amp;T_EXTRAC[[#This Row],[Manufactory CEP DMF]]&amp;"#DMF#",IFERROR(" / "&amp;VLOOKUP(T_EXTRAC[[#This Row],[Application Code]]&amp;"\"&amp;T_EXTRAC[[#This Row],[Manufactory CEP DMF]],T_EXTRAC[[Clé DMF]:[Info DMF]],2,FALSE),"")),""),"")</f>
        <v/>
      </c>
      <c r="V98"/>
    </row>
    <row r="99" spans="1:22" x14ac:dyDescent="0.2">
      <c r="A99" s="49" t="s">
        <v>52</v>
      </c>
      <c r="B99" s="39" t="s">
        <v>59</v>
      </c>
      <c r="C99" s="40"/>
      <c r="D99" s="39"/>
      <c r="E99" s="50"/>
      <c r="F99" s="50"/>
      <c r="G99" s="40"/>
      <c r="H99" s="40"/>
      <c r="I99" s="42"/>
      <c r="J99" s="12" t="str">
        <f>IF(T_EXTRAC[[#This Row],[PDS Active Ingredient Manufacturer]]&lt;&gt;"",T_EXTRAC[[#This Row],[PDS Active Ingredient Manufacturer]]&amp;"#CEP#"&amp;T_EXTRAC[[#This Row],[Manufactory CEP DMF]]&amp;"#CEP#"&amp;"#DMF#"&amp;T_EXTRAC[[#This Row],[Manufactory CEP DMF]]&amp;"#DMF#","")</f>
        <v/>
      </c>
      <c r="K99" s="11" t="str">
        <f>IF(T_EXTRAC[[#This Row],[PDS DMF CEP Owner]]&lt;&gt;"",LEFT(T_EXTRAC[[#This Row],[PDS DMF CEP Owner]],IFERROR(SEARCH(" ",T_EXTRAC[[#This Row],[PDS DMF CEP Owner]],1)-1,255)),IF(T_EXTRAC[[#This Row],[PDS Active Ingredient Manufacturer]]&lt;&gt;"",LEFT(T_EXTRAC[[#This Row],[PDS Active Ingredient Manufacturer]],IFERROR(SEARCH(" ",T_EXTRAC[[#This Row],[PDS Active Ingredient Manufacturer]],1)-1,255)),""))</f>
        <v/>
      </c>
      <c r="L99" t="str">
        <f>IF(T_EXTRAC[[#This Row],[PDS COS/CEP]]&lt;&gt;"",SUBSTITUTE(LEFT(T_EXTRAC[[#This Row],[PDS COS/CEP]],LEN(T_EXTRAC[[#This Row],[PDS COS/CEP]])-3)," ","-"),"")</f>
        <v/>
      </c>
      <c r="M99" t="str">
        <f>IF(AND(T_EXTRAC[[#This Row],[PDS COS/CEP]]&lt;&gt;"",ISNUMBER(VALUE(RIGHT(T_EXTRAC[[#This Row],[PDS COS/CEP]],2)))),VALUE(RIGHT(T_EXTRAC[[#This Row],[PDS COS/CEP]],2)),"")</f>
        <v/>
      </c>
      <c r="N99" t="str">
        <f>IF(T_EXTRAC[[#This Row],[PDS COS/CEP Version]]&lt;&gt;"",IF(T_EXTRAC[[#This Row],[PDS COS/CEP Version]]=_xlfn.MAXIFS(T_EXTRAC[PDS COS/CEP Version],T_EXTRAC[Application Code],T_EXTRAC[[#This Row],[Application Code]],T_EXTRAC[Manufactory CEP DMF],T_EXTRAC[[#This Row],[Manufactory CEP DMF]],T_EXTRAC[PDS COS/CEP hors version],T_EXTRAC[[#This Row],[PDS COS/CEP hors version]]),T_EXTRAC[[#This Row],[PDS COS/CEP Version]],""),"")</f>
        <v/>
      </c>
      <c r="O99" t="str">
        <f>IF(T_EXTRAC[[#This Row],[PDS COS/CEP Version max]]&lt;&gt;"",T_EXTRAC[[#This Row],[PDS COS/CEP]],"")</f>
        <v/>
      </c>
      <c r="P99" t="str">
        <f>IF(T_EXTRAC[[#This Row],[Info CEP]]&lt;&gt;"",T_EXTRAC[[#This Row],[Application Code]]&amp;"\"&amp;T_EXTRAC[[#This Row],[Manufactory CEP DMF]],"")</f>
        <v/>
      </c>
      <c r="Q99" t="str">
        <f>IF(T_EXTRAC[[#This Row],[Info CEP Temp]]&lt;&gt;"",IF(COUNTIFS($B$1:B99,T_EXTRAC[[#This Row],[Application Code]],$O$1:O99,T_EXTRAC[[#This Row],[Info CEP Temp]])=1,T_EXTRAC[[#This Row],[Info CEP Temp]],""),"")</f>
        <v/>
      </c>
      <c r="R99" t="str">
        <f>IF(AND(T_EXTRAC[[#This Row],[Manufactory CEP DMF]]&lt;&gt;"",T_EXTRAC[[#This Row],[PDS DMF]]&lt;&gt;""),T_EXTRAC[[#This Row],[PDS DMF]],"")</f>
        <v/>
      </c>
      <c r="S99" t="str">
        <f>IF(T_EXTRAC[[#This Row],[Info DMF]]&lt;&gt;"",T_EXTRAC[[#This Row],[Application Code]]&amp;"\"&amp;T_EXTRAC[[#This Row],[Manufactory CEP DMF]],"")</f>
        <v/>
      </c>
      <c r="T99" t="str">
        <f>IF(T_EXTRAC[[#This Row],[Info DMF Temp]]&lt;&gt;"",IF(COUNTIFS($B$1:B99,T_EXTRAC[[#This Row],[Application Code]],$R$1:R99,T_EXTRAC[[#This Row],[Info DMF Temp]])=1,T_EXTRAC[[#This Row],[Info DMF Temp]],""),"")</f>
        <v/>
      </c>
      <c r="U99" s="20" t="str">
        <f>IF(T_EXTRAC[[#This Row],[Concat Product + PDS AIM Temp]]&lt;&gt;"",IF(COUNTIFS($B$1:B99,T_EXTRAC[[#This Row],[Application Code]],$J$1:J99,T_EXTRAC[[#This Row],[Concat Product + PDS AIM Temp]])=1,SUBSTITUTE(SUBSTITUTE(T_EXTRAC[[#This Row],[Concat Product + PDS AIM Temp]],"#CEP#"&amp;T_EXTRAC[[#This Row],[Manufactory CEP DMF]]&amp;"#CEP#",IFERROR(" / "&amp;VLOOKUP(T_EXTRAC[[#This Row],[Application Code]]&amp;"\"&amp;T_EXTRAC[[#This Row],[Manufactory CEP DMF]],T_EXTRAC[[Clé CEP]:[Info CEP]],2,FALSE),"")),"#DMF#"&amp;T_EXTRAC[[#This Row],[Manufactory CEP DMF]]&amp;"#DMF#",IFERROR(" / "&amp;VLOOKUP(T_EXTRAC[[#This Row],[Application Code]]&amp;"\"&amp;T_EXTRAC[[#This Row],[Manufactory CEP DMF]],T_EXTRAC[[Clé DMF]:[Info DMF]],2,FALSE),"")),""),"")</f>
        <v/>
      </c>
      <c r="V99"/>
    </row>
    <row r="100" spans="1:22" x14ac:dyDescent="0.2">
      <c r="A100" s="49" t="s">
        <v>52</v>
      </c>
      <c r="B100" s="39" t="s">
        <v>59</v>
      </c>
      <c r="C100" s="40"/>
      <c r="D100" s="39"/>
      <c r="E100" s="50"/>
      <c r="F100" s="50"/>
      <c r="G100" s="40"/>
      <c r="H100" s="40"/>
      <c r="I100" s="42"/>
      <c r="J100" s="12" t="str">
        <f>IF(T_EXTRAC[[#This Row],[PDS Active Ingredient Manufacturer]]&lt;&gt;"",T_EXTRAC[[#This Row],[PDS Active Ingredient Manufacturer]]&amp;"#CEP#"&amp;T_EXTRAC[[#This Row],[Manufactory CEP DMF]]&amp;"#CEP#"&amp;"#DMF#"&amp;T_EXTRAC[[#This Row],[Manufactory CEP DMF]]&amp;"#DMF#","")</f>
        <v/>
      </c>
      <c r="K100" s="11" t="str">
        <f>IF(T_EXTRAC[[#This Row],[PDS DMF CEP Owner]]&lt;&gt;"",LEFT(T_EXTRAC[[#This Row],[PDS DMF CEP Owner]],IFERROR(SEARCH(" ",T_EXTRAC[[#This Row],[PDS DMF CEP Owner]],1)-1,255)),IF(T_EXTRAC[[#This Row],[PDS Active Ingredient Manufacturer]]&lt;&gt;"",LEFT(T_EXTRAC[[#This Row],[PDS Active Ingredient Manufacturer]],IFERROR(SEARCH(" ",T_EXTRAC[[#This Row],[PDS Active Ingredient Manufacturer]],1)-1,255)),""))</f>
        <v/>
      </c>
      <c r="L100" t="str">
        <f>IF(T_EXTRAC[[#This Row],[PDS COS/CEP]]&lt;&gt;"",SUBSTITUTE(LEFT(T_EXTRAC[[#This Row],[PDS COS/CEP]],LEN(T_EXTRAC[[#This Row],[PDS COS/CEP]])-3)," ","-"),"")</f>
        <v/>
      </c>
      <c r="M100" t="str">
        <f>IF(AND(T_EXTRAC[[#This Row],[PDS COS/CEP]]&lt;&gt;"",ISNUMBER(VALUE(RIGHT(T_EXTRAC[[#This Row],[PDS COS/CEP]],2)))),VALUE(RIGHT(T_EXTRAC[[#This Row],[PDS COS/CEP]],2)),"")</f>
        <v/>
      </c>
      <c r="N100" t="str">
        <f>IF(T_EXTRAC[[#This Row],[PDS COS/CEP Version]]&lt;&gt;"",IF(T_EXTRAC[[#This Row],[PDS COS/CEP Version]]=_xlfn.MAXIFS(T_EXTRAC[PDS COS/CEP Version],T_EXTRAC[Application Code],T_EXTRAC[[#This Row],[Application Code]],T_EXTRAC[Manufactory CEP DMF],T_EXTRAC[[#This Row],[Manufactory CEP DMF]],T_EXTRAC[PDS COS/CEP hors version],T_EXTRAC[[#This Row],[PDS COS/CEP hors version]]),T_EXTRAC[[#This Row],[PDS COS/CEP Version]],""),"")</f>
        <v/>
      </c>
      <c r="O100" t="str">
        <f>IF(T_EXTRAC[[#This Row],[PDS COS/CEP Version max]]&lt;&gt;"",T_EXTRAC[[#This Row],[PDS COS/CEP]],"")</f>
        <v/>
      </c>
      <c r="P100" t="str">
        <f>IF(T_EXTRAC[[#This Row],[Info CEP]]&lt;&gt;"",T_EXTRAC[[#This Row],[Application Code]]&amp;"\"&amp;T_EXTRAC[[#This Row],[Manufactory CEP DMF]],"")</f>
        <v/>
      </c>
      <c r="Q100" t="str">
        <f>IF(T_EXTRAC[[#This Row],[Info CEP Temp]]&lt;&gt;"",IF(COUNTIFS($B$1:B100,T_EXTRAC[[#This Row],[Application Code]],$O$1:O100,T_EXTRAC[[#This Row],[Info CEP Temp]])=1,T_EXTRAC[[#This Row],[Info CEP Temp]],""),"")</f>
        <v/>
      </c>
      <c r="R100" t="str">
        <f>IF(AND(T_EXTRAC[[#This Row],[Manufactory CEP DMF]]&lt;&gt;"",T_EXTRAC[[#This Row],[PDS DMF]]&lt;&gt;""),T_EXTRAC[[#This Row],[PDS DMF]],"")</f>
        <v/>
      </c>
      <c r="S100" t="str">
        <f>IF(T_EXTRAC[[#This Row],[Info DMF]]&lt;&gt;"",T_EXTRAC[[#This Row],[Application Code]]&amp;"\"&amp;T_EXTRAC[[#This Row],[Manufactory CEP DMF]],"")</f>
        <v/>
      </c>
      <c r="T100" t="str">
        <f>IF(T_EXTRAC[[#This Row],[Info DMF Temp]]&lt;&gt;"",IF(COUNTIFS($B$1:B100,T_EXTRAC[[#This Row],[Application Code]],$R$1:R100,T_EXTRAC[[#This Row],[Info DMF Temp]])=1,T_EXTRAC[[#This Row],[Info DMF Temp]],""),"")</f>
        <v/>
      </c>
      <c r="U100" s="20" t="str">
        <f>IF(T_EXTRAC[[#This Row],[Concat Product + PDS AIM Temp]]&lt;&gt;"",IF(COUNTIFS($B$1:B100,T_EXTRAC[[#This Row],[Application Code]],$J$1:J100,T_EXTRAC[[#This Row],[Concat Product + PDS AIM Temp]])=1,SUBSTITUTE(SUBSTITUTE(T_EXTRAC[[#This Row],[Concat Product + PDS AIM Temp]],"#CEP#"&amp;T_EXTRAC[[#This Row],[Manufactory CEP DMF]]&amp;"#CEP#",IFERROR(" / "&amp;VLOOKUP(T_EXTRAC[[#This Row],[Application Code]]&amp;"\"&amp;T_EXTRAC[[#This Row],[Manufactory CEP DMF]],T_EXTRAC[[Clé CEP]:[Info CEP]],2,FALSE),"")),"#DMF#"&amp;T_EXTRAC[[#This Row],[Manufactory CEP DMF]]&amp;"#DMF#",IFERROR(" / "&amp;VLOOKUP(T_EXTRAC[[#This Row],[Application Code]]&amp;"\"&amp;T_EXTRAC[[#This Row],[Manufactory CEP DMF]],T_EXTRAC[[Clé DMF]:[Info DMF]],2,FALSE),"")),""),"")</f>
        <v/>
      </c>
      <c r="V100"/>
    </row>
    <row r="101" spans="1:22" x14ac:dyDescent="0.2">
      <c r="A101" s="49" t="s">
        <v>52</v>
      </c>
      <c r="B101" s="39" t="s">
        <v>59</v>
      </c>
      <c r="C101" s="40"/>
      <c r="D101" s="39"/>
      <c r="E101" s="50"/>
      <c r="F101" s="50"/>
      <c r="G101" s="40"/>
      <c r="H101" s="40"/>
      <c r="I101" s="42"/>
      <c r="J101" s="12" t="str">
        <f>IF(T_EXTRAC[[#This Row],[PDS Active Ingredient Manufacturer]]&lt;&gt;"",T_EXTRAC[[#This Row],[PDS Active Ingredient Manufacturer]]&amp;"#CEP#"&amp;T_EXTRAC[[#This Row],[Manufactory CEP DMF]]&amp;"#CEP#"&amp;"#DMF#"&amp;T_EXTRAC[[#This Row],[Manufactory CEP DMF]]&amp;"#DMF#","")</f>
        <v/>
      </c>
      <c r="K101" s="11" t="str">
        <f>IF(T_EXTRAC[[#This Row],[PDS DMF CEP Owner]]&lt;&gt;"",LEFT(T_EXTRAC[[#This Row],[PDS DMF CEP Owner]],IFERROR(SEARCH(" ",T_EXTRAC[[#This Row],[PDS DMF CEP Owner]],1)-1,255)),IF(T_EXTRAC[[#This Row],[PDS Active Ingredient Manufacturer]]&lt;&gt;"",LEFT(T_EXTRAC[[#This Row],[PDS Active Ingredient Manufacturer]],IFERROR(SEARCH(" ",T_EXTRAC[[#This Row],[PDS Active Ingredient Manufacturer]],1)-1,255)),""))</f>
        <v/>
      </c>
      <c r="L101" t="str">
        <f>IF(T_EXTRAC[[#This Row],[PDS COS/CEP]]&lt;&gt;"",SUBSTITUTE(LEFT(T_EXTRAC[[#This Row],[PDS COS/CEP]],LEN(T_EXTRAC[[#This Row],[PDS COS/CEP]])-3)," ","-"),"")</f>
        <v/>
      </c>
      <c r="M101" t="str">
        <f>IF(AND(T_EXTRAC[[#This Row],[PDS COS/CEP]]&lt;&gt;"",ISNUMBER(VALUE(RIGHT(T_EXTRAC[[#This Row],[PDS COS/CEP]],2)))),VALUE(RIGHT(T_EXTRAC[[#This Row],[PDS COS/CEP]],2)),"")</f>
        <v/>
      </c>
      <c r="N101" t="str">
        <f>IF(T_EXTRAC[[#This Row],[PDS COS/CEP Version]]&lt;&gt;"",IF(T_EXTRAC[[#This Row],[PDS COS/CEP Version]]=_xlfn.MAXIFS(T_EXTRAC[PDS COS/CEP Version],T_EXTRAC[Application Code],T_EXTRAC[[#This Row],[Application Code]],T_EXTRAC[Manufactory CEP DMF],T_EXTRAC[[#This Row],[Manufactory CEP DMF]],T_EXTRAC[PDS COS/CEP hors version],T_EXTRAC[[#This Row],[PDS COS/CEP hors version]]),T_EXTRAC[[#This Row],[PDS COS/CEP Version]],""),"")</f>
        <v/>
      </c>
      <c r="O101" t="str">
        <f>IF(T_EXTRAC[[#This Row],[PDS COS/CEP Version max]]&lt;&gt;"",T_EXTRAC[[#This Row],[PDS COS/CEP]],"")</f>
        <v/>
      </c>
      <c r="P101" t="str">
        <f>IF(T_EXTRAC[[#This Row],[Info CEP]]&lt;&gt;"",T_EXTRAC[[#This Row],[Application Code]]&amp;"\"&amp;T_EXTRAC[[#This Row],[Manufactory CEP DMF]],"")</f>
        <v/>
      </c>
      <c r="Q101" t="str">
        <f>IF(T_EXTRAC[[#This Row],[Info CEP Temp]]&lt;&gt;"",IF(COUNTIFS($B$1:B101,T_EXTRAC[[#This Row],[Application Code]],$O$1:O101,T_EXTRAC[[#This Row],[Info CEP Temp]])=1,T_EXTRAC[[#This Row],[Info CEP Temp]],""),"")</f>
        <v/>
      </c>
      <c r="R101" t="str">
        <f>IF(AND(T_EXTRAC[[#This Row],[Manufactory CEP DMF]]&lt;&gt;"",T_EXTRAC[[#This Row],[PDS DMF]]&lt;&gt;""),T_EXTRAC[[#This Row],[PDS DMF]],"")</f>
        <v/>
      </c>
      <c r="S101" t="str">
        <f>IF(T_EXTRAC[[#This Row],[Info DMF]]&lt;&gt;"",T_EXTRAC[[#This Row],[Application Code]]&amp;"\"&amp;T_EXTRAC[[#This Row],[Manufactory CEP DMF]],"")</f>
        <v/>
      </c>
      <c r="T101" t="str">
        <f>IF(T_EXTRAC[[#This Row],[Info DMF Temp]]&lt;&gt;"",IF(COUNTIFS($B$1:B101,T_EXTRAC[[#This Row],[Application Code]],$R$1:R101,T_EXTRAC[[#This Row],[Info DMF Temp]])=1,T_EXTRAC[[#This Row],[Info DMF Temp]],""),"")</f>
        <v/>
      </c>
      <c r="U101" s="20" t="str">
        <f>IF(T_EXTRAC[[#This Row],[Concat Product + PDS AIM Temp]]&lt;&gt;"",IF(COUNTIFS($B$1:B101,T_EXTRAC[[#This Row],[Application Code]],$J$1:J101,T_EXTRAC[[#This Row],[Concat Product + PDS AIM Temp]])=1,SUBSTITUTE(SUBSTITUTE(T_EXTRAC[[#This Row],[Concat Product + PDS AIM Temp]],"#CEP#"&amp;T_EXTRAC[[#This Row],[Manufactory CEP DMF]]&amp;"#CEP#",IFERROR(" / "&amp;VLOOKUP(T_EXTRAC[[#This Row],[Application Code]]&amp;"\"&amp;T_EXTRAC[[#This Row],[Manufactory CEP DMF]],T_EXTRAC[[Clé CEP]:[Info CEP]],2,FALSE),"")),"#DMF#"&amp;T_EXTRAC[[#This Row],[Manufactory CEP DMF]]&amp;"#DMF#",IFERROR(" / "&amp;VLOOKUP(T_EXTRAC[[#This Row],[Application Code]]&amp;"\"&amp;T_EXTRAC[[#This Row],[Manufactory CEP DMF]],T_EXTRAC[[Clé DMF]:[Info DMF]],2,FALSE),"")),""),"")</f>
        <v/>
      </c>
      <c r="V101"/>
    </row>
    <row r="102" spans="1:22" x14ac:dyDescent="0.2">
      <c r="A102" s="49" t="s">
        <v>52</v>
      </c>
      <c r="B102" s="39" t="s">
        <v>59</v>
      </c>
      <c r="C102" s="40"/>
      <c r="D102" s="39"/>
      <c r="E102" s="50"/>
      <c r="F102" s="50"/>
      <c r="G102" s="40"/>
      <c r="H102" s="40"/>
      <c r="I102" s="42"/>
      <c r="J102" s="12" t="str">
        <f>IF(T_EXTRAC[[#This Row],[PDS Active Ingredient Manufacturer]]&lt;&gt;"",T_EXTRAC[[#This Row],[PDS Active Ingredient Manufacturer]]&amp;"#CEP#"&amp;T_EXTRAC[[#This Row],[Manufactory CEP DMF]]&amp;"#CEP#"&amp;"#DMF#"&amp;T_EXTRAC[[#This Row],[Manufactory CEP DMF]]&amp;"#DMF#","")</f>
        <v/>
      </c>
      <c r="K102" s="11" t="str">
        <f>IF(T_EXTRAC[[#This Row],[PDS DMF CEP Owner]]&lt;&gt;"",LEFT(T_EXTRAC[[#This Row],[PDS DMF CEP Owner]],IFERROR(SEARCH(" ",T_EXTRAC[[#This Row],[PDS DMF CEP Owner]],1)-1,255)),IF(T_EXTRAC[[#This Row],[PDS Active Ingredient Manufacturer]]&lt;&gt;"",LEFT(T_EXTRAC[[#This Row],[PDS Active Ingredient Manufacturer]],IFERROR(SEARCH(" ",T_EXTRAC[[#This Row],[PDS Active Ingredient Manufacturer]],1)-1,255)),""))</f>
        <v/>
      </c>
      <c r="L102" t="str">
        <f>IF(T_EXTRAC[[#This Row],[PDS COS/CEP]]&lt;&gt;"",SUBSTITUTE(LEFT(T_EXTRAC[[#This Row],[PDS COS/CEP]],LEN(T_EXTRAC[[#This Row],[PDS COS/CEP]])-3)," ","-"),"")</f>
        <v/>
      </c>
      <c r="M102" t="str">
        <f>IF(AND(T_EXTRAC[[#This Row],[PDS COS/CEP]]&lt;&gt;"",ISNUMBER(VALUE(RIGHT(T_EXTRAC[[#This Row],[PDS COS/CEP]],2)))),VALUE(RIGHT(T_EXTRAC[[#This Row],[PDS COS/CEP]],2)),"")</f>
        <v/>
      </c>
      <c r="N102" t="str">
        <f>IF(T_EXTRAC[[#This Row],[PDS COS/CEP Version]]&lt;&gt;"",IF(T_EXTRAC[[#This Row],[PDS COS/CEP Version]]=_xlfn.MAXIFS(T_EXTRAC[PDS COS/CEP Version],T_EXTRAC[Application Code],T_EXTRAC[[#This Row],[Application Code]],T_EXTRAC[Manufactory CEP DMF],T_EXTRAC[[#This Row],[Manufactory CEP DMF]],T_EXTRAC[PDS COS/CEP hors version],T_EXTRAC[[#This Row],[PDS COS/CEP hors version]]),T_EXTRAC[[#This Row],[PDS COS/CEP Version]],""),"")</f>
        <v/>
      </c>
      <c r="O102" t="str">
        <f>IF(T_EXTRAC[[#This Row],[PDS COS/CEP Version max]]&lt;&gt;"",T_EXTRAC[[#This Row],[PDS COS/CEP]],"")</f>
        <v/>
      </c>
      <c r="P102" t="str">
        <f>IF(T_EXTRAC[[#This Row],[Info CEP]]&lt;&gt;"",T_EXTRAC[[#This Row],[Application Code]]&amp;"\"&amp;T_EXTRAC[[#This Row],[Manufactory CEP DMF]],"")</f>
        <v/>
      </c>
      <c r="Q102" t="str">
        <f>IF(T_EXTRAC[[#This Row],[Info CEP Temp]]&lt;&gt;"",IF(COUNTIFS($B$1:B102,T_EXTRAC[[#This Row],[Application Code]],$O$1:O102,T_EXTRAC[[#This Row],[Info CEP Temp]])=1,T_EXTRAC[[#This Row],[Info CEP Temp]],""),"")</f>
        <v/>
      </c>
      <c r="R102" t="str">
        <f>IF(AND(T_EXTRAC[[#This Row],[Manufactory CEP DMF]]&lt;&gt;"",T_EXTRAC[[#This Row],[PDS DMF]]&lt;&gt;""),T_EXTRAC[[#This Row],[PDS DMF]],"")</f>
        <v/>
      </c>
      <c r="S102" t="str">
        <f>IF(T_EXTRAC[[#This Row],[Info DMF]]&lt;&gt;"",T_EXTRAC[[#This Row],[Application Code]]&amp;"\"&amp;T_EXTRAC[[#This Row],[Manufactory CEP DMF]],"")</f>
        <v/>
      </c>
      <c r="T102" t="str">
        <f>IF(T_EXTRAC[[#This Row],[Info DMF Temp]]&lt;&gt;"",IF(COUNTIFS($B$1:B102,T_EXTRAC[[#This Row],[Application Code]],$R$1:R102,T_EXTRAC[[#This Row],[Info DMF Temp]])=1,T_EXTRAC[[#This Row],[Info DMF Temp]],""),"")</f>
        <v/>
      </c>
      <c r="U102" s="20" t="str">
        <f>IF(T_EXTRAC[[#This Row],[Concat Product + PDS AIM Temp]]&lt;&gt;"",IF(COUNTIFS($B$1:B102,T_EXTRAC[[#This Row],[Application Code]],$J$1:J102,T_EXTRAC[[#This Row],[Concat Product + PDS AIM Temp]])=1,SUBSTITUTE(SUBSTITUTE(T_EXTRAC[[#This Row],[Concat Product + PDS AIM Temp]],"#CEP#"&amp;T_EXTRAC[[#This Row],[Manufactory CEP DMF]]&amp;"#CEP#",IFERROR(" / "&amp;VLOOKUP(T_EXTRAC[[#This Row],[Application Code]]&amp;"\"&amp;T_EXTRAC[[#This Row],[Manufactory CEP DMF]],T_EXTRAC[[Clé CEP]:[Info CEP]],2,FALSE),"")),"#DMF#"&amp;T_EXTRAC[[#This Row],[Manufactory CEP DMF]]&amp;"#DMF#",IFERROR(" / "&amp;VLOOKUP(T_EXTRAC[[#This Row],[Application Code]]&amp;"\"&amp;T_EXTRAC[[#This Row],[Manufactory CEP DMF]],T_EXTRAC[[Clé DMF]:[Info DMF]],2,FALSE),"")),""),"")</f>
        <v/>
      </c>
      <c r="V102"/>
    </row>
    <row r="103" spans="1:22" x14ac:dyDescent="0.2">
      <c r="A103" s="49" t="s">
        <v>52</v>
      </c>
      <c r="B103" s="39" t="s">
        <v>59</v>
      </c>
      <c r="C103" s="40"/>
      <c r="D103" s="39"/>
      <c r="E103" s="50"/>
      <c r="F103" s="50"/>
      <c r="G103" s="40"/>
      <c r="H103" s="40"/>
      <c r="I103" s="42"/>
      <c r="J103" s="12" t="str">
        <f>IF(T_EXTRAC[[#This Row],[PDS Active Ingredient Manufacturer]]&lt;&gt;"",T_EXTRAC[[#This Row],[PDS Active Ingredient Manufacturer]]&amp;"#CEP#"&amp;T_EXTRAC[[#This Row],[Manufactory CEP DMF]]&amp;"#CEP#"&amp;"#DMF#"&amp;T_EXTRAC[[#This Row],[Manufactory CEP DMF]]&amp;"#DMF#","")</f>
        <v/>
      </c>
      <c r="K103" s="11" t="str">
        <f>IF(T_EXTRAC[[#This Row],[PDS DMF CEP Owner]]&lt;&gt;"",LEFT(T_EXTRAC[[#This Row],[PDS DMF CEP Owner]],IFERROR(SEARCH(" ",T_EXTRAC[[#This Row],[PDS DMF CEP Owner]],1)-1,255)),IF(T_EXTRAC[[#This Row],[PDS Active Ingredient Manufacturer]]&lt;&gt;"",LEFT(T_EXTRAC[[#This Row],[PDS Active Ingredient Manufacturer]],IFERROR(SEARCH(" ",T_EXTRAC[[#This Row],[PDS Active Ingredient Manufacturer]],1)-1,255)),""))</f>
        <v/>
      </c>
      <c r="L103" t="str">
        <f>IF(T_EXTRAC[[#This Row],[PDS COS/CEP]]&lt;&gt;"",SUBSTITUTE(LEFT(T_EXTRAC[[#This Row],[PDS COS/CEP]],LEN(T_EXTRAC[[#This Row],[PDS COS/CEP]])-3)," ","-"),"")</f>
        <v/>
      </c>
      <c r="M103" t="str">
        <f>IF(AND(T_EXTRAC[[#This Row],[PDS COS/CEP]]&lt;&gt;"",ISNUMBER(VALUE(RIGHT(T_EXTRAC[[#This Row],[PDS COS/CEP]],2)))),VALUE(RIGHT(T_EXTRAC[[#This Row],[PDS COS/CEP]],2)),"")</f>
        <v/>
      </c>
      <c r="N103" t="str">
        <f>IF(T_EXTRAC[[#This Row],[PDS COS/CEP Version]]&lt;&gt;"",IF(T_EXTRAC[[#This Row],[PDS COS/CEP Version]]=_xlfn.MAXIFS(T_EXTRAC[PDS COS/CEP Version],T_EXTRAC[Application Code],T_EXTRAC[[#This Row],[Application Code]],T_EXTRAC[Manufactory CEP DMF],T_EXTRAC[[#This Row],[Manufactory CEP DMF]],T_EXTRAC[PDS COS/CEP hors version],T_EXTRAC[[#This Row],[PDS COS/CEP hors version]]),T_EXTRAC[[#This Row],[PDS COS/CEP Version]],""),"")</f>
        <v/>
      </c>
      <c r="O103" t="str">
        <f>IF(T_EXTRAC[[#This Row],[PDS COS/CEP Version max]]&lt;&gt;"",T_EXTRAC[[#This Row],[PDS COS/CEP]],"")</f>
        <v/>
      </c>
      <c r="P103" t="str">
        <f>IF(T_EXTRAC[[#This Row],[Info CEP]]&lt;&gt;"",T_EXTRAC[[#This Row],[Application Code]]&amp;"\"&amp;T_EXTRAC[[#This Row],[Manufactory CEP DMF]],"")</f>
        <v/>
      </c>
      <c r="Q103" t="str">
        <f>IF(T_EXTRAC[[#This Row],[Info CEP Temp]]&lt;&gt;"",IF(COUNTIFS($B$1:B103,T_EXTRAC[[#This Row],[Application Code]],$O$1:O103,T_EXTRAC[[#This Row],[Info CEP Temp]])=1,T_EXTRAC[[#This Row],[Info CEP Temp]],""),"")</f>
        <v/>
      </c>
      <c r="R103" t="str">
        <f>IF(AND(T_EXTRAC[[#This Row],[Manufactory CEP DMF]]&lt;&gt;"",T_EXTRAC[[#This Row],[PDS DMF]]&lt;&gt;""),T_EXTRAC[[#This Row],[PDS DMF]],"")</f>
        <v/>
      </c>
      <c r="S103" t="str">
        <f>IF(T_EXTRAC[[#This Row],[Info DMF]]&lt;&gt;"",T_EXTRAC[[#This Row],[Application Code]]&amp;"\"&amp;T_EXTRAC[[#This Row],[Manufactory CEP DMF]],"")</f>
        <v/>
      </c>
      <c r="T103" t="str">
        <f>IF(T_EXTRAC[[#This Row],[Info DMF Temp]]&lt;&gt;"",IF(COUNTIFS($B$1:B103,T_EXTRAC[[#This Row],[Application Code]],$R$1:R103,T_EXTRAC[[#This Row],[Info DMF Temp]])=1,T_EXTRAC[[#This Row],[Info DMF Temp]],""),"")</f>
        <v/>
      </c>
      <c r="U103" s="20" t="str">
        <f>IF(T_EXTRAC[[#This Row],[Concat Product + PDS AIM Temp]]&lt;&gt;"",IF(COUNTIFS($B$1:B103,T_EXTRAC[[#This Row],[Application Code]],$J$1:J103,T_EXTRAC[[#This Row],[Concat Product + PDS AIM Temp]])=1,SUBSTITUTE(SUBSTITUTE(T_EXTRAC[[#This Row],[Concat Product + PDS AIM Temp]],"#CEP#"&amp;T_EXTRAC[[#This Row],[Manufactory CEP DMF]]&amp;"#CEP#",IFERROR(" / "&amp;VLOOKUP(T_EXTRAC[[#This Row],[Application Code]]&amp;"\"&amp;T_EXTRAC[[#This Row],[Manufactory CEP DMF]],T_EXTRAC[[Clé CEP]:[Info CEP]],2,FALSE),"")),"#DMF#"&amp;T_EXTRAC[[#This Row],[Manufactory CEP DMF]]&amp;"#DMF#",IFERROR(" / "&amp;VLOOKUP(T_EXTRAC[[#This Row],[Application Code]]&amp;"\"&amp;T_EXTRAC[[#This Row],[Manufactory CEP DMF]],T_EXTRAC[[Clé DMF]:[Info DMF]],2,FALSE),"")),""),"")</f>
        <v/>
      </c>
      <c r="V103"/>
    </row>
    <row r="104" spans="1:22" x14ac:dyDescent="0.2">
      <c r="A104" s="49" t="s">
        <v>52</v>
      </c>
      <c r="B104" s="39" t="s">
        <v>59</v>
      </c>
      <c r="C104" s="40"/>
      <c r="D104" s="39"/>
      <c r="E104" s="50"/>
      <c r="F104" s="50"/>
      <c r="G104" s="40"/>
      <c r="H104" s="40"/>
      <c r="I104" s="42"/>
      <c r="J104" s="12" t="str">
        <f>IF(T_EXTRAC[[#This Row],[PDS Active Ingredient Manufacturer]]&lt;&gt;"",T_EXTRAC[[#This Row],[PDS Active Ingredient Manufacturer]]&amp;"#CEP#"&amp;T_EXTRAC[[#This Row],[Manufactory CEP DMF]]&amp;"#CEP#"&amp;"#DMF#"&amp;T_EXTRAC[[#This Row],[Manufactory CEP DMF]]&amp;"#DMF#","")</f>
        <v/>
      </c>
      <c r="K104" s="11" t="str">
        <f>IF(T_EXTRAC[[#This Row],[PDS DMF CEP Owner]]&lt;&gt;"",LEFT(T_EXTRAC[[#This Row],[PDS DMF CEP Owner]],IFERROR(SEARCH(" ",T_EXTRAC[[#This Row],[PDS DMF CEP Owner]],1)-1,255)),IF(T_EXTRAC[[#This Row],[PDS Active Ingredient Manufacturer]]&lt;&gt;"",LEFT(T_EXTRAC[[#This Row],[PDS Active Ingredient Manufacturer]],IFERROR(SEARCH(" ",T_EXTRAC[[#This Row],[PDS Active Ingredient Manufacturer]],1)-1,255)),""))</f>
        <v/>
      </c>
      <c r="L104" t="str">
        <f>IF(T_EXTRAC[[#This Row],[PDS COS/CEP]]&lt;&gt;"",SUBSTITUTE(LEFT(T_EXTRAC[[#This Row],[PDS COS/CEP]],LEN(T_EXTRAC[[#This Row],[PDS COS/CEP]])-3)," ","-"),"")</f>
        <v/>
      </c>
      <c r="M104" t="str">
        <f>IF(AND(T_EXTRAC[[#This Row],[PDS COS/CEP]]&lt;&gt;"",ISNUMBER(VALUE(RIGHT(T_EXTRAC[[#This Row],[PDS COS/CEP]],2)))),VALUE(RIGHT(T_EXTRAC[[#This Row],[PDS COS/CEP]],2)),"")</f>
        <v/>
      </c>
      <c r="N104" t="str">
        <f>IF(T_EXTRAC[[#This Row],[PDS COS/CEP Version]]&lt;&gt;"",IF(T_EXTRAC[[#This Row],[PDS COS/CEP Version]]=_xlfn.MAXIFS(T_EXTRAC[PDS COS/CEP Version],T_EXTRAC[Application Code],T_EXTRAC[[#This Row],[Application Code]],T_EXTRAC[Manufactory CEP DMF],T_EXTRAC[[#This Row],[Manufactory CEP DMF]],T_EXTRAC[PDS COS/CEP hors version],T_EXTRAC[[#This Row],[PDS COS/CEP hors version]]),T_EXTRAC[[#This Row],[PDS COS/CEP Version]],""),"")</f>
        <v/>
      </c>
      <c r="O104" t="str">
        <f>IF(T_EXTRAC[[#This Row],[PDS COS/CEP Version max]]&lt;&gt;"",T_EXTRAC[[#This Row],[PDS COS/CEP]],"")</f>
        <v/>
      </c>
      <c r="P104" t="str">
        <f>IF(T_EXTRAC[[#This Row],[Info CEP]]&lt;&gt;"",T_EXTRAC[[#This Row],[Application Code]]&amp;"\"&amp;T_EXTRAC[[#This Row],[Manufactory CEP DMF]],"")</f>
        <v/>
      </c>
      <c r="Q104" t="str">
        <f>IF(T_EXTRAC[[#This Row],[Info CEP Temp]]&lt;&gt;"",IF(COUNTIFS($B$1:B104,T_EXTRAC[[#This Row],[Application Code]],$O$1:O104,T_EXTRAC[[#This Row],[Info CEP Temp]])=1,T_EXTRAC[[#This Row],[Info CEP Temp]],""),"")</f>
        <v/>
      </c>
      <c r="R104" t="str">
        <f>IF(AND(T_EXTRAC[[#This Row],[Manufactory CEP DMF]]&lt;&gt;"",T_EXTRAC[[#This Row],[PDS DMF]]&lt;&gt;""),T_EXTRAC[[#This Row],[PDS DMF]],"")</f>
        <v/>
      </c>
      <c r="S104" t="str">
        <f>IF(T_EXTRAC[[#This Row],[Info DMF]]&lt;&gt;"",T_EXTRAC[[#This Row],[Application Code]]&amp;"\"&amp;T_EXTRAC[[#This Row],[Manufactory CEP DMF]],"")</f>
        <v/>
      </c>
      <c r="T104" t="str">
        <f>IF(T_EXTRAC[[#This Row],[Info DMF Temp]]&lt;&gt;"",IF(COUNTIFS($B$1:B104,T_EXTRAC[[#This Row],[Application Code]],$R$1:R104,T_EXTRAC[[#This Row],[Info DMF Temp]])=1,T_EXTRAC[[#This Row],[Info DMF Temp]],""),"")</f>
        <v/>
      </c>
      <c r="U104" s="20" t="str">
        <f>IF(T_EXTRAC[[#This Row],[Concat Product + PDS AIM Temp]]&lt;&gt;"",IF(COUNTIFS($B$1:B104,T_EXTRAC[[#This Row],[Application Code]],$J$1:J104,T_EXTRAC[[#This Row],[Concat Product + PDS AIM Temp]])=1,SUBSTITUTE(SUBSTITUTE(T_EXTRAC[[#This Row],[Concat Product + PDS AIM Temp]],"#CEP#"&amp;T_EXTRAC[[#This Row],[Manufactory CEP DMF]]&amp;"#CEP#",IFERROR(" / "&amp;VLOOKUP(T_EXTRAC[[#This Row],[Application Code]]&amp;"\"&amp;T_EXTRAC[[#This Row],[Manufactory CEP DMF]],T_EXTRAC[[Clé CEP]:[Info CEP]],2,FALSE),"")),"#DMF#"&amp;T_EXTRAC[[#This Row],[Manufactory CEP DMF]]&amp;"#DMF#",IFERROR(" / "&amp;VLOOKUP(T_EXTRAC[[#This Row],[Application Code]]&amp;"\"&amp;T_EXTRAC[[#This Row],[Manufactory CEP DMF]],T_EXTRAC[[Clé DMF]:[Info DMF]],2,FALSE),"")),""),"")</f>
        <v/>
      </c>
      <c r="V104"/>
    </row>
    <row r="105" spans="1:22" x14ac:dyDescent="0.2">
      <c r="A105" s="52" t="s">
        <v>52</v>
      </c>
      <c r="B105" s="53" t="s">
        <v>59</v>
      </c>
      <c r="C105" s="43"/>
      <c r="D105" s="53"/>
      <c r="E105" s="54"/>
      <c r="F105" s="54"/>
      <c r="G105" s="43"/>
      <c r="H105" s="43"/>
      <c r="I105" s="44"/>
      <c r="J105" s="12" t="str">
        <f>IF(T_EXTRAC[[#This Row],[PDS Active Ingredient Manufacturer]]&lt;&gt;"",T_EXTRAC[[#This Row],[PDS Active Ingredient Manufacturer]]&amp;"#CEP#"&amp;T_EXTRAC[[#This Row],[Manufactory CEP DMF]]&amp;"#CEP#"&amp;"#DMF#"&amp;T_EXTRAC[[#This Row],[Manufactory CEP DMF]]&amp;"#DMF#","")</f>
        <v/>
      </c>
      <c r="K105" s="11" t="str">
        <f>IF(T_EXTRAC[[#This Row],[PDS DMF CEP Owner]]&lt;&gt;"",LEFT(T_EXTRAC[[#This Row],[PDS DMF CEP Owner]],IFERROR(SEARCH(" ",T_EXTRAC[[#This Row],[PDS DMF CEP Owner]],1)-1,255)),IF(T_EXTRAC[[#This Row],[PDS Active Ingredient Manufacturer]]&lt;&gt;"",LEFT(T_EXTRAC[[#This Row],[PDS Active Ingredient Manufacturer]],IFERROR(SEARCH(" ",T_EXTRAC[[#This Row],[PDS Active Ingredient Manufacturer]],1)-1,255)),""))</f>
        <v/>
      </c>
      <c r="L105" t="str">
        <f>IF(T_EXTRAC[[#This Row],[PDS COS/CEP]]&lt;&gt;"",SUBSTITUTE(LEFT(T_EXTRAC[[#This Row],[PDS COS/CEP]],LEN(T_EXTRAC[[#This Row],[PDS COS/CEP]])-3)," ","-"),"")</f>
        <v/>
      </c>
      <c r="M105" t="str">
        <f>IF(AND(T_EXTRAC[[#This Row],[PDS COS/CEP]]&lt;&gt;"",ISNUMBER(VALUE(RIGHT(T_EXTRAC[[#This Row],[PDS COS/CEP]],2)))),VALUE(RIGHT(T_EXTRAC[[#This Row],[PDS COS/CEP]],2)),"")</f>
        <v/>
      </c>
      <c r="N105" t="str">
        <f>IF(T_EXTRAC[[#This Row],[PDS COS/CEP Version]]&lt;&gt;"",IF(T_EXTRAC[[#This Row],[PDS COS/CEP Version]]=_xlfn.MAXIFS(T_EXTRAC[PDS COS/CEP Version],T_EXTRAC[Application Code],T_EXTRAC[[#This Row],[Application Code]],T_EXTRAC[Manufactory CEP DMF],T_EXTRAC[[#This Row],[Manufactory CEP DMF]],T_EXTRAC[PDS COS/CEP hors version],T_EXTRAC[[#This Row],[PDS COS/CEP hors version]]),T_EXTRAC[[#This Row],[PDS COS/CEP Version]],""),"")</f>
        <v/>
      </c>
      <c r="O105" t="str">
        <f>IF(T_EXTRAC[[#This Row],[PDS COS/CEP Version max]]&lt;&gt;"",T_EXTRAC[[#This Row],[PDS COS/CEP]],"")</f>
        <v/>
      </c>
      <c r="P105" t="str">
        <f>IF(T_EXTRAC[[#This Row],[Info CEP]]&lt;&gt;"",T_EXTRAC[[#This Row],[Application Code]]&amp;"\"&amp;T_EXTRAC[[#This Row],[Manufactory CEP DMF]],"")</f>
        <v/>
      </c>
      <c r="Q105" t="str">
        <f>IF(T_EXTRAC[[#This Row],[Info CEP Temp]]&lt;&gt;"",IF(COUNTIFS($B$1:B105,T_EXTRAC[[#This Row],[Application Code]],$O$1:O105,T_EXTRAC[[#This Row],[Info CEP Temp]])=1,T_EXTRAC[[#This Row],[Info CEP Temp]],""),"")</f>
        <v/>
      </c>
      <c r="R105" t="str">
        <f>IF(AND(T_EXTRAC[[#This Row],[Manufactory CEP DMF]]&lt;&gt;"",T_EXTRAC[[#This Row],[PDS DMF]]&lt;&gt;""),T_EXTRAC[[#This Row],[PDS DMF]],"")</f>
        <v/>
      </c>
      <c r="S105" t="str">
        <f>IF(T_EXTRAC[[#This Row],[Info DMF]]&lt;&gt;"",T_EXTRAC[[#This Row],[Application Code]]&amp;"\"&amp;T_EXTRAC[[#This Row],[Manufactory CEP DMF]],"")</f>
        <v/>
      </c>
      <c r="T105" t="str">
        <f>IF(T_EXTRAC[[#This Row],[Info DMF Temp]]&lt;&gt;"",IF(COUNTIFS($B$1:B105,T_EXTRAC[[#This Row],[Application Code]],$R$1:R105,T_EXTRAC[[#This Row],[Info DMF Temp]])=1,T_EXTRAC[[#This Row],[Info DMF Temp]],""),"")</f>
        <v/>
      </c>
      <c r="U105" s="20" t="str">
        <f>IF(T_EXTRAC[[#This Row],[Concat Product + PDS AIM Temp]]&lt;&gt;"",IF(COUNTIFS($B$1:B105,T_EXTRAC[[#This Row],[Application Code]],$J$1:J105,T_EXTRAC[[#This Row],[Concat Product + PDS AIM Temp]])=1,SUBSTITUTE(SUBSTITUTE(T_EXTRAC[[#This Row],[Concat Product + PDS AIM Temp]],"#CEP#"&amp;T_EXTRAC[[#This Row],[Manufactory CEP DMF]]&amp;"#CEP#",IFERROR(" / "&amp;VLOOKUP(T_EXTRAC[[#This Row],[Application Code]]&amp;"\"&amp;T_EXTRAC[[#This Row],[Manufactory CEP DMF]],T_EXTRAC[[Clé CEP]:[Info CEP]],2,FALSE),"")),"#DMF#"&amp;T_EXTRAC[[#This Row],[Manufactory CEP DMF]]&amp;"#DMF#",IFERROR(" / "&amp;VLOOKUP(T_EXTRAC[[#This Row],[Application Code]]&amp;"\"&amp;T_EXTRAC[[#This Row],[Manufactory CEP DMF]],T_EXTRAC[[Clé DMF]:[Info DMF]],2,FALSE),"")),""),"")</f>
        <v/>
      </c>
      <c r="V105"/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5D0DD2E-7BC6-47BD-8D68-FC1E8C7ACF29}">
  <dimension ref="A1:P4"/>
  <sheetViews>
    <sheetView workbookViewId="0">
      <pane xSplit="3" ySplit="1" topLeftCell="D2" activePane="bottomRight" state="frozen"/>
      <selection pane="topRight" activeCell="D1" sqref="D1"/>
      <selection pane="bottomLeft" activeCell="A2" sqref="A2"/>
      <selection pane="bottomRight" activeCell="A2" sqref="A2"/>
    </sheetView>
  </sheetViews>
  <sheetFormatPr baseColWidth="10" defaultRowHeight="12" x14ac:dyDescent="0.2"/>
  <cols>
    <col min="1" max="1" width="11.42578125" style="16"/>
    <col min="2" max="2" width="18.85546875" style="16" customWidth="1"/>
    <col min="3" max="5" width="15.7109375" style="16" customWidth="1"/>
    <col min="6" max="8" width="60.7109375" style="15" customWidth="1"/>
    <col min="9" max="16384" width="11.42578125" style="16"/>
  </cols>
  <sheetData>
    <row r="1" spans="1:8" s="14" customFormat="1" ht="33.75" customHeight="1" x14ac:dyDescent="0.2">
      <c r="A1" s="5" t="s">
        <v>76</v>
      </c>
      <c r="B1" s="6" t="s">
        <v>75</v>
      </c>
      <c r="C1" s="6" t="s">
        <v>74</v>
      </c>
      <c r="D1" s="7" t="s">
        <v>73</v>
      </c>
      <c r="E1" s="18" t="s">
        <v>77</v>
      </c>
      <c r="F1" s="17" t="s">
        <v>90</v>
      </c>
      <c r="G1" s="17" t="s">
        <v>91</v>
      </c>
      <c r="H1" s="17" t="s">
        <v>88</v>
      </c>
    </row>
    <row r="2" spans="1:8" ht="72" x14ac:dyDescent="0.2">
      <c r="A2" s="4" t="s">
        <v>70</v>
      </c>
      <c r="B2" s="1">
        <v>61668199</v>
      </c>
      <c r="C2" s="1" t="s">
        <v>78</v>
      </c>
      <c r="D2" s="1" t="str">
        <f>_xlfn.IFS(LEFT(T_TRAVAIL[[#This Row],[Clé initiale]],2)="NL","FR "&amp;T_TRAVAIL[[#This Row],[Clé initiale]],SEARCH("/",T_TRAVAIL[[#This Row],[Clé initiale]],1)&gt;0,SUBSTITUTE(T_TRAVAIL[[#This Row],[Clé initiale]],"/","-"),1=1,T_TRAVAIL[[#This Row],[Clé initiale]])</f>
        <v>FR NL26532</v>
      </c>
      <c r="E2" s="10" t="s">
        <v>44</v>
      </c>
      <c r="F2" s="15" t="str">
        <f t="array" ref="F2">"- "&amp;_xlfn.TEXTJOIN(CHAR(10)&amp;"- ",TRUE,IF(T_EXTRAC[Application Code]=T_TRAVAIL[[#This Row],[Clé de recherche]],IF(T_EXTRAC[Site de fabrication + CEP+DMF]&lt;&gt;"",T_EXTRAC[Site de fabrication + CEP+DMF],""),""))</f>
        <v xml:space="preserve">- </v>
      </c>
      <c r="G2" s="15" t="str">
        <f t="array" ref="G2">"- "&amp;_xlfn.TEXTJOIN(CHAR(10)&amp;"- ",TRUE,IF(T_EXTRAC[Application Code]=T_TRAVAIL[[#This Row],[Clé de recherche manuelle]],IF(T_EXTRAC[Site de fabrication + CEP+DMF]&lt;&gt;"",T_EXTRAC[Site de fabrication + CEP+DMF],""),""))</f>
        <v>- Archimica S.p.A. Viale Milano 86, Lodi, LO, 26900, Italy IT / version :July 2021
- Euticals S.p.A Viale Milano 86/88, 26900 Lodi, Italy IT / DMF No.97-018 (version November 2018)
- Excella GmbH &amp; Co. KG Nürnberger Strasse 12, 90537 Feucht, Germany DE / R1-CEP 2002-055-Rev 06</v>
      </c>
      <c r="H2" s="15" t="str">
        <f>IF(T_TRAVAIL[[#This Row],[Site(s) de fabrication + CEP+DMF - Clé auto]]&lt;&gt;"- ",T_TRAVAIL[[#This Row],[Site(s) de fabrication + CEP+DMF - Clé auto]],T_TRAVAIL[[#This Row],[Site(s) de fabrication + CEP+DMF - Clé manu]])</f>
        <v>- Archimica S.p.A. Viale Milano 86, Lodi, LO, 26900, Italy IT / version :July 2021
- Euticals S.p.A Viale Milano 86/88, 26900 Lodi, Italy IT / DMF No.97-018 (version November 2018)
- Excella GmbH &amp; Co. KG Nürnberger Strasse 12, 90537 Feucht, Germany DE / R1-CEP 2002-055-Rev 06</v>
      </c>
    </row>
    <row r="3" spans="1:8" ht="276" x14ac:dyDescent="0.2">
      <c r="A3" s="4" t="s">
        <v>69</v>
      </c>
      <c r="B3" s="1">
        <v>63119726</v>
      </c>
      <c r="C3" s="1" t="s">
        <v>68</v>
      </c>
      <c r="D3" s="1" t="str">
        <f>_xlfn.IFS(LEFT(T_TRAVAIL[[#This Row],[Clé initiale]],2)="NL","FR "&amp;T_TRAVAIL[[#This Row],[Clé initiale]],SEARCH("/",T_TRAVAIL[[#This Row],[Clé initiale]],1)&gt;0,SUBSTITUTE(T_TRAVAIL[[#This Row],[Clé initiale]],"/","-"),1=1,T_TRAVAIL[[#This Row],[Clé initiale]])</f>
        <v>DE-H-4524-001-MR</v>
      </c>
      <c r="E3" s="10"/>
      <c r="F3" s="15" t="str">
        <f t="array" ref="F3">"- "&amp;_xlfn.TEXTJOIN(CHAR(10)&amp;"- ",TRUE,IF(T_EXTRAC[Application Code]=T_TRAVAIL[[#This Row],[Clé de recherche]],IF(T_EXTRAC[Site de fabrication + CEP+DMF]&lt;&gt;"",T_EXTRAC[Site de fabrication + CEP+DMF],""),""))</f>
        <v>- GRANULES INDIA LIMITED H.No.6-5 &amp; 6-11, Temple Road, Gummadidala Mandal, Sangareddy District, 502 313 Bonthapally Village, Telangana, India IN / R0-CEP 2018-120-Rev 00
- Granules India Limited 15 A/1, I.D.A.,Phase III, Jeedimetla Quthbullapur Mandal, Medchal-Malkajgiri District, 500 055, Hyderabad, Telangana IN / R0-CEP 2018-120-Rev 00
- Harman Finochem Limited Plot No E-7, E-8, E-9, MIDC Industrial Area, Chikalthana, Aurangabad - 431 006 Maharashtra, India IN / R1-CEP 2000-059-Rev 10
- Harman Finochem Limited Plot No. A-100, A-100/1, A-100/2 &amp; D-1, M.I.D.C. Industrial Area, Shendra, 431 007 Aurangabad, Maharashtra, India IN / R1-CEP 2000-059-Rev 10
- Shouguang Fukang Pharmaceutical Co. Ltd North-East of Dongwaihuan Road 262700 Shouguang China CN / R1-CEP 2008-043-Rev 04
- USV Private Limited B-1/8, M.I.D.C., Lote Parshuram Industrial Area, District Ratnagiri, 415 722 Taluka-Khed, Maharashtra, India IN / R1-CEP 1997-049-Rev 07
- Wanbury Limited A-15, M.I.D.C. Industrial Estate Area, District Raigad, 410220 Patalganga, Maharashtra, India IN / R1-CEP 1998-079-Rev 09
- Wanbury Limited K. Illindalaparru, Iragavaram Mandal, West Godavari District, 534217 Tanuku, Andhra Pradesh, India IN / R1-CEP 1998-079-Rev 09</v>
      </c>
      <c r="G3" s="15" t="str">
        <f t="array" ref="G3">"- "&amp;_xlfn.TEXTJOIN(CHAR(10)&amp;"- ",TRUE,IF(T_EXTRAC[Application Code]=T_TRAVAIL[[#This Row],[Clé de recherche manuelle]],IF(T_EXTRAC[Site de fabrication + CEP+DMF]&lt;&gt;"",T_EXTRAC[Site de fabrication + CEP+DMF],""),""))</f>
        <v xml:space="preserve">- </v>
      </c>
      <c r="H3" s="15" t="str">
        <f>IF(T_TRAVAIL[[#This Row],[Site(s) de fabrication + CEP+DMF - Clé auto]]&lt;&gt;"- ",T_TRAVAIL[[#This Row],[Site(s) de fabrication + CEP+DMF - Clé auto]],T_TRAVAIL[[#This Row],[Site(s) de fabrication + CEP+DMF - Clé manu]])</f>
        <v>- GRANULES INDIA LIMITED H.No.6-5 &amp; 6-11, Temple Road, Gummadidala Mandal, Sangareddy District, 502 313 Bonthapally Village, Telangana, India IN / R0-CEP 2018-120-Rev 00
- Granules India Limited 15 A/1, I.D.A.,Phase III, Jeedimetla Quthbullapur Mandal, Medchal-Malkajgiri District, 500 055, Hyderabad, Telangana IN / R0-CEP 2018-120-Rev 00
- Harman Finochem Limited Plot No E-7, E-8, E-9, MIDC Industrial Area, Chikalthana, Aurangabad - 431 006 Maharashtra, India IN / R1-CEP 2000-059-Rev 10
- Harman Finochem Limited Plot No. A-100, A-100/1, A-100/2 &amp; D-1, M.I.D.C. Industrial Area, Shendra, 431 007 Aurangabad, Maharashtra, India IN / R1-CEP 2000-059-Rev 10
- Shouguang Fukang Pharmaceutical Co. Ltd North-East of Dongwaihuan Road 262700 Shouguang China CN / R1-CEP 2008-043-Rev 04
- USV Private Limited B-1/8, M.I.D.C., Lote Parshuram Industrial Area, District Ratnagiri, 415 722 Taluka-Khed, Maharashtra, India IN / R1-CEP 1997-049-Rev 07
- Wanbury Limited A-15, M.I.D.C. Industrial Estate Area, District Raigad, 410220 Patalganga, Maharashtra, India IN / R1-CEP 1998-079-Rev 09
- Wanbury Limited K. Illindalaparru, Iragavaram Mandal, West Godavari District, 534217 Tanuku, Andhra Pradesh, India IN / R1-CEP 1998-079-Rev 09</v>
      </c>
    </row>
    <row r="4" spans="1:8" ht="108" x14ac:dyDescent="0.2">
      <c r="A4" s="8" t="s">
        <v>67</v>
      </c>
      <c r="B4" s="9">
        <v>66438622</v>
      </c>
      <c r="C4" s="9" t="s">
        <v>66</v>
      </c>
      <c r="D4" s="9" t="str">
        <f>_xlfn.IFS(LEFT(T_TRAVAIL[[#This Row],[Clé initiale]],2)="NL","FR "&amp;T_TRAVAIL[[#This Row],[Clé initiale]],SEARCH("/",T_TRAVAIL[[#This Row],[Clé initiale]],1)&gt;0,SUBSTITUTE(T_TRAVAIL[[#This Row],[Clé initiale]],"/","-"),1=1,T_TRAVAIL[[#This Row],[Clé initiale]])</f>
        <v>FR NL50862</v>
      </c>
      <c r="E4" s="10"/>
      <c r="F4" s="15" t="str">
        <f t="array" ref="F4">"- "&amp;_xlfn.TEXTJOIN(CHAR(10)&amp;"- ",TRUE,IF(T_EXTRAC[Application Code]=T_TRAVAIL[[#This Row],[Clé de recherche]],IF(T_EXTRAC[Site de fabrication + CEP+DMF]&lt;&gt;"",T_EXTRAC[Site de fabrication + CEP+DMF],""),""))</f>
        <v>- Daewoong Bio Inc. 29 Jeyakdanji-ro, Hyangnam-Eup, Hwaseong, Kyonggi 18608, Korea KR / R1-CEP 2012-157-Rev 00
- Dipharma Francis S.r.l. Via Origgio, 23 21042 Caronno Pertusella (VA), Italy IT / R1-CEP 2004-108-Rev 06
- ICE S.P.A Via Novi 78 – 15060 Basaluzzo, Alenssandria, Italy IT / R1-CEP 1999-047-Rev 07
- ICE S.P.A. Via Sicilia 8/10, 42122 Reggio Emilia, Italy IT / R1-CEP 1999-047-Rev 07
- Prodotti Chimici Alimentari Italy / R1-CEP-1999-047-Rev 06</v>
      </c>
      <c r="G4" s="15" t="str">
        <f t="array" ref="G4">"- "&amp;_xlfn.TEXTJOIN(CHAR(10)&amp;"- ",TRUE,IF(T_EXTRAC[Application Code]=T_TRAVAIL[[#This Row],[Clé de recherche manuelle]],IF(T_EXTRAC[Site de fabrication + CEP+DMF]&lt;&gt;"",T_EXTRAC[Site de fabrication + CEP+DMF],""),""))</f>
        <v xml:space="preserve">- </v>
      </c>
      <c r="H4" s="15" t="str">
        <f>IF(T_TRAVAIL[[#This Row],[Site(s) de fabrication + CEP+DMF - Clé auto]]&lt;&gt;"- ",T_TRAVAIL[[#This Row],[Site(s) de fabrication + CEP+DMF - Clé auto]],T_TRAVAIL[[#This Row],[Site(s) de fabrication + CEP+DMF - Clé manu]])</f>
        <v>- Daewoong Bio Inc. 29 Jeyakdanji-ro, Hyangnam-Eup, Hwaseong, Kyonggi 18608, Korea KR / R1-CEP 2012-157-Rev 00
- Dipharma Francis S.r.l. Via Origgio, 23 21042 Caronno Pertusella (VA), Italy IT / R1-CEP 2004-108-Rev 06
- ICE S.P.A Via Novi 78 – 15060 Basaluzzo, Alenssandria, Italy IT / R1-CEP 1999-047-Rev 07
- ICE S.P.A. Via Sicilia 8/10, 42122 Reggio Emilia, Italy IT / R1-CEP 1999-047-Rev 07
- Prodotti Chimici Alimentari Italy / R1-CEP-1999-047-Rev 06</v>
      </c>
    </row>
  </sheetData>
  <pageMargins left="0.7" right="0.7" top="0.75" bottom="0.75" header="0.3" footer="0.3"/>
  <legacyDrawing r:id="rId1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0F0FA28-56FE-4B69-B750-6A6F538DB2F7}">
  <dimension ref="A1:O4"/>
  <sheetViews>
    <sheetView tabSelected="1" workbookViewId="0">
      <pane xSplit="2" ySplit="1" topLeftCell="C2" activePane="bottomRight" state="frozen"/>
      <selection pane="topRight" activeCell="C1" sqref="C1"/>
      <selection pane="bottomLeft" activeCell="A2" sqref="A2"/>
      <selection pane="bottomRight" activeCell="N1" sqref="N1"/>
    </sheetView>
  </sheetViews>
  <sheetFormatPr baseColWidth="10" defaultRowHeight="15" x14ac:dyDescent="0.25"/>
  <cols>
    <col min="1" max="11" width="11.42578125" style="26"/>
    <col min="12" max="12" width="21.42578125" style="26" customWidth="1"/>
    <col min="13" max="13" width="11.85546875" style="26" customWidth="1"/>
    <col min="14" max="14" width="45.7109375" style="26" customWidth="1"/>
    <col min="15" max="15" width="46.85546875" style="26" customWidth="1"/>
    <col min="16" max="16384" width="11.42578125" style="26"/>
  </cols>
  <sheetData>
    <row r="1" spans="1:15" s="37" customFormat="1" ht="54.75" customHeight="1" x14ac:dyDescent="0.2">
      <c r="A1" s="33" t="s">
        <v>92</v>
      </c>
      <c r="B1" s="34" t="s">
        <v>93</v>
      </c>
      <c r="C1" s="35" t="s">
        <v>94</v>
      </c>
      <c r="D1" s="35" t="s">
        <v>95</v>
      </c>
      <c r="E1" s="35" t="s">
        <v>108</v>
      </c>
      <c r="F1" s="34" t="s">
        <v>96</v>
      </c>
      <c r="G1" s="34" t="s">
        <v>97</v>
      </c>
      <c r="H1" s="34" t="s">
        <v>98</v>
      </c>
      <c r="I1" s="34" t="s">
        <v>99</v>
      </c>
      <c r="J1" s="34" t="s">
        <v>100</v>
      </c>
      <c r="K1" s="34" t="s">
        <v>101</v>
      </c>
      <c r="L1" s="36" t="s">
        <v>102</v>
      </c>
      <c r="M1" s="36" t="s">
        <v>103</v>
      </c>
      <c r="N1" s="55" t="s">
        <v>88</v>
      </c>
      <c r="O1" s="38" t="s">
        <v>109</v>
      </c>
    </row>
    <row r="2" spans="1:15" s="25" customFormat="1" ht="132" x14ac:dyDescent="0.2">
      <c r="A2" s="27" t="s">
        <v>67</v>
      </c>
      <c r="B2" s="22">
        <v>66438622</v>
      </c>
      <c r="C2" s="22"/>
      <c r="D2" s="23"/>
      <c r="E2" s="22"/>
      <c r="F2" s="22"/>
      <c r="G2" s="22"/>
      <c r="H2" s="22"/>
      <c r="I2" s="22"/>
      <c r="J2" s="22"/>
      <c r="K2" s="22"/>
      <c r="L2" s="22"/>
      <c r="M2" s="22"/>
      <c r="N2" s="24" t="str">
        <f>VLOOKUP(T_RESULTAT[[#This Row],[code CIS]],T_TRAVAIL[[Code CIS colonne C]:[Site(s) de fabrication + CEP+DMF]],7,FALSE)</f>
        <v>- Daewoong Bio Inc. 29 Jeyakdanji-ro, Hyangnam-Eup, Hwaseong, Kyonggi 18608, Korea KR / R1-CEP 2012-157-Rev 00
- Dipharma Francis S.r.l. Via Origgio, 23 21042 Caronno Pertusella (VA), Italy IT / R1-CEP 2004-108-Rev 06
- ICE S.P.A Via Novi 78 – 15060 Basaluzzo, Alenssandria, Italy IT / R1-CEP 1999-047-Rev 07
- ICE S.P.A. Via Sicilia 8/10, 42122 Reggio Emilia, Italy IT / R1-CEP 1999-047-Rev 07
- Prodotti Chimici Alimentari Italy / R1-CEP-1999-047-Rev 06</v>
      </c>
      <c r="O2" s="28" t="s">
        <v>104</v>
      </c>
    </row>
    <row r="3" spans="1:15" s="25" customFormat="1" ht="324" x14ac:dyDescent="0.2">
      <c r="A3" s="27" t="s">
        <v>105</v>
      </c>
      <c r="B3" s="22">
        <v>63119726</v>
      </c>
      <c r="C3" s="22"/>
      <c r="D3" s="22"/>
      <c r="E3" s="22"/>
      <c r="F3" s="22"/>
      <c r="G3" s="22"/>
      <c r="H3" s="22"/>
      <c r="I3" s="22"/>
      <c r="J3" s="22"/>
      <c r="K3" s="22"/>
      <c r="L3" s="22"/>
      <c r="M3" s="22"/>
      <c r="N3" s="24" t="str">
        <f>VLOOKUP(T_RESULTAT[[#This Row],[code CIS]],T_TRAVAIL[[Code CIS colonne C]:[Site(s) de fabrication + CEP+DMF]],7,FALSE)</f>
        <v>- GRANULES INDIA LIMITED H.No.6-5 &amp; 6-11, Temple Road, Gummadidala Mandal, Sangareddy District, 502 313 Bonthapally Village, Telangana, India IN / R0-CEP 2018-120-Rev 00
- Granules India Limited 15 A/1, I.D.A.,Phase III, Jeedimetla Quthbullapur Mandal, Medchal-Malkajgiri District, 500 055, Hyderabad, Telangana IN / R0-CEP 2018-120-Rev 00
- Harman Finochem Limited Plot No E-7, E-8, E-9, MIDC Industrial Area, Chikalthana, Aurangabad - 431 006 Maharashtra, India IN / R1-CEP 2000-059-Rev 10
- Harman Finochem Limited Plot No. A-100, A-100/1, A-100/2 &amp; D-1, M.I.D.C. Industrial Area, Shendra, 431 007 Aurangabad, Maharashtra, India IN / R1-CEP 2000-059-Rev 10
- Shouguang Fukang Pharmaceutical Co. Ltd North-East of Dongwaihuan Road 262700 Shouguang China CN / R1-CEP 2008-043-Rev 04
- USV Private Limited B-1/8, M.I.D.C., Lote Parshuram Industrial Area, District Ratnagiri, 415 722 Taluka-Khed, Maharashtra, India IN / R1-CEP 1997-049-Rev 07
- Wanbury Limited A-15, M.I.D.C. Industrial Estate Area, District Raigad, 410220 Patalganga, Maharashtra, India IN / R1-CEP 1998-079-Rev 09
- Wanbury Limited K. Illindalaparru, Iragavaram Mandal, West Godavari District, 534217 Tanuku, Andhra Pradesh, India IN / R1-CEP 1998-079-Rev 09</v>
      </c>
      <c r="O3" s="28" t="s">
        <v>106</v>
      </c>
    </row>
    <row r="4" spans="1:15" s="25" customFormat="1" ht="72" x14ac:dyDescent="0.2">
      <c r="A4" s="29" t="s">
        <v>70</v>
      </c>
      <c r="B4" s="30">
        <v>61668199</v>
      </c>
      <c r="C4" s="30"/>
      <c r="D4" s="30"/>
      <c r="E4" s="30"/>
      <c r="F4" s="30"/>
      <c r="G4" s="30"/>
      <c r="H4" s="30"/>
      <c r="I4" s="30"/>
      <c r="J4" s="30"/>
      <c r="K4" s="30"/>
      <c r="L4" s="30"/>
      <c r="M4" s="30"/>
      <c r="N4" s="31" t="str">
        <f>VLOOKUP(T_RESULTAT[[#This Row],[code CIS]],T_TRAVAIL[[Code CIS colonne C]:[Site(s) de fabrication + CEP+DMF]],7,FALSE)</f>
        <v>- Archimica S.p.A. Viale Milano 86, Lodi, LO, 26900, Italy IT / version :July 2021
- Euticals S.p.A Viale Milano 86/88, 26900 Lodi, Italy IT / DMF No.97-018 (version November 2018)
- Excella GmbH &amp; Co. KG Nürnberger Strasse 12, 90537 Feucht, Germany DE / R1-CEP 2002-055-Rev 06</v>
      </c>
      <c r="O4" s="32" t="s">
        <v>107</v>
      </c>
    </row>
  </sheetData>
  <dataValidations count="2">
    <dataValidation type="list" allowBlank="1" showInputMessage="1" showErrorMessage="1" sqref="D2:D4" xr:uid="{F42D5FC2-6EBD-4CC6-A5BF-9F065C0C26ED}">
      <formula1>#REF!</formula1>
    </dataValidation>
    <dataValidation type="whole" allowBlank="1" showInputMessage="1" showErrorMessage="1" error="Le code CIS est un nombre entier limité à 8 caractères" sqref="B2:B4" xr:uid="{56473FEC-A661-43A3-86B6-48FA7E1AEF1F}">
      <formula1>60000000</formula1>
      <formula2>69999999</formula2>
    </dataValidation>
  </dataValidations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Extraction</vt:lpstr>
      <vt:lpstr>Tableau de travail</vt:lpstr>
      <vt:lpstr>Résultat</vt:lpstr>
    </vt:vector>
  </TitlesOfParts>
  <Company>IBM Incorporated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Sophie Ibghi</dc:creator>
  <cp:lastModifiedBy>Y C</cp:lastModifiedBy>
  <dcterms:created xsi:type="dcterms:W3CDTF">2023-01-03T16:36:50Z</dcterms:created>
  <dcterms:modified xsi:type="dcterms:W3CDTF">2023-12-13T18:01:27Z</dcterms:modified>
</cp:coreProperties>
</file>