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Jeanb25\"/>
    </mc:Choice>
  </mc:AlternateContent>
  <xr:revisionPtr revIDLastSave="0" documentId="13_ncr:1_{A3FD581D-D82A-456E-82F5-43E4E409F4DA}" xr6:coauthVersionLast="47" xr6:coauthVersionMax="47" xr10:uidLastSave="{00000000-0000-0000-0000-000000000000}"/>
  <bookViews>
    <workbookView xWindow="-120" yWindow="-120" windowWidth="29040" windowHeight="15720" activeTab="1" xr2:uid="{B61D5F9D-A424-439B-8C1A-86135EE26284}"/>
  </bookViews>
  <sheets>
    <sheet name="Feuil1" sheetId="1" r:id="rId1"/>
    <sheet name="Feuil2" sheetId="2" r:id="rId2"/>
  </sheets>
  <definedNames>
    <definedName name="DateDebut">Feuil1!$I$9</definedName>
    <definedName name="DT_DEB_ARE">Feuil2!$I$9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3" i="2"/>
  <c r="B3" i="2"/>
  <c r="B4" i="2" s="1"/>
  <c r="I13" i="2"/>
  <c r="I12" i="2"/>
  <c r="I12" i="1"/>
  <c r="I13" i="1"/>
  <c r="B3" i="1"/>
  <c r="B18" i="1" s="1"/>
  <c r="B5" i="2" l="1"/>
  <c r="C3" i="1"/>
  <c r="C18" i="1" s="1"/>
  <c r="B6" i="2" l="1"/>
  <c r="D3" i="1"/>
  <c r="D18" i="1" s="1"/>
  <c r="B17" i="1"/>
  <c r="B7" i="2" l="1"/>
  <c r="C17" i="1"/>
  <c r="B8" i="2" l="1"/>
  <c r="D17" i="1"/>
  <c r="B9" i="2" l="1"/>
  <c r="B10" i="2" l="1"/>
  <c r="B11" i="2" l="1"/>
  <c r="B12" i="2" l="1"/>
  <c r="B13" i="2" l="1"/>
  <c r="B14" i="2" l="1"/>
  <c r="B15" i="2" l="1"/>
  <c r="B16" i="2" l="1"/>
  <c r="B17" i="2" l="1"/>
  <c r="B18" i="2" l="1"/>
  <c r="B19" i="2" l="1"/>
  <c r="B20" i="2" l="1"/>
  <c r="B21" i="2" l="1"/>
  <c r="B22" i="2" l="1"/>
  <c r="C24" i="2" l="1"/>
  <c r="E24" i="2" l="1"/>
  <c r="F24" i="2"/>
  <c r="E25" i="2" l="1"/>
</calcChain>
</file>

<file path=xl/sharedStrings.xml><?xml version="1.0" encoding="utf-8"?>
<sst xmlns="http://schemas.openxmlformats.org/spreadsheetml/2006/main" count="13" uniqueCount="9">
  <si>
    <t>Total ARE</t>
  </si>
  <si>
    <t>Nb jours</t>
  </si>
  <si>
    <t>Nb jours ARE</t>
  </si>
  <si>
    <t>Date Fin</t>
  </si>
  <si>
    <t>Taux Journalier</t>
  </si>
  <si>
    <t>Date début ARE</t>
  </si>
  <si>
    <t>6er mois</t>
  </si>
  <si>
    <t>12 mois suivants</t>
  </si>
  <si>
    <t>Les 2 colonnes (E &amp; F) ne sont pas utilisées dans le calcul de la colonne C.
C'est uniquement pour montrer la répartition des jours.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</si>
</sst>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€-1];[Red]\-#,##0.00\ [$€-1]"/>
    <numFmt numFmtId="165" formatCode="mmmm"/>
    <numFmt numFmtId="166" formatCode="_-* #,##0.00\ [$€-40C]_-;\-* #,##0.00\ [$€-40C]_-;_-* &quot;-&quot;??\ [$€-40C]_-;_-@_-"/>
    <numFmt numFmtId="168" formatCode="mmmm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0" fontId="1" fillId="0" borderId="0" xfId="0" applyNumberFormat="1" applyFont="1"/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indent="3"/>
    </xf>
    <xf numFmtId="168" fontId="0" fillId="0" borderId="0" xfId="0" applyNumberFormat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2">
    <dxf>
      <numFmt numFmtId="164" formatCode="#,##0.00\ [$€-1];[Red]\-#,##0.00\ [$€-1]"/>
    </dxf>
    <dxf>
      <numFmt numFmtId="164" formatCode="#,##0.00\ [$€-1];[Red]\-#,##0.00\ [$€-1]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8A7C77-3052-4E3F-B27A-20A60FE0B10E}" name="Tableau1" displayName="Tableau1" ref="H11:J13" totalsRowShown="0">
  <autoFilter ref="H11:J13" xr:uid="{4567E177-58F6-42F0-A5CD-CE2D5CB6AD7C}"/>
  <tableColumns count="3">
    <tableColumn id="1" xr3:uid="{2A657CCF-20B2-4B1F-AB8F-DB75034F9809}" name="Nb jours"/>
    <tableColumn id="4" xr3:uid="{5D6237F5-3BDD-47B2-8043-5AAE3F003D79}" name="Date Fin">
      <calculatedColumnFormula>DateDebut+Tableau1[[#This Row],[Nb jours]]</calculatedColumnFormula>
    </tableColumn>
    <tableColumn id="2" xr3:uid="{D3ACF0C1-E609-4CEC-BBDE-E8196FA3A190}" name="Taux Journalier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0289A9-4EC5-45C0-8FDB-928A3A078E7E}" name="Tableau13" displayName="Tableau13" ref="H11:J13" totalsRowShown="0">
  <autoFilter ref="H11:J13" xr:uid="{4567E177-58F6-42F0-A5CD-CE2D5CB6AD7C}"/>
  <tableColumns count="3">
    <tableColumn id="1" xr3:uid="{D6433047-FBC5-46BA-9D1E-DA8B1AF69386}" name="Nb jours"/>
    <tableColumn id="4" xr3:uid="{2A32819A-CB81-432B-A5DC-36B2288834E8}" name="Date Fin">
      <calculatedColumnFormula>DateDebut+Tableau13[[#This Row],[Nb jours]]</calculatedColumnFormula>
    </tableColumn>
    <tableColumn id="2" xr3:uid="{605CDF01-0EEA-403C-A5FA-89DD346CE8E2}" name="Taux Journalie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829EC-5544-4857-B5F5-58EE8E462C2B}">
  <sheetPr codeName="Feuil1"/>
  <dimension ref="A2:J18"/>
  <sheetViews>
    <sheetView zoomScale="105" workbookViewId="0">
      <selection activeCell="B12" sqref="B12"/>
    </sheetView>
  </sheetViews>
  <sheetFormatPr baseColWidth="10" defaultRowHeight="15" x14ac:dyDescent="0.25"/>
  <cols>
    <col min="1" max="1" width="12" bestFit="1" customWidth="1"/>
    <col min="2" max="2" width="15.42578125" customWidth="1"/>
    <col min="6" max="6" width="15.28515625" bestFit="1" customWidth="1"/>
    <col min="7" max="7" width="15.28515625" customWidth="1"/>
    <col min="8" max="8" width="13.7109375" bestFit="1" customWidth="1"/>
    <col min="9" max="9" width="14.7109375" customWidth="1"/>
    <col min="10" max="10" width="15.85546875" bestFit="1" customWidth="1"/>
  </cols>
  <sheetData>
    <row r="2" spans="1:10" x14ac:dyDescent="0.25">
      <c r="B2" s="3"/>
    </row>
    <row r="3" spans="1:10" x14ac:dyDescent="0.25">
      <c r="B3">
        <f>YEAR(DateDebut)</f>
        <v>2023</v>
      </c>
      <c r="C3">
        <f>B3+1</f>
        <v>2024</v>
      </c>
      <c r="D3">
        <f>C3+1</f>
        <v>2025</v>
      </c>
    </row>
    <row r="4" spans="1:10" x14ac:dyDescent="0.25">
      <c r="A4" s="2">
        <v>44927</v>
      </c>
    </row>
    <row r="5" spans="1:10" x14ac:dyDescent="0.25">
      <c r="A5" s="2">
        <v>44958</v>
      </c>
    </row>
    <row r="6" spans="1:10" x14ac:dyDescent="0.25">
      <c r="A6" s="2">
        <v>44986</v>
      </c>
    </row>
    <row r="7" spans="1:10" x14ac:dyDescent="0.25">
      <c r="A7" s="2">
        <v>45017</v>
      </c>
    </row>
    <row r="8" spans="1:10" x14ac:dyDescent="0.25">
      <c r="A8" s="2">
        <v>45047</v>
      </c>
    </row>
    <row r="9" spans="1:10" x14ac:dyDescent="0.25">
      <c r="A9" s="2">
        <v>45078</v>
      </c>
      <c r="G9" s="4"/>
      <c r="H9" t="s">
        <v>5</v>
      </c>
      <c r="I9" s="5">
        <v>45163</v>
      </c>
    </row>
    <row r="10" spans="1:10" x14ac:dyDescent="0.25">
      <c r="A10" s="2">
        <v>45108</v>
      </c>
    </row>
    <row r="11" spans="1:10" x14ac:dyDescent="0.25">
      <c r="A11" s="2">
        <v>45139</v>
      </c>
      <c r="B11" s="5"/>
      <c r="H11" t="s">
        <v>1</v>
      </c>
      <c r="I11" t="s">
        <v>3</v>
      </c>
      <c r="J11" t="s">
        <v>4</v>
      </c>
    </row>
    <row r="12" spans="1:10" x14ac:dyDescent="0.25">
      <c r="A12" s="2">
        <v>45170</v>
      </c>
      <c r="H12">
        <v>182</v>
      </c>
      <c r="I12" s="5">
        <f>DateDebut+Tableau1[[#This Row],[Nb jours]]</f>
        <v>45345</v>
      </c>
      <c r="J12" s="1">
        <v>100</v>
      </c>
    </row>
    <row r="13" spans="1:10" x14ac:dyDescent="0.25">
      <c r="A13" s="2">
        <v>45200</v>
      </c>
      <c r="H13">
        <v>548</v>
      </c>
      <c r="I13" s="5">
        <f>DateDebut+Tableau1[[#This Row],[Nb jours]]</f>
        <v>45711</v>
      </c>
      <c r="J13" s="1">
        <v>70</v>
      </c>
    </row>
    <row r="14" spans="1:10" x14ac:dyDescent="0.25">
      <c r="A14" s="2">
        <v>45231</v>
      </c>
    </row>
    <row r="15" spans="1:10" x14ac:dyDescent="0.25">
      <c r="A15" s="2">
        <v>45261</v>
      </c>
    </row>
    <row r="16" spans="1:10" x14ac:dyDescent="0.25">
      <c r="B16" s="5"/>
      <c r="I16" s="5"/>
    </row>
    <row r="17" spans="1:9" x14ac:dyDescent="0.25">
      <c r="A17" t="s">
        <v>0</v>
      </c>
      <c r="B17" s="3">
        <f>SUM(B4:B15)</f>
        <v>0</v>
      </c>
      <c r="C17" s="3">
        <f t="shared" ref="C17:D17" si="0">SUM(C4:C15)</f>
        <v>0</v>
      </c>
      <c r="D17" s="3">
        <f t="shared" si="0"/>
        <v>0</v>
      </c>
      <c r="I17" s="5"/>
    </row>
    <row r="18" spans="1:9" x14ac:dyDescent="0.25">
      <c r="A18" t="s">
        <v>2</v>
      </c>
      <c r="B18">
        <f>MIN(DATEDIF(DateDebut,DATE(B$3,12,31),"d"),MAX(Tableau1[Nb jours]))</f>
        <v>128</v>
      </c>
      <c r="C18">
        <f>MIN(DATEDIF(DateDebut,DATE(C$3,12,31),"d"),MAX(Tableau1[Nb jours]))-B$18</f>
        <v>366</v>
      </c>
      <c r="D18">
        <f>MIN(DATEDIF(DateDebut,DATE(D$3,12,31),"d"),MAX(Tableau1[Nb jours]))-C$18</f>
        <v>182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4A7B4-E84E-4530-821C-26C36129BBFE}">
  <sheetPr codeName="Feuil2"/>
  <dimension ref="A2:L25"/>
  <sheetViews>
    <sheetView tabSelected="1" zoomScale="105" workbookViewId="0">
      <selection activeCell="A3" sqref="A3"/>
    </sheetView>
  </sheetViews>
  <sheetFormatPr baseColWidth="10" defaultRowHeight="15" x14ac:dyDescent="0.25"/>
  <cols>
    <col min="2" max="2" width="16.7109375" customWidth="1"/>
    <col min="5" max="6" width="11.140625" customWidth="1"/>
    <col min="7" max="7" width="15.28515625" customWidth="1"/>
    <col min="8" max="8" width="13.7109375" bestFit="1" customWidth="1"/>
    <col min="9" max="9" width="14.7109375" customWidth="1"/>
    <col min="10" max="10" width="15.85546875" bestFit="1" customWidth="1"/>
  </cols>
  <sheetData>
    <row r="2" spans="1:12" s="9" customFormat="1" ht="37.5" customHeight="1" x14ac:dyDescent="0.25">
      <c r="E2" s="9" t="s">
        <v>6</v>
      </c>
      <c r="F2" s="9" t="s">
        <v>7</v>
      </c>
      <c r="G2" s="12" t="s">
        <v>8</v>
      </c>
      <c r="H2" s="12"/>
      <c r="I2" s="12"/>
      <c r="J2" s="12"/>
      <c r="K2" s="12"/>
      <c r="L2" s="12"/>
    </row>
    <row r="3" spans="1:12" x14ac:dyDescent="0.25">
      <c r="A3">
        <v>1</v>
      </c>
      <c r="B3" s="11">
        <f>DATE(YEAR(DT_DEB_ARE),MONTH(DT_DEB_ARE),1)</f>
        <v>45139</v>
      </c>
      <c r="C3" s="7">
        <f>IF(AND($I$9&lt;B4,$I$12&gt;=B3),MAX(MIN(B4-1,$I$12-1)-MIN(MAX(DT_DEB_ARE,B3),B4-1)+1,0)*$J$12,0)+IF(AND($I$12&lt;B4,$I$13-1&gt;=B3),(MIN(B4-1,$I$13-1)-MIN(MAX($I$12,B3),B4-1)+1)*$J$13,0)</f>
        <v>700</v>
      </c>
      <c r="D3" s="7"/>
      <c r="E3" s="10">
        <f>IF(AND($I$9&lt;B4,$I$12&gt;=B3),MAX(MIN(B4-1,$I$12-1)-MIN(MAX(DT_DEB_ARE,B3),B4-1)+1,0),"")</f>
        <v>7</v>
      </c>
      <c r="F3" s="10" t="str">
        <f>IF(AND($I$12&lt;B4,$I$13-1&gt;=B3),(MIN(B4-1,$I$13-1)-MIN(MAX($I$12,B3),B4-1)+1),"")</f>
        <v/>
      </c>
    </row>
    <row r="4" spans="1:12" x14ac:dyDescent="0.25">
      <c r="A4">
        <v>2</v>
      </c>
      <c r="B4" s="11">
        <f>EDATE(B3,1)</f>
        <v>45170</v>
      </c>
      <c r="C4" s="7">
        <f>IF(AND($I$9&lt;B5,$I$12&gt;=B4),MAX(MIN(B5-1,$I$12-1)-MIN(MAX(DT_DEB_ARE,B4),B5-1)+1,0)*$J$12,0)+IF(AND($I$12&lt;B5,$I$13-1&gt;=B4),(MIN(B5-1,$I$13-1)-MIN(MAX($I$12,B4),B5-1)+1)*$J$13,0)</f>
        <v>3000</v>
      </c>
      <c r="D4" s="7"/>
      <c r="E4" s="10">
        <f>IF(AND($I$9&lt;B5,$I$12&gt;=B4),MAX(MIN(B5-1,$I$12-1)-MIN(MAX(DT_DEB_ARE,B4),B5-1)+1,0),"")</f>
        <v>30</v>
      </c>
      <c r="F4" s="10" t="str">
        <f t="shared" ref="F4:F22" si="0">IF(AND($I$12&lt;B5,$I$13-1&gt;=B4),(MIN(B5-1,$I$13-1)-MIN(MAX($I$12,B4),B5-1)+1),"")</f>
        <v/>
      </c>
    </row>
    <row r="5" spans="1:12" x14ac:dyDescent="0.25">
      <c r="A5">
        <v>3</v>
      </c>
      <c r="B5" s="11">
        <f t="shared" ref="B5:B22" si="1">EDATE(B4,1)</f>
        <v>45200</v>
      </c>
      <c r="C5" s="7">
        <f>IF(AND($I$9&lt;B6,$I$12&gt;=B5),MAX(MIN(B6-1,$I$12-1)-MIN(MAX(DT_DEB_ARE,B5),B6-1)+1,0)*$J$12,0)+IF(AND($I$12&lt;B6,$I$13-1&gt;=B5),(MIN(B6-1,$I$13-1)-MIN(MAX($I$12,B5),B6-1)+1)*$J$13,0)</f>
        <v>3100</v>
      </c>
      <c r="D5" s="7"/>
      <c r="E5" s="10">
        <f>IF(AND($I$9&lt;B6,$I$12&gt;=B5),MAX(MIN(B6-1,$I$12-1)-MIN(MAX(DT_DEB_ARE,B5),B6-1)+1,0),"")</f>
        <v>31</v>
      </c>
      <c r="F5" s="10" t="str">
        <f t="shared" si="0"/>
        <v/>
      </c>
    </row>
    <row r="6" spans="1:12" x14ac:dyDescent="0.25">
      <c r="A6">
        <v>4</v>
      </c>
      <c r="B6" s="11">
        <f t="shared" si="1"/>
        <v>45231</v>
      </c>
      <c r="C6" s="7">
        <f>IF(AND($I$9&lt;B7,$I$12&gt;=B6),MAX(MIN(B7-1,$I$12-1)-MIN(MAX(DT_DEB_ARE,B6),B7-1)+1,0)*$J$12,0)+IF(AND($I$12&lt;B7,$I$13-1&gt;=B6),(MIN(B7-1,$I$13-1)-MIN(MAX($I$12,B6),B7-1)+1)*$J$13,0)</f>
        <v>3000</v>
      </c>
      <c r="D6" s="7"/>
      <c r="E6" s="10">
        <f>IF(AND($I$9&lt;B7,$I$12&gt;=B6),MAX(MIN(B7-1,$I$12-1)-MIN(MAX(DT_DEB_ARE,B6),B7-1)+1,0),"")</f>
        <v>30</v>
      </c>
      <c r="F6" s="10" t="str">
        <f t="shared" si="0"/>
        <v/>
      </c>
    </row>
    <row r="7" spans="1:12" x14ac:dyDescent="0.25">
      <c r="A7">
        <v>5</v>
      </c>
      <c r="B7" s="11">
        <f t="shared" si="1"/>
        <v>45261</v>
      </c>
      <c r="C7" s="7">
        <f>IF(AND($I$9&lt;B8,$I$12&gt;=B7),MAX(MIN(B8-1,$I$12-1)-MIN(MAX(DT_DEB_ARE,B7),B8-1)+1,0)*$J$12,0)+IF(AND($I$12&lt;B8,$I$13-1&gt;=B7),(MIN(B8-1,$I$13-1)-MIN(MAX($I$12,B7),B8-1)+1)*$J$13,0)</f>
        <v>3100</v>
      </c>
      <c r="D7" s="7"/>
      <c r="E7" s="10">
        <f>IF(AND($I$9&lt;B8,$I$12&gt;=B7),MAX(MIN(B8-1,$I$12-1)-MIN(MAX(DT_DEB_ARE,B7),B8-1)+1,0),"")</f>
        <v>31</v>
      </c>
      <c r="F7" s="10" t="str">
        <f t="shared" si="0"/>
        <v/>
      </c>
    </row>
    <row r="8" spans="1:12" x14ac:dyDescent="0.25">
      <c r="A8">
        <v>6</v>
      </c>
      <c r="B8" s="11">
        <f t="shared" si="1"/>
        <v>45292</v>
      </c>
      <c r="C8" s="7">
        <f>IF(AND($I$9&lt;B9,$I$12&gt;=B8),MAX(MIN(B9-1,$I$12-1)-MIN(MAX(DT_DEB_ARE,B8),B9-1)+1,0)*$J$12,0)+IF(AND($I$12&lt;B9,$I$13-1&gt;=B8),(MIN(B9-1,$I$13-1)-MIN(MAX($I$12,B8),B9-1)+1)*$J$13,0)</f>
        <v>3100</v>
      </c>
      <c r="D8" s="7"/>
      <c r="E8" s="10">
        <f>IF(AND($I$9&lt;B9,$I$12&gt;=B8),MAX(MIN(B9-1,$I$12-1)-MIN(MAX(DT_DEB_ARE,B8),B9-1)+1,0),"")</f>
        <v>31</v>
      </c>
      <c r="F8" s="10" t="str">
        <f t="shared" si="0"/>
        <v/>
      </c>
    </row>
    <row r="9" spans="1:12" x14ac:dyDescent="0.25">
      <c r="A9">
        <v>7</v>
      </c>
      <c r="B9" s="11">
        <f t="shared" si="1"/>
        <v>45323</v>
      </c>
      <c r="C9" s="7">
        <f>IF(AND($I$9&lt;B10,$I$12&gt;=B9),MAX(MIN(B10-1,$I$12-1)-MIN(MAX(DT_DEB_ARE,B9),B10-1)+1,0)*$J$12,0)+IF(AND($I$12&lt;B10,$I$13-1&gt;=B9),(MIN(B10-1,$I$13-1)-MIN(MAX($I$12,B9),B10-1)+1)*$J$13,0)</f>
        <v>2690</v>
      </c>
      <c r="D9" s="7"/>
      <c r="E9" s="10">
        <f>IF(AND($I$9&lt;B10,$I$12&gt;=B9),MAX(MIN(B10-1,$I$12-1)-MIN(MAX(DT_DEB_ARE,B9),B10-1)+1,0),"")</f>
        <v>22</v>
      </c>
      <c r="F9" s="10">
        <f t="shared" si="0"/>
        <v>7</v>
      </c>
      <c r="G9" s="4"/>
      <c r="H9" t="s">
        <v>5</v>
      </c>
      <c r="I9" s="5">
        <v>45163</v>
      </c>
    </row>
    <row r="10" spans="1:12" x14ac:dyDescent="0.25">
      <c r="A10">
        <v>8</v>
      </c>
      <c r="B10" s="11">
        <f t="shared" si="1"/>
        <v>45352</v>
      </c>
      <c r="C10" s="7">
        <f>IF(AND($I$9&lt;B11,$I$12&gt;=B10),MAX(MIN(B11-1,$I$12-1)-MIN(MAX(DT_DEB_ARE,B10),B11-1)+1,0)*$J$12,0)+IF(AND($I$12&lt;B11,$I$13-1&gt;=B10),(MIN(B11-1,$I$13-1)-MIN(MAX($I$12,B10),B11-1)+1)*$J$13,0)</f>
        <v>2170</v>
      </c>
      <c r="D10" s="7"/>
      <c r="E10" s="10" t="str">
        <f>IF(AND($I$9&lt;B11,$I$12&gt;=B10),MAX(MIN(B11-1,$I$12-1)-MIN(MAX(DT_DEB_ARE,B10),B11-1)+1,0),"")</f>
        <v/>
      </c>
      <c r="F10" s="10">
        <f t="shared" si="0"/>
        <v>31</v>
      </c>
    </row>
    <row r="11" spans="1:12" x14ac:dyDescent="0.25">
      <c r="A11">
        <v>9</v>
      </c>
      <c r="B11" s="11">
        <f t="shared" si="1"/>
        <v>45383</v>
      </c>
      <c r="C11" s="7">
        <f>IF(AND($I$9&lt;B12,$I$12&gt;=B11),MAX(MIN(B12-1,$I$12-1)-MIN(MAX(DT_DEB_ARE,B11),B12-1)+1,0)*$J$12,0)+IF(AND($I$12&lt;B12,$I$13-1&gt;=B11),(MIN(B12-1,$I$13-1)-MIN(MAX($I$12,B11),B12-1)+1)*$J$13,0)</f>
        <v>2100</v>
      </c>
      <c r="D11" s="7"/>
      <c r="E11" s="10" t="str">
        <f>IF(AND($I$9&lt;B12,$I$12&gt;=B11),MAX(MIN(B12-1,$I$12-1)-MIN(MAX(DT_DEB_ARE,B11),B12-1)+1,0),"")</f>
        <v/>
      </c>
      <c r="F11" s="10">
        <f t="shared" si="0"/>
        <v>30</v>
      </c>
      <c r="H11" t="s">
        <v>1</v>
      </c>
      <c r="I11" t="s">
        <v>3</v>
      </c>
      <c r="J11" t="s">
        <v>4</v>
      </c>
    </row>
    <row r="12" spans="1:12" x14ac:dyDescent="0.25">
      <c r="A12">
        <v>10</v>
      </c>
      <c r="B12" s="11">
        <f t="shared" si="1"/>
        <v>45413</v>
      </c>
      <c r="C12" s="7">
        <f>IF(AND($I$9&lt;B13,$I$12&gt;=B12),MAX(MIN(B13-1,$I$12-1)-MIN(MAX(DT_DEB_ARE,B12),B13-1)+1,0)*$J$12,0)+IF(AND($I$12&lt;B13,$I$13-1&gt;=B12),(MIN(B13-1,$I$13-1)-MIN(MAX($I$12,B12),B13-1)+1)*$J$13,0)</f>
        <v>2170</v>
      </c>
      <c r="D12" s="7"/>
      <c r="E12" s="10" t="str">
        <f>IF(AND($I$9&lt;B13,$I$12&gt;=B12),MAX(MIN(B13-1,$I$12-1)-MIN(MAX(DT_DEB_ARE,B12),B13-1)+1,0),"")</f>
        <v/>
      </c>
      <c r="F12" s="10">
        <f t="shared" si="0"/>
        <v>31</v>
      </c>
      <c r="H12">
        <v>182</v>
      </c>
      <c r="I12" s="5">
        <f>DateDebut+Tableau13[[#This Row],[Nb jours]]</f>
        <v>45345</v>
      </c>
      <c r="J12" s="1">
        <v>100</v>
      </c>
    </row>
    <row r="13" spans="1:12" x14ac:dyDescent="0.25">
      <c r="A13">
        <v>11</v>
      </c>
      <c r="B13" s="11">
        <f t="shared" si="1"/>
        <v>45444</v>
      </c>
      <c r="C13" s="7">
        <f>IF(AND($I$9&lt;B14,$I$12&gt;=B13),MAX(MIN(B14-1,$I$12-1)-MIN(MAX(DT_DEB_ARE,B13),B14-1)+1,0)*$J$12,0)+IF(AND($I$12&lt;B14,$I$13-1&gt;=B13),(MIN(B14-1,$I$13-1)-MIN(MAX($I$12,B13),B14-1)+1)*$J$13,0)</f>
        <v>2100</v>
      </c>
      <c r="D13" s="7"/>
      <c r="E13" s="10" t="str">
        <f>IF(AND($I$9&lt;B14,$I$12&gt;=B13),MAX(MIN(B14-1,$I$12-1)-MIN(MAX(DT_DEB_ARE,B13),B14-1)+1,0),"")</f>
        <v/>
      </c>
      <c r="F13" s="10">
        <f t="shared" si="0"/>
        <v>30</v>
      </c>
      <c r="H13">
        <v>548</v>
      </c>
      <c r="I13" s="5">
        <f>DateDebut+Tableau13[[#This Row],[Nb jours]]</f>
        <v>45711</v>
      </c>
      <c r="J13" s="1">
        <v>70</v>
      </c>
    </row>
    <row r="14" spans="1:12" x14ac:dyDescent="0.25">
      <c r="A14">
        <v>12</v>
      </c>
      <c r="B14" s="11">
        <f t="shared" si="1"/>
        <v>45474</v>
      </c>
      <c r="C14" s="7">
        <f>IF(AND($I$9&lt;B15,$I$12&gt;=B14),MAX(MIN(B15-1,$I$12-1)-MIN(MAX(DT_DEB_ARE,B14),B15-1)+1,0)*$J$12,0)+IF(AND($I$12&lt;B15,$I$13-1&gt;=B14),(MIN(B15-1,$I$13-1)-MIN(MAX($I$12,B14),B15-1)+1)*$J$13,0)</f>
        <v>2170</v>
      </c>
      <c r="D14" s="7"/>
      <c r="E14" s="10" t="str">
        <f>IF(AND($I$9&lt;B15,$I$12&gt;=B14),MAX(MIN(B15-1,$I$12-1)-MIN(MAX(DT_DEB_ARE,B14),B15-1)+1,0),"")</f>
        <v/>
      </c>
      <c r="F14" s="10">
        <f t="shared" si="0"/>
        <v>31</v>
      </c>
    </row>
    <row r="15" spans="1:12" x14ac:dyDescent="0.25">
      <c r="A15">
        <v>13</v>
      </c>
      <c r="B15" s="11">
        <f t="shared" si="1"/>
        <v>45505</v>
      </c>
      <c r="C15" s="7">
        <f>IF(AND($I$9&lt;B16,$I$12&gt;=B15),MAX(MIN(B16-1,$I$12-1)-MIN(MAX(DT_DEB_ARE,B15),B16-1)+1,0)*$J$12,0)+IF(AND($I$12&lt;B16,$I$13-1&gt;=B15),(MIN(B16-1,$I$13-1)-MIN(MAX($I$12,B15),B16-1)+1)*$J$13,0)</f>
        <v>2170</v>
      </c>
      <c r="D15" s="7"/>
      <c r="E15" s="10" t="str">
        <f>IF(AND($I$9&lt;B16,$I$12&gt;=B15),MAX(MIN(B16-1,$I$12-1)-MIN(MAX(DT_DEB_ARE,B15),B16-1)+1,0),"")</f>
        <v/>
      </c>
      <c r="F15" s="10">
        <f t="shared" si="0"/>
        <v>31</v>
      </c>
    </row>
    <row r="16" spans="1:12" x14ac:dyDescent="0.25">
      <c r="A16">
        <v>14</v>
      </c>
      <c r="B16" s="11">
        <f t="shared" si="1"/>
        <v>45536</v>
      </c>
      <c r="C16" s="7">
        <f>IF(AND($I$9&lt;B17,$I$12&gt;=B16),MAX(MIN(B17-1,$I$12-1)-MIN(MAX(DT_DEB_ARE,B16),B17-1)+1,0)*$J$12,0)+IF(AND($I$12&lt;B17,$I$13-1&gt;=B16),(MIN(B17-1,$I$13-1)-MIN(MAX($I$12,B16),B17-1)+1)*$J$13,0)</f>
        <v>2100</v>
      </c>
      <c r="D16" s="7"/>
      <c r="E16" s="10" t="str">
        <f>IF(AND($I$9&lt;B17,$I$12&gt;=B16),MAX(MIN(B17-1,$I$12-1)-MIN(MAX(DT_DEB_ARE,B16),B17-1)+1,0),"")</f>
        <v/>
      </c>
      <c r="F16" s="10">
        <f t="shared" si="0"/>
        <v>30</v>
      </c>
      <c r="I16" s="5"/>
    </row>
    <row r="17" spans="1:9" x14ac:dyDescent="0.25">
      <c r="A17">
        <v>15</v>
      </c>
      <c r="B17" s="11">
        <f t="shared" si="1"/>
        <v>45566</v>
      </c>
      <c r="C17" s="7">
        <f>IF(AND($I$9&lt;B18,$I$12&gt;=B17),MAX(MIN(B18-1,$I$12-1)-MIN(MAX(DT_DEB_ARE,B17),B18-1)+1,0)*$J$12,0)+IF(AND($I$12&lt;B18,$I$13-1&gt;=B17),(MIN(B18-1,$I$13-1)-MIN(MAX($I$12,B17),B18-1)+1)*$J$13,0)</f>
        <v>2170</v>
      </c>
      <c r="D17" s="7"/>
      <c r="E17" s="10" t="str">
        <f>IF(AND($I$9&lt;B18,$I$12&gt;=B17),MAX(MIN(B18-1,$I$12-1)-MIN(MAX(DT_DEB_ARE,B17),B18-1)+1,0),"")</f>
        <v/>
      </c>
      <c r="F17" s="10">
        <f t="shared" si="0"/>
        <v>31</v>
      </c>
      <c r="I17" s="6"/>
    </row>
    <row r="18" spans="1:9" x14ac:dyDescent="0.25">
      <c r="A18">
        <v>16</v>
      </c>
      <c r="B18" s="11">
        <f t="shared" si="1"/>
        <v>45597</v>
      </c>
      <c r="C18" s="7">
        <f>IF(AND($I$9&lt;B19,$I$12&gt;=B18),MAX(MIN(B19-1,$I$12-1)-MIN(MAX(DT_DEB_ARE,B18),B19-1)+1,0)*$J$12,0)+IF(AND($I$12&lt;B19,$I$13-1&gt;=B18),(MIN(B19-1,$I$13-1)-MIN(MAX($I$12,B18),B19-1)+1)*$J$13,0)</f>
        <v>2100</v>
      </c>
      <c r="D18" s="7"/>
      <c r="E18" s="10" t="str">
        <f>IF(AND($I$9&lt;B19,$I$12&gt;=B18),MAX(MIN(B19-1,$I$12-1)-MIN(MAX(DT_DEB_ARE,B18),B19-1)+1,0),"")</f>
        <v/>
      </c>
      <c r="F18" s="10">
        <f t="shared" si="0"/>
        <v>30</v>
      </c>
    </row>
    <row r="19" spans="1:9" x14ac:dyDescent="0.25">
      <c r="A19">
        <v>17</v>
      </c>
      <c r="B19" s="11">
        <f t="shared" si="1"/>
        <v>45627</v>
      </c>
      <c r="C19" s="7">
        <f>IF(AND($I$9&lt;B20,$I$12&gt;=B19),MAX(MIN(B20-1,$I$12-1)-MIN(MAX(DT_DEB_ARE,B19),B20-1)+1,0)*$J$12,0)+IF(AND($I$12&lt;B20,$I$13-1&gt;=B19),(MIN(B20-1,$I$13-1)-MIN(MAX($I$12,B19),B20-1)+1)*$J$13,0)</f>
        <v>2170</v>
      </c>
      <c r="D19" s="7"/>
      <c r="E19" s="10" t="str">
        <f>IF(AND($I$9&lt;B20,$I$12&gt;=B19),MAX(MIN(B20-1,$I$12-1)-MIN(MAX(DT_DEB_ARE,B19),B20-1)+1,0),"")</f>
        <v/>
      </c>
      <c r="F19" s="10">
        <f t="shared" si="0"/>
        <v>31</v>
      </c>
    </row>
    <row r="20" spans="1:9" x14ac:dyDescent="0.25">
      <c r="A20">
        <v>18</v>
      </c>
      <c r="B20" s="11">
        <f t="shared" si="1"/>
        <v>45658</v>
      </c>
      <c r="C20" s="7">
        <f>IF(AND($I$9&lt;B21,$I$12&gt;=B20),MAX(MIN(B21-1,$I$12-1)-MIN(MAX(DT_DEB_ARE,B20),B21-1)+1,0)*$J$12,0)+IF(AND($I$12&lt;B21,$I$13-1&gt;=B20),(MIN(B21-1,$I$13-1)-MIN(MAX($I$12,B20),B21-1)+1)*$J$13,0)</f>
        <v>2170</v>
      </c>
      <c r="D20" s="7"/>
      <c r="E20" s="10" t="str">
        <f>IF(AND($I$9&lt;B21,$I$12&gt;=B20),MAX(MIN(B21-1,$I$12-1)-MIN(MAX(DT_DEB_ARE,B20),B21-1)+1,0),"")</f>
        <v/>
      </c>
      <c r="F20" s="10">
        <f t="shared" si="0"/>
        <v>31</v>
      </c>
    </row>
    <row r="21" spans="1:9" x14ac:dyDescent="0.25">
      <c r="A21">
        <v>19</v>
      </c>
      <c r="B21" s="11">
        <f t="shared" si="1"/>
        <v>45689</v>
      </c>
      <c r="C21" s="7">
        <f>IF(AND($I$9&lt;B22,$I$12&gt;=B21),MAX(MIN(B22-1,$I$12-1)-MIN(MAX(DT_DEB_ARE,B21),B22-1)+1,0)*$J$12,0)+IF(AND($I$12&lt;B22,$I$13-1&gt;=B21),(MIN(B22-1,$I$13-1)-MIN(MAX($I$12,B21),B22-1)+1)*$J$13,0)</f>
        <v>1540</v>
      </c>
      <c r="D21" s="7"/>
      <c r="E21" s="10" t="str">
        <f>IF(AND($I$9&lt;B22,$I$12&gt;=B21),MAX(MIN(B22-1,$I$12-1)-MIN(MAX(DT_DEB_ARE,B21),B22-1)+1,0),"")</f>
        <v/>
      </c>
      <c r="F21" s="10">
        <f t="shared" si="0"/>
        <v>22</v>
      </c>
    </row>
    <row r="22" spans="1:9" x14ac:dyDescent="0.25">
      <c r="A22">
        <v>20</v>
      </c>
      <c r="B22" s="11">
        <f t="shared" si="1"/>
        <v>45717</v>
      </c>
      <c r="C22" s="7"/>
      <c r="D22" s="6"/>
      <c r="E22" s="10" t="str">
        <f>IF(AND($I$9&lt;B23,$I$12&gt;=B22),MAX(MIN(B23-1,$I$12-1)-MIN(MAX(DT_DEB_ARE,B22),B23-1)+1,0),"")</f>
        <v/>
      </c>
      <c r="F22" s="10" t="str">
        <f t="shared" si="0"/>
        <v/>
      </c>
    </row>
    <row r="23" spans="1:9" x14ac:dyDescent="0.25">
      <c r="B23" s="11"/>
      <c r="C23" s="7"/>
      <c r="D23" s="6"/>
      <c r="E23" s="10"/>
      <c r="F23" s="10"/>
    </row>
    <row r="24" spans="1:9" x14ac:dyDescent="0.25">
      <c r="C24" s="7">
        <f>SUM(C3:C22)</f>
        <v>43820</v>
      </c>
      <c r="E24" s="10">
        <f>SUM(E3:E22)</f>
        <v>182</v>
      </c>
      <c r="F24" s="10">
        <f>SUM(F3:F22)</f>
        <v>366</v>
      </c>
    </row>
    <row r="25" spans="1:9" x14ac:dyDescent="0.25">
      <c r="E25" s="8">
        <f>SUM(E24:F24)</f>
        <v>548</v>
      </c>
      <c r="F25" s="8"/>
    </row>
  </sheetData>
  <mergeCells count="2">
    <mergeCell ref="E25:F25"/>
    <mergeCell ref="G2:L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DateDebut</vt:lpstr>
      <vt:lpstr>DT_DEB_ARE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Jean-Benoit Paux</dc:creator>
  <cp:lastModifiedBy>Cylfo</cp:lastModifiedBy>
  <dcterms:created xsi:type="dcterms:W3CDTF">2023-08-16T19:31:08Z</dcterms:created>
  <dcterms:modified xsi:type="dcterms:W3CDTF">2023-08-27T12:55:06Z</dcterms:modified>
</cp:coreProperties>
</file>