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Bounty49\"/>
    </mc:Choice>
  </mc:AlternateContent>
  <xr:revisionPtr revIDLastSave="0" documentId="13_ncr:1_{3C786E0E-C9D2-458A-86E5-0C18B0DE3C41}" xr6:coauthVersionLast="47" xr6:coauthVersionMax="47" xr10:uidLastSave="{00000000-0000-0000-0000-000000000000}"/>
  <bookViews>
    <workbookView xWindow="-120" yWindow="-120" windowWidth="29040" windowHeight="15720" xr2:uid="{1604F4A5-7717-AA43-8C7F-208463EB102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C14" i="1"/>
  <c r="C4" i="1"/>
  <c r="D4" i="1" s="1"/>
  <c r="D18" i="1"/>
  <c r="D24" i="1" s="1"/>
  <c r="D25" i="1" l="1"/>
  <c r="D26" i="1"/>
  <c r="D20" i="1"/>
  <c r="D21" i="1" s="1"/>
  <c r="D22" i="1" s="1"/>
  <c r="E4" i="1"/>
  <c r="D28" i="1" l="1"/>
</calcChain>
</file>

<file path=xl/sharedStrings.xml><?xml version="1.0" encoding="utf-8"?>
<sst xmlns="http://schemas.openxmlformats.org/spreadsheetml/2006/main" count="31" uniqueCount="27">
  <si>
    <t xml:space="preserve">Calcul IJSS </t>
  </si>
  <si>
    <t>Année de l'arrêt :</t>
  </si>
  <si>
    <t>Salaires M-1</t>
  </si>
  <si>
    <t>Année</t>
  </si>
  <si>
    <t>Indemnisation</t>
  </si>
  <si>
    <t>Plafond IJ</t>
  </si>
  <si>
    <t>28 premiers jours</t>
  </si>
  <si>
    <t>A compter du 29ème jour</t>
  </si>
  <si>
    <t xml:space="preserve">Absence du salarié : </t>
  </si>
  <si>
    <t xml:space="preserve">Du : </t>
  </si>
  <si>
    <t xml:space="preserve">Au : </t>
  </si>
  <si>
    <t>Inclus</t>
  </si>
  <si>
    <t>IJ nettes (les 28 premiers jours)</t>
  </si>
  <si>
    <t>IJ nettes (à compter du 29ème jour)</t>
  </si>
  <si>
    <t>Montant total IJ brutes</t>
  </si>
  <si>
    <t>Montant total IJ nettes</t>
  </si>
  <si>
    <t>PLF IJ
&lt;= 28 jours</t>
  </si>
  <si>
    <t>PLF IJ
&gt; 28 jours</t>
  </si>
  <si>
    <t>IJ brutes journalières (les 28 premiers jours)</t>
  </si>
  <si>
    <t>Gain journalier net</t>
  </si>
  <si>
    <t xml:space="preserve">Salaire journalier de réf. </t>
  </si>
  <si>
    <t>(maxi gain journalier)</t>
  </si>
  <si>
    <t>IJ nettes journalières (les 28 premiers jours)</t>
  </si>
  <si>
    <t>IJ nettes journalières (à compter du 29ème jours)</t>
  </si>
  <si>
    <t>IJ brutes journalières (à compter du 29ème jours)</t>
  </si>
  <si>
    <t>IJ à compter du 29ème jour</t>
  </si>
  <si>
    <t>IJ  des 28 premiers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</si>
</sst>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\ yyyy"/>
    <numFmt numFmtId="165" formatCode="#,##0.00\ &quot;€&quot;"/>
    <numFmt numFmtId="166" formatCode="[$-F800]dddd\,\ mmmm\ dd\,\ yyyy"/>
    <numFmt numFmtId="167" formatCode="0\ &quot;jours&quot;"/>
  </numFmts>
  <fonts count="9">
    <font>
      <sz val="10"/>
      <color theme="1"/>
      <name val="ArialMT"/>
      <family val="2"/>
    </font>
    <font>
      <b/>
      <sz val="9"/>
      <color rgb="FFFF0000"/>
      <name val="ArialMT"/>
    </font>
    <font>
      <sz val="9"/>
      <name val="ArialMT"/>
    </font>
    <font>
      <b/>
      <sz val="9"/>
      <name val="ArialMT"/>
    </font>
    <font>
      <sz val="9"/>
      <color theme="1"/>
      <name val="ArialMT"/>
      <family val="2"/>
    </font>
    <font>
      <sz val="10"/>
      <color theme="1"/>
      <name val="Arial"/>
      <family val="2"/>
    </font>
    <font>
      <b/>
      <sz val="9"/>
      <color theme="1"/>
      <name val="ArialMT"/>
    </font>
    <font>
      <b/>
      <sz val="9"/>
      <color rgb="FF0070C0"/>
      <name val="ArialMT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165" fontId="5" fillId="0" borderId="5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left" vertical="center"/>
    </xf>
    <xf numFmtId="165" fontId="0" fillId="3" borderId="1" xfId="0" applyNumberForma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165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165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67" fontId="4" fillId="0" borderId="0" xfId="0" applyNumberFormat="1" applyFont="1" applyAlignment="1">
      <alignment vertical="center"/>
    </xf>
    <xf numFmtId="167" fontId="4" fillId="2" borderId="1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4" fontId="4" fillId="2" borderId="1" xfId="0" applyNumberFormat="1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4" fontId="4" fillId="4" borderId="1" xfId="0" applyNumberFormat="1" applyFont="1" applyFill="1" applyBorder="1" applyAlignment="1">
      <alignment vertical="center"/>
    </xf>
    <xf numFmtId="0" fontId="3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165" fontId="8" fillId="0" borderId="0" xfId="0" applyNumberFormat="1" applyFont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F7E32-3343-2644-9AD5-C802BF50AABD}">
  <sheetPr codeName="Feuil1"/>
  <dimension ref="A1:AQ30"/>
  <sheetViews>
    <sheetView tabSelected="1" workbookViewId="0">
      <selection activeCell="B19" sqref="B19"/>
    </sheetView>
  </sheetViews>
  <sheetFormatPr baseColWidth="10" defaultRowHeight="12.75"/>
  <cols>
    <col min="1" max="1" width="16.42578125" customWidth="1"/>
    <col min="3" max="3" width="13.5703125" customWidth="1"/>
    <col min="6" max="6" width="14.28515625" bestFit="1" customWidth="1"/>
  </cols>
  <sheetData>
    <row r="1" spans="1:43" s="1" customFormat="1" ht="16.350000000000001" customHeight="1">
      <c r="A1" s="1" t="s">
        <v>0</v>
      </c>
      <c r="C1" s="2"/>
      <c r="F1" s="3"/>
      <c r="G1" s="4"/>
      <c r="H1" s="4"/>
      <c r="AP1" s="2"/>
      <c r="AQ1" s="5"/>
    </row>
    <row r="2" spans="1:43" s="1" customFormat="1" ht="16.350000000000001" customHeight="1">
      <c r="C2" s="2"/>
      <c r="F2" s="3"/>
      <c r="G2" s="4"/>
      <c r="H2" s="4"/>
      <c r="AP2" s="2"/>
      <c r="AQ2" s="5"/>
    </row>
    <row r="3" spans="1:43" s="1" customFormat="1" ht="25.5">
      <c r="C3" s="2"/>
      <c r="D3" s="32" t="s">
        <v>16</v>
      </c>
      <c r="E3" s="32" t="s">
        <v>17</v>
      </c>
      <c r="G3" s="4"/>
      <c r="H3" s="4"/>
      <c r="AP3" s="2"/>
      <c r="AQ3" s="5"/>
    </row>
    <row r="4" spans="1:43" s="1" customFormat="1" ht="16.350000000000001" customHeight="1">
      <c r="A4" s="6" t="s">
        <v>1</v>
      </c>
      <c r="C4" s="35">
        <f>YEAR(B17)</f>
        <v>2023</v>
      </c>
      <c r="D4" s="33">
        <f>SUMIFS(K5:K10,H5:H10,C4,I5:I10,"28 premiers jours")</f>
        <v>220.14</v>
      </c>
      <c r="E4" s="33">
        <f>SUMIFS(K5:K10,H5:H10,C4,I5:I10,"A compter du 29ème jour")</f>
        <v>293.51</v>
      </c>
      <c r="G4" s="4"/>
      <c r="H4" s="10" t="s">
        <v>3</v>
      </c>
      <c r="I4" s="41" t="s">
        <v>4</v>
      </c>
      <c r="J4" s="41"/>
      <c r="K4" s="12" t="s">
        <v>5</v>
      </c>
      <c r="AP4" s="2"/>
      <c r="AQ4" s="5"/>
    </row>
    <row r="5" spans="1:43" s="7" customFormat="1" ht="16.350000000000001" customHeight="1">
      <c r="C5" s="8"/>
      <c r="F5" s="3"/>
      <c r="G5" s="4"/>
      <c r="H5" s="16">
        <v>2023</v>
      </c>
      <c r="I5" s="17" t="s">
        <v>6</v>
      </c>
      <c r="J5" s="18"/>
      <c r="K5" s="18">
        <v>220.14</v>
      </c>
      <c r="AP5" s="8"/>
      <c r="AQ5" s="9"/>
    </row>
    <row r="6" spans="1:43" s="7" customFormat="1" ht="16.350000000000001" customHeight="1">
      <c r="A6" s="39" t="s">
        <v>2</v>
      </c>
      <c r="B6" s="40"/>
      <c r="C6" s="10">
        <v>1800</v>
      </c>
      <c r="D6" s="11"/>
      <c r="H6" s="20">
        <v>2023</v>
      </c>
      <c r="I6" s="21" t="s">
        <v>7</v>
      </c>
      <c r="J6" s="12"/>
      <c r="K6" s="12">
        <v>293.51</v>
      </c>
      <c r="AP6" s="8"/>
      <c r="AQ6" s="9"/>
    </row>
    <row r="7" spans="1:43" s="7" customFormat="1" ht="16.350000000000001" customHeight="1">
      <c r="A7" s="13"/>
      <c r="B7" s="14"/>
      <c r="C7" s="15"/>
      <c r="D7" s="11"/>
      <c r="H7" s="16">
        <v>2022</v>
      </c>
      <c r="I7" s="17" t="s">
        <v>6</v>
      </c>
      <c r="J7" s="18"/>
      <c r="K7" s="18">
        <v>205.84</v>
      </c>
      <c r="AP7" s="8"/>
      <c r="AQ7" s="9"/>
    </row>
    <row r="8" spans="1:43" s="7" customFormat="1" ht="16.350000000000001" customHeight="1">
      <c r="A8" s="19"/>
      <c r="B8" s="19"/>
      <c r="C8" s="11"/>
      <c r="D8" s="11"/>
      <c r="H8" s="20">
        <v>2022</v>
      </c>
      <c r="I8" s="21" t="s">
        <v>7</v>
      </c>
      <c r="J8" s="12"/>
      <c r="K8" s="12">
        <v>274.45999999999998</v>
      </c>
      <c r="AP8" s="8"/>
      <c r="AQ8" s="9"/>
    </row>
    <row r="9" spans="1:43" s="7" customFormat="1" ht="16.350000000000001" customHeight="1">
      <c r="A9" s="19"/>
      <c r="B9" s="19"/>
      <c r="C9" s="11"/>
      <c r="D9" s="11"/>
      <c r="H9" s="16">
        <v>2021</v>
      </c>
      <c r="I9" s="17" t="s">
        <v>6</v>
      </c>
      <c r="J9" s="18"/>
      <c r="K9" s="18">
        <v>205.84</v>
      </c>
      <c r="AP9" s="8"/>
      <c r="AQ9" s="9"/>
    </row>
    <row r="10" spans="1:43" s="7" customFormat="1" ht="16.350000000000001" customHeight="1">
      <c r="A10" s="19"/>
      <c r="B10" s="19"/>
      <c r="C10" s="11"/>
      <c r="D10" s="11"/>
      <c r="H10" s="20">
        <v>2021</v>
      </c>
      <c r="I10" s="22" t="s">
        <v>7</v>
      </c>
      <c r="J10" s="23"/>
      <c r="K10" s="24">
        <v>274.45999999999998</v>
      </c>
      <c r="AP10" s="8"/>
      <c r="AQ10" s="9"/>
    </row>
    <row r="11" spans="1:43" s="7" customFormat="1" ht="16.350000000000001" customHeight="1">
      <c r="A11" s="36"/>
      <c r="B11" s="36"/>
      <c r="C11" s="11"/>
      <c r="D11" s="11"/>
      <c r="AP11" s="8"/>
      <c r="AQ11" s="9"/>
    </row>
    <row r="12" spans="1:43" s="7" customFormat="1" ht="16.350000000000001" customHeight="1">
      <c r="A12" s="36"/>
      <c r="B12" s="36"/>
      <c r="C12" s="11"/>
      <c r="D12" s="11"/>
      <c r="AP12" s="8"/>
      <c r="AQ12" s="9"/>
    </row>
    <row r="13" spans="1:43" s="7" customFormat="1" ht="16.350000000000001" customHeight="1">
      <c r="A13" s="36" t="s">
        <v>20</v>
      </c>
      <c r="B13" s="36"/>
      <c r="C13" s="37">
        <f>1800/30.42</f>
        <v>59.171597633136095</v>
      </c>
      <c r="D13" s="11"/>
      <c r="E13" s="11"/>
      <c r="G13" s="25"/>
      <c r="AP13" s="8"/>
      <c r="AQ13" s="9"/>
    </row>
    <row r="14" spans="1:43" s="7" customFormat="1" ht="16.350000000000001" customHeight="1">
      <c r="A14" s="7" t="s">
        <v>19</v>
      </c>
      <c r="C14" s="38">
        <f>(C6/30.42)*0.79</f>
        <v>46.745562130177518</v>
      </c>
      <c r="D14" s="7" t="s">
        <v>21</v>
      </c>
      <c r="F14" s="25"/>
      <c r="AP14" s="8"/>
      <c r="AQ14" s="9"/>
    </row>
    <row r="15" spans="1:43" s="7" customFormat="1" ht="16.350000000000001" customHeight="1">
      <c r="C15" s="26"/>
      <c r="F15" s="25"/>
      <c r="AP15" s="8"/>
      <c r="AQ15" s="9"/>
    </row>
    <row r="16" spans="1:43" s="7" customFormat="1" ht="16.350000000000001" customHeight="1">
      <c r="A16" s="7" t="s">
        <v>8</v>
      </c>
      <c r="C16" s="8"/>
      <c r="F16" s="25"/>
      <c r="AP16" s="8"/>
      <c r="AQ16" s="9"/>
    </row>
    <row r="17" spans="1:43" s="7" customFormat="1" ht="16.350000000000001" customHeight="1">
      <c r="A17" s="7" t="s">
        <v>9</v>
      </c>
      <c r="B17" s="27">
        <v>44974</v>
      </c>
      <c r="C17" s="8"/>
      <c r="F17" s="25"/>
      <c r="AP17" s="8"/>
      <c r="AQ17" s="9"/>
    </row>
    <row r="18" spans="1:43" s="7" customFormat="1" ht="16.350000000000001" customHeight="1">
      <c r="A18" s="7" t="s">
        <v>10</v>
      </c>
      <c r="B18" s="27">
        <v>44985</v>
      </c>
      <c r="C18" s="8" t="s">
        <v>11</v>
      </c>
      <c r="D18" s="28">
        <f>DATEDIF(B17,B18,"D")+1</f>
        <v>12</v>
      </c>
      <c r="F18" s="25"/>
      <c r="AP18" s="8"/>
      <c r="AQ18" s="9"/>
    </row>
    <row r="19" spans="1:43" s="7" customFormat="1" ht="16.350000000000001" customHeight="1">
      <c r="B19" s="27"/>
      <c r="C19" s="8"/>
      <c r="D19" s="28"/>
      <c r="F19" s="25"/>
      <c r="AP19" s="8"/>
      <c r="AQ19" s="9"/>
    </row>
    <row r="20" spans="1:43" s="7" customFormat="1" ht="15.95" customHeight="1">
      <c r="A20" s="7" t="s">
        <v>18</v>
      </c>
      <c r="B20" s="27"/>
      <c r="C20" s="8"/>
      <c r="D20" s="34">
        <f>MIN($C$13*60%,$D$4)</f>
        <v>35.502958579881657</v>
      </c>
      <c r="E20" s="7" t="s">
        <v>12</v>
      </c>
      <c r="F20" s="27"/>
      <c r="G20" s="8"/>
      <c r="H20" s="29"/>
      <c r="I20" s="30"/>
      <c r="AP20" s="8"/>
      <c r="AQ20" s="9"/>
    </row>
    <row r="21" spans="1:43" s="7" customFormat="1" ht="15.95" customHeight="1">
      <c r="A21" s="7" t="s">
        <v>22</v>
      </c>
      <c r="B21" s="27"/>
      <c r="C21" s="8"/>
      <c r="D21" s="34">
        <f>MIN(D20,C14)</f>
        <v>35.502958579881657</v>
      </c>
      <c r="F21" s="27"/>
      <c r="G21" s="8"/>
      <c r="H21" s="29"/>
      <c r="I21" s="30"/>
      <c r="AP21" s="8"/>
      <c r="AQ21" s="9"/>
    </row>
    <row r="22" spans="1:43" s="7" customFormat="1" ht="15.95" customHeight="1">
      <c r="A22" s="7" t="s">
        <v>26</v>
      </c>
      <c r="B22" s="27"/>
      <c r="C22" s="8"/>
      <c r="D22" s="34">
        <f>D21*D18</f>
        <v>426.03550295857985</v>
      </c>
      <c r="F22" s="27"/>
      <c r="G22" s="8"/>
      <c r="H22" s="29"/>
      <c r="I22" s="30"/>
      <c r="AP22" s="8"/>
      <c r="AQ22" s="9"/>
    </row>
    <row r="23" spans="1:43" s="7" customFormat="1" ht="6" customHeight="1">
      <c r="C23" s="26"/>
      <c r="F23" s="25"/>
      <c r="AP23" s="8"/>
      <c r="AQ23" s="9"/>
    </row>
    <row r="24" spans="1:43" s="7" customFormat="1" ht="15.95" customHeight="1">
      <c r="A24" s="7" t="s">
        <v>24</v>
      </c>
      <c r="B24" s="27"/>
      <c r="C24" s="8"/>
      <c r="D24" s="34" t="str">
        <f>IF(D18&gt;28,MIN(C13*80%,$E$4),"")</f>
        <v/>
      </c>
      <c r="E24" s="7" t="s">
        <v>13</v>
      </c>
      <c r="F24" s="27"/>
      <c r="G24" s="8"/>
      <c r="H24" s="29"/>
      <c r="I24" s="30"/>
      <c r="AP24" s="8"/>
      <c r="AQ24" s="9"/>
    </row>
    <row r="25" spans="1:43" s="7" customFormat="1" ht="15.95" customHeight="1">
      <c r="A25" s="7" t="s">
        <v>23</v>
      </c>
      <c r="B25" s="27"/>
      <c r="C25" s="8"/>
      <c r="D25" s="34" t="str">
        <f>IF(D18&gt;28,MIN(D24,C14),"")</f>
        <v/>
      </c>
      <c r="F25" s="27"/>
      <c r="G25" s="8"/>
      <c r="H25" s="29"/>
      <c r="I25" s="30"/>
      <c r="AP25" s="8"/>
      <c r="AQ25" s="9"/>
    </row>
    <row r="26" spans="1:43" s="7" customFormat="1" ht="15.95" customHeight="1">
      <c r="A26" s="7" t="s">
        <v>25</v>
      </c>
      <c r="B26" s="27"/>
      <c r="C26" s="8"/>
      <c r="D26" s="34" t="str">
        <f>IF(D18&gt;28,(D18-28)*D25,"")</f>
        <v/>
      </c>
      <c r="F26" s="27"/>
      <c r="G26" s="8"/>
      <c r="H26" s="29"/>
      <c r="I26" s="30"/>
      <c r="AP26" s="8"/>
      <c r="AQ26" s="9"/>
    </row>
    <row r="27" spans="1:43" ht="15.95" customHeight="1"/>
    <row r="28" spans="1:43" s="7" customFormat="1" ht="15.95" customHeight="1">
      <c r="A28" s="7" t="s">
        <v>14</v>
      </c>
      <c r="B28" s="27"/>
      <c r="C28" s="8"/>
      <c r="D28" s="31">
        <f>SUM(D22,D26)</f>
        <v>426.03550295857985</v>
      </c>
      <c r="E28" s="7" t="s">
        <v>15</v>
      </c>
      <c r="F28" s="27"/>
      <c r="G28" s="8"/>
      <c r="H28" s="29"/>
      <c r="I28" s="30"/>
      <c r="AP28" s="8"/>
      <c r="AQ28" s="9"/>
    </row>
    <row r="29" spans="1:43" s="7" customFormat="1" ht="16.350000000000001" customHeight="1">
      <c r="C29" s="26"/>
      <c r="F29" s="25"/>
      <c r="AP29" s="8"/>
      <c r="AQ29" s="9"/>
    </row>
    <row r="30" spans="1:43" s="7" customFormat="1" ht="16.350000000000001" customHeight="1">
      <c r="A30"/>
      <c r="B30"/>
      <c r="C30"/>
      <c r="D30"/>
      <c r="E30"/>
      <c r="F30" s="25"/>
      <c r="AP30" s="8"/>
      <c r="AQ30" s="9"/>
    </row>
  </sheetData>
  <mergeCells count="2">
    <mergeCell ref="A6:B6"/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Cylfo</cp:lastModifiedBy>
  <dcterms:created xsi:type="dcterms:W3CDTF">2023-06-16T15:21:56Z</dcterms:created>
  <dcterms:modified xsi:type="dcterms:W3CDTF">2023-06-20T16:24:39Z</dcterms:modified>
</cp:coreProperties>
</file>