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ylfo\EP\micsel\"/>
    </mc:Choice>
  </mc:AlternateContent>
  <xr:revisionPtr revIDLastSave="0" documentId="13_ncr:1_{BB1C9548-5627-40DC-8995-A77637BDA0B3}" xr6:coauthVersionLast="47" xr6:coauthVersionMax="47" xr10:uidLastSave="{00000000-0000-0000-0000-000000000000}"/>
  <bookViews>
    <workbookView xWindow="-120" yWindow="-120" windowWidth="29040" windowHeight="15720" activeTab="2" xr2:uid="{9CDD0AD3-50E1-465B-9454-9E439327FDCE}"/>
  </bookViews>
  <sheets>
    <sheet name="data" sheetId="2" r:id="rId1"/>
    <sheet name="Liste des contrats" sheetId="3" r:id="rId2"/>
    <sheet name="FORMULAIRE" sheetId="4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9" i="4" l="1"/>
  <c r="AB9" i="4"/>
  <c r="AA9" i="4"/>
  <c r="Z9" i="4"/>
  <c r="Y9" i="4"/>
  <c r="X9" i="4"/>
  <c r="W9" i="4"/>
  <c r="AC19" i="4"/>
  <c r="AB19" i="4"/>
  <c r="AA19" i="4"/>
  <c r="Z19" i="4"/>
  <c r="Y19" i="4"/>
  <c r="X19" i="4"/>
  <c r="W19" i="4"/>
  <c r="AC17" i="4"/>
  <c r="AB17" i="4"/>
  <c r="AA17" i="4"/>
  <c r="Z17" i="4"/>
  <c r="Y17" i="4"/>
  <c r="X17" i="4"/>
  <c r="W17" i="4"/>
  <c r="AC15" i="4"/>
  <c r="AB15" i="4"/>
  <c r="AA15" i="4"/>
  <c r="Z15" i="4"/>
  <c r="Y15" i="4"/>
  <c r="X15" i="4"/>
  <c r="W15" i="4"/>
  <c r="AC13" i="4"/>
  <c r="AB13" i="4"/>
  <c r="AA13" i="4"/>
  <c r="Z13" i="4"/>
  <c r="Y13" i="4"/>
  <c r="X13" i="4"/>
  <c r="W13" i="4"/>
  <c r="X11" i="4"/>
  <c r="Y11" i="4"/>
  <c r="Z11" i="4"/>
  <c r="AA11" i="4"/>
  <c r="AB11" i="4"/>
  <c r="AC11" i="4"/>
  <c r="W11" i="4"/>
  <c r="AN15" i="4"/>
  <c r="AM15" i="4"/>
  <c r="AL15" i="4"/>
  <c r="AK15" i="4"/>
  <c r="AJ15" i="4"/>
  <c r="AI15" i="4"/>
  <c r="AH15" i="4"/>
  <c r="AN13" i="4"/>
  <c r="AM13" i="4"/>
  <c r="AL13" i="4"/>
  <c r="AK13" i="4"/>
  <c r="AJ13" i="4"/>
  <c r="AI13" i="4"/>
  <c r="AH13" i="4"/>
  <c r="AN11" i="4"/>
  <c r="AM11" i="4"/>
  <c r="AL11" i="4"/>
  <c r="AK11" i="4"/>
  <c r="AJ11" i="4"/>
  <c r="AI11" i="4"/>
  <c r="AH11" i="4"/>
  <c r="AN9" i="4"/>
  <c r="AM9" i="4"/>
  <c r="AL9" i="4"/>
  <c r="AK9" i="4"/>
  <c r="AJ9" i="4"/>
  <c r="AI9" i="4"/>
  <c r="AH9" i="4"/>
  <c r="AN7" i="4"/>
  <c r="AM7" i="4"/>
  <c r="AL7" i="4"/>
  <c r="AK7" i="4"/>
  <c r="AJ7" i="4"/>
  <c r="AI7" i="4"/>
  <c r="AH7" i="4"/>
  <c r="AH5" i="4"/>
  <c r="AI5" i="4"/>
  <c r="AJ5" i="4"/>
  <c r="AK5" i="4"/>
  <c r="AL5" i="4"/>
  <c r="AM5" i="4"/>
  <c r="AN5" i="4"/>
  <c r="AN14" i="4"/>
  <c r="AM14" i="4"/>
  <c r="AL14" i="4"/>
  <c r="AK14" i="4"/>
  <c r="AJ14" i="4"/>
  <c r="AI14" i="4"/>
  <c r="AH14" i="4"/>
  <c r="AN12" i="4"/>
  <c r="AM12" i="4"/>
  <c r="AL12" i="4"/>
  <c r="AK12" i="4"/>
  <c r="AJ12" i="4"/>
  <c r="AI12" i="4"/>
  <c r="AH12" i="4"/>
  <c r="AN10" i="4"/>
  <c r="AM10" i="4"/>
  <c r="AL10" i="4"/>
  <c r="AK10" i="4"/>
  <c r="AJ10" i="4"/>
  <c r="AI10" i="4"/>
  <c r="AH10" i="4"/>
  <c r="AN8" i="4"/>
  <c r="AM8" i="4"/>
  <c r="AL8" i="4"/>
  <c r="AK8" i="4"/>
  <c r="AJ8" i="4"/>
  <c r="AI8" i="4"/>
  <c r="AH8" i="4"/>
  <c r="AN6" i="4"/>
  <c r="AM6" i="4"/>
  <c r="AL6" i="4"/>
  <c r="AK6" i="4"/>
  <c r="AJ6" i="4"/>
  <c r="AI6" i="4"/>
  <c r="AH6" i="4"/>
  <c r="AN4" i="4"/>
  <c r="AM4" i="4"/>
  <c r="AL4" i="4"/>
  <c r="AK4" i="4"/>
  <c r="AJ4" i="4"/>
  <c r="AI4" i="4"/>
  <c r="AH4" i="4"/>
  <c r="AG4" i="4"/>
  <c r="AG5" i="4"/>
  <c r="AG6" i="4" s="1"/>
  <c r="AG7" i="4" s="1"/>
  <c r="AG8" i="4" s="1"/>
  <c r="AG9" i="4" s="1"/>
  <c r="AG10" i="4" s="1"/>
  <c r="AG11" i="4" s="1"/>
  <c r="AG12" i="4" s="1"/>
  <c r="AG13" i="4" s="1"/>
  <c r="AG14" i="4" s="1"/>
  <c r="W8" i="4"/>
  <c r="X8" i="4" s="1"/>
  <c r="Y8" i="4" s="1"/>
  <c r="Z8" i="4" s="1"/>
  <c r="AA8" i="4" s="1"/>
  <c r="AB8" i="4" s="1"/>
  <c r="AC8" i="4" s="1"/>
  <c r="W10" i="4" s="1"/>
  <c r="X10" i="4" s="1"/>
  <c r="Y10" i="4" s="1"/>
  <c r="Z10" i="4" s="1"/>
  <c r="AA10" i="4" s="1"/>
  <c r="AB10" i="4" s="1"/>
  <c r="AC10" i="4" s="1"/>
  <c r="W12" i="4" s="1"/>
  <c r="X12" i="4" s="1"/>
  <c r="Y12" i="4" s="1"/>
  <c r="Z12" i="4" s="1"/>
  <c r="AA12" i="4" s="1"/>
  <c r="AB12" i="4" s="1"/>
  <c r="AC12" i="4" s="1"/>
  <c r="W14" i="4" s="1"/>
  <c r="X14" i="4" s="1"/>
  <c r="Y14" i="4" s="1"/>
  <c r="Z14" i="4" s="1"/>
  <c r="AA14" i="4" s="1"/>
  <c r="AB14" i="4" s="1"/>
  <c r="AC14" i="4" s="1"/>
  <c r="W16" i="4" s="1"/>
  <c r="X16" i="4" s="1"/>
  <c r="Y16" i="4" s="1"/>
  <c r="Z16" i="4" s="1"/>
  <c r="AA16" i="4" s="1"/>
  <c r="AB16" i="4" s="1"/>
  <c r="AC16" i="4" s="1"/>
  <c r="W18" i="4" s="1"/>
  <c r="X18" i="4" s="1"/>
  <c r="Y18" i="4" s="1"/>
  <c r="Z18" i="4" s="1"/>
  <c r="AA18" i="4" s="1"/>
  <c r="AB18" i="4" s="1"/>
  <c r="AC18" i="4" s="1"/>
  <c r="W6" i="4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G1" i="2"/>
  <c r="F2" i="2"/>
  <c r="E2" i="2"/>
  <c r="I1" i="2"/>
  <c r="J1" i="2" s="1"/>
  <c r="K1" i="2" s="1"/>
  <c r="X4" i="3"/>
  <c r="H2" i="2" l="1"/>
  <c r="J13" i="2"/>
  <c r="J7" i="2"/>
  <c r="J6" i="2"/>
  <c r="J8" i="2"/>
  <c r="J4" i="2"/>
  <c r="K11" i="2"/>
  <c r="I13" i="2"/>
  <c r="J9" i="2"/>
  <c r="J5" i="2"/>
  <c r="I12" i="2"/>
  <c r="K9" i="2"/>
  <c r="I5" i="2"/>
  <c r="K10" i="2"/>
  <c r="K8" i="2"/>
  <c r="I4" i="2"/>
  <c r="K7" i="2"/>
  <c r="K6" i="2"/>
  <c r="I11" i="2"/>
  <c r="K5" i="2"/>
  <c r="I7" i="2"/>
  <c r="L1" i="2"/>
  <c r="L16" i="2" s="1"/>
  <c r="K4" i="2"/>
  <c r="I6" i="2"/>
  <c r="L14" i="2"/>
  <c r="J12" i="2"/>
  <c r="I10" i="2"/>
  <c r="K14" i="2"/>
  <c r="K15" i="2"/>
  <c r="K16" i="2"/>
  <c r="K17" i="2"/>
  <c r="K18" i="2"/>
  <c r="K13" i="2"/>
  <c r="J11" i="2"/>
  <c r="I9" i="2"/>
  <c r="J14" i="2"/>
  <c r="J15" i="2"/>
  <c r="J16" i="2"/>
  <c r="J17" i="2"/>
  <c r="J18" i="2"/>
  <c r="K12" i="2"/>
  <c r="J10" i="2"/>
  <c r="I8" i="2"/>
  <c r="I14" i="2"/>
  <c r="I15" i="2"/>
  <c r="I16" i="2"/>
  <c r="I17" i="2"/>
  <c r="I18" i="2"/>
  <c r="X2" i="3"/>
  <c r="X3" i="3"/>
  <c r="V2" i="4"/>
  <c r="U2" i="4"/>
  <c r="T2" i="4"/>
  <c r="S2" i="4"/>
  <c r="R2" i="4"/>
  <c r="Q2" i="4"/>
  <c r="O2" i="4"/>
  <c r="N2" i="4"/>
  <c r="M2" i="4"/>
  <c r="L2" i="4"/>
  <c r="K2" i="4"/>
  <c r="I8" i="4"/>
  <c r="P2" i="4" s="1"/>
  <c r="K2" i="2" l="1"/>
  <c r="I2" i="2"/>
  <c r="J2" i="2"/>
  <c r="L17" i="2"/>
  <c r="L4" i="2"/>
  <c r="L15" i="2"/>
  <c r="L18" i="2"/>
  <c r="L8" i="2"/>
  <c r="L6" i="2"/>
  <c r="M1" i="2"/>
  <c r="M18" i="2" s="1"/>
  <c r="L13" i="2"/>
  <c r="L10" i="2"/>
  <c r="L12" i="2"/>
  <c r="L11" i="2"/>
  <c r="L5" i="2"/>
  <c r="L7" i="2"/>
  <c r="L9" i="2"/>
  <c r="L2" i="2" l="1"/>
  <c r="M14" i="2"/>
  <c r="M11" i="2"/>
  <c r="M15" i="2"/>
  <c r="M13" i="2"/>
  <c r="N1" i="2"/>
  <c r="N15" i="2" s="1"/>
  <c r="N4" i="2"/>
  <c r="N13" i="2"/>
  <c r="N11" i="2"/>
  <c r="M5" i="2"/>
  <c r="M4" i="2"/>
  <c r="M9" i="2"/>
  <c r="M7" i="2"/>
  <c r="M8" i="2"/>
  <c r="M17" i="2"/>
  <c r="M6" i="2"/>
  <c r="M12" i="2"/>
  <c r="M10" i="2"/>
  <c r="M16" i="2"/>
  <c r="J2" i="4"/>
  <c r="I2" i="4"/>
  <c r="H2" i="4"/>
  <c r="G2" i="4"/>
  <c r="F2" i="4"/>
  <c r="E2" i="4"/>
  <c r="D2" i="4"/>
  <c r="C2" i="4"/>
  <c r="B2" i="4"/>
  <c r="A2" i="4"/>
  <c r="M2" i="2" l="1"/>
  <c r="N17" i="2"/>
  <c r="O1" i="2"/>
  <c r="O5" i="2"/>
  <c r="O6" i="2"/>
  <c r="O4" i="2"/>
  <c r="O14" i="2"/>
  <c r="O17" i="2"/>
  <c r="O12" i="2"/>
  <c r="O10" i="2"/>
  <c r="O8" i="2"/>
  <c r="O7" i="2"/>
  <c r="O18" i="2"/>
  <c r="O16" i="2"/>
  <c r="O9" i="2"/>
  <c r="N12" i="2"/>
  <c r="N18" i="2"/>
  <c r="N9" i="2"/>
  <c r="N6" i="2"/>
  <c r="N16" i="2"/>
  <c r="N7" i="2"/>
  <c r="N14" i="2"/>
  <c r="N10" i="2"/>
  <c r="N5" i="2"/>
  <c r="N8" i="2"/>
  <c r="N2" i="2" l="1"/>
  <c r="P1" i="2"/>
  <c r="P14" i="2"/>
  <c r="O15" i="2"/>
  <c r="O11" i="2"/>
  <c r="O13" i="2"/>
  <c r="O2" i="2" l="1"/>
  <c r="Q1" i="2"/>
  <c r="Q18" i="2"/>
  <c r="Q15" i="2"/>
  <c r="Q8" i="2"/>
  <c r="Q9" i="2"/>
  <c r="Q16" i="2"/>
  <c r="Q17" i="2"/>
  <c r="Q14" i="2"/>
  <c r="Q10" i="2"/>
  <c r="Q6" i="2"/>
  <c r="Q4" i="2"/>
  <c r="Q11" i="2"/>
  <c r="Q13" i="2"/>
  <c r="Q12" i="2"/>
  <c r="Q7" i="2"/>
  <c r="Q5" i="2"/>
  <c r="P15" i="2"/>
  <c r="P6" i="2"/>
  <c r="P4" i="2"/>
  <c r="P10" i="2"/>
  <c r="P11" i="2"/>
  <c r="P9" i="2"/>
  <c r="P12" i="2"/>
  <c r="P17" i="2"/>
  <c r="P5" i="2"/>
  <c r="P16" i="2"/>
  <c r="P13" i="2"/>
  <c r="P8" i="2"/>
  <c r="P18" i="2"/>
  <c r="P7" i="2"/>
  <c r="P2" i="2" l="1"/>
  <c r="Q2" i="2"/>
  <c r="R1" i="2"/>
  <c r="R13" i="2" s="1"/>
  <c r="R7" i="2"/>
  <c r="R6" i="2"/>
  <c r="R14" i="2" l="1"/>
  <c r="S1" i="2"/>
  <c r="S16" i="2" s="1"/>
  <c r="S13" i="2"/>
  <c r="G13" i="2" s="1"/>
  <c r="S12" i="2"/>
  <c r="S18" i="2"/>
  <c r="S15" i="2"/>
  <c r="S17" i="2"/>
  <c r="S14" i="2"/>
  <c r="G14" i="2" s="1"/>
  <c r="S6" i="2"/>
  <c r="G6" i="2" s="1"/>
  <c r="S5" i="2"/>
  <c r="G5" i="2" s="1"/>
  <c r="S4" i="2"/>
  <c r="S8" i="2"/>
  <c r="S11" i="2"/>
  <c r="S7" i="2"/>
  <c r="S10" i="2"/>
  <c r="S9" i="2"/>
  <c r="R11" i="2"/>
  <c r="G11" i="2" s="1"/>
  <c r="R15" i="2"/>
  <c r="G15" i="2" s="1"/>
  <c r="R17" i="2"/>
  <c r="G17" i="2" s="1"/>
  <c r="R4" i="2"/>
  <c r="R10" i="2"/>
  <c r="G10" i="2" s="1"/>
  <c r="R18" i="2"/>
  <c r="G18" i="2" s="1"/>
  <c r="R8" i="2"/>
  <c r="R9" i="2"/>
  <c r="G9" i="2" s="1"/>
  <c r="R16" i="2"/>
  <c r="R5" i="2"/>
  <c r="R12" i="2"/>
  <c r="G12" i="2" l="1"/>
  <c r="G16" i="2"/>
  <c r="G4" i="2"/>
  <c r="R2" i="2"/>
  <c r="G8" i="2"/>
  <c r="S2" i="2"/>
  <c r="G7" i="2"/>
  <c r="G2" i="2" l="1"/>
</calcChain>
</file>

<file path=xl/sharedStrings.xml><?xml version="1.0" encoding="utf-8"?>
<sst xmlns="http://schemas.openxmlformats.org/spreadsheetml/2006/main" count="191" uniqueCount="104">
  <si>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</si>
  <si>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</si>
  <si>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</si>
  <si>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</si>
  <si>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</si>
  <si>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</si>
  <si>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</si>
  <si>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</si>
  <si>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</si>
  <si>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</si>
  <si>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</si>
  <si>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</si>
  <si>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dimanche</t>
  </si>
  <si>
    <t>lundi</t>
  </si>
  <si>
    <t>mardi</t>
  </si>
  <si>
    <t>mercredi</t>
  </si>
  <si>
    <t>jeudi</t>
  </si>
  <si>
    <t>vendredi</t>
  </si>
  <si>
    <t>samedi</t>
  </si>
  <si>
    <t>NOM</t>
  </si>
  <si>
    <t>PRENOM</t>
  </si>
  <si>
    <t xml:space="preserve">ADDR 1 </t>
  </si>
  <si>
    <t>ADDR 2</t>
  </si>
  <si>
    <t>CP</t>
  </si>
  <si>
    <t>VILLE</t>
  </si>
  <si>
    <t>PAYS</t>
  </si>
  <si>
    <t>N° TEL</t>
  </si>
  <si>
    <t>N° CNI</t>
  </si>
  <si>
    <t>N° PERMIS</t>
  </si>
  <si>
    <t>DATE DEBUT</t>
  </si>
  <si>
    <t>VILLE DE PRISE</t>
  </si>
  <si>
    <t>VILLE DE RESTITUTION</t>
  </si>
  <si>
    <t>DATE RETOUR</t>
  </si>
  <si>
    <t>KM SUPP</t>
  </si>
  <si>
    <t xml:space="preserve">IMMAT </t>
  </si>
  <si>
    <t>MARQUE</t>
  </si>
  <si>
    <t>KM ACTUEL</t>
  </si>
  <si>
    <t>KM AU CONTRAT</t>
  </si>
  <si>
    <t>MONTANT LOC</t>
  </si>
  <si>
    <t>CAUTION</t>
  </si>
  <si>
    <t>N° de contrat</t>
  </si>
  <si>
    <t>FORMULAIRE DE RESERVATION</t>
  </si>
  <si>
    <t>COMMENTAIRE</t>
  </si>
  <si>
    <t/>
  </si>
  <si>
    <t>16843 DF16Z5EF4</t>
  </si>
  <si>
    <t>NCEZKLFH</t>
  </si>
  <si>
    <t>FR</t>
  </si>
  <si>
    <t>KEJFHERIUFHRE</t>
  </si>
  <si>
    <t>ZEFJNEZIJFB</t>
  </si>
  <si>
    <t>ATH</t>
  </si>
  <si>
    <t xml:space="preserve">RENDRE VEHICULE PROPRE </t>
  </si>
  <si>
    <t>BXL</t>
  </si>
  <si>
    <t>VEHICULES</t>
  </si>
  <si>
    <t>IMMAT</t>
  </si>
  <si>
    <t>MODELE</t>
  </si>
  <si>
    <t>L</t>
  </si>
  <si>
    <t>M</t>
  </si>
  <si>
    <t>J</t>
  </si>
  <si>
    <t>V</t>
  </si>
  <si>
    <t>S</t>
  </si>
  <si>
    <t>D</t>
  </si>
  <si>
    <t>AD1</t>
  </si>
  <si>
    <t>AD2</t>
  </si>
  <si>
    <t>BE</t>
  </si>
  <si>
    <t xml:space="preserve"> +32 0303</t>
  </si>
  <si>
    <t>BE234861 FR</t>
  </si>
  <si>
    <t>id rdv plaque</t>
  </si>
  <si>
    <t>SDFHGSDJF</t>
  </si>
  <si>
    <t>SDFSD</t>
  </si>
  <si>
    <t>CMR</t>
  </si>
  <si>
    <t>LOYER MOIS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</si>
  <si>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</si>
  <si>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</si>
  <si>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</si>
  <si>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</si>
  <si>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</si>
  <si>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</si>
  <si>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</si>
  <si>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</si>
  <si>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</si>
  <si>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</si>
  <si>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</si>
  <si>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</si>
  <si>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TOTAL</t>
  </si>
  <si>
    <t>AZER</t>
  </si>
  <si>
    <t>TY</t>
  </si>
  <si>
    <t>QSDF</t>
  </si>
  <si>
    <t>GHJ</t>
  </si>
  <si>
    <t>AZERT</t>
  </si>
  <si>
    <t>plaque1</t>
  </si>
  <si>
    <t>plaque2</t>
  </si>
  <si>
    <t>plaque3</t>
  </si>
  <si>
    <t>plaque4</t>
  </si>
  <si>
    <t>plaque5</t>
  </si>
  <si>
    <t>plaque6</t>
  </si>
  <si>
    <t>plaque7</t>
  </si>
  <si>
    <t>plaque8</t>
  </si>
  <si>
    <t>plaque9</t>
  </si>
  <si>
    <t>plaque10</t>
  </si>
  <si>
    <t>plaque11</t>
  </si>
  <si>
    <t>plaque12</t>
  </si>
  <si>
    <t>plaque13</t>
  </si>
  <si>
    <t>plaque14</t>
  </si>
  <si>
    <t>plaque15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</si>
</sst>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dd"/>
    <numFmt numFmtId="165" formatCode="#\ ##0.00\ &quot;€&quot;;#\ ##\(0.00\)\ &quot;€&quot;;;@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40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3"/>
      <color rgb="FFFF0000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20"/>
      <color rgb="FF000000"/>
      <name val="Calibri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43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4" fillId="2" borderId="0" xfId="0" applyFont="1" applyFill="1" applyProtection="1">
      <protection locked="0"/>
    </xf>
    <xf numFmtId="14" fontId="4" fillId="2" borderId="0" xfId="0" applyNumberFormat="1" applyFont="1" applyFill="1" applyProtection="1">
      <protection locked="0"/>
    </xf>
    <xf numFmtId="44" fontId="4" fillId="2" borderId="0" xfId="1" applyFont="1" applyFill="1" applyAlignment="1" applyProtection="1">
      <protection locked="0"/>
    </xf>
    <xf numFmtId="0" fontId="1" fillId="0" borderId="0" xfId="0" applyFont="1"/>
    <xf numFmtId="0" fontId="0" fillId="3" borderId="0" xfId="0" applyFill="1"/>
    <xf numFmtId="0" fontId="6" fillId="3" borderId="0" xfId="0" applyFont="1" applyFill="1"/>
    <xf numFmtId="0" fontId="5" fillId="3" borderId="1" xfId="0" applyFont="1" applyFill="1" applyBorder="1"/>
    <xf numFmtId="0" fontId="5" fillId="3" borderId="2" xfId="0" applyFont="1" applyFill="1" applyBorder="1"/>
    <xf numFmtId="0" fontId="5" fillId="3" borderId="3" xfId="0" applyFont="1" applyFill="1" applyBorder="1"/>
    <xf numFmtId="14" fontId="12" fillId="0" borderId="0" xfId="0" applyNumberFormat="1" applyFont="1"/>
    <xf numFmtId="0" fontId="12" fillId="0" borderId="0" xfId="0" applyFont="1"/>
    <xf numFmtId="16" fontId="0" fillId="0" borderId="0" xfId="0" applyNumberFormat="1"/>
    <xf numFmtId="44" fontId="1" fillId="0" borderId="0" xfId="1" applyFont="1"/>
    <xf numFmtId="44" fontId="14" fillId="0" borderId="0" xfId="1" applyFont="1"/>
    <xf numFmtId="44" fontId="15" fillId="0" borderId="0" xfId="1" applyFont="1"/>
    <xf numFmtId="165" fontId="1" fillId="0" borderId="0" xfId="1" applyNumberFormat="1" applyFont="1"/>
    <xf numFmtId="165" fontId="0" fillId="0" borderId="0" xfId="1" applyNumberFormat="1" applyFont="1"/>
    <xf numFmtId="14" fontId="16" fillId="0" borderId="0" xfId="0" applyNumberFormat="1" applyFont="1"/>
    <xf numFmtId="0" fontId="8" fillId="2" borderId="4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8" fillId="2" borderId="6" xfId="0" applyFont="1" applyFill="1" applyBorder="1" applyAlignment="1">
      <alignment horizontal="center"/>
    </xf>
    <xf numFmtId="164" fontId="9" fillId="0" borderId="7" xfId="0" applyNumberFormat="1" applyFont="1" applyBorder="1" applyAlignment="1">
      <alignment horizontal="center"/>
    </xf>
    <xf numFmtId="164" fontId="10" fillId="0" borderId="8" xfId="0" applyNumberFormat="1" applyFont="1" applyBorder="1" applyAlignment="1">
      <alignment horizontal="center"/>
    </xf>
    <xf numFmtId="164" fontId="9" fillId="0" borderId="9" xfId="0" applyNumberFormat="1" applyFont="1" applyBorder="1" applyAlignment="1">
      <alignment horizontal="center"/>
    </xf>
    <xf numFmtId="164" fontId="9" fillId="0" borderId="10" xfId="0" applyNumberFormat="1" applyFont="1" applyBorder="1" applyAlignment="1">
      <alignment horizontal="center"/>
    </xf>
    <xf numFmtId="0" fontId="11" fillId="3" borderId="0" xfId="0" applyFont="1" applyFill="1"/>
    <xf numFmtId="0" fontId="11" fillId="3" borderId="0" xfId="0" applyFont="1" applyFill="1" applyAlignment="1">
      <alignment horizontal="centerContinuous"/>
    </xf>
    <xf numFmtId="0" fontId="0" fillId="3" borderId="0" xfId="0" applyFill="1" applyAlignment="1">
      <alignment horizontal="centerContinuous"/>
    </xf>
    <xf numFmtId="0" fontId="7" fillId="2" borderId="0" xfId="0" applyFont="1" applyFill="1" applyAlignment="1">
      <alignment horizontal="center"/>
    </xf>
    <xf numFmtId="0" fontId="4" fillId="2" borderId="0" xfId="0" applyFont="1" applyFill="1" applyAlignment="1" applyProtection="1">
      <alignment horizontal="left" vertical="top"/>
      <protection locked="0"/>
    </xf>
    <xf numFmtId="0" fontId="11" fillId="3" borderId="0" xfId="0" applyFont="1" applyFill="1" applyAlignment="1">
      <alignment horizontal="center"/>
    </xf>
    <xf numFmtId="164" fontId="9" fillId="0" borderId="4" xfId="0" applyNumberFormat="1" applyFont="1" applyBorder="1" applyAlignment="1">
      <alignment horizontal="center"/>
    </xf>
    <xf numFmtId="164" fontId="9" fillId="0" borderId="5" xfId="0" applyNumberFormat="1" applyFont="1" applyBorder="1" applyAlignment="1">
      <alignment horizontal="center"/>
    </xf>
    <xf numFmtId="164" fontId="10" fillId="0" borderId="5" xfId="0" applyNumberFormat="1" applyFont="1" applyBorder="1" applyAlignment="1">
      <alignment horizontal="center"/>
    </xf>
    <xf numFmtId="164" fontId="10" fillId="0" borderId="6" xfId="0" applyNumberFormat="1" applyFont="1" applyBorder="1" applyAlignment="1">
      <alignment horizontal="center"/>
    </xf>
    <xf numFmtId="164" fontId="9" fillId="0" borderId="0" xfId="0" applyNumberFormat="1" applyFont="1" applyBorder="1" applyAlignment="1">
      <alignment horizontal="center"/>
    </xf>
    <xf numFmtId="164" fontId="9" fillId="0" borderId="8" xfId="0" applyNumberFormat="1" applyFont="1" applyBorder="1" applyAlignment="1">
      <alignment horizontal="center"/>
    </xf>
    <xf numFmtId="164" fontId="10" fillId="0" borderId="0" xfId="0" applyNumberFormat="1" applyFont="1" applyBorder="1" applyAlignment="1">
      <alignment horizontal="center"/>
    </xf>
    <xf numFmtId="164" fontId="9" fillId="0" borderId="11" xfId="0" applyNumberFormat="1" applyFont="1" applyBorder="1" applyAlignment="1">
      <alignment horizontal="center"/>
    </xf>
  </cellXfs>
  <cellStyles count="2">
    <cellStyle name="Monétaire" xfId="1" builtinId="4"/>
    <cellStyle name="Normal" xfId="0" builtinId="0"/>
  </cellStyles>
  <dxfs count="44">
    <dxf>
      <font>
        <b/>
        <i val="0"/>
        <strike/>
        <color theme="0" tint="-0.34998626667073579"/>
      </font>
    </dxf>
    <dxf>
      <fill>
        <patternFill>
          <bgColor theme="4" tint="0.79998168889431442"/>
        </patternFill>
      </fill>
    </dxf>
    <dxf>
      <font>
        <b/>
        <i val="0"/>
        <strike/>
        <color theme="0" tint="-0.34998626667073579"/>
      </font>
    </dxf>
    <dxf>
      <fill>
        <patternFill>
          <bgColor theme="4" tint="0.79998168889431442"/>
        </patternFill>
      </fill>
    </dxf>
    <dxf>
      <font>
        <b/>
        <i val="0"/>
        <strike/>
        <color theme="0" tint="-0.34998626667073579"/>
      </font>
    </dxf>
    <dxf>
      <fill>
        <patternFill>
          <bgColor theme="4" tint="0.79998168889431442"/>
        </patternFill>
      </fill>
    </dxf>
    <dxf>
      <font>
        <b/>
        <i val="0"/>
        <strike/>
        <color theme="0" tint="-0.34998626667073579"/>
      </font>
    </dxf>
    <dxf>
      <fill>
        <patternFill>
          <bgColor theme="4" tint="0.79998168889431442"/>
        </patternFill>
      </fill>
    </dxf>
    <dxf>
      <font>
        <b/>
        <i val="0"/>
        <strike/>
        <color theme="0" tint="-0.34998626667073579"/>
      </font>
    </dxf>
    <dxf>
      <fill>
        <patternFill>
          <bgColor theme="4" tint="0.79998168889431442"/>
        </patternFill>
      </fill>
    </dxf>
    <dxf>
      <font>
        <b/>
        <i val="0"/>
        <strike/>
        <color theme="0" tint="-0.34998626667073579"/>
      </font>
    </dxf>
    <dxf>
      <fill>
        <patternFill>
          <bgColor theme="4" tint="0.79998168889431442"/>
        </patternFill>
      </fill>
    </dxf>
    <dxf>
      <font>
        <b/>
        <i val="0"/>
        <strike/>
        <color theme="0" tint="-0.34998626667073579"/>
      </font>
    </dxf>
    <dxf>
      <fill>
        <patternFill>
          <bgColor theme="4" tint="0.79998168889431442"/>
        </patternFill>
      </fill>
    </dxf>
    <dxf>
      <font>
        <b/>
        <i val="0"/>
        <strike/>
        <color theme="0" tint="-0.34998626667073579"/>
      </font>
    </dxf>
    <dxf>
      <fill>
        <patternFill>
          <bgColor theme="4" tint="0.79998168889431442"/>
        </patternFill>
      </fill>
    </dxf>
    <dxf>
      <font>
        <b/>
        <i val="0"/>
        <strike/>
        <color theme="0" tint="-0.34998626667073579"/>
      </font>
    </dxf>
    <dxf>
      <fill>
        <patternFill>
          <bgColor theme="4" tint="0.79998168889431442"/>
        </patternFill>
      </fill>
    </dxf>
    <dxf>
      <font>
        <b/>
        <i val="0"/>
        <strike/>
        <color theme="0" tint="-0.34998626667073579"/>
      </font>
    </dxf>
    <dxf>
      <fill>
        <patternFill>
          <bgColor theme="4" tint="0.79998168889431442"/>
        </patternFill>
      </fill>
    </dxf>
    <dxf>
      <font>
        <b/>
        <i val="0"/>
        <strike/>
        <color theme="0" tint="-0.34998626667073579"/>
      </font>
    </dxf>
    <dxf>
      <fill>
        <patternFill>
          <bgColor theme="4" tint="0.79998168889431442"/>
        </patternFill>
      </fill>
    </dxf>
    <dxf>
      <font>
        <b/>
        <i val="0"/>
        <strike/>
        <color theme="0" tint="-0.34998626667073579"/>
      </font>
    </dxf>
    <dxf>
      <fill>
        <patternFill>
          <bgColor theme="4" tint="0.79998168889431442"/>
        </patternFill>
      </fill>
    </dxf>
    <dxf>
      <font>
        <b/>
        <i val="0"/>
        <strike/>
        <color theme="0" tint="-0.34998626667073579"/>
      </font>
    </dxf>
    <dxf>
      <fill>
        <patternFill>
          <bgColor theme="4" tint="0.79998168889431442"/>
        </patternFill>
      </fill>
    </dxf>
    <dxf>
      <numFmt numFmtId="0" formatCode="General"/>
    </dxf>
    <dxf>
      <numFmt numFmtId="19" formatCode="dd/mm/yyyy"/>
    </dxf>
    <dxf>
      <numFmt numFmtId="19" formatCode="dd/mm/yyyy"/>
    </dxf>
    <dxf>
      <alignment horizontal="general" vertical="bottom" textRotation="0" wrapText="1" indent="0" justifyLastLine="0" shrinkToFit="0" readingOrder="0"/>
    </dxf>
    <dxf>
      <numFmt numFmtId="165" formatCode="#\ ##0.00\ &quot;€&quot;;#\ ##\(0.00\)\ &quot;€&quot;;;@"/>
    </dxf>
    <dxf>
      <numFmt numFmtId="165" formatCode="#\ ##0.00\ &quot;€&quot;;#\ ##\(0.00\)\ &quot;€&quot;;;@"/>
    </dxf>
    <dxf>
      <numFmt numFmtId="165" formatCode="#\ ##0.00\ &quot;€&quot;;#\ ##\(0.00\)\ &quot;€&quot;;;@"/>
    </dxf>
    <dxf>
      <numFmt numFmtId="165" formatCode="#\ ##0.00\ &quot;€&quot;;#\ ##\(0.00\)\ &quot;€&quot;;;@"/>
    </dxf>
    <dxf>
      <numFmt numFmtId="165" formatCode="#\ ##0.00\ &quot;€&quot;;#\ ##\(0.00\)\ &quot;€&quot;;;@"/>
    </dxf>
    <dxf>
      <numFmt numFmtId="165" formatCode="#\ ##0.00\ &quot;€&quot;;#\ ##\(0.00\)\ &quot;€&quot;;;@"/>
    </dxf>
    <dxf>
      <numFmt numFmtId="165" formatCode="#\ ##0.00\ &quot;€&quot;;#\ ##\(0.00\)\ &quot;€&quot;;;@"/>
    </dxf>
    <dxf>
      <numFmt numFmtId="165" formatCode="#\ ##0.00\ &quot;€&quot;;#\ ##\(0.00\)\ &quot;€&quot;;;@"/>
    </dxf>
    <dxf>
      <numFmt numFmtId="165" formatCode="#\ ##0.00\ &quot;€&quot;;#\ ##\(0.00\)\ &quot;€&quot;;;@"/>
    </dxf>
    <dxf>
      <numFmt numFmtId="165" formatCode="#\ ##0.00\ &quot;€&quot;;#\ ##\(0.00\)\ &quot;€&quot;;;@"/>
    </dxf>
    <dxf>
      <numFmt numFmtId="165" formatCode="#\ ##0.00\ &quot;€&quot;;#\ ##\(0.00\)\ &quot;€&quot;;;@"/>
    </dxf>
    <dxf>
      <numFmt numFmtId="165" formatCode="#\ ##0.00\ &quot;€&quot;;#\ ##\(0.00\)\ &quot;€&quot;;;@"/>
    </dxf>
    <dxf>
      <font>
        <b/>
      </font>
      <numFmt numFmtId="165" formatCode="#\ ##0.00\ &quot;€&quot;;#\ ##\(0.00\)\ &quot;€&quot;;;@"/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1019175</xdr:colOff>
          <xdr:row>24</xdr:row>
          <xdr:rowOff>85725</xdr:rowOff>
        </xdr:from>
        <xdr:to>
          <xdr:col>8</xdr:col>
          <xdr:colOff>742950</xdr:colOff>
          <xdr:row>27</xdr:row>
          <xdr:rowOff>95250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VALIDER CONTRAT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9399E2E-8C9F-40E1-BEC4-292DEE94EE4C}" name="T_01" displayName="T_01" ref="D3:S18" totalsRowShown="0">
  <autoFilter ref="D3:S18" xr:uid="{89399E2E-8C9F-40E1-BEC4-292DEE94EE4C}"/>
  <tableColumns count="16">
    <tableColumn id="1" xr3:uid="{670511EA-BE65-4B61-95C9-A4F1AB7DB316}" name="IMMAT"/>
    <tableColumn id="2" xr3:uid="{456A0D86-412B-439E-857C-7E7EB514B5F3}" name="MODELE"/>
    <tableColumn id="3" xr3:uid="{F3A81CB6-0A51-4A18-BFBB-84794645E244}" name="LOYER MOIS" dataDxfId="43" dataCellStyle="Monétaire"/>
    <tableColumn id="16" xr3:uid="{42CA57B8-44BE-43FE-BC27-EB1BBAC1BDEC}" name="TOTAL" dataDxfId="42" dataCellStyle="Monétaire">
      <calculatedColumnFormula>+SUM(T_01[[#This Row],[JANVIER]:[DECEMBRE]])</calculatedColumnFormula>
    </tableColumn>
    <tableColumn id="4" xr3:uid="{514A653C-5335-4288-9836-C8FA00B7C5C7}" name="JANVIER" dataDxfId="41" dataCellStyle="Monétaire">
      <calculatedColumnFormula>+SUMIFS(CONTRATS[[#All],[MONTANT LOC]],CONTRATS[[#All],[IMMAT ]],T_01[[#This Row],[IMMAT]],CONTRATS[[#All],[DATE DEBUT]],"&gt;"&amp;G$1,CONTRATS[[#All],[DATE RETOUR]],"&lt;="&amp;H$1)</calculatedColumnFormula>
    </tableColumn>
    <tableColumn id="5" xr3:uid="{21B6FB7E-6FCB-45D0-B2E3-9D9B3F1E0DBA}" name="FEVRIER" dataDxfId="40" dataCellStyle="Monétaire">
      <calculatedColumnFormula>+SUMIFS(CONTRATS[[#All],[MONTANT LOC]],CONTRATS[[#All],[IMMAT ]],T_01[[#This Row],[IMMAT]],CONTRATS[[#All],[DATE DEBUT]],"&gt;"&amp;H$1,CONTRATS[[#All],[DATE RETOUR]],"&lt;="&amp;data!I$1)</calculatedColumnFormula>
    </tableColumn>
    <tableColumn id="6" xr3:uid="{63E2EF5F-E465-4436-9D85-6BAB374B761F}" name="MARS" dataDxfId="39" dataCellStyle="Monétaire">
      <calculatedColumnFormula>+SUMIFS(CONTRATS[[#All],[MONTANT LOC]],CONTRATS[[#All],[IMMAT ]],T_01[[#This Row],[IMMAT]],CONTRATS[[#All],[DATE DEBUT]],"&gt;"&amp;I$1,CONTRATS[[#All],[DATE RETOUR]],"&lt;="&amp;data!J$1)</calculatedColumnFormula>
    </tableColumn>
    <tableColumn id="7" xr3:uid="{C1FC372A-95E8-4B32-9400-280B78EC17C0}" name="AVRIL" dataDxfId="38" dataCellStyle="Monétaire">
      <calculatedColumnFormula>+SUMIFS(CONTRATS[[#All],[MONTANT LOC]],CONTRATS[[#All],[IMMAT ]],T_01[[#This Row],[IMMAT]],CONTRATS[[#All],[DATE DEBUT]],"&gt;"&amp;J$1,CONTRATS[[#All],[DATE RETOUR]],"&lt;="&amp;data!K$1)</calculatedColumnFormula>
    </tableColumn>
    <tableColumn id="8" xr3:uid="{25B85FA2-9C4B-48AF-8020-5B0B20B4ECAB}" name="MAI" dataDxfId="37" dataCellStyle="Monétaire">
      <calculatedColumnFormula>+SUMIFS(CONTRATS[[#All],[MONTANT LOC]],CONTRATS[[#All],[IMMAT ]],T_01[[#This Row],[IMMAT]],CONTRATS[[#All],[DATE DEBUT]],"&gt;"&amp;K$1,CONTRATS[[#All],[DATE RETOUR]],"&lt;="&amp;data!L$1)</calculatedColumnFormula>
    </tableColumn>
    <tableColumn id="9" xr3:uid="{3763A122-5C1A-4D0D-B610-3B70F722216B}" name="JUIN" dataDxfId="36" dataCellStyle="Monétaire">
      <calculatedColumnFormula>+SUMIFS(CONTRATS[[#All],[MONTANT LOC]],CONTRATS[[#All],[IMMAT ]],T_01[[#This Row],[IMMAT]],CONTRATS[[#All],[DATE DEBUT]],"&gt;"&amp;L$1,CONTRATS[[#All],[DATE RETOUR]],"&lt;="&amp;data!M$1)</calculatedColumnFormula>
    </tableColumn>
    <tableColumn id="10" xr3:uid="{FBF74312-D519-4223-9A6A-07A89BA883D2}" name="JUILLET" dataDxfId="35" dataCellStyle="Monétaire">
      <calculatedColumnFormula>+SUMIFS(CONTRATS[[#All],[MONTANT LOC]],CONTRATS[[#All],[IMMAT ]],T_01[[#This Row],[IMMAT]],CONTRATS[[#All],[DATE DEBUT]],"&gt;"&amp;M$1,CONTRATS[[#All],[DATE RETOUR]],"&lt;="&amp;data!N$1)</calculatedColumnFormula>
    </tableColumn>
    <tableColumn id="11" xr3:uid="{38A0DEF6-86AF-40B6-AD22-4C574D84BF61}" name="AOUT" dataDxfId="34" dataCellStyle="Monétaire">
      <calculatedColumnFormula>+SUMIFS(CONTRATS[[#All],[MONTANT LOC]],CONTRATS[[#All],[IMMAT ]],T_01[[#This Row],[IMMAT]],CONTRATS[[#All],[DATE DEBUT]],"&gt;"&amp;N$1,CONTRATS[[#All],[DATE RETOUR]],"&lt;="&amp;data!O$1)</calculatedColumnFormula>
    </tableColumn>
    <tableColumn id="12" xr3:uid="{172B8875-E64A-4E95-9F06-9F062CF26EA1}" name="SEPTEMBRE" dataDxfId="33" dataCellStyle="Monétaire">
      <calculatedColumnFormula>+SUMIFS(CONTRATS[[#All],[MONTANT LOC]],CONTRATS[[#All],[IMMAT ]],T_01[[#This Row],[IMMAT]],CONTRATS[[#All],[DATE DEBUT]],"&gt;"&amp;O$1,CONTRATS[[#All],[DATE RETOUR]],"&lt;="&amp;data!P$1)</calculatedColumnFormula>
    </tableColumn>
    <tableColumn id="13" xr3:uid="{D63FB6CA-9E74-4274-A842-56216B44B4E1}" name="OCTOBRE" dataDxfId="32" dataCellStyle="Monétaire">
      <calculatedColumnFormula>+SUMIFS(CONTRATS[[#All],[MONTANT LOC]],CONTRATS[[#All],[IMMAT ]],T_01[[#This Row],[IMMAT]],CONTRATS[[#All],[DATE DEBUT]],"&gt;"&amp;P$1,CONTRATS[[#All],[DATE RETOUR]],"&lt;="&amp;data!Q$1)</calculatedColumnFormula>
    </tableColumn>
    <tableColumn id="14" xr3:uid="{ECBC8A04-9D8E-48B5-B8F4-C694C31E586C}" name="NOVEMBRE" dataDxfId="31" dataCellStyle="Monétaire">
      <calculatedColumnFormula>+SUMIFS(CONTRATS[[#All],[MONTANT LOC]],CONTRATS[[#All],[IMMAT ]],T_01[[#This Row],[IMMAT]],CONTRATS[[#All],[DATE DEBUT]],"&gt;"&amp;Q$1,CONTRATS[[#All],[DATE RETOUR]],"&lt;="&amp;data!R$1)</calculatedColumnFormula>
    </tableColumn>
    <tableColumn id="15" xr3:uid="{9D7A3DF3-0BA1-41E3-BF96-E79A7A76018F}" name="DECEMBRE" dataDxfId="30" dataCellStyle="Monétaire">
      <calculatedColumnFormula>+SUMIFS(CONTRATS[[#All],[MONTANT LOC]],CONTRATS[[#All],[IMMAT ]],T_01[[#This Row],[IMMAT]],CONTRATS[[#All],[DATE DEBUT]],"&gt;"&amp;R$1,CONTRATS[[#All],[DATE RETOUR]],"&lt;="&amp;data!S$1)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A21193-999A-47DC-9039-9D64B0A59A7C}" name="CONTRATS" displayName="CONTRATS" ref="A1:X4" totalsRowShown="0" headerRowDxfId="29">
  <autoFilter ref="A1:X4" xr:uid="{00A21193-999A-47DC-9039-9D64B0A59A7C}"/>
  <tableColumns count="24">
    <tableColumn id="1" xr3:uid="{EA762A4F-F6D4-40E8-A222-177D56972DD8}" name="NOM"/>
    <tableColumn id="2" xr3:uid="{22CBE300-73C8-49DC-A674-6D7AF8A94034}" name="PRENOM"/>
    <tableColumn id="3" xr3:uid="{AA2D99D1-4F1C-4D92-8F4F-13936979B070}" name="ADDR 1 "/>
    <tableColumn id="4" xr3:uid="{A614B2C3-5CA3-4EB3-BABC-38BB947BC472}" name="ADDR 2"/>
    <tableColumn id="5" xr3:uid="{446EB5A4-7B0F-4F7F-8D8E-BB21DB254F08}" name="CP"/>
    <tableColumn id="6" xr3:uid="{FB06DA44-6B0D-4D75-8CD3-82C5FDBB2874}" name="VILLE"/>
    <tableColumn id="7" xr3:uid="{64277155-4135-4EA2-93C5-991619918657}" name="PAYS"/>
    <tableColumn id="8" xr3:uid="{354F304F-1933-48C5-BED6-D9DC07DD6805}" name="N° TEL"/>
    <tableColumn id="9" xr3:uid="{22288513-7DB9-45CD-B204-0BC6F8F9A47C}" name="N° CNI"/>
    <tableColumn id="10" xr3:uid="{EC95A3A5-DE9E-41D0-8085-E82E75340D86}" name="N° PERMIS"/>
    <tableColumn id="11" xr3:uid="{ABCF8001-41E6-4A04-BC91-19DAB2E46EEF}" name="DATE DEBUT" dataDxfId="28"/>
    <tableColumn id="12" xr3:uid="{0DAB29A6-C8C7-4757-937E-7A491525C4F1}" name="VILLE DE PRISE"/>
    <tableColumn id="13" xr3:uid="{EC1B0BCD-0EBE-4A7E-A2CD-0F77ACAA1108}" name="DATE RETOUR" dataDxfId="27"/>
    <tableColumn id="14" xr3:uid="{C40791C7-A980-4FF9-B0ED-D4ABFC236FF7}" name="VILLE DE RESTITUTION"/>
    <tableColumn id="15" xr3:uid="{835152D7-D89B-4C84-8D72-29493590D242}" name="IMMAT "/>
    <tableColumn id="16" xr3:uid="{B6B12AA7-1EC1-4E37-9857-0589FE6BE318}" name="MARQUE"/>
    <tableColumn id="17" xr3:uid="{4E53CB83-CA40-4587-B641-4F2A4EDE7171}" name="KM ACTUEL"/>
    <tableColumn id="18" xr3:uid="{9C5B0944-B620-420D-897B-154328416C79}" name="KM AU CONTRAT"/>
    <tableColumn id="19" xr3:uid="{00F4A863-411C-4866-8180-45DAFCCB697A}" name="KM SUPP"/>
    <tableColumn id="20" xr3:uid="{3F858F88-30AC-48FF-A866-3C6F7F33AEC4}" name="MONTANT LOC"/>
    <tableColumn id="21" xr3:uid="{50806C19-17DE-4207-B438-874ABF31865E}" name="CAUTION"/>
    <tableColumn id="22" xr3:uid="{FD18B554-85C7-4046-9F25-DBBCD9842064}" name="COMMENTAIRE"/>
    <tableColumn id="23" xr3:uid="{C9CCA2DA-4353-40FB-AB2E-35B7BE15D8C6}" name="N° de contrat"/>
    <tableColumn id="50" xr3:uid="{68287C63-D9E4-4988-99A2-72CB5A69073F}" name="id rdv plaque" dataDxfId="26">
      <calculatedColumnFormula>+CONTRATS[[#This Row],[IMMAT ]]&amp;CONTRATS[[#This Row],[DATE DEBUT]]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5B642-D886-43EC-94E4-1569B2ECADBE}">
  <sheetPr codeName="Feuil2"/>
  <dimension ref="A1:S21"/>
  <sheetViews>
    <sheetView topLeftCell="C1" workbookViewId="0">
      <selection activeCell="D19" sqref="D19"/>
    </sheetView>
  </sheetViews>
  <sheetFormatPr baseColWidth="10" defaultRowHeight="15" x14ac:dyDescent="0.25"/>
  <cols>
    <col min="1" max="2" width="0" hidden="1" customWidth="1"/>
    <col min="5" max="5" width="12.5703125" bestFit="1" customWidth="1"/>
    <col min="6" max="6" width="11.7109375" bestFit="1" customWidth="1"/>
    <col min="7" max="7" width="10.7109375" bestFit="1" customWidth="1"/>
  </cols>
  <sheetData>
    <row r="1" spans="1:19" x14ac:dyDescent="0.25">
      <c r="G1" s="21">
        <f>+EOMONTH(H1,-1)</f>
        <v>44926</v>
      </c>
      <c r="H1" s="21">
        <v>44957</v>
      </c>
      <c r="I1" s="21">
        <f t="shared" ref="I1:K1" si="0">+EOMONTH(H1,1)</f>
        <v>44985</v>
      </c>
      <c r="J1" s="21">
        <f t="shared" si="0"/>
        <v>45016</v>
      </c>
      <c r="K1" s="21">
        <f t="shared" si="0"/>
        <v>45046</v>
      </c>
      <c r="L1" s="21">
        <f t="shared" ref="L1:S1" si="1">+EOMONTH(K1,1)</f>
        <v>45077</v>
      </c>
      <c r="M1" s="21">
        <f t="shared" si="1"/>
        <v>45107</v>
      </c>
      <c r="N1" s="21">
        <f t="shared" si="1"/>
        <v>45138</v>
      </c>
      <c r="O1" s="21">
        <f t="shared" si="1"/>
        <v>45169</v>
      </c>
      <c r="P1" s="21">
        <f t="shared" si="1"/>
        <v>45199</v>
      </c>
      <c r="Q1" s="21">
        <f t="shared" si="1"/>
        <v>45230</v>
      </c>
      <c r="R1" s="21">
        <f t="shared" si="1"/>
        <v>45260</v>
      </c>
      <c r="S1" s="21">
        <f t="shared" si="1"/>
        <v>45291</v>
      </c>
    </row>
    <row r="2" spans="1:19" x14ac:dyDescent="0.25">
      <c r="D2" t="s">
        <v>52</v>
      </c>
      <c r="E2" s="7">
        <f>+SUBTOTAL(3,T_01[MODELE])</f>
        <v>15</v>
      </c>
      <c r="F2" s="18">
        <f>+SUBTOTAL(9,T_01[LOYER MOIS])</f>
        <v>0</v>
      </c>
      <c r="G2" s="16">
        <f>+SUBTOTAL(9,T_01[TOTAL])</f>
        <v>1600</v>
      </c>
      <c r="H2" s="16">
        <f>+SUBTOTAL(9,T_01[JANVIER])</f>
        <v>0</v>
      </c>
      <c r="I2" s="16">
        <f>+SUBTOTAL(9,T_01[FEVRIER])</f>
        <v>0</v>
      </c>
      <c r="J2" s="16">
        <f>+SUBTOTAL(9,T_01[MARS])</f>
        <v>0</v>
      </c>
      <c r="K2" s="16">
        <f>+SUBTOTAL(9,T_01[AVRIL])</f>
        <v>0</v>
      </c>
      <c r="L2" s="16">
        <f>+SUBTOTAL(9,T_01[MAI])</f>
        <v>1600</v>
      </c>
      <c r="M2" s="16">
        <f>+SUBTOTAL(9,T_01[JUIN])</f>
        <v>0</v>
      </c>
      <c r="N2" s="16">
        <f>+SUBTOTAL(9,T_01[JUILLET])</f>
        <v>0</v>
      </c>
      <c r="O2" s="16">
        <f>+SUBTOTAL(9,T_01[AOUT])</f>
        <v>0</v>
      </c>
      <c r="P2" s="16">
        <f>+SUBTOTAL(9,T_01[SEPTEMBRE])</f>
        <v>0</v>
      </c>
      <c r="Q2" s="16">
        <f>+SUBTOTAL(9,T_01[OCTOBRE])</f>
        <v>0</v>
      </c>
      <c r="R2" s="16">
        <f>+SUBTOTAL(9,T_01[NOVEMBRE])</f>
        <v>0</v>
      </c>
      <c r="S2" s="16">
        <f>+SUBTOTAL(9,T_01[DECEMBRE])</f>
        <v>0</v>
      </c>
    </row>
    <row r="3" spans="1:19" x14ac:dyDescent="0.25">
      <c r="A3">
        <v>1</v>
      </c>
      <c r="B3" t="s">
        <v>0</v>
      </c>
      <c r="D3" t="s">
        <v>53</v>
      </c>
      <c r="E3" t="s">
        <v>54</v>
      </c>
      <c r="F3" t="s">
        <v>70</v>
      </c>
      <c r="G3" t="s">
        <v>83</v>
      </c>
      <c r="H3" s="15" t="s">
        <v>71</v>
      </c>
      <c r="I3" s="1" t="s">
        <v>72</v>
      </c>
      <c r="J3" t="s">
        <v>73</v>
      </c>
      <c r="K3" t="s">
        <v>74</v>
      </c>
      <c r="L3" t="s">
        <v>75</v>
      </c>
      <c r="M3" t="s">
        <v>76</v>
      </c>
      <c r="N3" t="s">
        <v>77</v>
      </c>
      <c r="O3" t="s">
        <v>78</v>
      </c>
      <c r="P3" t="s">
        <v>79</v>
      </c>
      <c r="Q3" t="s">
        <v>80</v>
      </c>
      <c r="R3" t="s">
        <v>81</v>
      </c>
      <c r="S3" t="s">
        <v>82</v>
      </c>
    </row>
    <row r="4" spans="1:19" x14ac:dyDescent="0.25">
      <c r="A4">
        <v>2</v>
      </c>
      <c r="B4" t="s">
        <v>1</v>
      </c>
      <c r="D4" t="s">
        <v>89</v>
      </c>
      <c r="E4">
        <v>1</v>
      </c>
      <c r="F4" s="17"/>
      <c r="G4" s="19">
        <f>+SUM(T_01[[#This Row],[JANVIER]:[DECEMBRE]])</f>
        <v>850</v>
      </c>
      <c r="H4" s="20">
        <f>+SUMIFS(CONTRATS[[#All],[MONTANT LOC]],CONTRATS[[#All],[IMMAT ]],T_01[[#This Row],[IMMAT]],CONTRATS[[#All],[DATE DEBUT]],"&gt;"&amp;G$1,CONTRATS[[#All],[DATE RETOUR]],"&lt;="&amp;H$1)</f>
        <v>0</v>
      </c>
      <c r="I4" s="20">
        <f>+SUMIFS(CONTRATS[[#All],[MONTANT LOC]],CONTRATS[[#All],[IMMAT ]],T_01[[#This Row],[IMMAT]],CONTRATS[[#All],[DATE DEBUT]],"&gt;"&amp;H$1,CONTRATS[[#All],[DATE RETOUR]],"&lt;="&amp;data!I$1)</f>
        <v>0</v>
      </c>
      <c r="J4" s="20">
        <f>+SUMIFS(CONTRATS[[#All],[MONTANT LOC]],CONTRATS[[#All],[IMMAT ]],T_01[[#This Row],[IMMAT]],CONTRATS[[#All],[DATE DEBUT]],"&gt;"&amp;I$1,CONTRATS[[#All],[DATE RETOUR]],"&lt;="&amp;data!J$1)</f>
        <v>0</v>
      </c>
      <c r="K4" s="20">
        <f>+SUMIFS(CONTRATS[[#All],[MONTANT LOC]],CONTRATS[[#All],[IMMAT ]],T_01[[#This Row],[IMMAT]],CONTRATS[[#All],[DATE DEBUT]],"&gt;"&amp;J$1,CONTRATS[[#All],[DATE RETOUR]],"&lt;="&amp;data!K$1)</f>
        <v>0</v>
      </c>
      <c r="L4" s="20">
        <f>+SUMIFS(CONTRATS[[#All],[MONTANT LOC]],CONTRATS[[#All],[IMMAT ]],T_01[[#This Row],[IMMAT]],CONTRATS[[#All],[DATE DEBUT]],"&gt;"&amp;K$1,CONTRATS[[#All],[DATE RETOUR]],"&lt;="&amp;data!L$1)</f>
        <v>850</v>
      </c>
      <c r="M4" s="20">
        <f>+SUMIFS(CONTRATS[[#All],[MONTANT LOC]],CONTRATS[[#All],[IMMAT ]],T_01[[#This Row],[IMMAT]],CONTRATS[[#All],[DATE DEBUT]],"&gt;"&amp;L$1,CONTRATS[[#All],[DATE RETOUR]],"&lt;="&amp;data!M$1)</f>
        <v>0</v>
      </c>
      <c r="N4" s="20">
        <f>+SUMIFS(CONTRATS[[#All],[MONTANT LOC]],CONTRATS[[#All],[IMMAT ]],T_01[[#This Row],[IMMAT]],CONTRATS[[#All],[DATE DEBUT]],"&gt;"&amp;M$1,CONTRATS[[#All],[DATE RETOUR]],"&lt;="&amp;data!N$1)</f>
        <v>0</v>
      </c>
      <c r="O4" s="20">
        <f>+SUMIFS(CONTRATS[[#All],[MONTANT LOC]],CONTRATS[[#All],[IMMAT ]],T_01[[#This Row],[IMMAT]],CONTRATS[[#All],[DATE DEBUT]],"&gt;"&amp;N$1,CONTRATS[[#All],[DATE RETOUR]],"&lt;="&amp;data!O$1)</f>
        <v>0</v>
      </c>
      <c r="P4" s="20">
        <f>+SUMIFS(CONTRATS[[#All],[MONTANT LOC]],CONTRATS[[#All],[IMMAT ]],T_01[[#This Row],[IMMAT]],CONTRATS[[#All],[DATE DEBUT]],"&gt;"&amp;O$1,CONTRATS[[#All],[DATE RETOUR]],"&lt;="&amp;data!P$1)</f>
        <v>0</v>
      </c>
      <c r="Q4" s="20">
        <f>+SUMIFS(CONTRATS[[#All],[MONTANT LOC]],CONTRATS[[#All],[IMMAT ]],T_01[[#This Row],[IMMAT]],CONTRATS[[#All],[DATE DEBUT]],"&gt;"&amp;P$1,CONTRATS[[#All],[DATE RETOUR]],"&lt;="&amp;data!Q$1)</f>
        <v>0</v>
      </c>
      <c r="R4" s="20">
        <f>+SUMIFS(CONTRATS[[#All],[MONTANT LOC]],CONTRATS[[#All],[IMMAT ]],T_01[[#This Row],[IMMAT]],CONTRATS[[#All],[DATE DEBUT]],"&gt;"&amp;Q$1,CONTRATS[[#All],[DATE RETOUR]],"&lt;="&amp;data!R$1)</f>
        <v>0</v>
      </c>
      <c r="S4" s="20">
        <f>+SUMIFS(CONTRATS[[#All],[MONTANT LOC]],CONTRATS[[#All],[IMMAT ]],T_01[[#This Row],[IMMAT]],CONTRATS[[#All],[DATE DEBUT]],"&gt;"&amp;R$1,CONTRATS[[#All],[DATE RETOUR]],"&lt;="&amp;data!S$1)</f>
        <v>0</v>
      </c>
    </row>
    <row r="5" spans="1:19" x14ac:dyDescent="0.25">
      <c r="A5">
        <v>3</v>
      </c>
      <c r="B5" t="s">
        <v>2</v>
      </c>
      <c r="D5" t="s">
        <v>90</v>
      </c>
      <c r="E5">
        <v>2</v>
      </c>
      <c r="F5" s="17"/>
      <c r="G5" s="19">
        <f>+SUM(T_01[[#This Row],[JANVIER]:[DECEMBRE]])</f>
        <v>0</v>
      </c>
      <c r="H5" s="20">
        <f>+SUMIFS(CONTRATS[[#All],[MONTANT LOC]],CONTRATS[[#All],[IMMAT ]],T_01[[#This Row],[IMMAT]],CONTRATS[[#All],[DATE DEBUT]],"&gt;"&amp;G$1,CONTRATS[[#All],[DATE RETOUR]],"&lt;="&amp;H$1)</f>
        <v>0</v>
      </c>
      <c r="I5" s="20">
        <f>+SUMIFS(CONTRATS[[#All],[MONTANT LOC]],CONTRATS[[#All],[IMMAT ]],T_01[[#This Row],[IMMAT]],CONTRATS[[#All],[DATE DEBUT]],"&gt;"&amp;H$1,CONTRATS[[#All],[DATE RETOUR]],"&lt;="&amp;data!I$1)</f>
        <v>0</v>
      </c>
      <c r="J5" s="20">
        <f>+SUMIFS(CONTRATS[[#All],[MONTANT LOC]],CONTRATS[[#All],[IMMAT ]],T_01[[#This Row],[IMMAT]],CONTRATS[[#All],[DATE DEBUT]],"&gt;"&amp;I$1,CONTRATS[[#All],[DATE RETOUR]],"&lt;="&amp;data!J$1)</f>
        <v>0</v>
      </c>
      <c r="K5" s="20">
        <f>+SUMIFS(CONTRATS[[#All],[MONTANT LOC]],CONTRATS[[#All],[IMMAT ]],T_01[[#This Row],[IMMAT]],CONTRATS[[#All],[DATE DEBUT]],"&gt;"&amp;J$1,CONTRATS[[#All],[DATE RETOUR]],"&lt;="&amp;data!K$1)</f>
        <v>0</v>
      </c>
      <c r="L5" s="20">
        <f>+SUMIFS(CONTRATS[[#All],[MONTANT LOC]],CONTRATS[[#All],[IMMAT ]],T_01[[#This Row],[IMMAT]],CONTRATS[[#All],[DATE DEBUT]],"&gt;"&amp;K$1,CONTRATS[[#All],[DATE RETOUR]],"&lt;="&amp;data!L$1)</f>
        <v>0</v>
      </c>
      <c r="M5" s="20">
        <f>+SUMIFS(CONTRATS[[#All],[MONTANT LOC]],CONTRATS[[#All],[IMMAT ]],T_01[[#This Row],[IMMAT]],CONTRATS[[#All],[DATE DEBUT]],"&gt;"&amp;L$1,CONTRATS[[#All],[DATE RETOUR]],"&lt;="&amp;data!M$1)</f>
        <v>0</v>
      </c>
      <c r="N5" s="20">
        <f>+SUMIFS(CONTRATS[[#All],[MONTANT LOC]],CONTRATS[[#All],[IMMAT ]],T_01[[#This Row],[IMMAT]],CONTRATS[[#All],[DATE DEBUT]],"&gt;"&amp;M$1,CONTRATS[[#All],[DATE RETOUR]],"&lt;="&amp;data!N$1)</f>
        <v>0</v>
      </c>
      <c r="O5" s="20">
        <f>+SUMIFS(CONTRATS[[#All],[MONTANT LOC]],CONTRATS[[#All],[IMMAT ]],T_01[[#This Row],[IMMAT]],CONTRATS[[#All],[DATE DEBUT]],"&gt;"&amp;N$1,CONTRATS[[#All],[DATE RETOUR]],"&lt;="&amp;data!O$1)</f>
        <v>0</v>
      </c>
      <c r="P5" s="20">
        <f>+SUMIFS(CONTRATS[[#All],[MONTANT LOC]],CONTRATS[[#All],[IMMAT ]],T_01[[#This Row],[IMMAT]],CONTRATS[[#All],[DATE DEBUT]],"&gt;"&amp;O$1,CONTRATS[[#All],[DATE RETOUR]],"&lt;="&amp;data!P$1)</f>
        <v>0</v>
      </c>
      <c r="Q5" s="20">
        <f>+SUMIFS(CONTRATS[[#All],[MONTANT LOC]],CONTRATS[[#All],[IMMAT ]],T_01[[#This Row],[IMMAT]],CONTRATS[[#All],[DATE DEBUT]],"&gt;"&amp;P$1,CONTRATS[[#All],[DATE RETOUR]],"&lt;="&amp;data!Q$1)</f>
        <v>0</v>
      </c>
      <c r="R5" s="20">
        <f>+SUMIFS(CONTRATS[[#All],[MONTANT LOC]],CONTRATS[[#All],[IMMAT ]],T_01[[#This Row],[IMMAT]],CONTRATS[[#All],[DATE DEBUT]],"&gt;"&amp;Q$1,CONTRATS[[#All],[DATE RETOUR]],"&lt;="&amp;data!R$1)</f>
        <v>0</v>
      </c>
      <c r="S5" s="20">
        <f>+SUMIFS(CONTRATS[[#All],[MONTANT LOC]],CONTRATS[[#All],[IMMAT ]],T_01[[#This Row],[IMMAT]],CONTRATS[[#All],[DATE DEBUT]],"&gt;"&amp;R$1,CONTRATS[[#All],[DATE RETOUR]],"&lt;="&amp;data!S$1)</f>
        <v>0</v>
      </c>
    </row>
    <row r="6" spans="1:19" x14ac:dyDescent="0.25">
      <c r="A6">
        <v>4</v>
      </c>
      <c r="B6" t="s">
        <v>3</v>
      </c>
      <c r="D6" t="s">
        <v>91</v>
      </c>
      <c r="E6">
        <v>3</v>
      </c>
      <c r="F6" s="17"/>
      <c r="G6" s="19">
        <f>+SUM(T_01[[#This Row],[JANVIER]:[DECEMBRE]])</f>
        <v>0</v>
      </c>
      <c r="H6" s="20">
        <f>+SUMIFS(CONTRATS[[#All],[MONTANT LOC]],CONTRATS[[#All],[IMMAT ]],T_01[[#This Row],[IMMAT]],CONTRATS[[#All],[DATE DEBUT]],"&gt;"&amp;G$1,CONTRATS[[#All],[DATE RETOUR]],"&lt;="&amp;H$1)</f>
        <v>0</v>
      </c>
      <c r="I6" s="20">
        <f>+SUMIFS(CONTRATS[[#All],[MONTANT LOC]],CONTRATS[[#All],[IMMAT ]],T_01[[#This Row],[IMMAT]],CONTRATS[[#All],[DATE DEBUT]],"&gt;"&amp;H$1,CONTRATS[[#All],[DATE RETOUR]],"&lt;="&amp;data!I$1)</f>
        <v>0</v>
      </c>
      <c r="J6" s="20">
        <f>+SUMIFS(CONTRATS[[#All],[MONTANT LOC]],CONTRATS[[#All],[IMMAT ]],T_01[[#This Row],[IMMAT]],CONTRATS[[#All],[DATE DEBUT]],"&gt;"&amp;I$1,CONTRATS[[#All],[DATE RETOUR]],"&lt;="&amp;data!J$1)</f>
        <v>0</v>
      </c>
      <c r="K6" s="20">
        <f>+SUMIFS(CONTRATS[[#All],[MONTANT LOC]],CONTRATS[[#All],[IMMAT ]],T_01[[#This Row],[IMMAT]],CONTRATS[[#All],[DATE DEBUT]],"&gt;"&amp;J$1,CONTRATS[[#All],[DATE RETOUR]],"&lt;="&amp;data!K$1)</f>
        <v>0</v>
      </c>
      <c r="L6" s="20">
        <f>+SUMIFS(CONTRATS[[#All],[MONTANT LOC]],CONTRATS[[#All],[IMMAT ]],T_01[[#This Row],[IMMAT]],CONTRATS[[#All],[DATE DEBUT]],"&gt;"&amp;K$1,CONTRATS[[#All],[DATE RETOUR]],"&lt;="&amp;data!L$1)</f>
        <v>0</v>
      </c>
      <c r="M6" s="20">
        <f>+SUMIFS(CONTRATS[[#All],[MONTANT LOC]],CONTRATS[[#All],[IMMAT ]],T_01[[#This Row],[IMMAT]],CONTRATS[[#All],[DATE DEBUT]],"&gt;"&amp;L$1,CONTRATS[[#All],[DATE RETOUR]],"&lt;="&amp;data!M$1)</f>
        <v>0</v>
      </c>
      <c r="N6" s="20">
        <f>+SUMIFS(CONTRATS[[#All],[MONTANT LOC]],CONTRATS[[#All],[IMMAT ]],T_01[[#This Row],[IMMAT]],CONTRATS[[#All],[DATE DEBUT]],"&gt;"&amp;M$1,CONTRATS[[#All],[DATE RETOUR]],"&lt;="&amp;data!N$1)</f>
        <v>0</v>
      </c>
      <c r="O6" s="20">
        <f>+SUMIFS(CONTRATS[[#All],[MONTANT LOC]],CONTRATS[[#All],[IMMAT ]],T_01[[#This Row],[IMMAT]],CONTRATS[[#All],[DATE DEBUT]],"&gt;"&amp;N$1,CONTRATS[[#All],[DATE RETOUR]],"&lt;="&amp;data!O$1)</f>
        <v>0</v>
      </c>
      <c r="P6" s="20">
        <f>+SUMIFS(CONTRATS[[#All],[MONTANT LOC]],CONTRATS[[#All],[IMMAT ]],T_01[[#This Row],[IMMAT]],CONTRATS[[#All],[DATE DEBUT]],"&gt;"&amp;O$1,CONTRATS[[#All],[DATE RETOUR]],"&lt;="&amp;data!P$1)</f>
        <v>0</v>
      </c>
      <c r="Q6" s="20">
        <f>+SUMIFS(CONTRATS[[#All],[MONTANT LOC]],CONTRATS[[#All],[IMMAT ]],T_01[[#This Row],[IMMAT]],CONTRATS[[#All],[DATE DEBUT]],"&gt;"&amp;P$1,CONTRATS[[#All],[DATE RETOUR]],"&lt;="&amp;data!Q$1)</f>
        <v>0</v>
      </c>
      <c r="R6" s="20">
        <f>+SUMIFS(CONTRATS[[#All],[MONTANT LOC]],CONTRATS[[#All],[IMMAT ]],T_01[[#This Row],[IMMAT]],CONTRATS[[#All],[DATE DEBUT]],"&gt;"&amp;Q$1,CONTRATS[[#All],[DATE RETOUR]],"&lt;="&amp;data!R$1)</f>
        <v>0</v>
      </c>
      <c r="S6" s="20">
        <f>+SUMIFS(CONTRATS[[#All],[MONTANT LOC]],CONTRATS[[#All],[IMMAT ]],T_01[[#This Row],[IMMAT]],CONTRATS[[#All],[DATE DEBUT]],"&gt;"&amp;R$1,CONTRATS[[#All],[DATE RETOUR]],"&lt;="&amp;data!S$1)</f>
        <v>0</v>
      </c>
    </row>
    <row r="7" spans="1:19" x14ac:dyDescent="0.25">
      <c r="A7">
        <v>5</v>
      </c>
      <c r="B7" t="s">
        <v>4</v>
      </c>
      <c r="D7" t="s">
        <v>92</v>
      </c>
      <c r="E7">
        <v>4</v>
      </c>
      <c r="F7" s="17"/>
      <c r="G7" s="19">
        <f>+SUM(T_01[[#This Row],[JANVIER]:[DECEMBRE]])</f>
        <v>0</v>
      </c>
      <c r="H7" s="20">
        <f>+SUMIFS(CONTRATS[[#All],[MONTANT LOC]],CONTRATS[[#All],[IMMAT ]],T_01[[#This Row],[IMMAT]],CONTRATS[[#All],[DATE DEBUT]],"&gt;"&amp;G$1,CONTRATS[[#All],[DATE RETOUR]],"&lt;="&amp;H$1)</f>
        <v>0</v>
      </c>
      <c r="I7" s="20">
        <f>+SUMIFS(CONTRATS[[#All],[MONTANT LOC]],CONTRATS[[#All],[IMMAT ]],T_01[[#This Row],[IMMAT]],CONTRATS[[#All],[DATE DEBUT]],"&gt;"&amp;H$1,CONTRATS[[#All],[DATE RETOUR]],"&lt;="&amp;data!I$1)</f>
        <v>0</v>
      </c>
      <c r="J7" s="20">
        <f>+SUMIFS(CONTRATS[[#All],[MONTANT LOC]],CONTRATS[[#All],[IMMAT ]],T_01[[#This Row],[IMMAT]],CONTRATS[[#All],[DATE DEBUT]],"&gt;"&amp;I$1,CONTRATS[[#All],[DATE RETOUR]],"&lt;="&amp;data!J$1)</f>
        <v>0</v>
      </c>
      <c r="K7" s="20">
        <f>+SUMIFS(CONTRATS[[#All],[MONTANT LOC]],CONTRATS[[#All],[IMMAT ]],T_01[[#This Row],[IMMAT]],CONTRATS[[#All],[DATE DEBUT]],"&gt;"&amp;J$1,CONTRATS[[#All],[DATE RETOUR]],"&lt;="&amp;data!K$1)</f>
        <v>0</v>
      </c>
      <c r="L7" s="20">
        <f>+SUMIFS(CONTRATS[[#All],[MONTANT LOC]],CONTRATS[[#All],[IMMAT ]],T_01[[#This Row],[IMMAT]],CONTRATS[[#All],[DATE DEBUT]],"&gt;"&amp;K$1,CONTRATS[[#All],[DATE RETOUR]],"&lt;="&amp;data!L$1)</f>
        <v>0</v>
      </c>
      <c r="M7" s="20">
        <f>+SUMIFS(CONTRATS[[#All],[MONTANT LOC]],CONTRATS[[#All],[IMMAT ]],T_01[[#This Row],[IMMAT]],CONTRATS[[#All],[DATE DEBUT]],"&gt;"&amp;L$1,CONTRATS[[#All],[DATE RETOUR]],"&lt;="&amp;data!M$1)</f>
        <v>0</v>
      </c>
      <c r="N7" s="20">
        <f>+SUMIFS(CONTRATS[[#All],[MONTANT LOC]],CONTRATS[[#All],[IMMAT ]],T_01[[#This Row],[IMMAT]],CONTRATS[[#All],[DATE DEBUT]],"&gt;"&amp;M$1,CONTRATS[[#All],[DATE RETOUR]],"&lt;="&amp;data!N$1)</f>
        <v>0</v>
      </c>
      <c r="O7" s="20">
        <f>+SUMIFS(CONTRATS[[#All],[MONTANT LOC]],CONTRATS[[#All],[IMMAT ]],T_01[[#This Row],[IMMAT]],CONTRATS[[#All],[DATE DEBUT]],"&gt;"&amp;N$1,CONTRATS[[#All],[DATE RETOUR]],"&lt;="&amp;data!O$1)</f>
        <v>0</v>
      </c>
      <c r="P7" s="20">
        <f>+SUMIFS(CONTRATS[[#All],[MONTANT LOC]],CONTRATS[[#All],[IMMAT ]],T_01[[#This Row],[IMMAT]],CONTRATS[[#All],[DATE DEBUT]],"&gt;"&amp;O$1,CONTRATS[[#All],[DATE RETOUR]],"&lt;="&amp;data!P$1)</f>
        <v>0</v>
      </c>
      <c r="Q7" s="20">
        <f>+SUMIFS(CONTRATS[[#All],[MONTANT LOC]],CONTRATS[[#All],[IMMAT ]],T_01[[#This Row],[IMMAT]],CONTRATS[[#All],[DATE DEBUT]],"&gt;"&amp;P$1,CONTRATS[[#All],[DATE RETOUR]],"&lt;="&amp;data!Q$1)</f>
        <v>0</v>
      </c>
      <c r="R7" s="20">
        <f>+SUMIFS(CONTRATS[[#All],[MONTANT LOC]],CONTRATS[[#All],[IMMAT ]],T_01[[#This Row],[IMMAT]],CONTRATS[[#All],[DATE DEBUT]],"&gt;"&amp;Q$1,CONTRATS[[#All],[DATE RETOUR]],"&lt;="&amp;data!R$1)</f>
        <v>0</v>
      </c>
      <c r="S7" s="20">
        <f>+SUMIFS(CONTRATS[[#All],[MONTANT LOC]],CONTRATS[[#All],[IMMAT ]],T_01[[#This Row],[IMMAT]],CONTRATS[[#All],[DATE DEBUT]],"&gt;"&amp;R$1,CONTRATS[[#All],[DATE RETOUR]],"&lt;="&amp;data!S$1)</f>
        <v>0</v>
      </c>
    </row>
    <row r="8" spans="1:19" x14ac:dyDescent="0.25">
      <c r="A8">
        <v>6</v>
      </c>
      <c r="B8" t="s">
        <v>5</v>
      </c>
      <c r="D8" t="s">
        <v>93</v>
      </c>
      <c r="E8">
        <v>5</v>
      </c>
      <c r="F8" s="17"/>
      <c r="G8" s="19">
        <f>+SUM(T_01[[#This Row],[JANVIER]:[DECEMBRE]])</f>
        <v>0</v>
      </c>
      <c r="H8" s="20">
        <f>+SUMIFS(CONTRATS[[#All],[MONTANT LOC]],CONTRATS[[#All],[IMMAT ]],T_01[[#This Row],[IMMAT]],CONTRATS[[#All],[DATE DEBUT]],"&gt;"&amp;G$1,CONTRATS[[#All],[DATE RETOUR]],"&lt;="&amp;H$1)</f>
        <v>0</v>
      </c>
      <c r="I8" s="20">
        <f>+SUMIFS(CONTRATS[[#All],[MONTANT LOC]],CONTRATS[[#All],[IMMAT ]],T_01[[#This Row],[IMMAT]],CONTRATS[[#All],[DATE DEBUT]],"&gt;"&amp;H$1,CONTRATS[[#All],[DATE RETOUR]],"&lt;="&amp;data!I$1)</f>
        <v>0</v>
      </c>
      <c r="J8" s="20">
        <f>+SUMIFS(CONTRATS[[#All],[MONTANT LOC]],CONTRATS[[#All],[IMMAT ]],T_01[[#This Row],[IMMAT]],CONTRATS[[#All],[DATE DEBUT]],"&gt;"&amp;I$1,CONTRATS[[#All],[DATE RETOUR]],"&lt;="&amp;data!J$1)</f>
        <v>0</v>
      </c>
      <c r="K8" s="20">
        <f>+SUMIFS(CONTRATS[[#All],[MONTANT LOC]],CONTRATS[[#All],[IMMAT ]],T_01[[#This Row],[IMMAT]],CONTRATS[[#All],[DATE DEBUT]],"&gt;"&amp;J$1,CONTRATS[[#All],[DATE RETOUR]],"&lt;="&amp;data!K$1)</f>
        <v>0</v>
      </c>
      <c r="L8" s="20">
        <f>+SUMIFS(CONTRATS[[#All],[MONTANT LOC]],CONTRATS[[#All],[IMMAT ]],T_01[[#This Row],[IMMAT]],CONTRATS[[#All],[DATE DEBUT]],"&gt;"&amp;K$1,CONTRATS[[#All],[DATE RETOUR]],"&lt;="&amp;data!L$1)</f>
        <v>0</v>
      </c>
      <c r="M8" s="20">
        <f>+SUMIFS(CONTRATS[[#All],[MONTANT LOC]],CONTRATS[[#All],[IMMAT ]],T_01[[#This Row],[IMMAT]],CONTRATS[[#All],[DATE DEBUT]],"&gt;"&amp;L$1,CONTRATS[[#All],[DATE RETOUR]],"&lt;="&amp;data!M$1)</f>
        <v>0</v>
      </c>
      <c r="N8" s="20">
        <f>+SUMIFS(CONTRATS[[#All],[MONTANT LOC]],CONTRATS[[#All],[IMMAT ]],T_01[[#This Row],[IMMAT]],CONTRATS[[#All],[DATE DEBUT]],"&gt;"&amp;M$1,CONTRATS[[#All],[DATE RETOUR]],"&lt;="&amp;data!N$1)</f>
        <v>0</v>
      </c>
      <c r="O8" s="20">
        <f>+SUMIFS(CONTRATS[[#All],[MONTANT LOC]],CONTRATS[[#All],[IMMAT ]],T_01[[#This Row],[IMMAT]],CONTRATS[[#All],[DATE DEBUT]],"&gt;"&amp;N$1,CONTRATS[[#All],[DATE RETOUR]],"&lt;="&amp;data!O$1)</f>
        <v>0</v>
      </c>
      <c r="P8" s="20">
        <f>+SUMIFS(CONTRATS[[#All],[MONTANT LOC]],CONTRATS[[#All],[IMMAT ]],T_01[[#This Row],[IMMAT]],CONTRATS[[#All],[DATE DEBUT]],"&gt;"&amp;O$1,CONTRATS[[#All],[DATE RETOUR]],"&lt;="&amp;data!P$1)</f>
        <v>0</v>
      </c>
      <c r="Q8" s="20">
        <f>+SUMIFS(CONTRATS[[#All],[MONTANT LOC]],CONTRATS[[#All],[IMMAT ]],T_01[[#This Row],[IMMAT]],CONTRATS[[#All],[DATE DEBUT]],"&gt;"&amp;P$1,CONTRATS[[#All],[DATE RETOUR]],"&lt;="&amp;data!Q$1)</f>
        <v>0</v>
      </c>
      <c r="R8" s="20">
        <f>+SUMIFS(CONTRATS[[#All],[MONTANT LOC]],CONTRATS[[#All],[IMMAT ]],T_01[[#This Row],[IMMAT]],CONTRATS[[#All],[DATE DEBUT]],"&gt;"&amp;Q$1,CONTRATS[[#All],[DATE RETOUR]],"&lt;="&amp;data!R$1)</f>
        <v>0</v>
      </c>
      <c r="S8" s="20">
        <f>+SUMIFS(CONTRATS[[#All],[MONTANT LOC]],CONTRATS[[#All],[IMMAT ]],T_01[[#This Row],[IMMAT]],CONTRATS[[#All],[DATE DEBUT]],"&gt;"&amp;R$1,CONTRATS[[#All],[DATE RETOUR]],"&lt;="&amp;data!S$1)</f>
        <v>0</v>
      </c>
    </row>
    <row r="9" spans="1:19" x14ac:dyDescent="0.25">
      <c r="A9">
        <v>7</v>
      </c>
      <c r="B9" t="s">
        <v>6</v>
      </c>
      <c r="D9" t="s">
        <v>94</v>
      </c>
      <c r="E9">
        <v>6</v>
      </c>
      <c r="F9" s="17"/>
      <c r="G9" s="19">
        <f>+SUM(T_01[[#This Row],[JANVIER]:[DECEMBRE]])</f>
        <v>0</v>
      </c>
      <c r="H9" s="20">
        <f>+SUMIFS(CONTRATS[[#All],[MONTANT LOC]],CONTRATS[[#All],[IMMAT ]],T_01[[#This Row],[IMMAT]],CONTRATS[[#All],[DATE DEBUT]],"&gt;"&amp;G$1,CONTRATS[[#All],[DATE RETOUR]],"&lt;="&amp;H$1)</f>
        <v>0</v>
      </c>
      <c r="I9" s="20">
        <f>+SUMIFS(CONTRATS[[#All],[MONTANT LOC]],CONTRATS[[#All],[IMMAT ]],T_01[[#This Row],[IMMAT]],CONTRATS[[#All],[DATE DEBUT]],"&gt;"&amp;H$1,CONTRATS[[#All],[DATE RETOUR]],"&lt;="&amp;data!I$1)</f>
        <v>0</v>
      </c>
      <c r="J9" s="20">
        <f>+SUMIFS(CONTRATS[[#All],[MONTANT LOC]],CONTRATS[[#All],[IMMAT ]],T_01[[#This Row],[IMMAT]],CONTRATS[[#All],[DATE DEBUT]],"&gt;"&amp;I$1,CONTRATS[[#All],[DATE RETOUR]],"&lt;="&amp;data!J$1)</f>
        <v>0</v>
      </c>
      <c r="K9" s="20">
        <f>+SUMIFS(CONTRATS[[#All],[MONTANT LOC]],CONTRATS[[#All],[IMMAT ]],T_01[[#This Row],[IMMAT]],CONTRATS[[#All],[DATE DEBUT]],"&gt;"&amp;J$1,CONTRATS[[#All],[DATE RETOUR]],"&lt;="&amp;data!K$1)</f>
        <v>0</v>
      </c>
      <c r="L9" s="20">
        <f>+SUMIFS(CONTRATS[[#All],[MONTANT LOC]],CONTRATS[[#All],[IMMAT ]],T_01[[#This Row],[IMMAT]],CONTRATS[[#All],[DATE DEBUT]],"&gt;"&amp;K$1,CONTRATS[[#All],[DATE RETOUR]],"&lt;="&amp;data!L$1)</f>
        <v>0</v>
      </c>
      <c r="M9" s="20">
        <f>+SUMIFS(CONTRATS[[#All],[MONTANT LOC]],CONTRATS[[#All],[IMMAT ]],T_01[[#This Row],[IMMAT]],CONTRATS[[#All],[DATE DEBUT]],"&gt;"&amp;L$1,CONTRATS[[#All],[DATE RETOUR]],"&lt;="&amp;data!M$1)</f>
        <v>0</v>
      </c>
      <c r="N9" s="20">
        <f>+SUMIFS(CONTRATS[[#All],[MONTANT LOC]],CONTRATS[[#All],[IMMAT ]],T_01[[#This Row],[IMMAT]],CONTRATS[[#All],[DATE DEBUT]],"&gt;"&amp;M$1,CONTRATS[[#All],[DATE RETOUR]],"&lt;="&amp;data!N$1)</f>
        <v>0</v>
      </c>
      <c r="O9" s="20">
        <f>+SUMIFS(CONTRATS[[#All],[MONTANT LOC]],CONTRATS[[#All],[IMMAT ]],T_01[[#This Row],[IMMAT]],CONTRATS[[#All],[DATE DEBUT]],"&gt;"&amp;N$1,CONTRATS[[#All],[DATE RETOUR]],"&lt;="&amp;data!O$1)</f>
        <v>0</v>
      </c>
      <c r="P9" s="20">
        <f>+SUMIFS(CONTRATS[[#All],[MONTANT LOC]],CONTRATS[[#All],[IMMAT ]],T_01[[#This Row],[IMMAT]],CONTRATS[[#All],[DATE DEBUT]],"&gt;"&amp;O$1,CONTRATS[[#All],[DATE RETOUR]],"&lt;="&amp;data!P$1)</f>
        <v>0</v>
      </c>
      <c r="Q9" s="20">
        <f>+SUMIFS(CONTRATS[[#All],[MONTANT LOC]],CONTRATS[[#All],[IMMAT ]],T_01[[#This Row],[IMMAT]],CONTRATS[[#All],[DATE DEBUT]],"&gt;"&amp;P$1,CONTRATS[[#All],[DATE RETOUR]],"&lt;="&amp;data!Q$1)</f>
        <v>0</v>
      </c>
      <c r="R9" s="20">
        <f>+SUMIFS(CONTRATS[[#All],[MONTANT LOC]],CONTRATS[[#All],[IMMAT ]],T_01[[#This Row],[IMMAT]],CONTRATS[[#All],[DATE DEBUT]],"&gt;"&amp;Q$1,CONTRATS[[#All],[DATE RETOUR]],"&lt;="&amp;data!R$1)</f>
        <v>0</v>
      </c>
      <c r="S9" s="20">
        <f>+SUMIFS(CONTRATS[[#All],[MONTANT LOC]],CONTRATS[[#All],[IMMAT ]],T_01[[#This Row],[IMMAT]],CONTRATS[[#All],[DATE DEBUT]],"&gt;"&amp;R$1,CONTRATS[[#All],[DATE RETOUR]],"&lt;="&amp;data!S$1)</f>
        <v>0</v>
      </c>
    </row>
    <row r="10" spans="1:19" x14ac:dyDescent="0.25">
      <c r="A10">
        <v>8</v>
      </c>
      <c r="B10" t="s">
        <v>7</v>
      </c>
      <c r="D10" t="s">
        <v>95</v>
      </c>
      <c r="E10">
        <v>7</v>
      </c>
      <c r="F10" s="17"/>
      <c r="G10" s="19">
        <f>+SUM(T_01[[#This Row],[JANVIER]:[DECEMBRE]])</f>
        <v>0</v>
      </c>
      <c r="H10" s="20">
        <f>+SUMIFS(CONTRATS[[#All],[MONTANT LOC]],CONTRATS[[#All],[IMMAT ]],T_01[[#This Row],[IMMAT]],CONTRATS[[#All],[DATE DEBUT]],"&gt;"&amp;G$1,CONTRATS[[#All],[DATE RETOUR]],"&lt;="&amp;H$1)</f>
        <v>0</v>
      </c>
      <c r="I10" s="20">
        <f>+SUMIFS(CONTRATS[[#All],[MONTANT LOC]],CONTRATS[[#All],[IMMAT ]],T_01[[#This Row],[IMMAT]],CONTRATS[[#All],[DATE DEBUT]],"&gt;"&amp;H$1,CONTRATS[[#All],[DATE RETOUR]],"&lt;="&amp;data!I$1)</f>
        <v>0</v>
      </c>
      <c r="J10" s="20">
        <f>+SUMIFS(CONTRATS[[#All],[MONTANT LOC]],CONTRATS[[#All],[IMMAT ]],T_01[[#This Row],[IMMAT]],CONTRATS[[#All],[DATE DEBUT]],"&gt;"&amp;I$1,CONTRATS[[#All],[DATE RETOUR]],"&lt;="&amp;data!J$1)</f>
        <v>0</v>
      </c>
      <c r="K10" s="20">
        <f>+SUMIFS(CONTRATS[[#All],[MONTANT LOC]],CONTRATS[[#All],[IMMAT ]],T_01[[#This Row],[IMMAT]],CONTRATS[[#All],[DATE DEBUT]],"&gt;"&amp;J$1,CONTRATS[[#All],[DATE RETOUR]],"&lt;="&amp;data!K$1)</f>
        <v>0</v>
      </c>
      <c r="L10" s="20">
        <f>+SUMIFS(CONTRATS[[#All],[MONTANT LOC]],CONTRATS[[#All],[IMMAT ]],T_01[[#This Row],[IMMAT]],CONTRATS[[#All],[DATE DEBUT]],"&gt;"&amp;K$1,CONTRATS[[#All],[DATE RETOUR]],"&lt;="&amp;data!L$1)</f>
        <v>0</v>
      </c>
      <c r="M10" s="20">
        <f>+SUMIFS(CONTRATS[[#All],[MONTANT LOC]],CONTRATS[[#All],[IMMAT ]],T_01[[#This Row],[IMMAT]],CONTRATS[[#All],[DATE DEBUT]],"&gt;"&amp;L$1,CONTRATS[[#All],[DATE RETOUR]],"&lt;="&amp;data!M$1)</f>
        <v>0</v>
      </c>
      <c r="N10" s="20">
        <f>+SUMIFS(CONTRATS[[#All],[MONTANT LOC]],CONTRATS[[#All],[IMMAT ]],T_01[[#This Row],[IMMAT]],CONTRATS[[#All],[DATE DEBUT]],"&gt;"&amp;M$1,CONTRATS[[#All],[DATE RETOUR]],"&lt;="&amp;data!N$1)</f>
        <v>0</v>
      </c>
      <c r="O10" s="20">
        <f>+SUMIFS(CONTRATS[[#All],[MONTANT LOC]],CONTRATS[[#All],[IMMAT ]],T_01[[#This Row],[IMMAT]],CONTRATS[[#All],[DATE DEBUT]],"&gt;"&amp;N$1,CONTRATS[[#All],[DATE RETOUR]],"&lt;="&amp;data!O$1)</f>
        <v>0</v>
      </c>
      <c r="P10" s="20">
        <f>+SUMIFS(CONTRATS[[#All],[MONTANT LOC]],CONTRATS[[#All],[IMMAT ]],T_01[[#This Row],[IMMAT]],CONTRATS[[#All],[DATE DEBUT]],"&gt;"&amp;O$1,CONTRATS[[#All],[DATE RETOUR]],"&lt;="&amp;data!P$1)</f>
        <v>0</v>
      </c>
      <c r="Q10" s="20">
        <f>+SUMIFS(CONTRATS[[#All],[MONTANT LOC]],CONTRATS[[#All],[IMMAT ]],T_01[[#This Row],[IMMAT]],CONTRATS[[#All],[DATE DEBUT]],"&gt;"&amp;P$1,CONTRATS[[#All],[DATE RETOUR]],"&lt;="&amp;data!Q$1)</f>
        <v>0</v>
      </c>
      <c r="R10" s="20">
        <f>+SUMIFS(CONTRATS[[#All],[MONTANT LOC]],CONTRATS[[#All],[IMMAT ]],T_01[[#This Row],[IMMAT]],CONTRATS[[#All],[DATE DEBUT]],"&gt;"&amp;Q$1,CONTRATS[[#All],[DATE RETOUR]],"&lt;="&amp;data!R$1)</f>
        <v>0</v>
      </c>
      <c r="S10" s="20">
        <f>+SUMIFS(CONTRATS[[#All],[MONTANT LOC]],CONTRATS[[#All],[IMMAT ]],T_01[[#This Row],[IMMAT]],CONTRATS[[#All],[DATE DEBUT]],"&gt;"&amp;R$1,CONTRATS[[#All],[DATE RETOUR]],"&lt;="&amp;data!S$1)</f>
        <v>0</v>
      </c>
    </row>
    <row r="11" spans="1:19" x14ac:dyDescent="0.25">
      <c r="A11">
        <v>9</v>
      </c>
      <c r="B11" t="s">
        <v>8</v>
      </c>
      <c r="D11" t="s">
        <v>96</v>
      </c>
      <c r="E11">
        <v>8</v>
      </c>
      <c r="F11" s="17"/>
      <c r="G11" s="19">
        <f>+SUM(T_01[[#This Row],[JANVIER]:[DECEMBRE]])</f>
        <v>0</v>
      </c>
      <c r="H11" s="20">
        <f>+SUMIFS(CONTRATS[[#All],[MONTANT LOC]],CONTRATS[[#All],[IMMAT ]],T_01[[#This Row],[IMMAT]],CONTRATS[[#All],[DATE DEBUT]],"&gt;"&amp;G$1,CONTRATS[[#All],[DATE RETOUR]],"&lt;="&amp;H$1)</f>
        <v>0</v>
      </c>
      <c r="I11" s="20">
        <f>+SUMIFS(CONTRATS[[#All],[MONTANT LOC]],CONTRATS[[#All],[IMMAT ]],T_01[[#This Row],[IMMAT]],CONTRATS[[#All],[DATE DEBUT]],"&gt;"&amp;H$1,CONTRATS[[#All],[DATE RETOUR]],"&lt;="&amp;data!I$1)</f>
        <v>0</v>
      </c>
      <c r="J11" s="20">
        <f>+SUMIFS(CONTRATS[[#All],[MONTANT LOC]],CONTRATS[[#All],[IMMAT ]],T_01[[#This Row],[IMMAT]],CONTRATS[[#All],[DATE DEBUT]],"&gt;"&amp;I$1,CONTRATS[[#All],[DATE RETOUR]],"&lt;="&amp;data!J$1)</f>
        <v>0</v>
      </c>
      <c r="K11" s="20">
        <f>+SUMIFS(CONTRATS[[#All],[MONTANT LOC]],CONTRATS[[#All],[IMMAT ]],T_01[[#This Row],[IMMAT]],CONTRATS[[#All],[DATE DEBUT]],"&gt;"&amp;J$1,CONTRATS[[#All],[DATE RETOUR]],"&lt;="&amp;data!K$1)</f>
        <v>0</v>
      </c>
      <c r="L11" s="20">
        <f>+SUMIFS(CONTRATS[[#All],[MONTANT LOC]],CONTRATS[[#All],[IMMAT ]],T_01[[#This Row],[IMMAT]],CONTRATS[[#All],[DATE DEBUT]],"&gt;"&amp;K$1,CONTRATS[[#All],[DATE RETOUR]],"&lt;="&amp;data!L$1)</f>
        <v>0</v>
      </c>
      <c r="M11" s="20">
        <f>+SUMIFS(CONTRATS[[#All],[MONTANT LOC]],CONTRATS[[#All],[IMMAT ]],T_01[[#This Row],[IMMAT]],CONTRATS[[#All],[DATE DEBUT]],"&gt;"&amp;L$1,CONTRATS[[#All],[DATE RETOUR]],"&lt;="&amp;data!M$1)</f>
        <v>0</v>
      </c>
      <c r="N11" s="20">
        <f>+SUMIFS(CONTRATS[[#All],[MONTANT LOC]],CONTRATS[[#All],[IMMAT ]],T_01[[#This Row],[IMMAT]],CONTRATS[[#All],[DATE DEBUT]],"&gt;"&amp;M$1,CONTRATS[[#All],[DATE RETOUR]],"&lt;="&amp;data!N$1)</f>
        <v>0</v>
      </c>
      <c r="O11" s="20">
        <f>+SUMIFS(CONTRATS[[#All],[MONTANT LOC]],CONTRATS[[#All],[IMMAT ]],T_01[[#This Row],[IMMAT]],CONTRATS[[#All],[DATE DEBUT]],"&gt;"&amp;N$1,CONTRATS[[#All],[DATE RETOUR]],"&lt;="&amp;data!O$1)</f>
        <v>0</v>
      </c>
      <c r="P11" s="20">
        <f>+SUMIFS(CONTRATS[[#All],[MONTANT LOC]],CONTRATS[[#All],[IMMAT ]],T_01[[#This Row],[IMMAT]],CONTRATS[[#All],[DATE DEBUT]],"&gt;"&amp;O$1,CONTRATS[[#All],[DATE RETOUR]],"&lt;="&amp;data!P$1)</f>
        <v>0</v>
      </c>
      <c r="Q11" s="20">
        <f>+SUMIFS(CONTRATS[[#All],[MONTANT LOC]],CONTRATS[[#All],[IMMAT ]],T_01[[#This Row],[IMMAT]],CONTRATS[[#All],[DATE DEBUT]],"&gt;"&amp;P$1,CONTRATS[[#All],[DATE RETOUR]],"&lt;="&amp;data!Q$1)</f>
        <v>0</v>
      </c>
      <c r="R11" s="20">
        <f>+SUMIFS(CONTRATS[[#All],[MONTANT LOC]],CONTRATS[[#All],[IMMAT ]],T_01[[#This Row],[IMMAT]],CONTRATS[[#All],[DATE DEBUT]],"&gt;"&amp;Q$1,CONTRATS[[#All],[DATE RETOUR]],"&lt;="&amp;data!R$1)</f>
        <v>0</v>
      </c>
      <c r="S11" s="20">
        <f>+SUMIFS(CONTRATS[[#All],[MONTANT LOC]],CONTRATS[[#All],[IMMAT ]],T_01[[#This Row],[IMMAT]],CONTRATS[[#All],[DATE DEBUT]],"&gt;"&amp;R$1,CONTRATS[[#All],[DATE RETOUR]],"&lt;="&amp;data!S$1)</f>
        <v>0</v>
      </c>
    </row>
    <row r="12" spans="1:19" x14ac:dyDescent="0.25">
      <c r="A12">
        <v>10</v>
      </c>
      <c r="B12" t="s">
        <v>9</v>
      </c>
      <c r="D12" t="s">
        <v>97</v>
      </c>
      <c r="E12">
        <v>9</v>
      </c>
      <c r="F12" s="17"/>
      <c r="G12" s="19">
        <f>+SUM(T_01[[#This Row],[JANVIER]:[DECEMBRE]])</f>
        <v>0</v>
      </c>
      <c r="H12" s="20">
        <f>+SUMIFS(CONTRATS[[#All],[MONTANT LOC]],CONTRATS[[#All],[IMMAT ]],T_01[[#This Row],[IMMAT]],CONTRATS[[#All],[DATE DEBUT]],"&gt;"&amp;G$1,CONTRATS[[#All],[DATE RETOUR]],"&lt;="&amp;H$1)</f>
        <v>0</v>
      </c>
      <c r="I12" s="20">
        <f>+SUMIFS(CONTRATS[[#All],[MONTANT LOC]],CONTRATS[[#All],[IMMAT ]],T_01[[#This Row],[IMMAT]],CONTRATS[[#All],[DATE DEBUT]],"&gt;"&amp;H$1,CONTRATS[[#All],[DATE RETOUR]],"&lt;="&amp;data!I$1)</f>
        <v>0</v>
      </c>
      <c r="J12" s="20">
        <f>+SUMIFS(CONTRATS[[#All],[MONTANT LOC]],CONTRATS[[#All],[IMMAT ]],T_01[[#This Row],[IMMAT]],CONTRATS[[#All],[DATE DEBUT]],"&gt;"&amp;I$1,CONTRATS[[#All],[DATE RETOUR]],"&lt;="&amp;data!J$1)</f>
        <v>0</v>
      </c>
      <c r="K12" s="20">
        <f>+SUMIFS(CONTRATS[[#All],[MONTANT LOC]],CONTRATS[[#All],[IMMAT ]],T_01[[#This Row],[IMMAT]],CONTRATS[[#All],[DATE DEBUT]],"&gt;"&amp;J$1,CONTRATS[[#All],[DATE RETOUR]],"&lt;="&amp;data!K$1)</f>
        <v>0</v>
      </c>
      <c r="L12" s="20">
        <f>+SUMIFS(CONTRATS[[#All],[MONTANT LOC]],CONTRATS[[#All],[IMMAT ]],T_01[[#This Row],[IMMAT]],CONTRATS[[#All],[DATE DEBUT]],"&gt;"&amp;K$1,CONTRATS[[#All],[DATE RETOUR]],"&lt;="&amp;data!L$1)</f>
        <v>0</v>
      </c>
      <c r="M12" s="20">
        <f>+SUMIFS(CONTRATS[[#All],[MONTANT LOC]],CONTRATS[[#All],[IMMAT ]],T_01[[#This Row],[IMMAT]],CONTRATS[[#All],[DATE DEBUT]],"&gt;"&amp;L$1,CONTRATS[[#All],[DATE RETOUR]],"&lt;="&amp;data!M$1)</f>
        <v>0</v>
      </c>
      <c r="N12" s="20">
        <f>+SUMIFS(CONTRATS[[#All],[MONTANT LOC]],CONTRATS[[#All],[IMMAT ]],T_01[[#This Row],[IMMAT]],CONTRATS[[#All],[DATE DEBUT]],"&gt;"&amp;M$1,CONTRATS[[#All],[DATE RETOUR]],"&lt;="&amp;data!N$1)</f>
        <v>0</v>
      </c>
      <c r="O12" s="20">
        <f>+SUMIFS(CONTRATS[[#All],[MONTANT LOC]],CONTRATS[[#All],[IMMAT ]],T_01[[#This Row],[IMMAT]],CONTRATS[[#All],[DATE DEBUT]],"&gt;"&amp;N$1,CONTRATS[[#All],[DATE RETOUR]],"&lt;="&amp;data!O$1)</f>
        <v>0</v>
      </c>
      <c r="P12" s="20">
        <f>+SUMIFS(CONTRATS[[#All],[MONTANT LOC]],CONTRATS[[#All],[IMMAT ]],T_01[[#This Row],[IMMAT]],CONTRATS[[#All],[DATE DEBUT]],"&gt;"&amp;O$1,CONTRATS[[#All],[DATE RETOUR]],"&lt;="&amp;data!P$1)</f>
        <v>0</v>
      </c>
      <c r="Q12" s="20">
        <f>+SUMIFS(CONTRATS[[#All],[MONTANT LOC]],CONTRATS[[#All],[IMMAT ]],T_01[[#This Row],[IMMAT]],CONTRATS[[#All],[DATE DEBUT]],"&gt;"&amp;P$1,CONTRATS[[#All],[DATE RETOUR]],"&lt;="&amp;data!Q$1)</f>
        <v>0</v>
      </c>
      <c r="R12" s="20">
        <f>+SUMIFS(CONTRATS[[#All],[MONTANT LOC]],CONTRATS[[#All],[IMMAT ]],T_01[[#This Row],[IMMAT]],CONTRATS[[#All],[DATE DEBUT]],"&gt;"&amp;Q$1,CONTRATS[[#All],[DATE RETOUR]],"&lt;="&amp;data!R$1)</f>
        <v>0</v>
      </c>
      <c r="S12" s="20">
        <f>+SUMIFS(CONTRATS[[#All],[MONTANT LOC]],CONTRATS[[#All],[IMMAT ]],T_01[[#This Row],[IMMAT]],CONTRATS[[#All],[DATE DEBUT]],"&gt;"&amp;R$1,CONTRATS[[#All],[DATE RETOUR]],"&lt;="&amp;data!S$1)</f>
        <v>0</v>
      </c>
    </row>
    <row r="13" spans="1:19" x14ac:dyDescent="0.25">
      <c r="A13">
        <v>11</v>
      </c>
      <c r="B13" t="s">
        <v>10</v>
      </c>
      <c r="D13" t="s">
        <v>98</v>
      </c>
      <c r="E13">
        <v>10</v>
      </c>
      <c r="F13" s="17"/>
      <c r="G13" s="19">
        <f>+SUM(T_01[[#This Row],[JANVIER]:[DECEMBRE]])</f>
        <v>0</v>
      </c>
      <c r="H13" s="20">
        <f>+SUMIFS(CONTRATS[[#All],[MONTANT LOC]],CONTRATS[[#All],[IMMAT ]],T_01[[#This Row],[IMMAT]],CONTRATS[[#All],[DATE DEBUT]],"&gt;"&amp;G$1,CONTRATS[[#All],[DATE RETOUR]],"&lt;="&amp;H$1)</f>
        <v>0</v>
      </c>
      <c r="I13" s="20">
        <f>+SUMIFS(CONTRATS[[#All],[MONTANT LOC]],CONTRATS[[#All],[IMMAT ]],T_01[[#This Row],[IMMAT]],CONTRATS[[#All],[DATE DEBUT]],"&gt;"&amp;H$1,CONTRATS[[#All],[DATE RETOUR]],"&lt;="&amp;data!I$1)</f>
        <v>0</v>
      </c>
      <c r="J13" s="20">
        <f>+SUMIFS(CONTRATS[[#All],[MONTANT LOC]],CONTRATS[[#All],[IMMAT ]],T_01[[#This Row],[IMMAT]],CONTRATS[[#All],[DATE DEBUT]],"&gt;"&amp;I$1,CONTRATS[[#All],[DATE RETOUR]],"&lt;="&amp;data!J$1)</f>
        <v>0</v>
      </c>
      <c r="K13" s="20">
        <f>+SUMIFS(CONTRATS[[#All],[MONTANT LOC]],CONTRATS[[#All],[IMMAT ]],T_01[[#This Row],[IMMAT]],CONTRATS[[#All],[DATE DEBUT]],"&gt;"&amp;J$1,CONTRATS[[#All],[DATE RETOUR]],"&lt;="&amp;data!K$1)</f>
        <v>0</v>
      </c>
      <c r="L13" s="20">
        <f>+SUMIFS(CONTRATS[[#All],[MONTANT LOC]],CONTRATS[[#All],[IMMAT ]],T_01[[#This Row],[IMMAT]],CONTRATS[[#All],[DATE DEBUT]],"&gt;"&amp;K$1,CONTRATS[[#All],[DATE RETOUR]],"&lt;="&amp;data!L$1)</f>
        <v>0</v>
      </c>
      <c r="M13" s="20">
        <f>+SUMIFS(CONTRATS[[#All],[MONTANT LOC]],CONTRATS[[#All],[IMMAT ]],T_01[[#This Row],[IMMAT]],CONTRATS[[#All],[DATE DEBUT]],"&gt;"&amp;L$1,CONTRATS[[#All],[DATE RETOUR]],"&lt;="&amp;data!M$1)</f>
        <v>0</v>
      </c>
      <c r="N13" s="20">
        <f>+SUMIFS(CONTRATS[[#All],[MONTANT LOC]],CONTRATS[[#All],[IMMAT ]],T_01[[#This Row],[IMMAT]],CONTRATS[[#All],[DATE DEBUT]],"&gt;"&amp;M$1,CONTRATS[[#All],[DATE RETOUR]],"&lt;="&amp;data!N$1)</f>
        <v>0</v>
      </c>
      <c r="O13" s="20">
        <f>+SUMIFS(CONTRATS[[#All],[MONTANT LOC]],CONTRATS[[#All],[IMMAT ]],T_01[[#This Row],[IMMAT]],CONTRATS[[#All],[DATE DEBUT]],"&gt;"&amp;N$1,CONTRATS[[#All],[DATE RETOUR]],"&lt;="&amp;data!O$1)</f>
        <v>0</v>
      </c>
      <c r="P13" s="20">
        <f>+SUMIFS(CONTRATS[[#All],[MONTANT LOC]],CONTRATS[[#All],[IMMAT ]],T_01[[#This Row],[IMMAT]],CONTRATS[[#All],[DATE DEBUT]],"&gt;"&amp;O$1,CONTRATS[[#All],[DATE RETOUR]],"&lt;="&amp;data!P$1)</f>
        <v>0</v>
      </c>
      <c r="Q13" s="20">
        <f>+SUMIFS(CONTRATS[[#All],[MONTANT LOC]],CONTRATS[[#All],[IMMAT ]],T_01[[#This Row],[IMMAT]],CONTRATS[[#All],[DATE DEBUT]],"&gt;"&amp;P$1,CONTRATS[[#All],[DATE RETOUR]],"&lt;="&amp;data!Q$1)</f>
        <v>0</v>
      </c>
      <c r="R13" s="20">
        <f>+SUMIFS(CONTRATS[[#All],[MONTANT LOC]],CONTRATS[[#All],[IMMAT ]],T_01[[#This Row],[IMMAT]],CONTRATS[[#All],[DATE DEBUT]],"&gt;"&amp;Q$1,CONTRATS[[#All],[DATE RETOUR]],"&lt;="&amp;data!R$1)</f>
        <v>0</v>
      </c>
      <c r="S13" s="20">
        <f>+SUMIFS(CONTRATS[[#All],[MONTANT LOC]],CONTRATS[[#All],[IMMAT ]],T_01[[#This Row],[IMMAT]],CONTRATS[[#All],[DATE DEBUT]],"&gt;"&amp;R$1,CONTRATS[[#All],[DATE RETOUR]],"&lt;="&amp;data!S$1)</f>
        <v>0</v>
      </c>
    </row>
    <row r="14" spans="1:19" x14ac:dyDescent="0.25">
      <c r="A14">
        <v>12</v>
      </c>
      <c r="B14" t="s">
        <v>11</v>
      </c>
      <c r="D14" t="s">
        <v>99</v>
      </c>
      <c r="E14">
        <v>11</v>
      </c>
      <c r="F14" s="17"/>
      <c r="G14" s="19">
        <f>+SUM(T_01[[#This Row],[JANVIER]:[DECEMBRE]])</f>
        <v>0</v>
      </c>
      <c r="H14" s="20">
        <f>+SUMIFS(CONTRATS[[#All],[MONTANT LOC]],CONTRATS[[#All],[IMMAT ]],T_01[[#This Row],[IMMAT]],CONTRATS[[#All],[DATE DEBUT]],"&gt;"&amp;G$1,CONTRATS[[#All],[DATE RETOUR]],"&lt;="&amp;H$1)</f>
        <v>0</v>
      </c>
      <c r="I14" s="20">
        <f>+SUMIFS(CONTRATS[[#All],[MONTANT LOC]],CONTRATS[[#All],[IMMAT ]],T_01[[#This Row],[IMMAT]],CONTRATS[[#All],[DATE DEBUT]],"&gt;"&amp;H$1,CONTRATS[[#All],[DATE RETOUR]],"&lt;="&amp;data!I$1)</f>
        <v>0</v>
      </c>
      <c r="J14" s="20">
        <f>+SUMIFS(CONTRATS[[#All],[MONTANT LOC]],CONTRATS[[#All],[IMMAT ]],T_01[[#This Row],[IMMAT]],CONTRATS[[#All],[DATE DEBUT]],"&gt;"&amp;I$1,CONTRATS[[#All],[DATE RETOUR]],"&lt;="&amp;data!J$1)</f>
        <v>0</v>
      </c>
      <c r="K14" s="20">
        <f>+SUMIFS(CONTRATS[[#All],[MONTANT LOC]],CONTRATS[[#All],[IMMAT ]],T_01[[#This Row],[IMMAT]],CONTRATS[[#All],[DATE DEBUT]],"&gt;"&amp;J$1,CONTRATS[[#All],[DATE RETOUR]],"&lt;="&amp;data!K$1)</f>
        <v>0</v>
      </c>
      <c r="L14" s="20">
        <f>+SUMIFS(CONTRATS[[#All],[MONTANT LOC]],CONTRATS[[#All],[IMMAT ]],T_01[[#This Row],[IMMAT]],CONTRATS[[#All],[DATE DEBUT]],"&gt;"&amp;K$1,CONTRATS[[#All],[DATE RETOUR]],"&lt;="&amp;data!L$1)</f>
        <v>0</v>
      </c>
      <c r="M14" s="20">
        <f>+SUMIFS(CONTRATS[[#All],[MONTANT LOC]],CONTRATS[[#All],[IMMAT ]],T_01[[#This Row],[IMMAT]],CONTRATS[[#All],[DATE DEBUT]],"&gt;"&amp;L$1,CONTRATS[[#All],[DATE RETOUR]],"&lt;="&amp;data!M$1)</f>
        <v>0</v>
      </c>
      <c r="N14" s="20">
        <f>+SUMIFS(CONTRATS[[#All],[MONTANT LOC]],CONTRATS[[#All],[IMMAT ]],T_01[[#This Row],[IMMAT]],CONTRATS[[#All],[DATE DEBUT]],"&gt;"&amp;M$1,CONTRATS[[#All],[DATE RETOUR]],"&lt;="&amp;data!N$1)</f>
        <v>0</v>
      </c>
      <c r="O14" s="20">
        <f>+SUMIFS(CONTRATS[[#All],[MONTANT LOC]],CONTRATS[[#All],[IMMAT ]],T_01[[#This Row],[IMMAT]],CONTRATS[[#All],[DATE DEBUT]],"&gt;"&amp;N$1,CONTRATS[[#All],[DATE RETOUR]],"&lt;="&amp;data!O$1)</f>
        <v>0</v>
      </c>
      <c r="P14" s="20">
        <f>+SUMIFS(CONTRATS[[#All],[MONTANT LOC]],CONTRATS[[#All],[IMMAT ]],T_01[[#This Row],[IMMAT]],CONTRATS[[#All],[DATE DEBUT]],"&gt;"&amp;O$1,CONTRATS[[#All],[DATE RETOUR]],"&lt;="&amp;data!P$1)</f>
        <v>0</v>
      </c>
      <c r="Q14" s="20">
        <f>+SUMIFS(CONTRATS[[#All],[MONTANT LOC]],CONTRATS[[#All],[IMMAT ]],T_01[[#This Row],[IMMAT]],CONTRATS[[#All],[DATE DEBUT]],"&gt;"&amp;P$1,CONTRATS[[#All],[DATE RETOUR]],"&lt;="&amp;data!Q$1)</f>
        <v>0</v>
      </c>
      <c r="R14" s="20">
        <f>+SUMIFS(CONTRATS[[#All],[MONTANT LOC]],CONTRATS[[#All],[IMMAT ]],T_01[[#This Row],[IMMAT]],CONTRATS[[#All],[DATE DEBUT]],"&gt;"&amp;Q$1,CONTRATS[[#All],[DATE RETOUR]],"&lt;="&amp;data!R$1)</f>
        <v>0</v>
      </c>
      <c r="S14" s="20">
        <f>+SUMIFS(CONTRATS[[#All],[MONTANT LOC]],CONTRATS[[#All],[IMMAT ]],T_01[[#This Row],[IMMAT]],CONTRATS[[#All],[DATE DEBUT]],"&gt;"&amp;R$1,CONTRATS[[#All],[DATE RETOUR]],"&lt;="&amp;data!S$1)</f>
        <v>0</v>
      </c>
    </row>
    <row r="15" spans="1:19" x14ac:dyDescent="0.25">
      <c r="A15">
        <v>1</v>
      </c>
      <c r="B15" t="s">
        <v>12</v>
      </c>
      <c r="D15" t="s">
        <v>100</v>
      </c>
      <c r="E15">
        <v>12</v>
      </c>
      <c r="F15" s="17"/>
      <c r="G15" s="19">
        <f>+SUM(T_01[[#This Row],[JANVIER]:[DECEMBRE]])</f>
        <v>750</v>
      </c>
      <c r="H15" s="20">
        <f>+SUMIFS(CONTRATS[[#All],[MONTANT LOC]],CONTRATS[[#All],[IMMAT ]],T_01[[#This Row],[IMMAT]],CONTRATS[[#All],[DATE DEBUT]],"&gt;"&amp;G$1,CONTRATS[[#All],[DATE RETOUR]],"&lt;="&amp;H$1)</f>
        <v>0</v>
      </c>
      <c r="I15" s="20">
        <f>+SUMIFS(CONTRATS[[#All],[MONTANT LOC]],CONTRATS[[#All],[IMMAT ]],T_01[[#This Row],[IMMAT]],CONTRATS[[#All],[DATE DEBUT]],"&gt;"&amp;H$1,CONTRATS[[#All],[DATE RETOUR]],"&lt;="&amp;data!I$1)</f>
        <v>0</v>
      </c>
      <c r="J15" s="20">
        <f>+SUMIFS(CONTRATS[[#All],[MONTANT LOC]],CONTRATS[[#All],[IMMAT ]],T_01[[#This Row],[IMMAT]],CONTRATS[[#All],[DATE DEBUT]],"&gt;"&amp;I$1,CONTRATS[[#All],[DATE RETOUR]],"&lt;="&amp;data!J$1)</f>
        <v>0</v>
      </c>
      <c r="K15" s="20">
        <f>+SUMIFS(CONTRATS[[#All],[MONTANT LOC]],CONTRATS[[#All],[IMMAT ]],T_01[[#This Row],[IMMAT]],CONTRATS[[#All],[DATE DEBUT]],"&gt;"&amp;J$1,CONTRATS[[#All],[DATE RETOUR]],"&lt;="&amp;data!K$1)</f>
        <v>0</v>
      </c>
      <c r="L15" s="20">
        <f>+SUMIFS(CONTRATS[[#All],[MONTANT LOC]],CONTRATS[[#All],[IMMAT ]],T_01[[#This Row],[IMMAT]],CONTRATS[[#All],[DATE DEBUT]],"&gt;"&amp;K$1,CONTRATS[[#All],[DATE RETOUR]],"&lt;="&amp;data!L$1)</f>
        <v>750</v>
      </c>
      <c r="M15" s="20">
        <f>+SUMIFS(CONTRATS[[#All],[MONTANT LOC]],CONTRATS[[#All],[IMMAT ]],T_01[[#This Row],[IMMAT]],CONTRATS[[#All],[DATE DEBUT]],"&gt;"&amp;L$1,CONTRATS[[#All],[DATE RETOUR]],"&lt;="&amp;data!M$1)</f>
        <v>0</v>
      </c>
      <c r="N15" s="20">
        <f>+SUMIFS(CONTRATS[[#All],[MONTANT LOC]],CONTRATS[[#All],[IMMAT ]],T_01[[#This Row],[IMMAT]],CONTRATS[[#All],[DATE DEBUT]],"&gt;"&amp;M$1,CONTRATS[[#All],[DATE RETOUR]],"&lt;="&amp;data!N$1)</f>
        <v>0</v>
      </c>
      <c r="O15" s="20">
        <f>+SUMIFS(CONTRATS[[#All],[MONTANT LOC]],CONTRATS[[#All],[IMMAT ]],T_01[[#This Row],[IMMAT]],CONTRATS[[#All],[DATE DEBUT]],"&gt;"&amp;N$1,CONTRATS[[#All],[DATE RETOUR]],"&lt;="&amp;data!O$1)</f>
        <v>0</v>
      </c>
      <c r="P15" s="20">
        <f>+SUMIFS(CONTRATS[[#All],[MONTANT LOC]],CONTRATS[[#All],[IMMAT ]],T_01[[#This Row],[IMMAT]],CONTRATS[[#All],[DATE DEBUT]],"&gt;"&amp;O$1,CONTRATS[[#All],[DATE RETOUR]],"&lt;="&amp;data!P$1)</f>
        <v>0</v>
      </c>
      <c r="Q15" s="20">
        <f>+SUMIFS(CONTRATS[[#All],[MONTANT LOC]],CONTRATS[[#All],[IMMAT ]],T_01[[#This Row],[IMMAT]],CONTRATS[[#All],[DATE DEBUT]],"&gt;"&amp;P$1,CONTRATS[[#All],[DATE RETOUR]],"&lt;="&amp;data!Q$1)</f>
        <v>0</v>
      </c>
      <c r="R15" s="20">
        <f>+SUMIFS(CONTRATS[[#All],[MONTANT LOC]],CONTRATS[[#All],[IMMAT ]],T_01[[#This Row],[IMMAT]],CONTRATS[[#All],[DATE DEBUT]],"&gt;"&amp;Q$1,CONTRATS[[#All],[DATE RETOUR]],"&lt;="&amp;data!R$1)</f>
        <v>0</v>
      </c>
      <c r="S15" s="20">
        <f>+SUMIFS(CONTRATS[[#All],[MONTANT LOC]],CONTRATS[[#All],[IMMAT ]],T_01[[#This Row],[IMMAT]],CONTRATS[[#All],[DATE DEBUT]],"&gt;"&amp;R$1,CONTRATS[[#All],[DATE RETOUR]],"&lt;="&amp;data!S$1)</f>
        <v>0</v>
      </c>
    </row>
    <row r="16" spans="1:19" x14ac:dyDescent="0.25">
      <c r="A16">
        <v>2</v>
      </c>
      <c r="B16" t="s">
        <v>13</v>
      </c>
      <c r="D16" t="s">
        <v>101</v>
      </c>
      <c r="E16">
        <v>13</v>
      </c>
      <c r="F16" s="17"/>
      <c r="G16" s="19">
        <f>+SUM(T_01[[#This Row],[JANVIER]:[DECEMBRE]])</f>
        <v>0</v>
      </c>
      <c r="H16" s="20">
        <f>+SUMIFS(CONTRATS[[#All],[MONTANT LOC]],CONTRATS[[#All],[IMMAT ]],T_01[[#This Row],[IMMAT]],CONTRATS[[#All],[DATE DEBUT]],"&gt;"&amp;G$1,CONTRATS[[#All],[DATE RETOUR]],"&lt;="&amp;H$1)</f>
        <v>0</v>
      </c>
      <c r="I16" s="20">
        <f>+SUMIFS(CONTRATS[[#All],[MONTANT LOC]],CONTRATS[[#All],[IMMAT ]],T_01[[#This Row],[IMMAT]],CONTRATS[[#All],[DATE DEBUT]],"&gt;"&amp;H$1,CONTRATS[[#All],[DATE RETOUR]],"&lt;="&amp;data!I$1)</f>
        <v>0</v>
      </c>
      <c r="J16" s="20">
        <f>+SUMIFS(CONTRATS[[#All],[MONTANT LOC]],CONTRATS[[#All],[IMMAT ]],T_01[[#This Row],[IMMAT]],CONTRATS[[#All],[DATE DEBUT]],"&gt;"&amp;I$1,CONTRATS[[#All],[DATE RETOUR]],"&lt;="&amp;data!J$1)</f>
        <v>0</v>
      </c>
      <c r="K16" s="20">
        <f>+SUMIFS(CONTRATS[[#All],[MONTANT LOC]],CONTRATS[[#All],[IMMAT ]],T_01[[#This Row],[IMMAT]],CONTRATS[[#All],[DATE DEBUT]],"&gt;"&amp;J$1,CONTRATS[[#All],[DATE RETOUR]],"&lt;="&amp;data!K$1)</f>
        <v>0</v>
      </c>
      <c r="L16" s="20">
        <f>+SUMIFS(CONTRATS[[#All],[MONTANT LOC]],CONTRATS[[#All],[IMMAT ]],T_01[[#This Row],[IMMAT]],CONTRATS[[#All],[DATE DEBUT]],"&gt;"&amp;K$1,CONTRATS[[#All],[DATE RETOUR]],"&lt;="&amp;data!L$1)</f>
        <v>0</v>
      </c>
      <c r="M16" s="20">
        <f>+SUMIFS(CONTRATS[[#All],[MONTANT LOC]],CONTRATS[[#All],[IMMAT ]],T_01[[#This Row],[IMMAT]],CONTRATS[[#All],[DATE DEBUT]],"&gt;"&amp;L$1,CONTRATS[[#All],[DATE RETOUR]],"&lt;="&amp;data!M$1)</f>
        <v>0</v>
      </c>
      <c r="N16" s="20">
        <f>+SUMIFS(CONTRATS[[#All],[MONTANT LOC]],CONTRATS[[#All],[IMMAT ]],T_01[[#This Row],[IMMAT]],CONTRATS[[#All],[DATE DEBUT]],"&gt;"&amp;M$1,CONTRATS[[#All],[DATE RETOUR]],"&lt;="&amp;data!N$1)</f>
        <v>0</v>
      </c>
      <c r="O16" s="20">
        <f>+SUMIFS(CONTRATS[[#All],[MONTANT LOC]],CONTRATS[[#All],[IMMAT ]],T_01[[#This Row],[IMMAT]],CONTRATS[[#All],[DATE DEBUT]],"&gt;"&amp;N$1,CONTRATS[[#All],[DATE RETOUR]],"&lt;="&amp;data!O$1)</f>
        <v>0</v>
      </c>
      <c r="P16" s="20">
        <f>+SUMIFS(CONTRATS[[#All],[MONTANT LOC]],CONTRATS[[#All],[IMMAT ]],T_01[[#This Row],[IMMAT]],CONTRATS[[#All],[DATE DEBUT]],"&gt;"&amp;O$1,CONTRATS[[#All],[DATE RETOUR]],"&lt;="&amp;data!P$1)</f>
        <v>0</v>
      </c>
      <c r="Q16" s="20">
        <f>+SUMIFS(CONTRATS[[#All],[MONTANT LOC]],CONTRATS[[#All],[IMMAT ]],T_01[[#This Row],[IMMAT]],CONTRATS[[#All],[DATE DEBUT]],"&gt;"&amp;P$1,CONTRATS[[#All],[DATE RETOUR]],"&lt;="&amp;data!Q$1)</f>
        <v>0</v>
      </c>
      <c r="R16" s="20">
        <f>+SUMIFS(CONTRATS[[#All],[MONTANT LOC]],CONTRATS[[#All],[IMMAT ]],T_01[[#This Row],[IMMAT]],CONTRATS[[#All],[DATE DEBUT]],"&gt;"&amp;Q$1,CONTRATS[[#All],[DATE RETOUR]],"&lt;="&amp;data!R$1)</f>
        <v>0</v>
      </c>
      <c r="S16" s="20">
        <f>+SUMIFS(CONTRATS[[#All],[MONTANT LOC]],CONTRATS[[#All],[IMMAT ]],T_01[[#This Row],[IMMAT]],CONTRATS[[#All],[DATE DEBUT]],"&gt;"&amp;R$1,CONTRATS[[#All],[DATE RETOUR]],"&lt;="&amp;data!S$1)</f>
        <v>0</v>
      </c>
    </row>
    <row r="17" spans="1:19" x14ac:dyDescent="0.25">
      <c r="A17">
        <v>3</v>
      </c>
      <c r="B17" t="s">
        <v>14</v>
      </c>
      <c r="D17" t="s">
        <v>102</v>
      </c>
      <c r="E17">
        <v>14</v>
      </c>
      <c r="F17" s="17"/>
      <c r="G17" s="19">
        <f>+SUM(T_01[[#This Row],[JANVIER]:[DECEMBRE]])</f>
        <v>0</v>
      </c>
      <c r="H17" s="20">
        <f>+SUMIFS(CONTRATS[[#All],[MONTANT LOC]],CONTRATS[[#All],[IMMAT ]],T_01[[#This Row],[IMMAT]],CONTRATS[[#All],[DATE DEBUT]],"&gt;"&amp;G$1,CONTRATS[[#All],[DATE RETOUR]],"&lt;="&amp;H$1)</f>
        <v>0</v>
      </c>
      <c r="I17" s="20">
        <f>+SUMIFS(CONTRATS[[#All],[MONTANT LOC]],CONTRATS[[#All],[IMMAT ]],T_01[[#This Row],[IMMAT]],CONTRATS[[#All],[DATE DEBUT]],"&gt;"&amp;H$1,CONTRATS[[#All],[DATE RETOUR]],"&lt;="&amp;data!I$1)</f>
        <v>0</v>
      </c>
      <c r="J17" s="20">
        <f>+SUMIFS(CONTRATS[[#All],[MONTANT LOC]],CONTRATS[[#All],[IMMAT ]],T_01[[#This Row],[IMMAT]],CONTRATS[[#All],[DATE DEBUT]],"&gt;"&amp;I$1,CONTRATS[[#All],[DATE RETOUR]],"&lt;="&amp;data!J$1)</f>
        <v>0</v>
      </c>
      <c r="K17" s="20">
        <f>+SUMIFS(CONTRATS[[#All],[MONTANT LOC]],CONTRATS[[#All],[IMMAT ]],T_01[[#This Row],[IMMAT]],CONTRATS[[#All],[DATE DEBUT]],"&gt;"&amp;J$1,CONTRATS[[#All],[DATE RETOUR]],"&lt;="&amp;data!K$1)</f>
        <v>0</v>
      </c>
      <c r="L17" s="20">
        <f>+SUMIFS(CONTRATS[[#All],[MONTANT LOC]],CONTRATS[[#All],[IMMAT ]],T_01[[#This Row],[IMMAT]],CONTRATS[[#All],[DATE DEBUT]],"&gt;"&amp;K$1,CONTRATS[[#All],[DATE RETOUR]],"&lt;="&amp;data!L$1)</f>
        <v>0</v>
      </c>
      <c r="M17" s="20">
        <f>+SUMIFS(CONTRATS[[#All],[MONTANT LOC]],CONTRATS[[#All],[IMMAT ]],T_01[[#This Row],[IMMAT]],CONTRATS[[#All],[DATE DEBUT]],"&gt;"&amp;L$1,CONTRATS[[#All],[DATE RETOUR]],"&lt;="&amp;data!M$1)</f>
        <v>0</v>
      </c>
      <c r="N17" s="20">
        <f>+SUMIFS(CONTRATS[[#All],[MONTANT LOC]],CONTRATS[[#All],[IMMAT ]],T_01[[#This Row],[IMMAT]],CONTRATS[[#All],[DATE DEBUT]],"&gt;"&amp;M$1,CONTRATS[[#All],[DATE RETOUR]],"&lt;="&amp;data!N$1)</f>
        <v>0</v>
      </c>
      <c r="O17" s="20">
        <f>+SUMIFS(CONTRATS[[#All],[MONTANT LOC]],CONTRATS[[#All],[IMMAT ]],T_01[[#This Row],[IMMAT]],CONTRATS[[#All],[DATE DEBUT]],"&gt;"&amp;N$1,CONTRATS[[#All],[DATE RETOUR]],"&lt;="&amp;data!O$1)</f>
        <v>0</v>
      </c>
      <c r="P17" s="20">
        <f>+SUMIFS(CONTRATS[[#All],[MONTANT LOC]],CONTRATS[[#All],[IMMAT ]],T_01[[#This Row],[IMMAT]],CONTRATS[[#All],[DATE DEBUT]],"&gt;"&amp;O$1,CONTRATS[[#All],[DATE RETOUR]],"&lt;="&amp;data!P$1)</f>
        <v>0</v>
      </c>
      <c r="Q17" s="20">
        <f>+SUMIFS(CONTRATS[[#All],[MONTANT LOC]],CONTRATS[[#All],[IMMAT ]],T_01[[#This Row],[IMMAT]],CONTRATS[[#All],[DATE DEBUT]],"&gt;"&amp;P$1,CONTRATS[[#All],[DATE RETOUR]],"&lt;="&amp;data!Q$1)</f>
        <v>0</v>
      </c>
      <c r="R17" s="20">
        <f>+SUMIFS(CONTRATS[[#All],[MONTANT LOC]],CONTRATS[[#All],[IMMAT ]],T_01[[#This Row],[IMMAT]],CONTRATS[[#All],[DATE DEBUT]],"&gt;"&amp;Q$1,CONTRATS[[#All],[DATE RETOUR]],"&lt;="&amp;data!R$1)</f>
        <v>0</v>
      </c>
      <c r="S17" s="20">
        <f>+SUMIFS(CONTRATS[[#All],[MONTANT LOC]],CONTRATS[[#All],[IMMAT ]],T_01[[#This Row],[IMMAT]],CONTRATS[[#All],[DATE DEBUT]],"&gt;"&amp;R$1,CONTRATS[[#All],[DATE RETOUR]],"&lt;="&amp;data!S$1)</f>
        <v>0</v>
      </c>
    </row>
    <row r="18" spans="1:19" x14ac:dyDescent="0.25">
      <c r="A18">
        <v>4</v>
      </c>
      <c r="B18" t="s">
        <v>15</v>
      </c>
      <c r="D18" t="s">
        <v>103</v>
      </c>
      <c r="E18">
        <v>15</v>
      </c>
      <c r="F18" s="17"/>
      <c r="G18" s="19">
        <f>+SUM(T_01[[#This Row],[JANVIER]:[DECEMBRE]])</f>
        <v>0</v>
      </c>
      <c r="H18" s="20">
        <f>+SUMIFS(CONTRATS[[#All],[MONTANT LOC]],CONTRATS[[#All],[IMMAT ]],T_01[[#This Row],[IMMAT]],CONTRATS[[#All],[DATE DEBUT]],"&gt;"&amp;G$1,CONTRATS[[#All],[DATE RETOUR]],"&lt;="&amp;H$1)</f>
        <v>0</v>
      </c>
      <c r="I18" s="20">
        <f>+SUMIFS(CONTRATS[[#All],[MONTANT LOC]],CONTRATS[[#All],[IMMAT ]],T_01[[#This Row],[IMMAT]],CONTRATS[[#All],[DATE DEBUT]],"&gt;"&amp;H$1,CONTRATS[[#All],[DATE RETOUR]],"&lt;="&amp;data!I$1)</f>
        <v>0</v>
      </c>
      <c r="J18" s="20">
        <f>+SUMIFS(CONTRATS[[#All],[MONTANT LOC]],CONTRATS[[#All],[IMMAT ]],T_01[[#This Row],[IMMAT]],CONTRATS[[#All],[DATE DEBUT]],"&gt;"&amp;I$1,CONTRATS[[#All],[DATE RETOUR]],"&lt;="&amp;data!J$1)</f>
        <v>0</v>
      </c>
      <c r="K18" s="20">
        <f>+SUMIFS(CONTRATS[[#All],[MONTANT LOC]],CONTRATS[[#All],[IMMAT ]],T_01[[#This Row],[IMMAT]],CONTRATS[[#All],[DATE DEBUT]],"&gt;"&amp;J$1,CONTRATS[[#All],[DATE RETOUR]],"&lt;="&amp;data!K$1)</f>
        <v>0</v>
      </c>
      <c r="L18" s="20">
        <f>+SUMIFS(CONTRATS[[#All],[MONTANT LOC]],CONTRATS[[#All],[IMMAT ]],T_01[[#This Row],[IMMAT]],CONTRATS[[#All],[DATE DEBUT]],"&gt;"&amp;K$1,CONTRATS[[#All],[DATE RETOUR]],"&lt;="&amp;data!L$1)</f>
        <v>0</v>
      </c>
      <c r="M18" s="20">
        <f>+SUMIFS(CONTRATS[[#All],[MONTANT LOC]],CONTRATS[[#All],[IMMAT ]],T_01[[#This Row],[IMMAT]],CONTRATS[[#All],[DATE DEBUT]],"&gt;"&amp;L$1,CONTRATS[[#All],[DATE RETOUR]],"&lt;="&amp;data!M$1)</f>
        <v>0</v>
      </c>
      <c r="N18" s="20">
        <f>+SUMIFS(CONTRATS[[#All],[MONTANT LOC]],CONTRATS[[#All],[IMMAT ]],T_01[[#This Row],[IMMAT]],CONTRATS[[#All],[DATE DEBUT]],"&gt;"&amp;M$1,CONTRATS[[#All],[DATE RETOUR]],"&lt;="&amp;data!N$1)</f>
        <v>0</v>
      </c>
      <c r="O18" s="20">
        <f>+SUMIFS(CONTRATS[[#All],[MONTANT LOC]],CONTRATS[[#All],[IMMAT ]],T_01[[#This Row],[IMMAT]],CONTRATS[[#All],[DATE DEBUT]],"&gt;"&amp;N$1,CONTRATS[[#All],[DATE RETOUR]],"&lt;="&amp;data!O$1)</f>
        <v>0</v>
      </c>
      <c r="P18" s="20">
        <f>+SUMIFS(CONTRATS[[#All],[MONTANT LOC]],CONTRATS[[#All],[IMMAT ]],T_01[[#This Row],[IMMAT]],CONTRATS[[#All],[DATE DEBUT]],"&gt;"&amp;O$1,CONTRATS[[#All],[DATE RETOUR]],"&lt;="&amp;data!P$1)</f>
        <v>0</v>
      </c>
      <c r="Q18" s="20">
        <f>+SUMIFS(CONTRATS[[#All],[MONTANT LOC]],CONTRATS[[#All],[IMMAT ]],T_01[[#This Row],[IMMAT]],CONTRATS[[#All],[DATE DEBUT]],"&gt;"&amp;P$1,CONTRATS[[#All],[DATE RETOUR]],"&lt;="&amp;data!Q$1)</f>
        <v>0</v>
      </c>
      <c r="R18" s="20">
        <f>+SUMIFS(CONTRATS[[#All],[MONTANT LOC]],CONTRATS[[#All],[IMMAT ]],T_01[[#This Row],[IMMAT]],CONTRATS[[#All],[DATE DEBUT]],"&gt;"&amp;Q$1,CONTRATS[[#All],[DATE RETOUR]],"&lt;="&amp;data!R$1)</f>
        <v>0</v>
      </c>
      <c r="S18" s="20">
        <f>+SUMIFS(CONTRATS[[#All],[MONTANT LOC]],CONTRATS[[#All],[IMMAT ]],T_01[[#This Row],[IMMAT]],CONTRATS[[#All],[DATE DEBUT]],"&gt;"&amp;R$1,CONTRATS[[#All],[DATE RETOUR]],"&lt;="&amp;data!S$1)</f>
        <v>0</v>
      </c>
    </row>
    <row r="19" spans="1:19" x14ac:dyDescent="0.25">
      <c r="A19">
        <v>5</v>
      </c>
      <c r="B19" t="s">
        <v>16</v>
      </c>
    </row>
    <row r="20" spans="1:19" x14ac:dyDescent="0.25">
      <c r="A20">
        <v>6</v>
      </c>
      <c r="B20" t="s">
        <v>17</v>
      </c>
    </row>
    <row r="21" spans="1:19" x14ac:dyDescent="0.25">
      <c r="A21">
        <v>7</v>
      </c>
      <c r="B21" t="s">
        <v>18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1891F7-6076-4437-9C1D-EC592A3B8C7D}">
  <sheetPr codeName="Feuil3"/>
  <dimension ref="A1:X4"/>
  <sheetViews>
    <sheetView workbookViewId="0">
      <pane ySplit="1" topLeftCell="A2" activePane="bottomLeft" state="frozen"/>
      <selection pane="bottomLeft" activeCell="O1" sqref="O1"/>
    </sheetView>
  </sheetViews>
  <sheetFormatPr baseColWidth="10" defaultRowHeight="15" x14ac:dyDescent="0.25"/>
  <cols>
    <col min="10" max="10" width="11.85546875" customWidth="1"/>
    <col min="11" max="11" width="13.42578125" style="1" customWidth="1"/>
    <col min="12" max="12" width="15.28515625" customWidth="1"/>
    <col min="13" max="13" width="14.7109375" style="1" customWidth="1"/>
    <col min="14" max="14" width="21.7109375" customWidth="1"/>
    <col min="17" max="17" width="12.7109375" customWidth="1"/>
    <col min="18" max="18" width="17.28515625" customWidth="1"/>
    <col min="20" max="20" width="15.7109375" customWidth="1"/>
    <col min="22" max="22" width="15.42578125" bestFit="1" customWidth="1"/>
    <col min="24" max="24" width="14.5703125" bestFit="1" customWidth="1"/>
  </cols>
  <sheetData>
    <row r="1" spans="1:24" s="2" customFormat="1" ht="30" x14ac:dyDescent="0.25">
      <c r="A1" s="2" t="s">
        <v>19</v>
      </c>
      <c r="B1" s="2" t="s">
        <v>20</v>
      </c>
      <c r="C1" s="2" t="s">
        <v>21</v>
      </c>
      <c r="D1" s="2" t="s">
        <v>22</v>
      </c>
      <c r="E1" s="2" t="s">
        <v>23</v>
      </c>
      <c r="F1" s="2" t="s">
        <v>24</v>
      </c>
      <c r="G1" s="2" t="s">
        <v>25</v>
      </c>
      <c r="H1" s="2" t="s">
        <v>26</v>
      </c>
      <c r="I1" s="2" t="s">
        <v>27</v>
      </c>
      <c r="J1" s="2" t="s">
        <v>28</v>
      </c>
      <c r="K1" s="3" t="s">
        <v>29</v>
      </c>
      <c r="L1" s="2" t="s">
        <v>30</v>
      </c>
      <c r="M1" s="3" t="s">
        <v>32</v>
      </c>
      <c r="N1" s="2" t="s">
        <v>31</v>
      </c>
      <c r="O1" s="2" t="s">
        <v>34</v>
      </c>
      <c r="P1" s="2" t="s">
        <v>35</v>
      </c>
      <c r="Q1" s="2" t="s">
        <v>36</v>
      </c>
      <c r="R1" s="2" t="s">
        <v>37</v>
      </c>
      <c r="S1" s="2" t="s">
        <v>33</v>
      </c>
      <c r="T1" s="2" t="s">
        <v>38</v>
      </c>
      <c r="U1" s="2" t="s">
        <v>39</v>
      </c>
      <c r="V1" s="2" t="s">
        <v>42</v>
      </c>
      <c r="W1" s="2" t="s">
        <v>40</v>
      </c>
      <c r="X1" s="2" t="s">
        <v>66</v>
      </c>
    </row>
    <row r="2" spans="1:24" ht="45" x14ac:dyDescent="0.25">
      <c r="A2" s="2" t="s">
        <v>84</v>
      </c>
      <c r="B2" s="2" t="s">
        <v>85</v>
      </c>
      <c r="C2" s="2" t="s">
        <v>44</v>
      </c>
      <c r="D2" s="2" t="s">
        <v>43</v>
      </c>
      <c r="E2" s="2">
        <v>31770</v>
      </c>
      <c r="F2" s="2" t="s">
        <v>45</v>
      </c>
      <c r="G2" s="2" t="s">
        <v>46</v>
      </c>
      <c r="H2" s="2">
        <v>336</v>
      </c>
      <c r="I2" s="2" t="s">
        <v>47</v>
      </c>
      <c r="J2" s="2" t="s">
        <v>48</v>
      </c>
      <c r="K2" s="3">
        <v>45062</v>
      </c>
      <c r="L2" s="2" t="s">
        <v>49</v>
      </c>
      <c r="M2" s="3">
        <v>45066</v>
      </c>
      <c r="N2" s="2" t="s">
        <v>49</v>
      </c>
      <c r="O2" s="2" t="s">
        <v>89</v>
      </c>
      <c r="P2" s="2">
        <v>1</v>
      </c>
      <c r="Q2" s="2">
        <v>32315</v>
      </c>
      <c r="R2" s="2">
        <v>600</v>
      </c>
      <c r="S2" s="2">
        <v>1</v>
      </c>
      <c r="T2" s="2">
        <v>850</v>
      </c>
      <c r="U2" s="2">
        <v>123</v>
      </c>
      <c r="V2" s="2" t="s">
        <v>50</v>
      </c>
      <c r="W2" s="2"/>
      <c r="X2" t="str">
        <f>+CONTRATS[[#This Row],[IMMAT ]]&amp;CONTRATS[[#This Row],[DATE DEBUT]]</f>
        <v>plaque145062</v>
      </c>
    </row>
    <row r="3" spans="1:24" x14ac:dyDescent="0.25">
      <c r="A3" t="s">
        <v>86</v>
      </c>
      <c r="B3" t="s">
        <v>87</v>
      </c>
      <c r="C3" t="s">
        <v>61</v>
      </c>
      <c r="D3" t="s">
        <v>62</v>
      </c>
      <c r="E3">
        <v>1100</v>
      </c>
      <c r="F3" t="s">
        <v>51</v>
      </c>
      <c r="G3" t="s">
        <v>63</v>
      </c>
      <c r="H3" t="s">
        <v>64</v>
      </c>
      <c r="I3">
        <v>321310</v>
      </c>
      <c r="J3" t="s">
        <v>65</v>
      </c>
      <c r="K3" s="1">
        <v>45056</v>
      </c>
      <c r="L3" t="s">
        <v>49</v>
      </c>
      <c r="M3" s="1">
        <v>45058</v>
      </c>
      <c r="N3" t="s">
        <v>43</v>
      </c>
      <c r="O3" t="s">
        <v>100</v>
      </c>
      <c r="P3">
        <v>12</v>
      </c>
      <c r="Q3" t="s">
        <v>43</v>
      </c>
      <c r="R3" t="s">
        <v>43</v>
      </c>
      <c r="S3" t="s">
        <v>43</v>
      </c>
      <c r="T3" t="s">
        <v>43</v>
      </c>
      <c r="U3" t="s">
        <v>43</v>
      </c>
      <c r="V3" t="s">
        <v>43</v>
      </c>
      <c r="X3" t="str">
        <f>+CONTRATS[[#This Row],[IMMAT ]]&amp;CONTRATS[[#This Row],[DATE DEBUT]]</f>
        <v>plaque1245056</v>
      </c>
    </row>
    <row r="4" spans="1:24" x14ac:dyDescent="0.25">
      <c r="A4" t="s">
        <v>88</v>
      </c>
      <c r="B4" t="s">
        <v>86</v>
      </c>
      <c r="C4" t="s">
        <v>67</v>
      </c>
      <c r="D4" t="s">
        <v>68</v>
      </c>
      <c r="E4">
        <v>1000</v>
      </c>
      <c r="F4" t="s">
        <v>51</v>
      </c>
      <c r="G4" t="s">
        <v>69</v>
      </c>
      <c r="H4" t="s">
        <v>43</v>
      </c>
      <c r="I4" t="s">
        <v>43</v>
      </c>
      <c r="J4" t="s">
        <v>43</v>
      </c>
      <c r="K4" s="1">
        <v>45065</v>
      </c>
      <c r="L4" t="s">
        <v>49</v>
      </c>
      <c r="M4" s="1">
        <v>45069</v>
      </c>
      <c r="N4" t="s">
        <v>43</v>
      </c>
      <c r="O4" t="s">
        <v>100</v>
      </c>
      <c r="P4">
        <v>12</v>
      </c>
      <c r="Q4" t="s">
        <v>43</v>
      </c>
      <c r="R4">
        <v>800</v>
      </c>
      <c r="S4">
        <v>1</v>
      </c>
      <c r="T4">
        <v>750</v>
      </c>
      <c r="U4">
        <v>2000</v>
      </c>
      <c r="V4" t="s">
        <v>43</v>
      </c>
      <c r="X4" t="str">
        <f>+CONTRATS[[#This Row],[IMMAT ]]&amp;CONTRATS[[#This Row],[DATE DEBUT]]</f>
        <v>plaque1245065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59B3A-3A98-4532-9571-C2BEF9B817A1}">
  <sheetPr codeName="Feuil4"/>
  <dimension ref="A1:AN29"/>
  <sheetViews>
    <sheetView tabSelected="1" topLeftCell="F3" workbookViewId="0">
      <selection activeCell="W9" sqref="W9"/>
    </sheetView>
  </sheetViews>
  <sheetFormatPr baseColWidth="10" defaultColWidth="11.5703125" defaultRowHeight="15" zeroHeight="1" x14ac:dyDescent="0.25"/>
  <cols>
    <col min="1" max="1" width="2.42578125" customWidth="1"/>
    <col min="2" max="2" width="11.5703125" customWidth="1"/>
    <col min="3" max="3" width="32.42578125" customWidth="1"/>
    <col min="4" max="4" width="11.5703125" style="8" customWidth="1"/>
    <col min="5" max="5" width="20" bestFit="1" customWidth="1"/>
    <col min="6" max="7" width="11.5703125" customWidth="1"/>
    <col min="8" max="8" width="15.42578125" bestFit="1" customWidth="1"/>
    <col min="9" max="10" width="11.5703125" customWidth="1"/>
    <col min="11" max="11" width="11.5703125" hidden="1" customWidth="1"/>
    <col min="12" max="22" width="0" hidden="1" customWidth="1"/>
    <col min="23" max="29" width="7.7109375" style="8" customWidth="1"/>
    <col min="30" max="16384" width="11.5703125" style="8"/>
  </cols>
  <sheetData>
    <row r="1" spans="1:40" hidden="1" x14ac:dyDescent="0.25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32</v>
      </c>
      <c r="N1" t="s">
        <v>31</v>
      </c>
      <c r="O1" t="s">
        <v>34</v>
      </c>
      <c r="P1" t="s">
        <v>35</v>
      </c>
      <c r="Q1" t="s">
        <v>36</v>
      </c>
      <c r="R1" t="s">
        <v>37</v>
      </c>
      <c r="S1" t="s">
        <v>33</v>
      </c>
      <c r="T1" t="s">
        <v>38</v>
      </c>
      <c r="U1" t="s">
        <v>39</v>
      </c>
      <c r="V1" t="s">
        <v>42</v>
      </c>
    </row>
    <row r="2" spans="1:40" hidden="1" x14ac:dyDescent="0.25">
      <c r="A2" t="str">
        <f>IF(C8="","",C8)</f>
        <v/>
      </c>
      <c r="B2" t="str">
        <f>IF(C10="","",C10)</f>
        <v/>
      </c>
      <c r="C2" t="str">
        <f>IF(C12="","",C12)</f>
        <v/>
      </c>
      <c r="D2" t="str">
        <f>IF(C14="","",C14)</f>
        <v/>
      </c>
      <c r="E2" t="str">
        <f>IF(C16="","",C16)</f>
        <v/>
      </c>
      <c r="F2" t="str">
        <f>IF(C18="","",C18)</f>
        <v/>
      </c>
      <c r="G2" t="str">
        <f>IF(C20="","",C20)</f>
        <v/>
      </c>
      <c r="H2" t="str">
        <f>IF(C22="","",C22)</f>
        <v/>
      </c>
      <c r="I2" t="str">
        <f>IF(C24="","",C24)</f>
        <v/>
      </c>
      <c r="J2" t="str">
        <f>IF(C26="","",C26)</f>
        <v/>
      </c>
      <c r="K2" s="1" t="str">
        <f>+IF(F10="","",F10)</f>
        <v/>
      </c>
      <c r="L2" t="str">
        <f>+IF(F12="","",F12)</f>
        <v/>
      </c>
      <c r="M2" t="str">
        <f>+IF(F14="","",F14)</f>
        <v/>
      </c>
      <c r="N2" t="str">
        <f>+IF(F16="","",F16)</f>
        <v/>
      </c>
      <c r="O2" t="str">
        <f>+IF(F8="","",F8)</f>
        <v>plaque12</v>
      </c>
      <c r="P2">
        <f>+IF(I8="","",I8)</f>
        <v>12</v>
      </c>
      <c r="Q2" t="str">
        <f>+IF(I10="","",I10)</f>
        <v/>
      </c>
      <c r="R2" t="str">
        <f>+IF(I12="","",I12)</f>
        <v/>
      </c>
      <c r="S2" t="str">
        <f>+IF(I14="","",I14)</f>
        <v/>
      </c>
      <c r="T2" t="str">
        <f>+IF(I16="","",I16)</f>
        <v/>
      </c>
      <c r="U2" t="str">
        <f>+IF(I18="","",I18)</f>
        <v/>
      </c>
      <c r="V2">
        <f>+IF(E21="","",E21)</f>
        <v>1</v>
      </c>
    </row>
    <row r="3" spans="1:40" x14ac:dyDescent="0.25">
      <c r="A3" s="8"/>
      <c r="B3" s="32" t="s">
        <v>41</v>
      </c>
      <c r="C3" s="32"/>
      <c r="D3" s="32"/>
      <c r="E3" s="32"/>
      <c r="F3" s="32"/>
      <c r="G3" s="32"/>
      <c r="H3" s="32"/>
      <c r="I3" s="32"/>
      <c r="J3" s="8"/>
      <c r="K3" s="8"/>
      <c r="AF3" t="s">
        <v>0</v>
      </c>
      <c r="AG3">
        <v>2019</v>
      </c>
      <c r="AH3" t="s">
        <v>55</v>
      </c>
      <c r="AI3" t="s">
        <v>56</v>
      </c>
      <c r="AJ3" t="s">
        <v>56</v>
      </c>
      <c r="AK3" t="s">
        <v>57</v>
      </c>
      <c r="AL3" t="s">
        <v>58</v>
      </c>
      <c r="AM3" t="s">
        <v>59</v>
      </c>
      <c r="AN3" t="s">
        <v>60</v>
      </c>
    </row>
    <row r="4" spans="1:40" ht="19.5" x14ac:dyDescent="0.3">
      <c r="A4" s="8"/>
      <c r="B4" s="32"/>
      <c r="C4" s="32"/>
      <c r="D4" s="32"/>
      <c r="E4" s="32"/>
      <c r="F4" s="32"/>
      <c r="G4" s="32"/>
      <c r="H4" s="32"/>
      <c r="I4" s="32"/>
      <c r="J4" s="8"/>
      <c r="K4" s="8"/>
      <c r="X4" s="34" t="s">
        <v>4</v>
      </c>
      <c r="Y4" s="34"/>
      <c r="Z4" s="29">
        <v>2023</v>
      </c>
      <c r="AF4" t="s">
        <v>1</v>
      </c>
      <c r="AG4">
        <f t="shared" ref="AG4:AG14" si="0">+AG3+1</f>
        <v>2020</v>
      </c>
      <c r="AH4" s="13">
        <f t="shared" ref="AH4:AN4" si="1">+W8</f>
        <v>45047</v>
      </c>
      <c r="AI4" s="13">
        <f t="shared" si="1"/>
        <v>45048</v>
      </c>
      <c r="AJ4" s="13">
        <f t="shared" si="1"/>
        <v>45049</v>
      </c>
      <c r="AK4" s="13">
        <f t="shared" si="1"/>
        <v>45050</v>
      </c>
      <c r="AL4" s="13">
        <f t="shared" si="1"/>
        <v>45051</v>
      </c>
      <c r="AM4" s="13">
        <f t="shared" si="1"/>
        <v>45052</v>
      </c>
      <c r="AN4" s="13">
        <f t="shared" si="1"/>
        <v>45053</v>
      </c>
    </row>
    <row r="5" spans="1:40" x14ac:dyDescent="0.25">
      <c r="A5" s="8"/>
      <c r="B5" s="32"/>
      <c r="C5" s="32"/>
      <c r="D5" s="32"/>
      <c r="E5" s="32"/>
      <c r="F5" s="32"/>
      <c r="G5" s="32"/>
      <c r="H5" s="32"/>
      <c r="I5" s="32"/>
      <c r="J5" s="8"/>
      <c r="K5" s="8"/>
      <c r="AF5" t="s">
        <v>2</v>
      </c>
      <c r="AG5">
        <f t="shared" si="0"/>
        <v>2021</v>
      </c>
      <c r="AH5" s="14" t="str">
        <f t="shared" ref="AH5:AN5" si="2">+$F$8&amp;AH4</f>
        <v>plaque1245047</v>
      </c>
      <c r="AI5" s="14" t="str">
        <f t="shared" si="2"/>
        <v>plaque1245048</v>
      </c>
      <c r="AJ5" s="14" t="str">
        <f t="shared" si="2"/>
        <v>plaque1245049</v>
      </c>
      <c r="AK5" s="14" t="str">
        <f t="shared" si="2"/>
        <v>plaque1245050</v>
      </c>
      <c r="AL5" s="14" t="str">
        <f t="shared" si="2"/>
        <v>plaque1245051</v>
      </c>
      <c r="AM5" s="14" t="str">
        <f t="shared" si="2"/>
        <v>plaque1245052</v>
      </c>
      <c r="AN5" s="14" t="str">
        <f t="shared" si="2"/>
        <v>plaque1245053</v>
      </c>
    </row>
    <row r="6" spans="1:40" ht="20.25" thickBot="1" x14ac:dyDescent="0.35">
      <c r="A6" s="8"/>
      <c r="B6" s="8"/>
      <c r="C6" s="8"/>
      <c r="E6" s="8"/>
      <c r="F6" s="8"/>
      <c r="G6" s="8"/>
      <c r="H6" s="8"/>
      <c r="I6" s="8"/>
      <c r="J6" s="8"/>
      <c r="K6" s="8"/>
      <c r="W6" s="30" t="str">
        <f>+X4&amp;" "&amp;Z4</f>
        <v>Mai 2023</v>
      </c>
      <c r="X6" s="31"/>
      <c r="Y6" s="31"/>
      <c r="Z6" s="31"/>
      <c r="AA6" s="31"/>
      <c r="AB6" s="31"/>
      <c r="AC6" s="31"/>
      <c r="AF6" t="s">
        <v>3</v>
      </c>
      <c r="AG6">
        <f t="shared" si="0"/>
        <v>2022</v>
      </c>
      <c r="AH6" s="13">
        <f t="shared" ref="AH6:AN6" si="3">+W10</f>
        <v>45054</v>
      </c>
      <c r="AI6" s="13">
        <f t="shared" si="3"/>
        <v>45055</v>
      </c>
      <c r="AJ6" s="13">
        <f t="shared" si="3"/>
        <v>45056</v>
      </c>
      <c r="AK6" s="13">
        <f t="shared" si="3"/>
        <v>45057</v>
      </c>
      <c r="AL6" s="13">
        <f t="shared" si="3"/>
        <v>45058</v>
      </c>
      <c r="AM6" s="13">
        <f t="shared" si="3"/>
        <v>45059</v>
      </c>
      <c r="AN6" s="13">
        <f t="shared" si="3"/>
        <v>45060</v>
      </c>
    </row>
    <row r="7" spans="1:40" ht="19.5" thickBot="1" x14ac:dyDescent="0.35">
      <c r="A7" s="8"/>
      <c r="B7" s="8"/>
      <c r="C7" s="8"/>
      <c r="E7" s="8"/>
      <c r="F7" s="8"/>
      <c r="G7" s="8"/>
      <c r="H7" s="8"/>
      <c r="I7" s="8"/>
      <c r="J7" s="8"/>
      <c r="K7" s="8"/>
      <c r="W7" s="22" t="s">
        <v>55</v>
      </c>
      <c r="X7" s="23" t="s">
        <v>56</v>
      </c>
      <c r="Y7" s="23" t="s">
        <v>56</v>
      </c>
      <c r="Z7" s="23" t="s">
        <v>57</v>
      </c>
      <c r="AA7" s="23" t="s">
        <v>58</v>
      </c>
      <c r="AB7" s="23" t="s">
        <v>59</v>
      </c>
      <c r="AC7" s="24" t="s">
        <v>60</v>
      </c>
      <c r="AF7" t="s">
        <v>4</v>
      </c>
      <c r="AG7">
        <f t="shared" si="0"/>
        <v>2023</v>
      </c>
      <c r="AH7" s="14" t="str">
        <f t="shared" ref="AH7" si="4">+$F$8&amp;AH6</f>
        <v>plaque1245054</v>
      </c>
      <c r="AI7" s="14" t="str">
        <f t="shared" ref="AI7" si="5">+$F$8&amp;AI6</f>
        <v>plaque1245055</v>
      </c>
      <c r="AJ7" s="14" t="str">
        <f t="shared" ref="AJ7" si="6">+$F$8&amp;AJ6</f>
        <v>plaque1245056</v>
      </c>
      <c r="AK7" s="14" t="str">
        <f t="shared" ref="AK7" si="7">+$F$8&amp;AK6</f>
        <v>plaque1245057</v>
      </c>
      <c r="AL7" s="14" t="str">
        <f t="shared" ref="AL7" si="8">+$F$8&amp;AL6</f>
        <v>plaque1245058</v>
      </c>
      <c r="AM7" s="14" t="str">
        <f t="shared" ref="AM7" si="9">+$F$8&amp;AM6</f>
        <v>plaque1245059</v>
      </c>
      <c r="AN7" s="14" t="str">
        <f t="shared" ref="AN7" si="10">+$F$8&amp;AN6</f>
        <v>plaque1245060</v>
      </c>
    </row>
    <row r="8" spans="1:40" ht="17.25" x14ac:dyDescent="0.3">
      <c r="A8" s="8"/>
      <c r="B8" s="10" t="s">
        <v>19</v>
      </c>
      <c r="C8" s="4"/>
      <c r="D8" s="9"/>
      <c r="E8" s="11" t="s">
        <v>34</v>
      </c>
      <c r="F8" s="4" t="s">
        <v>100</v>
      </c>
      <c r="G8" s="9"/>
      <c r="H8" s="11" t="s">
        <v>35</v>
      </c>
      <c r="I8" s="4">
        <f>IFERROR(_xlfn.XLOOKUP(F8,T_01[IMMAT],T_01[MODELE]),"")</f>
        <v>12</v>
      </c>
      <c r="J8" s="8"/>
      <c r="K8" s="8"/>
      <c r="W8" s="35">
        <f>+DATEVALUE("01/"&amp;$X$4&amp;"/"&amp;$Z$4)-+WEEKDAY(DATEVALUE("01/"&amp;$X$4&amp;"/"&amp;$Z$4),3)</f>
        <v>45047</v>
      </c>
      <c r="X8" s="36">
        <f t="shared" ref="X8:AC8" si="11">+W8+1</f>
        <v>45048</v>
      </c>
      <c r="Y8" s="36">
        <f t="shared" si="11"/>
        <v>45049</v>
      </c>
      <c r="Z8" s="36">
        <f t="shared" si="11"/>
        <v>45050</v>
      </c>
      <c r="AA8" s="36">
        <f t="shared" si="11"/>
        <v>45051</v>
      </c>
      <c r="AB8" s="37">
        <f t="shared" si="11"/>
        <v>45052</v>
      </c>
      <c r="AC8" s="38">
        <f t="shared" si="11"/>
        <v>45053</v>
      </c>
      <c r="AF8" t="s">
        <v>5</v>
      </c>
      <c r="AG8">
        <f t="shared" si="0"/>
        <v>2024</v>
      </c>
      <c r="AH8" s="13">
        <f t="shared" ref="AH8:AN8" si="12">+W12</f>
        <v>45061</v>
      </c>
      <c r="AI8" s="13">
        <f t="shared" si="12"/>
        <v>45062</v>
      </c>
      <c r="AJ8" s="13">
        <f t="shared" si="12"/>
        <v>45063</v>
      </c>
      <c r="AK8" s="13">
        <f t="shared" si="12"/>
        <v>45064</v>
      </c>
      <c r="AL8" s="13">
        <f t="shared" si="12"/>
        <v>45065</v>
      </c>
      <c r="AM8" s="13">
        <f t="shared" si="12"/>
        <v>45066</v>
      </c>
      <c r="AN8" s="13">
        <f t="shared" si="12"/>
        <v>45067</v>
      </c>
    </row>
    <row r="9" spans="1:40" ht="17.25" x14ac:dyDescent="0.3">
      <c r="A9" s="8"/>
      <c r="B9" s="9"/>
      <c r="C9" s="9"/>
      <c r="D9" s="9"/>
      <c r="E9" s="9"/>
      <c r="F9" s="9"/>
      <c r="G9" s="9"/>
      <c r="H9" s="9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25" t="str">
        <f>IF(COUNTIFS(CONTRATS[[IMMAT ]],FORMULAIRE!$F$8,CONTRATS[DATE RETOUR],"&gt;="&amp;FORMULAIRE!W8,CONTRATS[DATE DEBUT],"&lt;="&amp;FORMULAIRE!W8)&gt;0,"X","")</f>
        <v/>
      </c>
      <c r="X9" s="39" t="str">
        <f>IF(COUNTIFS(CONTRATS[[IMMAT ]],FORMULAIRE!$F$8,CONTRATS[DATE RETOUR],"&gt;="&amp;FORMULAIRE!X8,CONTRATS[DATE DEBUT],"&lt;="&amp;FORMULAIRE!X8)&gt;0,"X","")</f>
        <v/>
      </c>
      <c r="Y9" s="39" t="str">
        <f>IF(COUNTIFS(CONTRATS[[IMMAT ]],FORMULAIRE!$F$8,CONTRATS[DATE RETOUR],"&gt;="&amp;FORMULAIRE!Y8,CONTRATS[DATE DEBUT],"&lt;="&amp;FORMULAIRE!Y8)&gt;0,"X","")</f>
        <v/>
      </c>
      <c r="Z9" s="39" t="str">
        <f>IF(COUNTIFS(CONTRATS[[IMMAT ]],FORMULAIRE!$F$8,CONTRATS[DATE RETOUR],"&gt;="&amp;FORMULAIRE!Z8,CONTRATS[DATE DEBUT],"&lt;="&amp;FORMULAIRE!Z8)&gt;0,"X","")</f>
        <v/>
      </c>
      <c r="AA9" s="39" t="str">
        <f>IF(COUNTIFS(CONTRATS[[IMMAT ]],FORMULAIRE!$F$8,CONTRATS[DATE RETOUR],"&gt;="&amp;FORMULAIRE!AA8,CONTRATS[DATE DEBUT],"&lt;="&amp;FORMULAIRE!AA8)&gt;0,"X","")</f>
        <v/>
      </c>
      <c r="AB9" s="39" t="str">
        <f>IF(COUNTIFS(CONTRATS[[IMMAT ]],FORMULAIRE!$F$8,CONTRATS[DATE RETOUR],"&gt;="&amp;FORMULAIRE!AB8,CONTRATS[DATE DEBUT],"&lt;="&amp;FORMULAIRE!AB8)&gt;0,"X","")</f>
        <v/>
      </c>
      <c r="AC9" s="40" t="str">
        <f>IF(COUNTIFS(CONTRATS[[IMMAT ]],FORMULAIRE!$F$8,CONTRATS[DATE RETOUR],"&gt;="&amp;FORMULAIRE!AC8,CONTRATS[DATE DEBUT],"&lt;="&amp;FORMULAIRE!AC8)&gt;0,"X","")</f>
        <v/>
      </c>
      <c r="AF9" t="s">
        <v>6</v>
      </c>
      <c r="AG9">
        <f t="shared" si="0"/>
        <v>2025</v>
      </c>
      <c r="AH9" s="14" t="str">
        <f t="shared" ref="AH9" si="13">+$F$8&amp;AH8</f>
        <v>plaque1245061</v>
      </c>
      <c r="AI9" s="14" t="str">
        <f t="shared" ref="AI9" si="14">+$F$8&amp;AI8</f>
        <v>plaque1245062</v>
      </c>
      <c r="AJ9" s="14" t="str">
        <f t="shared" ref="AJ9" si="15">+$F$8&amp;AJ8</f>
        <v>plaque1245063</v>
      </c>
      <c r="AK9" s="14" t="str">
        <f t="shared" ref="AK9" si="16">+$F$8&amp;AK8</f>
        <v>plaque1245064</v>
      </c>
      <c r="AL9" s="14" t="str">
        <f t="shared" ref="AL9" si="17">+$F$8&amp;AL8</f>
        <v>plaque1245065</v>
      </c>
      <c r="AM9" s="14" t="str">
        <f t="shared" ref="AM9" si="18">+$F$8&amp;AM8</f>
        <v>plaque1245066</v>
      </c>
      <c r="AN9" s="14" t="str">
        <f t="shared" ref="AN9" si="19">+$F$8&amp;AN8</f>
        <v>plaque1245067</v>
      </c>
    </row>
    <row r="10" spans="1:40" ht="17.25" x14ac:dyDescent="0.3">
      <c r="A10" s="8"/>
      <c r="B10" s="11" t="s">
        <v>20</v>
      </c>
      <c r="C10" s="4"/>
      <c r="D10" s="9"/>
      <c r="E10" s="11" t="s">
        <v>29</v>
      </c>
      <c r="F10" s="5"/>
      <c r="G10" s="9"/>
      <c r="H10" s="11" t="s">
        <v>36</v>
      </c>
      <c r="I10" s="4"/>
      <c r="J10" s="8"/>
      <c r="K10" s="8"/>
      <c r="W10" s="25">
        <f>+AC8+1</f>
        <v>45054</v>
      </c>
      <c r="X10" s="39">
        <f t="shared" ref="X10:AC10" si="20">+W10+1</f>
        <v>45055</v>
      </c>
      <c r="Y10" s="39">
        <f t="shared" si="20"/>
        <v>45056</v>
      </c>
      <c r="Z10" s="39">
        <f t="shared" si="20"/>
        <v>45057</v>
      </c>
      <c r="AA10" s="39">
        <f t="shared" si="20"/>
        <v>45058</v>
      </c>
      <c r="AB10" s="41">
        <f t="shared" si="20"/>
        <v>45059</v>
      </c>
      <c r="AC10" s="26">
        <f t="shared" si="20"/>
        <v>45060</v>
      </c>
      <c r="AF10" t="s">
        <v>7</v>
      </c>
      <c r="AG10">
        <f t="shared" si="0"/>
        <v>2026</v>
      </c>
      <c r="AH10" s="13">
        <f t="shared" ref="AH10:AN10" si="21">+W14</f>
        <v>45068</v>
      </c>
      <c r="AI10" s="13">
        <f t="shared" si="21"/>
        <v>45069</v>
      </c>
      <c r="AJ10" s="13">
        <f t="shared" si="21"/>
        <v>45070</v>
      </c>
      <c r="AK10" s="13">
        <f t="shared" si="21"/>
        <v>45071</v>
      </c>
      <c r="AL10" s="13">
        <f t="shared" si="21"/>
        <v>45072</v>
      </c>
      <c r="AM10" s="13">
        <f t="shared" si="21"/>
        <v>45073</v>
      </c>
      <c r="AN10" s="13">
        <f t="shared" si="21"/>
        <v>45074</v>
      </c>
    </row>
    <row r="11" spans="1:40" ht="17.25" x14ac:dyDescent="0.3">
      <c r="A11" s="8"/>
      <c r="B11" s="9"/>
      <c r="C11" s="9"/>
      <c r="D11" s="9"/>
      <c r="E11" s="9"/>
      <c r="F11" s="9"/>
      <c r="G11" s="9"/>
      <c r="H11" s="9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25" t="str">
        <f>IF(COUNTIFS(CONTRATS[[IMMAT ]],FORMULAIRE!$F$8,CONTRATS[DATE RETOUR],"&gt;="&amp;FORMULAIRE!W10,CONTRATS[DATE DEBUT],"&lt;="&amp;FORMULAIRE!W10)&gt;0,"X","")</f>
        <v/>
      </c>
      <c r="X11" s="39" t="str">
        <f>IF(COUNTIFS(CONTRATS[[IMMAT ]],FORMULAIRE!$F$8,CONTRATS[DATE RETOUR],"&gt;="&amp;FORMULAIRE!X10,CONTRATS[DATE DEBUT],"&lt;="&amp;FORMULAIRE!X10)&gt;0,"X","")</f>
        <v/>
      </c>
      <c r="Y11" s="39" t="str">
        <f>IF(COUNTIFS(CONTRATS[[IMMAT ]],FORMULAIRE!$F$8,CONTRATS[DATE RETOUR],"&gt;="&amp;FORMULAIRE!Y10,CONTRATS[DATE DEBUT],"&lt;="&amp;FORMULAIRE!Y10)&gt;0,"X","")</f>
        <v>X</v>
      </c>
      <c r="Z11" s="39" t="str">
        <f>IF(COUNTIFS(CONTRATS[[IMMAT ]],FORMULAIRE!$F$8,CONTRATS[DATE RETOUR],"&gt;="&amp;FORMULAIRE!Z10,CONTRATS[DATE DEBUT],"&lt;="&amp;FORMULAIRE!Z10)&gt;0,"X","")</f>
        <v>X</v>
      </c>
      <c r="AA11" s="39" t="str">
        <f>IF(COUNTIFS(CONTRATS[[IMMAT ]],FORMULAIRE!$F$8,CONTRATS[DATE RETOUR],"&gt;="&amp;FORMULAIRE!AA10,CONTRATS[DATE DEBUT],"&lt;="&amp;FORMULAIRE!AA10)&gt;0,"X","")</f>
        <v>X</v>
      </c>
      <c r="AB11" s="39" t="str">
        <f>IF(COUNTIFS(CONTRATS[[IMMAT ]],FORMULAIRE!$F$8,CONTRATS[DATE RETOUR],"&gt;="&amp;FORMULAIRE!AB10,CONTRATS[DATE DEBUT],"&lt;="&amp;FORMULAIRE!AB10)&gt;0,"X","")</f>
        <v/>
      </c>
      <c r="AC11" s="40" t="str">
        <f>IF(COUNTIFS(CONTRATS[[IMMAT ]],FORMULAIRE!$F$8,CONTRATS[DATE RETOUR],"&gt;="&amp;FORMULAIRE!AC10,CONTRATS[DATE DEBUT],"&lt;="&amp;FORMULAIRE!AC10)&gt;0,"X","")</f>
        <v/>
      </c>
      <c r="AF11" t="s">
        <v>8</v>
      </c>
      <c r="AG11">
        <f t="shared" si="0"/>
        <v>2027</v>
      </c>
      <c r="AH11" s="14" t="str">
        <f t="shared" ref="AH11" si="22">+$F$8&amp;AH10</f>
        <v>plaque1245068</v>
      </c>
      <c r="AI11" s="14" t="str">
        <f t="shared" ref="AI11" si="23">+$F$8&amp;AI10</f>
        <v>plaque1245069</v>
      </c>
      <c r="AJ11" s="14" t="str">
        <f t="shared" ref="AJ11" si="24">+$F$8&amp;AJ10</f>
        <v>plaque1245070</v>
      </c>
      <c r="AK11" s="14" t="str">
        <f t="shared" ref="AK11" si="25">+$F$8&amp;AK10</f>
        <v>plaque1245071</v>
      </c>
      <c r="AL11" s="14" t="str">
        <f t="shared" ref="AL11" si="26">+$F$8&amp;AL10</f>
        <v>plaque1245072</v>
      </c>
      <c r="AM11" s="14" t="str">
        <f t="shared" ref="AM11" si="27">+$F$8&amp;AM10</f>
        <v>plaque1245073</v>
      </c>
      <c r="AN11" s="14" t="str">
        <f t="shared" ref="AN11" si="28">+$F$8&amp;AN10</f>
        <v>plaque1245074</v>
      </c>
    </row>
    <row r="12" spans="1:40" ht="17.25" x14ac:dyDescent="0.3">
      <c r="A12" s="8"/>
      <c r="B12" s="11" t="s">
        <v>21</v>
      </c>
      <c r="C12" s="4"/>
      <c r="D12" s="9"/>
      <c r="E12" s="11" t="s">
        <v>30</v>
      </c>
      <c r="F12" s="4"/>
      <c r="G12" s="9"/>
      <c r="H12" s="11" t="s">
        <v>37</v>
      </c>
      <c r="I12" s="4"/>
      <c r="J12" s="8"/>
      <c r="K12" s="8"/>
      <c r="W12" s="25">
        <f>+AC10+1</f>
        <v>45061</v>
      </c>
      <c r="X12" s="39">
        <f t="shared" ref="X12:AC12" si="29">+W12+1</f>
        <v>45062</v>
      </c>
      <c r="Y12" s="39">
        <f t="shared" si="29"/>
        <v>45063</v>
      </c>
      <c r="Z12" s="39">
        <f t="shared" si="29"/>
        <v>45064</v>
      </c>
      <c r="AA12" s="39">
        <f t="shared" si="29"/>
        <v>45065</v>
      </c>
      <c r="AB12" s="41">
        <f t="shared" si="29"/>
        <v>45066</v>
      </c>
      <c r="AC12" s="26">
        <f t="shared" si="29"/>
        <v>45067</v>
      </c>
      <c r="AF12" t="s">
        <v>9</v>
      </c>
      <c r="AG12">
        <f t="shared" si="0"/>
        <v>2028</v>
      </c>
      <c r="AH12" s="13">
        <f t="shared" ref="AH12:AN12" si="30">+W16</f>
        <v>45075</v>
      </c>
      <c r="AI12" s="13">
        <f t="shared" si="30"/>
        <v>45076</v>
      </c>
      <c r="AJ12" s="13">
        <f t="shared" si="30"/>
        <v>45077</v>
      </c>
      <c r="AK12" s="13">
        <f t="shared" si="30"/>
        <v>45078</v>
      </c>
      <c r="AL12" s="13">
        <f t="shared" si="30"/>
        <v>45079</v>
      </c>
      <c r="AM12" s="13">
        <f t="shared" si="30"/>
        <v>45080</v>
      </c>
      <c r="AN12" s="13">
        <f t="shared" si="30"/>
        <v>45081</v>
      </c>
    </row>
    <row r="13" spans="1:40" ht="17.25" x14ac:dyDescent="0.3">
      <c r="A13" s="8"/>
      <c r="B13" s="9"/>
      <c r="C13" s="9"/>
      <c r="D13" s="9"/>
      <c r="E13" s="9"/>
      <c r="F13" s="9"/>
      <c r="G13" s="9"/>
      <c r="H13" s="9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25" t="str">
        <f>IF(COUNTIFS(CONTRATS[[IMMAT ]],FORMULAIRE!$F$8,CONTRATS[DATE RETOUR],"&gt;="&amp;FORMULAIRE!W12,CONTRATS[DATE DEBUT],"&lt;="&amp;FORMULAIRE!W12)&gt;0,"X","")</f>
        <v/>
      </c>
      <c r="X13" s="39" t="str">
        <f>IF(COUNTIFS(CONTRATS[[IMMAT ]],FORMULAIRE!$F$8,CONTRATS[DATE RETOUR],"&gt;="&amp;FORMULAIRE!X12,CONTRATS[DATE DEBUT],"&lt;="&amp;FORMULAIRE!X12)&gt;0,"X","")</f>
        <v/>
      </c>
      <c r="Y13" s="39" t="str">
        <f>IF(COUNTIFS(CONTRATS[[IMMAT ]],FORMULAIRE!$F$8,CONTRATS[DATE RETOUR],"&gt;="&amp;FORMULAIRE!Y12,CONTRATS[DATE DEBUT],"&lt;="&amp;FORMULAIRE!Y12)&gt;0,"X","")</f>
        <v/>
      </c>
      <c r="Z13" s="39" t="str">
        <f>IF(COUNTIFS(CONTRATS[[IMMAT ]],FORMULAIRE!$F$8,CONTRATS[DATE RETOUR],"&gt;="&amp;FORMULAIRE!Z12,CONTRATS[DATE DEBUT],"&lt;="&amp;FORMULAIRE!Z12)&gt;0,"X","")</f>
        <v/>
      </c>
      <c r="AA13" s="39" t="str">
        <f>IF(COUNTIFS(CONTRATS[[IMMAT ]],FORMULAIRE!$F$8,CONTRATS[DATE RETOUR],"&gt;="&amp;FORMULAIRE!AA12,CONTRATS[DATE DEBUT],"&lt;="&amp;FORMULAIRE!AA12)&gt;0,"X","")</f>
        <v>X</v>
      </c>
      <c r="AB13" s="39" t="str">
        <f>IF(COUNTIFS(CONTRATS[[IMMAT ]],FORMULAIRE!$F$8,CONTRATS[DATE RETOUR],"&gt;="&amp;FORMULAIRE!AB12,CONTRATS[DATE DEBUT],"&lt;="&amp;FORMULAIRE!AB12)&gt;0,"X","")</f>
        <v>X</v>
      </c>
      <c r="AC13" s="40" t="str">
        <f>IF(COUNTIFS(CONTRATS[[IMMAT ]],FORMULAIRE!$F$8,CONTRATS[DATE RETOUR],"&gt;="&amp;FORMULAIRE!AC12,CONTRATS[DATE DEBUT],"&lt;="&amp;FORMULAIRE!AC12)&gt;0,"X","")</f>
        <v>X</v>
      </c>
      <c r="AF13" t="s">
        <v>10</v>
      </c>
      <c r="AG13">
        <f t="shared" si="0"/>
        <v>2029</v>
      </c>
      <c r="AH13" s="14" t="str">
        <f t="shared" ref="AH13" si="31">+$F$8&amp;AH12</f>
        <v>plaque1245075</v>
      </c>
      <c r="AI13" s="14" t="str">
        <f t="shared" ref="AI13" si="32">+$F$8&amp;AI12</f>
        <v>plaque1245076</v>
      </c>
      <c r="AJ13" s="14" t="str">
        <f t="shared" ref="AJ13" si="33">+$F$8&amp;AJ12</f>
        <v>plaque1245077</v>
      </c>
      <c r="AK13" s="14" t="str">
        <f t="shared" ref="AK13" si="34">+$F$8&amp;AK12</f>
        <v>plaque1245078</v>
      </c>
      <c r="AL13" s="14" t="str">
        <f t="shared" ref="AL13" si="35">+$F$8&amp;AL12</f>
        <v>plaque1245079</v>
      </c>
      <c r="AM13" s="14" t="str">
        <f t="shared" ref="AM13" si="36">+$F$8&amp;AM12</f>
        <v>plaque1245080</v>
      </c>
      <c r="AN13" s="14" t="str">
        <f t="shared" ref="AN13" si="37">+$F$8&amp;AN12</f>
        <v>plaque1245081</v>
      </c>
    </row>
    <row r="14" spans="1:40" ht="17.25" x14ac:dyDescent="0.3">
      <c r="A14" s="8"/>
      <c r="B14" s="11" t="s">
        <v>22</v>
      </c>
      <c r="C14" s="4"/>
      <c r="D14" s="9"/>
      <c r="E14" s="11" t="s">
        <v>32</v>
      </c>
      <c r="F14" s="5"/>
      <c r="G14" s="9"/>
      <c r="H14" s="11" t="s">
        <v>33</v>
      </c>
      <c r="I14" s="6"/>
      <c r="J14" s="8"/>
      <c r="K14" s="8"/>
      <c r="W14" s="25">
        <f>+AC12+1</f>
        <v>45068</v>
      </c>
      <c r="X14" s="39">
        <f t="shared" ref="X14:AC14" si="38">+W14+1</f>
        <v>45069</v>
      </c>
      <c r="Y14" s="39">
        <f t="shared" si="38"/>
        <v>45070</v>
      </c>
      <c r="Z14" s="39">
        <f t="shared" si="38"/>
        <v>45071</v>
      </c>
      <c r="AA14" s="39">
        <f t="shared" si="38"/>
        <v>45072</v>
      </c>
      <c r="AB14" s="41">
        <f t="shared" si="38"/>
        <v>45073</v>
      </c>
      <c r="AC14" s="26">
        <f t="shared" si="38"/>
        <v>45074</v>
      </c>
      <c r="AF14" t="s">
        <v>11</v>
      </c>
      <c r="AG14">
        <f t="shared" si="0"/>
        <v>2030</v>
      </c>
      <c r="AH14" s="13">
        <f t="shared" ref="AH14:AN14" si="39">+W18</f>
        <v>45082</v>
      </c>
      <c r="AI14" s="13">
        <f t="shared" si="39"/>
        <v>45083</v>
      </c>
      <c r="AJ14" s="13">
        <f t="shared" si="39"/>
        <v>45084</v>
      </c>
      <c r="AK14" s="13">
        <f t="shared" si="39"/>
        <v>45085</v>
      </c>
      <c r="AL14" s="13">
        <f t="shared" si="39"/>
        <v>45086</v>
      </c>
      <c r="AM14" s="13">
        <f t="shared" si="39"/>
        <v>45087</v>
      </c>
      <c r="AN14" s="13">
        <f t="shared" si="39"/>
        <v>45088</v>
      </c>
    </row>
    <row r="15" spans="1:40" ht="17.25" x14ac:dyDescent="0.3">
      <c r="A15" s="8"/>
      <c r="B15" s="9"/>
      <c r="C15" s="9"/>
      <c r="D15" s="9"/>
      <c r="E15" s="9"/>
      <c r="F15" s="9"/>
      <c r="G15" s="9"/>
      <c r="H15" s="9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25" t="str">
        <f>IF(COUNTIFS(CONTRATS[[IMMAT ]],FORMULAIRE!$F$8,CONTRATS[DATE RETOUR],"&gt;="&amp;FORMULAIRE!W14,CONTRATS[DATE DEBUT],"&lt;="&amp;FORMULAIRE!W14)&gt;0,"X","")</f>
        <v>X</v>
      </c>
      <c r="X15" s="39" t="str">
        <f>IF(COUNTIFS(CONTRATS[[IMMAT ]],FORMULAIRE!$F$8,CONTRATS[DATE RETOUR],"&gt;="&amp;FORMULAIRE!X14,CONTRATS[DATE DEBUT],"&lt;="&amp;FORMULAIRE!X14)&gt;0,"X","")</f>
        <v>X</v>
      </c>
      <c r="Y15" s="39" t="str">
        <f>IF(COUNTIFS(CONTRATS[[IMMAT ]],FORMULAIRE!$F$8,CONTRATS[DATE RETOUR],"&gt;="&amp;FORMULAIRE!Y14,CONTRATS[DATE DEBUT],"&lt;="&amp;FORMULAIRE!Y14)&gt;0,"X","")</f>
        <v/>
      </c>
      <c r="Z15" s="39" t="str">
        <f>IF(COUNTIFS(CONTRATS[[IMMAT ]],FORMULAIRE!$F$8,CONTRATS[DATE RETOUR],"&gt;="&amp;FORMULAIRE!Z14,CONTRATS[DATE DEBUT],"&lt;="&amp;FORMULAIRE!Z14)&gt;0,"X","")</f>
        <v/>
      </c>
      <c r="AA15" s="39" t="str">
        <f>IF(COUNTIFS(CONTRATS[[IMMAT ]],FORMULAIRE!$F$8,CONTRATS[DATE RETOUR],"&gt;="&amp;FORMULAIRE!AA14,CONTRATS[DATE DEBUT],"&lt;="&amp;FORMULAIRE!AA14)&gt;0,"X","")</f>
        <v/>
      </c>
      <c r="AB15" s="39" t="str">
        <f>IF(COUNTIFS(CONTRATS[[IMMAT ]],FORMULAIRE!$F$8,CONTRATS[DATE RETOUR],"&gt;="&amp;FORMULAIRE!AB14,CONTRATS[DATE DEBUT],"&lt;="&amp;FORMULAIRE!AB14)&gt;0,"X","")</f>
        <v/>
      </c>
      <c r="AC15" s="40" t="str">
        <f>IF(COUNTIFS(CONTRATS[[IMMAT ]],FORMULAIRE!$F$8,CONTRATS[DATE RETOUR],"&gt;="&amp;FORMULAIRE!AC14,CONTRATS[DATE DEBUT],"&lt;="&amp;FORMULAIRE!AC14)&gt;0,"X","")</f>
        <v/>
      </c>
      <c r="AH15" s="14" t="str">
        <f t="shared" ref="AH15" si="40">+$F$8&amp;AH14</f>
        <v>plaque1245082</v>
      </c>
      <c r="AI15" s="14" t="str">
        <f t="shared" ref="AI15" si="41">+$F$8&amp;AI14</f>
        <v>plaque1245083</v>
      </c>
      <c r="AJ15" s="14" t="str">
        <f t="shared" ref="AJ15" si="42">+$F$8&amp;AJ14</f>
        <v>plaque1245084</v>
      </c>
      <c r="AK15" s="14" t="str">
        <f t="shared" ref="AK15" si="43">+$F$8&amp;AK14</f>
        <v>plaque1245085</v>
      </c>
      <c r="AL15" s="14" t="str">
        <f t="shared" ref="AL15" si="44">+$F$8&amp;AL14</f>
        <v>plaque1245086</v>
      </c>
      <c r="AM15" s="14" t="str">
        <f t="shared" ref="AM15" si="45">+$F$8&amp;AM14</f>
        <v>plaque1245087</v>
      </c>
      <c r="AN15" s="14" t="str">
        <f t="shared" ref="AN15" si="46">+$F$8&amp;AN14</f>
        <v>plaque1245088</v>
      </c>
    </row>
    <row r="16" spans="1:40" ht="17.25" x14ac:dyDescent="0.3">
      <c r="A16" s="8"/>
      <c r="B16" s="11" t="s">
        <v>23</v>
      </c>
      <c r="C16" s="4"/>
      <c r="D16" s="9"/>
      <c r="E16" s="11" t="s">
        <v>31</v>
      </c>
      <c r="F16" s="4"/>
      <c r="G16" s="9"/>
      <c r="H16" s="11" t="s">
        <v>38</v>
      </c>
      <c r="I16" s="6"/>
      <c r="J16" s="8"/>
      <c r="K16" s="8"/>
      <c r="W16" s="25">
        <f>+AC14+1</f>
        <v>45075</v>
      </c>
      <c r="X16" s="39">
        <f t="shared" ref="X16:AC16" si="47">+W16+1</f>
        <v>45076</v>
      </c>
      <c r="Y16" s="39">
        <f t="shared" si="47"/>
        <v>45077</v>
      </c>
      <c r="Z16" s="39">
        <f t="shared" si="47"/>
        <v>45078</v>
      </c>
      <c r="AA16" s="39">
        <f t="shared" si="47"/>
        <v>45079</v>
      </c>
      <c r="AB16" s="41">
        <f t="shared" si="47"/>
        <v>45080</v>
      </c>
      <c r="AC16" s="26">
        <f t="shared" si="47"/>
        <v>45081</v>
      </c>
    </row>
    <row r="17" spans="1:29" ht="17.25" x14ac:dyDescent="0.3">
      <c r="A17" s="8"/>
      <c r="B17" s="9"/>
      <c r="C17" s="9"/>
      <c r="D17" s="9"/>
      <c r="E17" s="9"/>
      <c r="F17" s="9"/>
      <c r="G17" s="9"/>
      <c r="H17" s="9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25" t="str">
        <f>IF(COUNTIFS(CONTRATS[[IMMAT ]],FORMULAIRE!$F$8,CONTRATS[DATE RETOUR],"&gt;="&amp;FORMULAIRE!W16,CONTRATS[DATE DEBUT],"&lt;="&amp;FORMULAIRE!W16)&gt;0,"X","")</f>
        <v/>
      </c>
      <c r="X17" s="39" t="str">
        <f>IF(COUNTIFS(CONTRATS[[IMMAT ]],FORMULAIRE!$F$8,CONTRATS[DATE RETOUR],"&gt;="&amp;FORMULAIRE!X16,CONTRATS[DATE DEBUT],"&lt;="&amp;FORMULAIRE!X16)&gt;0,"X","")</f>
        <v/>
      </c>
      <c r="Y17" s="39" t="str">
        <f>IF(COUNTIFS(CONTRATS[[IMMAT ]],FORMULAIRE!$F$8,CONTRATS[DATE RETOUR],"&gt;="&amp;FORMULAIRE!Y16,CONTRATS[DATE DEBUT],"&lt;="&amp;FORMULAIRE!Y16)&gt;0,"X","")</f>
        <v/>
      </c>
      <c r="Z17" s="39" t="str">
        <f>IF(COUNTIFS(CONTRATS[[IMMAT ]],FORMULAIRE!$F$8,CONTRATS[DATE RETOUR],"&gt;="&amp;FORMULAIRE!Z16,CONTRATS[DATE DEBUT],"&lt;="&amp;FORMULAIRE!Z16)&gt;0,"X","")</f>
        <v/>
      </c>
      <c r="AA17" s="39" t="str">
        <f>IF(COUNTIFS(CONTRATS[[IMMAT ]],FORMULAIRE!$F$8,CONTRATS[DATE RETOUR],"&gt;="&amp;FORMULAIRE!AA16,CONTRATS[DATE DEBUT],"&lt;="&amp;FORMULAIRE!AA16)&gt;0,"X","")</f>
        <v/>
      </c>
      <c r="AB17" s="39" t="str">
        <f>IF(COUNTIFS(CONTRATS[[IMMAT ]],FORMULAIRE!$F$8,CONTRATS[DATE RETOUR],"&gt;="&amp;FORMULAIRE!AB16,CONTRATS[DATE DEBUT],"&lt;="&amp;FORMULAIRE!AB16)&gt;0,"X","")</f>
        <v/>
      </c>
      <c r="AC17" s="40" t="str">
        <f>IF(COUNTIFS(CONTRATS[[IMMAT ]],FORMULAIRE!$F$8,CONTRATS[DATE RETOUR],"&gt;="&amp;FORMULAIRE!AC16,CONTRATS[DATE DEBUT],"&lt;="&amp;FORMULAIRE!AC16)&gt;0,"X","")</f>
        <v/>
      </c>
    </row>
    <row r="18" spans="1:29" ht="17.25" x14ac:dyDescent="0.3">
      <c r="A18" s="8"/>
      <c r="B18" s="11" t="s">
        <v>24</v>
      </c>
      <c r="C18" s="4"/>
      <c r="D18" s="9"/>
      <c r="E18" s="9"/>
      <c r="F18" s="9"/>
      <c r="G18" s="9"/>
      <c r="H18" s="12" t="s">
        <v>39</v>
      </c>
      <c r="I18" s="6"/>
      <c r="J18" s="8"/>
      <c r="K18" s="8"/>
      <c r="W18" s="25">
        <f>+AC16+1</f>
        <v>45082</v>
      </c>
      <c r="X18" s="39">
        <f t="shared" ref="X18:AC18" si="48">+W18+1</f>
        <v>45083</v>
      </c>
      <c r="Y18" s="39">
        <f t="shared" si="48"/>
        <v>45084</v>
      </c>
      <c r="Z18" s="39">
        <f t="shared" si="48"/>
        <v>45085</v>
      </c>
      <c r="AA18" s="39">
        <f t="shared" si="48"/>
        <v>45086</v>
      </c>
      <c r="AB18" s="41">
        <f t="shared" si="48"/>
        <v>45087</v>
      </c>
      <c r="AC18" s="26">
        <f t="shared" si="48"/>
        <v>45088</v>
      </c>
    </row>
    <row r="19" spans="1:29" ht="18" thickBot="1" x14ac:dyDescent="0.35">
      <c r="A19" s="8"/>
      <c r="B19" s="9"/>
      <c r="C19" s="9"/>
      <c r="D19" s="9"/>
      <c r="E19" s="11" t="s">
        <v>42</v>
      </c>
      <c r="F19" s="9"/>
      <c r="G19" s="9"/>
      <c r="H19" s="9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27" t="str">
        <f>IF(COUNTIFS(CONTRATS[[IMMAT ]],FORMULAIRE!$F$8,CONTRATS[DATE RETOUR],"&gt;="&amp;FORMULAIRE!W18,CONTRATS[DATE DEBUT],"&lt;="&amp;FORMULAIRE!W18)&gt;0,"X","")</f>
        <v/>
      </c>
      <c r="X19" s="28" t="str">
        <f>IF(COUNTIFS(CONTRATS[[IMMAT ]],FORMULAIRE!$F$8,CONTRATS[DATE RETOUR],"&gt;="&amp;FORMULAIRE!X18,CONTRATS[DATE DEBUT],"&lt;="&amp;FORMULAIRE!X18)&gt;0,"X","")</f>
        <v/>
      </c>
      <c r="Y19" s="28" t="str">
        <f>IF(COUNTIFS(CONTRATS[[IMMAT ]],FORMULAIRE!$F$8,CONTRATS[DATE RETOUR],"&gt;="&amp;FORMULAIRE!Y18,CONTRATS[DATE DEBUT],"&lt;="&amp;FORMULAIRE!Y18)&gt;0,"X","")</f>
        <v/>
      </c>
      <c r="Z19" s="28" t="str">
        <f>IF(COUNTIFS(CONTRATS[[IMMAT ]],FORMULAIRE!$F$8,CONTRATS[DATE RETOUR],"&gt;="&amp;FORMULAIRE!Z18,CONTRATS[DATE DEBUT],"&lt;="&amp;FORMULAIRE!Z18)&gt;0,"X","")</f>
        <v/>
      </c>
      <c r="AA19" s="28" t="str">
        <f>IF(COUNTIFS(CONTRATS[[IMMAT ]],FORMULAIRE!$F$8,CONTRATS[DATE RETOUR],"&gt;="&amp;FORMULAIRE!AA18,CONTRATS[DATE DEBUT],"&lt;="&amp;FORMULAIRE!AA18)&gt;0,"X","")</f>
        <v/>
      </c>
      <c r="AB19" s="28" t="str">
        <f>IF(COUNTIFS(CONTRATS[[IMMAT ]],FORMULAIRE!$F$8,CONTRATS[DATE RETOUR],"&gt;="&amp;FORMULAIRE!AB18,CONTRATS[DATE DEBUT],"&lt;="&amp;FORMULAIRE!AB18)&gt;0,"X","")</f>
        <v/>
      </c>
      <c r="AC19" s="42" t="str">
        <f>IF(COUNTIFS(CONTRATS[[IMMAT ]],FORMULAIRE!$F$8,CONTRATS[DATE RETOUR],"&gt;="&amp;FORMULAIRE!AC18,CONTRATS[DATE DEBUT],"&lt;="&amp;FORMULAIRE!AC18)&gt;0,"X","")</f>
        <v/>
      </c>
    </row>
    <row r="20" spans="1:29" x14ac:dyDescent="0.25">
      <c r="A20" s="8"/>
      <c r="B20" s="11" t="s">
        <v>25</v>
      </c>
      <c r="C20" s="4"/>
      <c r="D20" s="9"/>
      <c r="E20" s="9"/>
      <c r="F20" s="9"/>
      <c r="G20" s="9"/>
      <c r="H20" s="9"/>
      <c r="I20" s="8"/>
      <c r="J20" s="8"/>
      <c r="K20" s="8"/>
    </row>
    <row r="21" spans="1:29" x14ac:dyDescent="0.25">
      <c r="A21" s="8"/>
      <c r="B21" s="9"/>
      <c r="C21" s="9"/>
      <c r="D21" s="9"/>
      <c r="E21" s="33">
        <v>1</v>
      </c>
      <c r="F21" s="33"/>
      <c r="G21" s="33"/>
      <c r="H21" s="33"/>
      <c r="I21" s="33"/>
      <c r="J21" s="33"/>
      <c r="K21" s="8"/>
    </row>
    <row r="22" spans="1:29" x14ac:dyDescent="0.25">
      <c r="A22" s="8"/>
      <c r="B22" s="11" t="s">
        <v>26</v>
      </c>
      <c r="C22" s="4"/>
      <c r="D22" s="9"/>
      <c r="E22" s="33"/>
      <c r="F22" s="33"/>
      <c r="G22" s="33"/>
      <c r="H22" s="33"/>
      <c r="I22" s="33"/>
      <c r="J22" s="33"/>
      <c r="K22" s="8"/>
    </row>
    <row r="23" spans="1:29" x14ac:dyDescent="0.25">
      <c r="A23" s="8"/>
      <c r="B23" s="9"/>
      <c r="C23" s="9"/>
      <c r="D23" s="9"/>
      <c r="E23" s="33"/>
      <c r="F23" s="33"/>
      <c r="G23" s="33"/>
      <c r="H23" s="33"/>
      <c r="I23" s="33"/>
      <c r="J23" s="33"/>
      <c r="K23" s="8"/>
    </row>
    <row r="24" spans="1:29" x14ac:dyDescent="0.25">
      <c r="A24" s="8"/>
      <c r="B24" s="11" t="s">
        <v>27</v>
      </c>
      <c r="C24" s="4"/>
      <c r="D24" s="9"/>
      <c r="E24" s="8"/>
      <c r="F24" s="8"/>
      <c r="G24" s="8"/>
      <c r="H24" s="8"/>
      <c r="I24" s="8"/>
      <c r="J24" s="8"/>
      <c r="K24" s="8"/>
    </row>
    <row r="25" spans="1:29" x14ac:dyDescent="0.25">
      <c r="A25" s="8"/>
      <c r="B25" s="9"/>
      <c r="C25" s="9"/>
      <c r="D25" s="9"/>
      <c r="E25" s="8"/>
      <c r="F25" s="8"/>
      <c r="G25" s="8"/>
      <c r="H25" s="8"/>
      <c r="I25" s="8"/>
      <c r="J25" s="8"/>
      <c r="K25" s="8"/>
    </row>
    <row r="26" spans="1:29" x14ac:dyDescent="0.25">
      <c r="A26" s="8"/>
      <c r="B26" s="11" t="s">
        <v>28</v>
      </c>
      <c r="C26" s="4"/>
      <c r="D26" s="9"/>
      <c r="E26" s="9"/>
      <c r="F26" s="9"/>
      <c r="G26" s="9"/>
      <c r="H26" s="9"/>
      <c r="I26" s="8"/>
      <c r="J26" s="8"/>
      <c r="K26" s="8"/>
    </row>
    <row r="27" spans="1:29" x14ac:dyDescent="0.25">
      <c r="A27" s="8"/>
      <c r="B27" s="8"/>
      <c r="C27" s="8"/>
      <c r="E27" s="8"/>
      <c r="F27" s="8"/>
      <c r="G27" s="8"/>
      <c r="H27" s="8"/>
      <c r="I27" s="8"/>
      <c r="J27" s="8"/>
      <c r="K27" s="8"/>
    </row>
    <row r="28" spans="1:29" x14ac:dyDescent="0.25">
      <c r="A28" s="8"/>
      <c r="B28" s="8"/>
      <c r="C28" s="8"/>
      <c r="E28" s="8"/>
      <c r="F28" s="8"/>
      <c r="G28" s="8"/>
      <c r="H28" s="8"/>
      <c r="I28" s="8"/>
      <c r="J28" s="8"/>
      <c r="K28" s="8"/>
    </row>
    <row r="29" spans="1:29" x14ac:dyDescent="0.25">
      <c r="A29" s="8"/>
      <c r="B29" s="8"/>
      <c r="C29" s="8"/>
      <c r="E29" s="8"/>
      <c r="F29" s="8"/>
      <c r="G29" s="8"/>
      <c r="H29" s="8"/>
      <c r="I29" s="8"/>
      <c r="J29" s="8"/>
      <c r="K29" s="8"/>
    </row>
  </sheetData>
  <sheetProtection selectLockedCells="1"/>
  <mergeCells count="3">
    <mergeCell ref="B3:I5"/>
    <mergeCell ref="E21:J23"/>
    <mergeCell ref="X4:Y4"/>
  </mergeCells>
  <conditionalFormatting sqref="W8:AC8 W10:AC10 W12:AC12 W14:AC14 W16:AC16 W18:AC18">
    <cfRule type="expression" dxfId="25" priority="27">
      <formula>AND(MONTH(W8)=MONTH($W$6),WEEKDAY($W$8,3)&lt;5)</formula>
    </cfRule>
    <cfRule type="expression" dxfId="24" priority="28">
      <formula>MONTH(W8)&lt;&gt;MONTH($W$6)</formula>
    </cfRule>
  </conditionalFormatting>
  <conditionalFormatting sqref="W11:AC11">
    <cfRule type="expression" dxfId="11" priority="11">
      <formula>AND(MONTH(W11)=MONTH($W$6),WEEKDAY($W$8,3)&lt;5)</formula>
    </cfRule>
    <cfRule type="expression" dxfId="10" priority="12">
      <formula>MONTH(W11)&lt;&gt;MONTH($W$6)</formula>
    </cfRule>
  </conditionalFormatting>
  <conditionalFormatting sqref="W13:AC13">
    <cfRule type="expression" dxfId="9" priority="9">
      <formula>AND(MONTH(W13)=MONTH($W$6),WEEKDAY($W$8,3)&lt;5)</formula>
    </cfRule>
    <cfRule type="expression" dxfId="8" priority="10">
      <formula>MONTH(W13)&lt;&gt;MONTH($W$6)</formula>
    </cfRule>
  </conditionalFormatting>
  <conditionalFormatting sqref="W15:AC15">
    <cfRule type="expression" dxfId="7" priority="7">
      <formula>AND(MONTH(W15)=MONTH($W$6),WEEKDAY($W$8,3)&lt;5)</formula>
    </cfRule>
    <cfRule type="expression" dxfId="6" priority="8">
      <formula>MONTH(W15)&lt;&gt;MONTH($W$6)</formula>
    </cfRule>
  </conditionalFormatting>
  <conditionalFormatting sqref="W17:AC17">
    <cfRule type="expression" dxfId="5" priority="5">
      <formula>AND(MONTH(W17)=MONTH($W$6),WEEKDAY($W$8,3)&lt;5)</formula>
    </cfRule>
    <cfRule type="expression" dxfId="4" priority="6">
      <formula>MONTH(W17)&lt;&gt;MONTH($W$6)</formula>
    </cfRule>
  </conditionalFormatting>
  <conditionalFormatting sqref="W19:AC19">
    <cfRule type="expression" dxfId="3" priority="3">
      <formula>AND(MONTH(W19)=MONTH($W$6),WEEKDAY($W$8,3)&lt;5)</formula>
    </cfRule>
    <cfRule type="expression" dxfId="2" priority="4">
      <formula>MONTH(W19)&lt;&gt;MONTH($W$6)</formula>
    </cfRule>
  </conditionalFormatting>
  <conditionalFormatting sqref="W9:AC9">
    <cfRule type="expression" dxfId="1" priority="1">
      <formula>AND(MONTH(W9)=MONTH($W$6),WEEKDAY($W$8,3)&lt;5)</formula>
    </cfRule>
    <cfRule type="expression" dxfId="0" priority="2">
      <formula>MONTH(W9)&lt;&gt;MONTH($W$6)</formula>
    </cfRule>
  </conditionalFormatting>
  <dataValidations count="3">
    <dataValidation type="list" allowBlank="1" showInputMessage="1" showErrorMessage="1" sqref="F8" xr:uid="{6103498D-493B-449C-BF66-2C3D81FB6E5B}">
      <formula1>INDIRECT("T_01[IMMAT]")</formula1>
    </dataValidation>
    <dataValidation type="list" allowBlank="1" showInputMessage="1" showErrorMessage="1" sqref="Z4" xr:uid="{40F49E4A-6EA9-453E-AF12-38C91C5B5393}">
      <formula1>$AG$3:$AG$14</formula1>
    </dataValidation>
    <dataValidation type="list" allowBlank="1" showInputMessage="1" showErrorMessage="1" sqref="X4:Y4" xr:uid="{D468B0ED-DA72-4493-8D9C-5A8125AFB424}">
      <formula1>$AF$3:$AF$14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ajout_retour">
                <anchor moveWithCells="1" sizeWithCells="1">
                  <from>
                    <xdr:col>4</xdr:col>
                    <xdr:colOff>1019175</xdr:colOff>
                    <xdr:row>24</xdr:row>
                    <xdr:rowOff>85725</xdr:rowOff>
                  </from>
                  <to>
                    <xdr:col>8</xdr:col>
                    <xdr:colOff>742950</xdr:colOff>
                    <xdr:row>27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Liste des contrats</vt:lpstr>
      <vt:lpstr>FORMULAIRE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calin doudou</dc:creator>
  <cp:lastModifiedBy>Cylfo</cp:lastModifiedBy>
  <dcterms:created xsi:type="dcterms:W3CDTF">2023-05-09T06:50:54Z</dcterms:created>
  <dcterms:modified xsi:type="dcterms:W3CDTF">2023-05-15T10:16:44Z</dcterms:modified>
</cp:coreProperties>
</file>