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D:\Cylfo\EP\Reginster Philippe\"/>
    </mc:Choice>
  </mc:AlternateContent>
  <xr:revisionPtr revIDLastSave="0" documentId="13_ncr:1_{FA00F307-B57C-4761-BF58-84633561B501}" xr6:coauthVersionLast="47" xr6:coauthVersionMax="47" xr10:uidLastSave="{00000000-0000-0000-0000-000000000000}"/>
  <bookViews>
    <workbookView xWindow="-120" yWindow="-120" windowWidth="29040" windowHeight="15720" activeTab="2" xr2:uid="{91CBA881-D940-664D-965A-1F1DEBECBC2C}"/>
  </bookViews>
  <sheets>
    <sheet name="Planning" sheetId="1" r:id="rId1"/>
    <sheet name="Feuil2" sheetId="2" r:id="rId2"/>
    <sheet name="Réservations" sheetId="3" r:id="rId3"/>
  </sheets>
  <definedNames>
    <definedName name="LST_PLATEFORME">T_PLATEFORMES[Plateforme]</definedName>
    <definedName name="LST_STATUTS">T_STATUTS[Statut]</definedName>
    <definedName name="TX_CONCIERGERIE">Feuil2!$G$2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3" l="1"/>
  <c r="K3" i="3"/>
  <c r="K4" i="3"/>
  <c r="K5" i="3"/>
  <c r="K6" i="3"/>
  <c r="H6" i="3"/>
  <c r="J6" i="3" s="1"/>
  <c r="I6" i="3"/>
  <c r="H5" i="3"/>
  <c r="J5" i="3" s="1"/>
  <c r="I5" i="3"/>
  <c r="H2" i="3"/>
  <c r="H3" i="3"/>
  <c r="H4" i="3"/>
  <c r="I2" i="3" l="1"/>
  <c r="J2" i="3"/>
  <c r="I3" i="3"/>
  <c r="J3" i="3"/>
  <c r="J4" i="3"/>
  <c r="I4" i="3"/>
  <c r="B6" i="1" l="1"/>
  <c r="E1" i="1" s="1"/>
  <c r="E3" i="1" l="1"/>
  <c r="L10" i="2"/>
  <c r="F3" i="1" l="1"/>
  <c r="P3" i="1"/>
  <c r="Q3" i="1"/>
  <c r="E4" i="1"/>
  <c r="M10" i="2"/>
  <c r="N10" i="2" s="1"/>
  <c r="O10" i="2" s="1"/>
  <c r="P10" i="2" s="1"/>
  <c r="Q10" i="2" s="1"/>
  <c r="L11" i="2"/>
  <c r="R3" i="1" l="1"/>
  <c r="F4" i="1"/>
  <c r="P4" i="1"/>
  <c r="Q4" i="1"/>
  <c r="E5" i="1"/>
  <c r="M11" i="2"/>
  <c r="N11" i="2" s="1"/>
  <c r="O11" i="2" s="1"/>
  <c r="P11" i="2" s="1"/>
  <c r="Q11" i="2" s="1"/>
  <c r="L12" i="2"/>
  <c r="R4" i="1" l="1"/>
  <c r="F5" i="1"/>
  <c r="P5" i="1"/>
  <c r="Q5" i="1"/>
  <c r="E6" i="1"/>
  <c r="L13" i="2"/>
  <c r="M12" i="2"/>
  <c r="N12" i="2" s="1"/>
  <c r="O12" i="2" s="1"/>
  <c r="P12" i="2" s="1"/>
  <c r="Q12" i="2" s="1"/>
  <c r="R5" i="1" l="1"/>
  <c r="F6" i="1"/>
  <c r="P6" i="1"/>
  <c r="Q6" i="1"/>
  <c r="E7" i="1"/>
  <c r="M13" i="2"/>
  <c r="N13" i="2" s="1"/>
  <c r="O13" i="2" s="1"/>
  <c r="P13" i="2" s="1"/>
  <c r="Q13" i="2" s="1"/>
  <c r="L14" i="2"/>
  <c r="R6" i="1" l="1"/>
  <c r="F7" i="1"/>
  <c r="P7" i="1"/>
  <c r="Q7" i="1"/>
  <c r="E8" i="1"/>
  <c r="L15" i="2"/>
  <c r="M14" i="2"/>
  <c r="N14" i="2" s="1"/>
  <c r="O14" i="2" s="1"/>
  <c r="P14" i="2" s="1"/>
  <c r="Q14" i="2" s="1"/>
  <c r="R7" i="1" l="1"/>
  <c r="F8" i="1"/>
  <c r="P8" i="1"/>
  <c r="Q8" i="1"/>
  <c r="E9" i="1"/>
  <c r="M15" i="2"/>
  <c r="N15" i="2" s="1"/>
  <c r="O15" i="2" s="1"/>
  <c r="P15" i="2" s="1"/>
  <c r="Q15" i="2" s="1"/>
  <c r="L16" i="2"/>
  <c r="M16" i="2" s="1"/>
  <c r="N16" i="2" s="1"/>
  <c r="O16" i="2" s="1"/>
  <c r="P16" i="2" s="1"/>
  <c r="Q16" i="2" s="1"/>
  <c r="R8" i="1" l="1"/>
  <c r="F9" i="1"/>
  <c r="P9" i="1"/>
  <c r="Q9" i="1"/>
  <c r="E10" i="1"/>
  <c r="L17" i="2"/>
  <c r="R9" i="1" l="1"/>
  <c r="F10" i="1"/>
  <c r="P10" i="1"/>
  <c r="Q10" i="1"/>
  <c r="E11" i="1"/>
  <c r="L18" i="2"/>
  <c r="M17" i="2"/>
  <c r="N17" i="2" s="1"/>
  <c r="O17" i="2" s="1"/>
  <c r="P17" i="2" s="1"/>
  <c r="Q17" i="2" s="1"/>
  <c r="R10" i="1" l="1"/>
  <c r="F11" i="1"/>
  <c r="Q11" i="1"/>
  <c r="P11" i="1"/>
  <c r="E12" i="1"/>
  <c r="L19" i="2"/>
  <c r="M19" i="2" s="1"/>
  <c r="N19" i="2" s="1"/>
  <c r="O19" i="2" s="1"/>
  <c r="P19" i="2" s="1"/>
  <c r="Q19" i="2" s="1"/>
  <c r="M18" i="2"/>
  <c r="N18" i="2" s="1"/>
  <c r="O18" i="2" s="1"/>
  <c r="P18" i="2" s="1"/>
  <c r="Q18" i="2" s="1"/>
  <c r="R11" i="1" l="1"/>
  <c r="F12" i="1"/>
  <c r="Q12" i="1"/>
  <c r="P12" i="1"/>
  <c r="E13" i="1"/>
  <c r="L20" i="2"/>
  <c r="M20" i="2" s="1"/>
  <c r="N20" i="2" s="1"/>
  <c r="O20" i="2" s="1"/>
  <c r="P20" i="2" s="1"/>
  <c r="Q20" i="2" s="1"/>
  <c r="R12" i="1" l="1"/>
  <c r="F13" i="1"/>
  <c r="Q13" i="1"/>
  <c r="P13" i="1"/>
  <c r="E14" i="1"/>
  <c r="L21" i="2"/>
  <c r="M21" i="2" s="1"/>
  <c r="N21" i="2" s="1"/>
  <c r="O21" i="2" s="1"/>
  <c r="P21" i="2" s="1"/>
  <c r="Q21" i="2" s="1"/>
  <c r="R13" i="1" l="1"/>
  <c r="F14" i="1"/>
  <c r="Q14" i="1"/>
  <c r="P14" i="1"/>
  <c r="E15" i="1"/>
  <c r="R14" i="1" l="1"/>
  <c r="F15" i="1"/>
  <c r="Q15" i="1"/>
  <c r="P15" i="1"/>
  <c r="E16" i="1"/>
  <c r="R15" i="1" l="1"/>
  <c r="F16" i="1"/>
  <c r="P16" i="1"/>
  <c r="Q16" i="1"/>
  <c r="E17" i="1"/>
  <c r="R16" i="1" l="1"/>
  <c r="F17" i="1"/>
  <c r="P17" i="1"/>
  <c r="Q17" i="1"/>
  <c r="E18" i="1"/>
  <c r="R17" i="1" l="1"/>
  <c r="F18" i="1"/>
  <c r="P18" i="1"/>
  <c r="Q18" i="1"/>
  <c r="E19" i="1"/>
  <c r="R18" i="1" l="1"/>
  <c r="F19" i="1"/>
  <c r="Q19" i="1"/>
  <c r="P19" i="1"/>
  <c r="E20" i="1"/>
  <c r="R19" i="1" l="1"/>
  <c r="F20" i="1"/>
  <c r="Q20" i="1"/>
  <c r="P20" i="1"/>
  <c r="E21" i="1"/>
  <c r="E22" i="1" s="1"/>
  <c r="R20" i="1" l="1"/>
  <c r="F22" i="1"/>
  <c r="Q22" i="1"/>
  <c r="P22" i="1"/>
  <c r="F21" i="1"/>
  <c r="P21" i="1"/>
  <c r="Q21" i="1"/>
  <c r="E23" i="1"/>
  <c r="R21" i="1" l="1"/>
  <c r="R22" i="1" s="1"/>
  <c r="F23" i="1"/>
  <c r="Q23" i="1"/>
  <c r="P23" i="1"/>
  <c r="E24" i="1"/>
  <c r="R23" i="1" l="1"/>
  <c r="F24" i="1"/>
  <c r="P24" i="1"/>
  <c r="Q24" i="1"/>
  <c r="E25" i="1"/>
  <c r="R24" i="1" l="1"/>
  <c r="F25" i="1"/>
  <c r="Q25" i="1"/>
  <c r="P25" i="1"/>
  <c r="E26" i="1"/>
  <c r="R25" i="1" l="1"/>
  <c r="F26" i="1"/>
  <c r="Q26" i="1"/>
  <c r="P26" i="1"/>
  <c r="E27" i="1"/>
  <c r="R26" i="1" l="1"/>
  <c r="F27" i="1"/>
  <c r="Q27" i="1"/>
  <c r="P27" i="1"/>
  <c r="E28" i="1"/>
  <c r="R27" i="1" l="1"/>
  <c r="F28" i="1"/>
  <c r="P28" i="1"/>
  <c r="Q28" i="1"/>
  <c r="E29" i="1"/>
  <c r="R28" i="1" l="1"/>
  <c r="F29" i="1"/>
  <c r="P29" i="1"/>
  <c r="Q29" i="1"/>
  <c r="E30" i="1"/>
  <c r="R29" i="1" l="1"/>
  <c r="F30" i="1"/>
  <c r="P30" i="1"/>
  <c r="Q30" i="1"/>
  <c r="E31" i="1"/>
  <c r="R30" i="1" l="1"/>
  <c r="F31" i="1"/>
  <c r="P31" i="1"/>
  <c r="Q31" i="1"/>
  <c r="E32" i="1"/>
  <c r="R31" i="1" l="1"/>
  <c r="F32" i="1"/>
  <c r="P32" i="1"/>
  <c r="Q32" i="1"/>
  <c r="E33" i="1"/>
  <c r="R32" i="1" l="1"/>
  <c r="F33" i="1"/>
  <c r="P33" i="1"/>
  <c r="Q33" i="1"/>
  <c r="R33" i="1" l="1"/>
  <c r="S33" i="1"/>
  <c r="S32" i="1" s="1"/>
  <c r="S31" i="1" s="1"/>
  <c r="S30" i="1" s="1"/>
  <c r="S29" i="1" s="1"/>
  <c r="S28" i="1" s="1"/>
  <c r="S27" i="1" s="1"/>
  <c r="S26" i="1" s="1"/>
  <c r="S25" i="1" s="1"/>
  <c r="S24" i="1" s="1"/>
  <c r="S23" i="1" s="1"/>
  <c r="S22" i="1" s="1"/>
  <c r="S21" i="1" s="1"/>
  <c r="S20" i="1" s="1"/>
  <c r="S19" i="1" s="1"/>
  <c r="S18" i="1" s="1"/>
  <c r="S17" i="1" s="1"/>
  <c r="S16" i="1" s="1"/>
  <c r="S15" i="1" s="1"/>
  <c r="S14" i="1" s="1"/>
  <c r="S13" i="1" s="1"/>
  <c r="S12" i="1" s="1"/>
  <c r="S11" i="1" s="1"/>
  <c r="S10" i="1" s="1"/>
  <c r="S9" i="1" s="1"/>
  <c r="S8" i="1" s="1"/>
  <c r="S7" i="1" s="1"/>
  <c r="S6" i="1" s="1"/>
  <c r="S5" i="1" s="1"/>
  <c r="S4" i="1" s="1"/>
  <c r="S3" i="1" s="1"/>
  <c r="T33" i="1" l="1"/>
  <c r="K33" i="1" s="1"/>
  <c r="T32" i="1"/>
  <c r="I32" i="1" s="1"/>
  <c r="T31" i="1"/>
  <c r="G31" i="1" s="1"/>
  <c r="T30" i="1"/>
  <c r="I30" i="1" s="1"/>
  <c r="T29" i="1"/>
  <c r="L32" i="1" l="1"/>
  <c r="I33" i="1"/>
  <c r="H32" i="1"/>
  <c r="M30" i="1"/>
  <c r="J32" i="1"/>
  <c r="J33" i="1"/>
  <c r="M33" i="1"/>
  <c r="H30" i="1"/>
  <c r="N32" i="1"/>
  <c r="M32" i="1"/>
  <c r="N33" i="1"/>
  <c r="L33" i="1"/>
  <c r="K32" i="1"/>
  <c r="G33" i="1"/>
  <c r="G32" i="1"/>
  <c r="J30" i="1"/>
  <c r="H33" i="1"/>
  <c r="N30" i="1"/>
  <c r="N31" i="1"/>
  <c r="L30" i="1"/>
  <c r="M31" i="1"/>
  <c r="G30" i="1"/>
  <c r="K30" i="1"/>
  <c r="H31" i="1"/>
  <c r="L31" i="1"/>
  <c r="J31" i="1"/>
  <c r="K31" i="1"/>
  <c r="I31" i="1"/>
  <c r="G29" i="1"/>
  <c r="K29" i="1"/>
  <c r="M29" i="1"/>
  <c r="I29" i="1"/>
  <c r="J29" i="1"/>
  <c r="H29" i="1"/>
  <c r="L29" i="1"/>
  <c r="N29" i="1"/>
  <c r="T28" i="1"/>
  <c r="T27" i="1" l="1"/>
  <c r="I28" i="1"/>
  <c r="K28" i="1"/>
  <c r="J28" i="1"/>
  <c r="G28" i="1"/>
  <c r="L28" i="1"/>
  <c r="M28" i="1"/>
  <c r="N28" i="1"/>
  <c r="H28" i="1"/>
  <c r="G27" i="1" l="1"/>
  <c r="M27" i="1"/>
  <c r="H27" i="1"/>
  <c r="K27" i="1"/>
  <c r="I27" i="1"/>
  <c r="J27" i="1"/>
  <c r="L27" i="1"/>
  <c r="N27" i="1"/>
  <c r="T26" i="1"/>
  <c r="T25" i="1" l="1"/>
  <c r="I26" i="1"/>
  <c r="K26" i="1"/>
  <c r="J26" i="1"/>
  <c r="L26" i="1"/>
  <c r="M26" i="1"/>
  <c r="H26" i="1"/>
  <c r="N26" i="1"/>
  <c r="G26" i="1"/>
  <c r="H25" i="1" l="1"/>
  <c r="K25" i="1"/>
  <c r="G25" i="1"/>
  <c r="I25" i="1"/>
  <c r="J25" i="1"/>
  <c r="M25" i="1"/>
  <c r="L25" i="1"/>
  <c r="N25" i="1"/>
  <c r="T24" i="1"/>
  <c r="T23" i="1" l="1"/>
  <c r="I24" i="1"/>
  <c r="J24" i="1"/>
  <c r="K24" i="1"/>
  <c r="H24" i="1"/>
  <c r="L24" i="1"/>
  <c r="M24" i="1"/>
  <c r="N24" i="1"/>
  <c r="G24" i="1"/>
  <c r="H23" i="1" l="1"/>
  <c r="G23" i="1"/>
  <c r="M23" i="1"/>
  <c r="I23" i="1"/>
  <c r="K23" i="1"/>
  <c r="J23" i="1"/>
  <c r="L23" i="1"/>
  <c r="N23" i="1"/>
  <c r="T22" i="1"/>
  <c r="I22" i="1" l="1"/>
  <c r="H22" i="1"/>
  <c r="K22" i="1"/>
  <c r="J22" i="1"/>
  <c r="L22" i="1"/>
  <c r="M22" i="1"/>
  <c r="N22" i="1"/>
  <c r="G22" i="1"/>
  <c r="T21" i="1"/>
  <c r="M21" i="1" l="1"/>
  <c r="I21" i="1"/>
  <c r="G21" i="1"/>
  <c r="J21" i="1"/>
  <c r="K21" i="1"/>
  <c r="L21" i="1"/>
  <c r="N21" i="1"/>
  <c r="H21" i="1"/>
  <c r="T20" i="1"/>
  <c r="I20" i="1" l="1"/>
  <c r="J20" i="1"/>
  <c r="K20" i="1"/>
  <c r="L20" i="1"/>
  <c r="M20" i="1"/>
  <c r="H20" i="1"/>
  <c r="N20" i="1"/>
  <c r="G20" i="1"/>
  <c r="T19" i="1"/>
  <c r="M19" i="1" l="1"/>
  <c r="G19" i="1"/>
  <c r="K19" i="1"/>
  <c r="I19" i="1"/>
  <c r="J19" i="1"/>
  <c r="L19" i="1"/>
  <c r="H19" i="1"/>
  <c r="N19" i="1"/>
  <c r="T18" i="1"/>
  <c r="I18" i="1" l="1"/>
  <c r="K18" i="1"/>
  <c r="J18" i="1"/>
  <c r="L18" i="1"/>
  <c r="G18" i="1"/>
  <c r="M18" i="1"/>
  <c r="N18" i="1"/>
  <c r="H18" i="1"/>
  <c r="T17" i="1"/>
  <c r="G17" i="1" l="1"/>
  <c r="K17" i="1"/>
  <c r="I17" i="1"/>
  <c r="J17" i="1"/>
  <c r="H17" i="1"/>
  <c r="M17" i="1"/>
  <c r="L17" i="1"/>
  <c r="N17" i="1"/>
  <c r="T16" i="1"/>
  <c r="T15" i="1" l="1"/>
  <c r="I16" i="1"/>
  <c r="J16" i="1"/>
  <c r="G16" i="1"/>
  <c r="K16" i="1"/>
  <c r="L16" i="1"/>
  <c r="M16" i="1"/>
  <c r="N16" i="1"/>
  <c r="H16" i="1"/>
  <c r="G15" i="1" l="1"/>
  <c r="H15" i="1"/>
  <c r="I15" i="1"/>
  <c r="K15" i="1"/>
  <c r="J15" i="1"/>
  <c r="L15" i="1"/>
  <c r="M15" i="1"/>
  <c r="N15" i="1"/>
  <c r="T14" i="1"/>
  <c r="I14" i="1" l="1"/>
  <c r="K14" i="1"/>
  <c r="J14" i="1"/>
  <c r="L14" i="1"/>
  <c r="M14" i="1"/>
  <c r="H14" i="1"/>
  <c r="N14" i="1"/>
  <c r="G14" i="1"/>
  <c r="T13" i="1"/>
  <c r="T12" i="1" l="1"/>
  <c r="G13" i="1"/>
  <c r="H13" i="1"/>
  <c r="I13" i="1"/>
  <c r="K13" i="1"/>
  <c r="M13" i="1"/>
  <c r="J13" i="1"/>
  <c r="L13" i="1"/>
  <c r="N13" i="1"/>
  <c r="I12" i="1" l="1"/>
  <c r="H12" i="1"/>
  <c r="J12" i="1"/>
  <c r="K12" i="1"/>
  <c r="L12" i="1"/>
  <c r="M12" i="1"/>
  <c r="N12" i="1"/>
  <c r="G12" i="1"/>
  <c r="T11" i="1"/>
  <c r="T10" i="1" l="1"/>
  <c r="H11" i="1"/>
  <c r="K11" i="1"/>
  <c r="M11" i="1"/>
  <c r="I11" i="1"/>
  <c r="G11" i="1"/>
  <c r="J11" i="1"/>
  <c r="L11" i="1"/>
  <c r="N11" i="1"/>
  <c r="I10" i="1" l="1"/>
  <c r="H10" i="1"/>
  <c r="K10" i="1"/>
  <c r="J10" i="1"/>
  <c r="L10" i="1"/>
  <c r="M10" i="1"/>
  <c r="N10" i="1"/>
  <c r="G10" i="1"/>
  <c r="T9" i="1"/>
  <c r="T8" i="1" l="1"/>
  <c r="K9" i="1"/>
  <c r="M9" i="1"/>
  <c r="I9" i="1"/>
  <c r="G9" i="1"/>
  <c r="J9" i="1"/>
  <c r="L9" i="1"/>
  <c r="N9" i="1"/>
  <c r="H9" i="1"/>
  <c r="I8" i="1" l="1"/>
  <c r="J8" i="1"/>
  <c r="K8" i="1"/>
  <c r="L8" i="1"/>
  <c r="M8" i="1"/>
  <c r="N8" i="1"/>
  <c r="G8" i="1"/>
  <c r="H8" i="1"/>
  <c r="T7" i="1"/>
  <c r="T6" i="1" l="1"/>
  <c r="G7" i="1"/>
  <c r="K7" i="1"/>
  <c r="I7" i="1"/>
  <c r="J7" i="1"/>
  <c r="M7" i="1"/>
  <c r="L7" i="1"/>
  <c r="H7" i="1"/>
  <c r="N7" i="1"/>
  <c r="I6" i="1" l="1"/>
  <c r="K6" i="1"/>
  <c r="J6" i="1"/>
  <c r="L6" i="1"/>
  <c r="G6" i="1"/>
  <c r="H6" i="1"/>
  <c r="M6" i="1"/>
  <c r="N6" i="1"/>
  <c r="T5" i="1"/>
  <c r="G5" i="1" l="1"/>
  <c r="M5" i="1"/>
  <c r="I5" i="1"/>
  <c r="J5" i="1"/>
  <c r="H5" i="1"/>
  <c r="K5" i="1"/>
  <c r="L5" i="1"/>
  <c r="N5" i="1"/>
  <c r="T3" i="1"/>
  <c r="T4" i="1"/>
  <c r="I4" i="1" l="1"/>
  <c r="J4" i="1"/>
  <c r="G4" i="1"/>
  <c r="K4" i="1"/>
  <c r="L4" i="1"/>
  <c r="M4" i="1"/>
  <c r="N4" i="1"/>
  <c r="H4" i="1"/>
  <c r="N3" i="1"/>
  <c r="H3" i="1"/>
  <c r="M3" i="1"/>
  <c r="L3" i="1"/>
  <c r="K3" i="1"/>
  <c r="J3" i="1"/>
  <c r="I3" i="1"/>
  <c r="G3" i="1"/>
</calcChain>
</file>

<file path=xl/sharedStrings.xml><?xml version="1.0" encoding="utf-8"?>
<sst xmlns="http://schemas.openxmlformats.org/spreadsheetml/2006/main" count="63" uniqueCount="42">
  <si>
    <t>Combo</t>
  </si>
  <si>
    <t>Mois</t>
  </si>
  <si>
    <t>Années</t>
  </si>
  <si>
    <t>Année</t>
  </si>
  <si>
    <t>Loyer</t>
  </si>
  <si>
    <t>Plateforme</t>
  </si>
  <si>
    <t>Conciergerie</t>
  </si>
  <si>
    <t>Airbnb</t>
  </si>
  <si>
    <t>Bopoking</t>
  </si>
  <si>
    <t>Hollande</t>
  </si>
  <si>
    <t>Abritel</t>
  </si>
  <si>
    <t>Semaine</t>
  </si>
  <si>
    <t>Total</t>
  </si>
  <si>
    <t>Cybevasion</t>
  </si>
  <si>
    <t>coût</t>
  </si>
  <si>
    <t>loué</t>
  </si>
  <si>
    <t>réservé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</si>
  <si>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</si>
  <si>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</si>
  <si>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</si>
  <si>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</si>
  <si>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</si>
  <si>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</si>
  <si>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</si>
  <si>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</si>
  <si>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</si>
  <si>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</si>
  <si>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</si>
  <si>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</si>
  <si>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</t>
  </si>
  <si>
    <t>frais  ménage</t>
  </si>
  <si>
    <t>loyer brut</t>
  </si>
  <si>
    <t>Date début</t>
  </si>
  <si>
    <t>Date fin</t>
  </si>
  <si>
    <t>Statut</t>
  </si>
  <si>
    <t>coût2</t>
  </si>
  <si>
    <t>Début</t>
  </si>
  <si>
    <t>Fin</t>
  </si>
  <si>
    <t>Deb -&gt; Fin</t>
  </si>
  <si>
    <t>Fin-&gt; Deb</t>
  </si>
  <si>
    <t>Ligne résa</t>
  </si>
  <si>
    <t>Contôle (colonne à supprimer)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</si>
</sst>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mmm\ yyyy"/>
    <numFmt numFmtId="165" formatCode="dddd\ d\ "/>
    <numFmt numFmtId="166" formatCode="[$-80C]d\ mmmm\ yyyy;@"/>
    <numFmt numFmtId="167" formatCode="d/mm/yy;@"/>
    <numFmt numFmtId="168" formatCode="#,##0.00\ &quot;€&quot;"/>
  </numFmts>
  <fonts count="6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64" fontId="3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166" fontId="0" fillId="0" borderId="0" xfId="0" applyNumberFormat="1"/>
    <xf numFmtId="164" fontId="3" fillId="0" borderId="0" xfId="0" applyNumberFormat="1" applyFont="1"/>
    <xf numFmtId="10" fontId="0" fillId="0" borderId="0" xfId="0" applyNumberFormat="1"/>
    <xf numFmtId="9" fontId="0" fillId="0" borderId="0" xfId="0" applyNumberFormat="1"/>
    <xf numFmtId="165" fontId="0" fillId="0" borderId="1" xfId="0" applyNumberFormat="1" applyBorder="1"/>
    <xf numFmtId="0" fontId="2" fillId="0" borderId="1" xfId="0" applyFont="1" applyBorder="1" applyAlignment="1">
      <alignment horizontal="center"/>
    </xf>
    <xf numFmtId="167" fontId="0" fillId="0" borderId="0" xfId="0" applyNumberFormat="1"/>
    <xf numFmtId="168" fontId="0" fillId="0" borderId="1" xfId="0" applyNumberFormat="1" applyBorder="1"/>
    <xf numFmtId="0" fontId="0" fillId="0" borderId="0" xfId="0" applyAlignment="1">
      <alignment horizontal="center" vertical="center"/>
    </xf>
    <xf numFmtId="168" fontId="0" fillId="0" borderId="0" xfId="0" applyNumberFormat="1" applyAlignment="1">
      <alignment horizontal="right" indent="1"/>
    </xf>
    <xf numFmtId="14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68" fontId="0" fillId="2" borderId="0" xfId="0" applyNumberFormat="1" applyFill="1" applyAlignment="1">
      <alignment horizontal="center" vertical="center"/>
    </xf>
    <xf numFmtId="1" fontId="3" fillId="0" borderId="0" xfId="0" applyNumberFormat="1" applyFont="1"/>
    <xf numFmtId="1" fontId="0" fillId="0" borderId="0" xfId="0" applyNumberFormat="1"/>
    <xf numFmtId="1" fontId="1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10" fontId="0" fillId="0" borderId="0" xfId="0" applyNumberFormat="1" applyAlignment="1">
      <alignment horizontal="center"/>
    </xf>
    <xf numFmtId="0" fontId="0" fillId="0" borderId="0" xfId="0" quotePrefix="1"/>
    <xf numFmtId="164" fontId="3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right" indent="1"/>
    </xf>
    <xf numFmtId="0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22">
    <dxf>
      <numFmt numFmtId="0" formatCode="General"/>
      <alignment horizontal="right" vertical="bottom" textRotation="0" wrapText="0" indent="1" justifyLastLine="0" shrinkToFit="0" readingOrder="0"/>
    </dxf>
    <dxf>
      <numFmt numFmtId="168" formatCode="#,##0.00\ &quot;€&quot;"/>
      <alignment horizontal="right" vertical="bottom" textRotation="0" wrapText="0" indent="1" justifyLastLine="0" shrinkToFit="0" readingOrder="0"/>
    </dxf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numFmt numFmtId="168" formatCode="#,##0.00\ &quot;€&quot;"/>
      <alignment horizontal="right" vertical="bottom" textRotation="0" wrapText="0" indent="1" justifyLastLine="0" shrinkToFit="0" readingOrder="0"/>
    </dxf>
    <dxf>
      <numFmt numFmtId="168" formatCode="#,##0.00\ &quot;€&quot;"/>
      <alignment horizontal="right" vertical="bottom" textRotation="0" wrapText="0" indent="1" justifyLastLine="0" shrinkToFit="0" readingOrder="0"/>
    </dxf>
    <dxf>
      <numFmt numFmtId="168" formatCode="#,##0.00\ &quot;€&quot;"/>
      <alignment horizontal="right" vertical="bottom" textRotation="0" wrapText="0" indent="1" justifyLastLine="0" shrinkToFit="0" readingOrder="0"/>
    </dxf>
    <dxf>
      <numFmt numFmtId="168" formatCode="#,##0.00\ &quot;€&quot;"/>
      <alignment horizontal="righ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8" formatCode="#,##0.00\ &quot;€&quot;"/>
      <alignment horizontal="righ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right" vertical="bottom" textRotation="0" wrapText="0" indent="1" justifyLastLine="0" shrinkToFit="0" readingOrder="0"/>
    </dxf>
    <dxf>
      <numFmt numFmtId="168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9A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15" fmlaLink="$B$5" max="12" min="1" page="2" val="8"/>
</file>

<file path=xl/ctrlProps/ctrlProp2.xml><?xml version="1.0" encoding="utf-8"?>
<formControlPr xmlns="http://schemas.microsoft.com/office/spreadsheetml/2009/9/main" objectType="Drop" dropStyle="combo" dx="15" fmlaLink="Planning!$B$4" fmlaRange="Feuil2!$B$2:$B$30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2</xdr:row>
          <xdr:rowOff>9525</xdr:rowOff>
        </xdr:from>
        <xdr:to>
          <xdr:col>2</xdr:col>
          <xdr:colOff>419100</xdr:colOff>
          <xdr:row>6</xdr:row>
          <xdr:rowOff>9525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390525</xdr:colOff>
          <xdr:row>0</xdr:row>
          <xdr:rowOff>66675</xdr:rowOff>
        </xdr:from>
        <xdr:to>
          <xdr:col>4</xdr:col>
          <xdr:colOff>76200</xdr:colOff>
          <xdr:row>0</xdr:row>
          <xdr:rowOff>390525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5916AE5-F067-4512-930D-62B7E89B5C90}" name="T_PLATEFORMES" displayName="T_PLATEFORMES" ref="D1:D6" totalsRowShown="0" headerRowDxfId="21">
  <autoFilter ref="D1:D6" xr:uid="{B5916AE5-F067-4512-930D-62B7E89B5C90}"/>
  <tableColumns count="1">
    <tableColumn id="1" xr3:uid="{FD37C428-97B8-4977-A10A-F70E13029146}" name="Plateform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D6FDA44-B478-4189-8DCC-C77DE53E5D6F}" name="T_STATUTS" displayName="T_STATUTS" ref="I1:I3" totalsRowShown="0" headerRowDxfId="20">
  <autoFilter ref="I1:I3" xr:uid="{FD6FDA44-B478-4189-8DCC-C77DE53E5D6F}"/>
  <tableColumns count="1">
    <tableColumn id="1" xr3:uid="{3C66585B-2959-462C-8798-E1A6C1376D14}" name="Statu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E25FD01-9F5A-4329-A94D-D1F87CAADDA6}" name="T_RESERVATIONS" displayName="T_RESERVATIONS" ref="A1:K6" totalsRowShown="0" headerRowDxfId="19" dataDxfId="18">
  <autoFilter ref="A1:K6" xr:uid="{9E25FD01-9F5A-4329-A94D-D1F87CAADDA6}"/>
  <sortState xmlns:xlrd2="http://schemas.microsoft.com/office/spreadsheetml/2017/richdata2" ref="A2:J5">
    <sortCondition ref="A2:A5"/>
  </sortState>
  <tableColumns count="11">
    <tableColumn id="1" xr3:uid="{3A4A4974-0FCB-4BB1-804A-31B0966F1CF8}" name="Date début" dataDxfId="17"/>
    <tableColumn id="2" xr3:uid="{16A0A6E6-5695-456F-9C97-2163406A5566}" name="Date fin" dataDxfId="16"/>
    <tableColumn id="3" xr3:uid="{C2507CEA-14FD-410D-8217-CEE70BD80225}" name="loué" dataDxfId="15"/>
    <tableColumn id="4" xr3:uid="{6D62128A-8E58-4EB7-B004-B42F8144E145}" name="Loyer" dataDxfId="14"/>
    <tableColumn id="5" xr3:uid="{B55A83AC-1B9B-4978-A0D2-DD7031594C7D}" name="Plateforme" dataDxfId="13"/>
    <tableColumn id="6" xr3:uid="{1066AB03-9D0D-414B-940B-F911F30DE1CB}" name="coût" dataDxfId="12"/>
    <tableColumn id="7" xr3:uid="{75CA6338-5B1D-42CD-8B61-25E567FE9C7E}" name="frais  ménage" dataDxfId="11"/>
    <tableColumn id="9" xr3:uid="{7F66E1BB-9A26-4093-9DC9-3004C14D1D21}" name="Conciergerie" dataDxfId="10">
      <calculatedColumnFormula>ROUND(T_RESERVATIONS[[#This Row],[Loyer]]*TX_CONCIERGERIE,2)</calculatedColumnFormula>
    </tableColumn>
    <tableColumn id="8" xr3:uid="{426E2EFC-17EA-4846-A5E5-9B381F22D175}" name="loyer brut" dataDxfId="9">
      <calculatedColumnFormula>T_RESERVATIONS[[#This Row],[Loyer]]+T_RESERVATIONS[[#This Row],[frais  ménage]]-T_RESERVATIONS[[#This Row],[coût]]</calculatedColumnFormula>
    </tableColumn>
    <tableColumn id="10" xr3:uid="{614659E8-C377-432E-A4B8-A18D1827ECA2}" name="coût2" dataDxfId="1">
      <calculatedColumnFormula>T_RESERVATIONS[[#This Row],[Loyer]]+T_RESERVATIONS[[#This Row],[frais  ménage]]-T_RESERVATIONS[[#This Row],[coût]]-T_RESERVATIONS[[#This Row],[Conciergerie]]</calculatedColumnFormula>
    </tableColumn>
    <tableColumn id="12" xr3:uid="{3668128C-B726-490B-8214-6F26E911E87B}" name="Contôle (colonne à supprimer)" dataDxfId="0">
      <calculatedColumnFormula>SUMPRODUCT(((($A2&lt;&gt;$A$2:$A$6)+($B2&lt;&gt;$B$2:$B$6))=2)*($B$2:$B$6&gt;=$A2)*($A$2:$A$6&lt;=$B2))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37EAA1-F315-E445-8FE1-C91D8E8A571F}">
  <dimension ref="A1:AM39"/>
  <sheetViews>
    <sheetView topLeftCell="A4" zoomScaleNormal="100" workbookViewId="0">
      <selection activeCell="I14" sqref="I14"/>
    </sheetView>
  </sheetViews>
  <sheetFormatPr baseColWidth="10" defaultRowHeight="15.75" x14ac:dyDescent="0.25"/>
  <cols>
    <col min="2" max="3" width="5.875" customWidth="1"/>
    <col min="5" max="5" width="13" customWidth="1"/>
    <col min="6" max="7" width="11.375" customWidth="1"/>
    <col min="11" max="11" width="14" bestFit="1" customWidth="1"/>
    <col min="12" max="12" width="14" customWidth="1"/>
    <col min="13" max="13" width="13.125" bestFit="1" customWidth="1"/>
    <col min="16" max="17" width="4.875" style="20" customWidth="1"/>
    <col min="18" max="20" width="4.875" customWidth="1"/>
  </cols>
  <sheetData>
    <row r="1" spans="1:39" ht="33.950000000000003" customHeight="1" x14ac:dyDescent="0.35">
      <c r="E1" s="26">
        <f>DATE(B6,B5,1)</f>
        <v>43677</v>
      </c>
      <c r="F1" s="26"/>
      <c r="G1" s="26"/>
      <c r="H1" s="26"/>
      <c r="I1" s="26"/>
      <c r="J1" s="26"/>
      <c r="K1" s="26"/>
      <c r="L1" s="26"/>
      <c r="M1" s="26"/>
      <c r="N1" s="6"/>
      <c r="O1" s="6"/>
      <c r="P1" s="19"/>
      <c r="Q1" s="19"/>
    </row>
    <row r="2" spans="1:39" ht="34.5" customHeight="1" x14ac:dyDescent="0.35">
      <c r="E2" s="3"/>
      <c r="F2" s="4" t="s">
        <v>11</v>
      </c>
      <c r="G2" s="4" t="s">
        <v>15</v>
      </c>
      <c r="H2" s="4" t="s">
        <v>4</v>
      </c>
      <c r="I2" s="4" t="s">
        <v>5</v>
      </c>
      <c r="J2" s="4" t="s">
        <v>14</v>
      </c>
      <c r="K2" s="4" t="s">
        <v>30</v>
      </c>
      <c r="L2" s="4" t="s">
        <v>31</v>
      </c>
      <c r="M2" s="4" t="s">
        <v>6</v>
      </c>
      <c r="N2" s="4" t="s">
        <v>14</v>
      </c>
      <c r="O2" s="3"/>
      <c r="P2" s="21" t="s">
        <v>36</v>
      </c>
      <c r="Q2" s="21" t="s">
        <v>37</v>
      </c>
      <c r="R2" s="23" t="s">
        <v>38</v>
      </c>
      <c r="S2" s="23" t="s">
        <v>39</v>
      </c>
      <c r="T2" s="23" t="s">
        <v>40</v>
      </c>
    </row>
    <row r="3" spans="1:39" x14ac:dyDescent="0.25">
      <c r="E3" s="9">
        <f>E1</f>
        <v>43677</v>
      </c>
      <c r="F3" s="10">
        <f>_xlfn.ISOWEEKNUM(E3)</f>
        <v>31</v>
      </c>
      <c r="G3" s="10" t="str">
        <f>IF($T3&lt;&gt;0,INDEX(T_RESERVATIONS[],$T3,3),"")</f>
        <v/>
      </c>
      <c r="H3" s="12" t="str">
        <f>IF(AND($T3&lt;&gt;0,$Q3&lt;&gt;0),INDEX(T_RESERVATIONS[],$T3,4),"")</f>
        <v/>
      </c>
      <c r="I3" s="22" t="str">
        <f>IF(AND($T3&lt;&gt;0,$Q3&lt;&gt;0),INDEX(T_RESERVATIONS[],$T3,5),"")</f>
        <v/>
      </c>
      <c r="J3" s="12" t="str">
        <f>IF(AND($T3&lt;&gt;0,$Q3&lt;&gt;0),INDEX(T_RESERVATIONS[],$T3,6),"")</f>
        <v/>
      </c>
      <c r="K3" s="12" t="str">
        <f>IF(AND($T3&lt;&gt;0,$Q3&lt;&gt;0),INDEX(T_RESERVATIONS[],$T3,7),"")</f>
        <v/>
      </c>
      <c r="L3" s="12" t="str">
        <f>IF(AND($T3&lt;&gt;0,$Q3&lt;&gt;0),INDEX(T_RESERVATIONS[],$T3,8),"")</f>
        <v/>
      </c>
      <c r="M3" s="12" t="str">
        <f>IF(AND($T3&lt;&gt;0,$Q3&lt;&gt;0),INDEX(T_RESERVATIONS[],$T3,9),"")</f>
        <v/>
      </c>
      <c r="N3" s="12" t="str">
        <f>IF(AND($T3&lt;&gt;0,$Q3&lt;&gt;0),INDEX(T_RESERVATIONS[],$T3,10),"")</f>
        <v/>
      </c>
      <c r="O3" s="2"/>
      <c r="P3" s="20">
        <f>IFERROR(MATCH(E3,T_RESERVATIONS[Date début],0),0)</f>
        <v>0</v>
      </c>
      <c r="Q3" s="20">
        <f>IFERROR(MATCH(E3,T_RESERVATIONS[Date fin],0),0)</f>
        <v>0</v>
      </c>
      <c r="R3">
        <f>IF(E3&lt;&gt;"",IF(P3&lt;&gt;0,P3,IF(Q3&lt;&gt;0,Q3,IF(AND(R2&lt;&gt;0,Q2=0),R2,0))),"")</f>
        <v>0</v>
      </c>
      <c r="S3">
        <f t="shared" ref="S3:S18" si="0">IF(Q3&lt;&gt;0,Q3,IF(P3&lt;&gt;0,P3,IF(AND(S4&lt;&gt;0,P4=0),S4,0)))</f>
        <v>0</v>
      </c>
      <c r="T3">
        <f>MAX(R3:S3)</f>
        <v>0</v>
      </c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</row>
    <row r="4" spans="1:39" x14ac:dyDescent="0.25">
      <c r="A4" t="s">
        <v>0</v>
      </c>
      <c r="B4">
        <v>2</v>
      </c>
      <c r="E4" s="9">
        <f>E3+1</f>
        <v>43678</v>
      </c>
      <c r="F4" s="10">
        <f t="shared" ref="F4:F30" si="1">_xlfn.ISOWEEKNUM(E4)</f>
        <v>31</v>
      </c>
      <c r="G4" s="10" t="str">
        <f>IF($T4&lt;&gt;0,INDEX(T_RESERVATIONS[],$T4,3),"")</f>
        <v/>
      </c>
      <c r="H4" s="12" t="str">
        <f>IF(AND($T4&lt;&gt;0,$Q4&lt;&gt;0),INDEX(T_RESERVATIONS[],$T4,4),"")</f>
        <v/>
      </c>
      <c r="I4" s="22" t="str">
        <f>IF(AND($T4&lt;&gt;0,$Q4&lt;&gt;0),INDEX(T_RESERVATIONS[],$T4,5),"")</f>
        <v/>
      </c>
      <c r="J4" s="12" t="str">
        <f>IF(AND($T4&lt;&gt;0,$Q4&lt;&gt;0),INDEX(T_RESERVATIONS[],$T4,6),"")</f>
        <v/>
      </c>
      <c r="K4" s="12" t="str">
        <f>IF(AND($T4&lt;&gt;0,$Q4&lt;&gt;0),INDEX(T_RESERVATIONS[],$T4,7),"")</f>
        <v/>
      </c>
      <c r="L4" s="12" t="str">
        <f>IF(AND($T4&lt;&gt;0,$Q4&lt;&gt;0),INDEX(T_RESERVATIONS[],$T4,8),"")</f>
        <v/>
      </c>
      <c r="M4" s="12" t="str">
        <f>IF(AND($T4&lt;&gt;0,$Q4&lt;&gt;0),INDEX(T_RESERVATIONS[],$T4,9),"")</f>
        <v/>
      </c>
      <c r="N4" s="12" t="str">
        <f>IF(AND($T4&lt;&gt;0,$Q4&lt;&gt;0),INDEX(T_RESERVATIONS[],$T4,10),"")</f>
        <v/>
      </c>
      <c r="P4" s="20">
        <f>IFERROR(MATCH(E4,T_RESERVATIONS[Date début],0),0)</f>
        <v>0</v>
      </c>
      <c r="Q4" s="20">
        <f>IFERROR(MATCH(E4,T_RESERVATIONS[Date fin],0),0)</f>
        <v>0</v>
      </c>
      <c r="R4">
        <f t="shared" ref="R4:R33" si="2">IF(E4&lt;&gt;"",IF(P4&lt;&gt;0,P4,IF(Q4&lt;&gt;0,Q4,IF(AND(R3&lt;&gt;0,Q3=0),R3,0))),"")</f>
        <v>0</v>
      </c>
      <c r="S4">
        <f t="shared" si="0"/>
        <v>0</v>
      </c>
      <c r="T4">
        <f t="shared" ref="T4:T33" si="3">MAX(R4:S4)</f>
        <v>0</v>
      </c>
    </row>
    <row r="5" spans="1:39" x14ac:dyDescent="0.25">
      <c r="A5" t="s">
        <v>1</v>
      </c>
      <c r="B5">
        <v>8</v>
      </c>
      <c r="E5" s="9">
        <f t="shared" ref="E5:E30" si="4">E4+1</f>
        <v>43679</v>
      </c>
      <c r="F5" s="10">
        <f t="shared" si="1"/>
        <v>31</v>
      </c>
      <c r="G5" s="10" t="str">
        <f>IF($T5&lt;&gt;0,INDEX(T_RESERVATIONS[],$T5,3),"")</f>
        <v/>
      </c>
      <c r="H5" s="12" t="str">
        <f>IF(AND($T5&lt;&gt;0,$Q5&lt;&gt;0),INDEX(T_RESERVATIONS[],$T5,4),"")</f>
        <v/>
      </c>
      <c r="I5" s="22" t="str">
        <f>IF(AND($T5&lt;&gt;0,$Q5&lt;&gt;0),INDEX(T_RESERVATIONS[],$T5,5),"")</f>
        <v/>
      </c>
      <c r="J5" s="12" t="str">
        <f>IF(AND($T5&lt;&gt;0,$Q5&lt;&gt;0),INDEX(T_RESERVATIONS[],$T5,6),"")</f>
        <v/>
      </c>
      <c r="K5" s="12" t="str">
        <f>IF(AND($T5&lt;&gt;0,$Q5&lt;&gt;0),INDEX(T_RESERVATIONS[],$T5,7),"")</f>
        <v/>
      </c>
      <c r="L5" s="12" t="str">
        <f>IF(AND($T5&lt;&gt;0,$Q5&lt;&gt;0),INDEX(T_RESERVATIONS[],$T5,8),"")</f>
        <v/>
      </c>
      <c r="M5" s="12" t="str">
        <f>IF(AND($T5&lt;&gt;0,$Q5&lt;&gt;0),INDEX(T_RESERVATIONS[],$T5,9),"")</f>
        <v/>
      </c>
      <c r="N5" s="12" t="str">
        <f>IF(AND($T5&lt;&gt;0,$Q5&lt;&gt;0),INDEX(T_RESERVATIONS[],$T5,10),"")</f>
        <v/>
      </c>
      <c r="P5" s="20">
        <f>IFERROR(MATCH(E5,T_RESERVATIONS[Date début],0),0)</f>
        <v>0</v>
      </c>
      <c r="Q5" s="20">
        <f>IFERROR(MATCH(E5,T_RESERVATIONS[Date fin],0),0)</f>
        <v>0</v>
      </c>
      <c r="R5">
        <f t="shared" si="2"/>
        <v>0</v>
      </c>
      <c r="S5">
        <f t="shared" si="0"/>
        <v>0</v>
      </c>
      <c r="T5">
        <f t="shared" si="3"/>
        <v>0</v>
      </c>
    </row>
    <row r="6" spans="1:39" x14ac:dyDescent="0.25">
      <c r="A6" t="s">
        <v>2</v>
      </c>
      <c r="B6">
        <f>2021+B4</f>
        <v>2023</v>
      </c>
      <c r="E6" s="9">
        <f t="shared" si="4"/>
        <v>43680</v>
      </c>
      <c r="F6" s="10">
        <f t="shared" si="1"/>
        <v>31</v>
      </c>
      <c r="G6" s="10" t="str">
        <f>IF($T6&lt;&gt;0,INDEX(T_RESERVATIONS[],$T6,3),"")</f>
        <v/>
      </c>
      <c r="H6" s="12" t="str">
        <f>IF(AND($T6&lt;&gt;0,$Q6&lt;&gt;0),INDEX(T_RESERVATIONS[],$T6,4),"")</f>
        <v/>
      </c>
      <c r="I6" s="22" t="str">
        <f>IF(AND($T6&lt;&gt;0,$Q6&lt;&gt;0),INDEX(T_RESERVATIONS[],$T6,5),"")</f>
        <v/>
      </c>
      <c r="J6" s="12" t="str">
        <f>IF(AND($T6&lt;&gt;0,$Q6&lt;&gt;0),INDEX(T_RESERVATIONS[],$T6,6),"")</f>
        <v/>
      </c>
      <c r="K6" s="12" t="str">
        <f>IF(AND($T6&lt;&gt;0,$Q6&lt;&gt;0),INDEX(T_RESERVATIONS[],$T6,7),"")</f>
        <v/>
      </c>
      <c r="L6" s="12" t="str">
        <f>IF(AND($T6&lt;&gt;0,$Q6&lt;&gt;0),INDEX(T_RESERVATIONS[],$T6,8),"")</f>
        <v/>
      </c>
      <c r="M6" s="12" t="str">
        <f>IF(AND($T6&lt;&gt;0,$Q6&lt;&gt;0),INDEX(T_RESERVATIONS[],$T6,9),"")</f>
        <v/>
      </c>
      <c r="N6" s="12" t="str">
        <f>IF(AND($T6&lt;&gt;0,$Q6&lt;&gt;0),INDEX(T_RESERVATIONS[],$T6,10),"")</f>
        <v/>
      </c>
      <c r="P6" s="20">
        <f>IFERROR(MATCH(E6,T_RESERVATIONS[Date début],0),0)</f>
        <v>0</v>
      </c>
      <c r="Q6" s="20">
        <f>IFERROR(MATCH(E6,T_RESERVATIONS[Date fin],0),0)</f>
        <v>0</v>
      </c>
      <c r="R6">
        <f t="shared" si="2"/>
        <v>0</v>
      </c>
      <c r="S6">
        <f t="shared" si="0"/>
        <v>0</v>
      </c>
      <c r="T6">
        <f t="shared" si="3"/>
        <v>0</v>
      </c>
    </row>
    <row r="7" spans="1:39" x14ac:dyDescent="0.25">
      <c r="E7" s="9">
        <f t="shared" si="4"/>
        <v>43681</v>
      </c>
      <c r="F7" s="10">
        <f t="shared" si="1"/>
        <v>31</v>
      </c>
      <c r="G7" s="10" t="str">
        <f>IF($T7&lt;&gt;0,INDEX(T_RESERVATIONS[],$T7,3),"")</f>
        <v/>
      </c>
      <c r="H7" s="12" t="str">
        <f>IF(AND($T7&lt;&gt;0,$Q7&lt;&gt;0),INDEX(T_RESERVATIONS[],$T7,4),"")</f>
        <v/>
      </c>
      <c r="I7" s="22" t="str">
        <f>IF(AND($T7&lt;&gt;0,$Q7&lt;&gt;0),INDEX(T_RESERVATIONS[],$T7,5),"")</f>
        <v/>
      </c>
      <c r="J7" s="12" t="str">
        <f>IF(AND($T7&lt;&gt;0,$Q7&lt;&gt;0),INDEX(T_RESERVATIONS[],$T7,6),"")</f>
        <v/>
      </c>
      <c r="K7" s="12" t="str">
        <f>IF(AND($T7&lt;&gt;0,$Q7&lt;&gt;0),INDEX(T_RESERVATIONS[],$T7,7),"")</f>
        <v/>
      </c>
      <c r="L7" s="12" t="str">
        <f>IF(AND($T7&lt;&gt;0,$Q7&lt;&gt;0),INDEX(T_RESERVATIONS[],$T7,8),"")</f>
        <v/>
      </c>
      <c r="M7" s="12" t="str">
        <f>IF(AND($T7&lt;&gt;0,$Q7&lt;&gt;0),INDEX(T_RESERVATIONS[],$T7,9),"")</f>
        <v/>
      </c>
      <c r="N7" s="12" t="str">
        <f>IF(AND($T7&lt;&gt;0,$Q7&lt;&gt;0),INDEX(T_RESERVATIONS[],$T7,10),"")</f>
        <v/>
      </c>
      <c r="P7" s="20">
        <f>IFERROR(MATCH(E7,T_RESERVATIONS[Date début],0),0)</f>
        <v>0</v>
      </c>
      <c r="Q7" s="20">
        <f>IFERROR(MATCH(E7,T_RESERVATIONS[Date fin],0),0)</f>
        <v>0</v>
      </c>
      <c r="R7">
        <f t="shared" si="2"/>
        <v>0</v>
      </c>
      <c r="S7">
        <f t="shared" si="0"/>
        <v>0</v>
      </c>
      <c r="T7">
        <f t="shared" si="3"/>
        <v>0</v>
      </c>
    </row>
    <row r="8" spans="1:39" x14ac:dyDescent="0.25">
      <c r="E8" s="9">
        <f t="shared" si="4"/>
        <v>43682</v>
      </c>
      <c r="F8" s="10">
        <f t="shared" si="1"/>
        <v>31</v>
      </c>
      <c r="G8" s="10" t="str">
        <f>IF($T8&lt;&gt;0,INDEX(T_RESERVATIONS[],$T8,3),"")</f>
        <v/>
      </c>
      <c r="H8" s="12" t="str">
        <f>IF(AND($T8&lt;&gt;0,$Q8&lt;&gt;0),INDEX(T_RESERVATIONS[],$T8,4),"")</f>
        <v/>
      </c>
      <c r="I8" s="22" t="str">
        <f>IF(AND($T8&lt;&gt;0,$Q8&lt;&gt;0),INDEX(T_RESERVATIONS[],$T8,5),"")</f>
        <v/>
      </c>
      <c r="J8" s="12" t="str">
        <f>IF(AND($T8&lt;&gt;0,$Q8&lt;&gt;0),INDEX(T_RESERVATIONS[],$T8,6),"")</f>
        <v/>
      </c>
      <c r="K8" s="12" t="str">
        <f>IF(AND($T8&lt;&gt;0,$Q8&lt;&gt;0),INDEX(T_RESERVATIONS[],$T8,7),"")</f>
        <v/>
      </c>
      <c r="L8" s="12" t="str">
        <f>IF(AND($T8&lt;&gt;0,$Q8&lt;&gt;0),INDEX(T_RESERVATIONS[],$T8,8),"")</f>
        <v/>
      </c>
      <c r="M8" s="12" t="str">
        <f>IF(AND($T8&lt;&gt;0,$Q8&lt;&gt;0),INDEX(T_RESERVATIONS[],$T8,9),"")</f>
        <v/>
      </c>
      <c r="N8" s="12" t="str">
        <f>IF(AND($T8&lt;&gt;0,$Q8&lt;&gt;0),INDEX(T_RESERVATIONS[],$T8,10),"")</f>
        <v/>
      </c>
      <c r="P8" s="20">
        <f>IFERROR(MATCH(E8,T_RESERVATIONS[Date début],0),0)</f>
        <v>0</v>
      </c>
      <c r="Q8" s="20">
        <f>IFERROR(MATCH(E8,T_RESERVATIONS[Date fin],0),0)</f>
        <v>0</v>
      </c>
      <c r="R8">
        <f t="shared" si="2"/>
        <v>0</v>
      </c>
      <c r="S8">
        <f t="shared" si="0"/>
        <v>0</v>
      </c>
      <c r="T8">
        <f t="shared" si="3"/>
        <v>0</v>
      </c>
    </row>
    <row r="9" spans="1:39" x14ac:dyDescent="0.25">
      <c r="E9" s="9">
        <f t="shared" si="4"/>
        <v>43683</v>
      </c>
      <c r="F9" s="10">
        <f t="shared" si="1"/>
        <v>32</v>
      </c>
      <c r="G9" s="10" t="str">
        <f>IF($T9&lt;&gt;0,INDEX(T_RESERVATIONS[],$T9,3),"")</f>
        <v/>
      </c>
      <c r="H9" s="12" t="str">
        <f>IF(AND($T9&lt;&gt;0,$Q9&lt;&gt;0),INDEX(T_RESERVATIONS[],$T9,4),"")</f>
        <v/>
      </c>
      <c r="I9" s="22" t="str">
        <f>IF(AND($T9&lt;&gt;0,$Q9&lt;&gt;0),INDEX(T_RESERVATIONS[],$T9,5),"")</f>
        <v/>
      </c>
      <c r="J9" s="12" t="str">
        <f>IF(AND($T9&lt;&gt;0,$Q9&lt;&gt;0),INDEX(T_RESERVATIONS[],$T9,6),"")</f>
        <v/>
      </c>
      <c r="K9" s="12" t="str">
        <f>IF(AND($T9&lt;&gt;0,$Q9&lt;&gt;0),INDEX(T_RESERVATIONS[],$T9,7),"")</f>
        <v/>
      </c>
      <c r="L9" s="12" t="str">
        <f>IF(AND($T9&lt;&gt;0,$Q9&lt;&gt;0),INDEX(T_RESERVATIONS[],$T9,8),"")</f>
        <v/>
      </c>
      <c r="M9" s="12" t="str">
        <f>IF(AND($T9&lt;&gt;0,$Q9&lt;&gt;0),INDEX(T_RESERVATIONS[],$T9,9),"")</f>
        <v/>
      </c>
      <c r="N9" s="12" t="str">
        <f>IF(AND($T9&lt;&gt;0,$Q9&lt;&gt;0),INDEX(T_RESERVATIONS[],$T9,10),"")</f>
        <v/>
      </c>
      <c r="P9" s="20">
        <f>IFERROR(MATCH(E9,T_RESERVATIONS[Date début],0),0)</f>
        <v>0</v>
      </c>
      <c r="Q9" s="20">
        <f>IFERROR(MATCH(E9,T_RESERVATIONS[Date fin],0),0)</f>
        <v>0</v>
      </c>
      <c r="R9">
        <f t="shared" si="2"/>
        <v>0</v>
      </c>
      <c r="S9">
        <f t="shared" si="0"/>
        <v>0</v>
      </c>
      <c r="T9">
        <f t="shared" si="3"/>
        <v>0</v>
      </c>
    </row>
    <row r="10" spans="1:39" x14ac:dyDescent="0.25">
      <c r="E10" s="9">
        <f t="shared" si="4"/>
        <v>43684</v>
      </c>
      <c r="F10" s="10">
        <f t="shared" si="1"/>
        <v>32</v>
      </c>
      <c r="G10" s="10" t="str">
        <f>IF($T10&lt;&gt;0,INDEX(T_RESERVATIONS[],$T10,3),"")</f>
        <v/>
      </c>
      <c r="H10" s="12" t="str">
        <f>IF(AND($T10&lt;&gt;0,$Q10&lt;&gt;0),INDEX(T_RESERVATIONS[],$T10,4),"")</f>
        <v/>
      </c>
      <c r="I10" s="22" t="str">
        <f>IF(AND($T10&lt;&gt;0,$Q10&lt;&gt;0),INDEX(T_RESERVATIONS[],$T10,5),"")</f>
        <v/>
      </c>
      <c r="J10" s="12" t="str">
        <f>IF(AND($T10&lt;&gt;0,$Q10&lt;&gt;0),INDEX(T_RESERVATIONS[],$T10,6),"")</f>
        <v/>
      </c>
      <c r="K10" s="12" t="str">
        <f>IF(AND($T10&lt;&gt;0,$Q10&lt;&gt;0),INDEX(T_RESERVATIONS[],$T10,7),"")</f>
        <v/>
      </c>
      <c r="L10" s="12" t="str">
        <f>IF(AND($T10&lt;&gt;0,$Q10&lt;&gt;0),INDEX(T_RESERVATIONS[],$T10,8),"")</f>
        <v/>
      </c>
      <c r="M10" s="12" t="str">
        <f>IF(AND($T10&lt;&gt;0,$Q10&lt;&gt;0),INDEX(T_RESERVATIONS[],$T10,9),"")</f>
        <v/>
      </c>
      <c r="N10" s="12" t="str">
        <f>IF(AND($T10&lt;&gt;0,$Q10&lt;&gt;0),INDEX(T_RESERVATIONS[],$T10,10),"")</f>
        <v/>
      </c>
      <c r="P10" s="20">
        <f>IFERROR(MATCH(E10,T_RESERVATIONS[Date début],0),0)</f>
        <v>0</v>
      </c>
      <c r="Q10" s="20">
        <f>IFERROR(MATCH(E10,T_RESERVATIONS[Date fin],0),0)</f>
        <v>0</v>
      </c>
      <c r="R10">
        <f t="shared" si="2"/>
        <v>0</v>
      </c>
      <c r="S10">
        <f t="shared" si="0"/>
        <v>0</v>
      </c>
      <c r="T10">
        <f t="shared" si="3"/>
        <v>0</v>
      </c>
    </row>
    <row r="11" spans="1:39" x14ac:dyDescent="0.25">
      <c r="E11" s="9">
        <f t="shared" si="4"/>
        <v>43685</v>
      </c>
      <c r="F11" s="10">
        <f t="shared" si="1"/>
        <v>32</v>
      </c>
      <c r="G11" s="10" t="str">
        <f>IF($T11&lt;&gt;0,INDEX(T_RESERVATIONS[],$T11,3),"")</f>
        <v/>
      </c>
      <c r="H11" s="12" t="str">
        <f>IF(AND($T11&lt;&gt;0,$Q11&lt;&gt;0),INDEX(T_RESERVATIONS[],$T11,4),"")</f>
        <v/>
      </c>
      <c r="I11" s="22" t="str">
        <f>IF(AND($T11&lt;&gt;0,$Q11&lt;&gt;0),INDEX(T_RESERVATIONS[],$T11,5),"")</f>
        <v/>
      </c>
      <c r="J11" s="12" t="str">
        <f>IF(AND($T11&lt;&gt;0,$Q11&lt;&gt;0),INDEX(T_RESERVATIONS[],$T11,6),"")</f>
        <v/>
      </c>
      <c r="K11" s="12" t="str">
        <f>IF(AND($T11&lt;&gt;0,$Q11&lt;&gt;0),INDEX(T_RESERVATIONS[],$T11,7),"")</f>
        <v/>
      </c>
      <c r="L11" s="12" t="str">
        <f>IF(AND($T11&lt;&gt;0,$Q11&lt;&gt;0),INDEX(T_RESERVATIONS[],$T11,8),"")</f>
        <v/>
      </c>
      <c r="M11" s="12" t="str">
        <f>IF(AND($T11&lt;&gt;0,$Q11&lt;&gt;0),INDEX(T_RESERVATIONS[],$T11,9),"")</f>
        <v/>
      </c>
      <c r="N11" s="12" t="str">
        <f>IF(AND($T11&lt;&gt;0,$Q11&lt;&gt;0),INDEX(T_RESERVATIONS[],$T11,10),"")</f>
        <v/>
      </c>
      <c r="P11" s="20">
        <f>IFERROR(MATCH(E11,T_RESERVATIONS[Date début],0),0)</f>
        <v>0</v>
      </c>
      <c r="Q11" s="20">
        <f>IFERROR(MATCH(E11,T_RESERVATIONS[Date fin],0),0)</f>
        <v>0</v>
      </c>
      <c r="R11">
        <f t="shared" si="2"/>
        <v>0</v>
      </c>
      <c r="S11">
        <f t="shared" si="0"/>
        <v>0</v>
      </c>
      <c r="T11">
        <f t="shared" si="3"/>
        <v>0</v>
      </c>
    </row>
    <row r="12" spans="1:39" x14ac:dyDescent="0.25">
      <c r="E12" s="9">
        <f t="shared" si="4"/>
        <v>43686</v>
      </c>
      <c r="F12" s="10">
        <f t="shared" si="1"/>
        <v>32</v>
      </c>
      <c r="G12" s="10" t="str">
        <f>IF($T12&lt;&gt;0,INDEX(T_RESERVATIONS[],$T12,3),"")</f>
        <v/>
      </c>
      <c r="H12" s="12" t="str">
        <f>IF(AND($T12&lt;&gt;0,$Q12&lt;&gt;0),INDEX(T_RESERVATIONS[],$T12,4),"")</f>
        <v/>
      </c>
      <c r="I12" s="22" t="str">
        <f>IF(AND($T12&lt;&gt;0,$Q12&lt;&gt;0),INDEX(T_RESERVATIONS[],$T12,5),"")</f>
        <v/>
      </c>
      <c r="J12" s="12" t="str">
        <f>IF(AND($T12&lt;&gt;0,$Q12&lt;&gt;0),INDEX(T_RESERVATIONS[],$T12,6),"")</f>
        <v/>
      </c>
      <c r="K12" s="12" t="str">
        <f>IF(AND($T12&lt;&gt;0,$Q12&lt;&gt;0),INDEX(T_RESERVATIONS[],$T12,7),"")</f>
        <v/>
      </c>
      <c r="L12" s="12" t="str">
        <f>IF(AND($T12&lt;&gt;0,$Q12&lt;&gt;0),INDEX(T_RESERVATIONS[],$T12,8),"")</f>
        <v/>
      </c>
      <c r="M12" s="12" t="str">
        <f>IF(AND($T12&lt;&gt;0,$Q12&lt;&gt;0),INDEX(T_RESERVATIONS[],$T12,9),"")</f>
        <v/>
      </c>
      <c r="N12" s="12" t="str">
        <f>IF(AND($T12&lt;&gt;0,$Q12&lt;&gt;0),INDEX(T_RESERVATIONS[],$T12,10),"")</f>
        <v/>
      </c>
      <c r="P12" s="20">
        <f>IFERROR(MATCH(E12,T_RESERVATIONS[Date début],0),0)</f>
        <v>0</v>
      </c>
      <c r="Q12" s="20">
        <f>IFERROR(MATCH(E12,T_RESERVATIONS[Date fin],0),0)</f>
        <v>0</v>
      </c>
      <c r="R12">
        <f t="shared" si="2"/>
        <v>0</v>
      </c>
      <c r="S12">
        <f t="shared" si="0"/>
        <v>0</v>
      </c>
      <c r="T12">
        <f t="shared" si="3"/>
        <v>0</v>
      </c>
    </row>
    <row r="13" spans="1:39" x14ac:dyDescent="0.25">
      <c r="E13" s="9">
        <f t="shared" si="4"/>
        <v>43687</v>
      </c>
      <c r="F13" s="10">
        <f t="shared" si="1"/>
        <v>32</v>
      </c>
      <c r="G13" s="10" t="str">
        <f>IF($T13&lt;&gt;0,INDEX(T_RESERVATIONS[],$T13,3),"")</f>
        <v/>
      </c>
      <c r="H13" s="12" t="str">
        <f>IF(AND($T13&lt;&gt;0,$Q13&lt;&gt;0),INDEX(T_RESERVATIONS[],$T13,4),"")</f>
        <v/>
      </c>
      <c r="I13" s="22" t="str">
        <f>IF(AND($T13&lt;&gt;0,$Q13&lt;&gt;0),INDEX(T_RESERVATIONS[],$T13,5),"")</f>
        <v/>
      </c>
      <c r="J13" s="12" t="str">
        <f>IF(AND($T13&lt;&gt;0,$Q13&lt;&gt;0),INDEX(T_RESERVATIONS[],$T13,6),"")</f>
        <v/>
      </c>
      <c r="K13" s="12" t="str">
        <f>IF(AND($T13&lt;&gt;0,$Q13&lt;&gt;0),INDEX(T_RESERVATIONS[],$T13,7),"")</f>
        <v/>
      </c>
      <c r="L13" s="12" t="str">
        <f>IF(AND($T13&lt;&gt;0,$Q13&lt;&gt;0),INDEX(T_RESERVATIONS[],$T13,8),"")</f>
        <v/>
      </c>
      <c r="M13" s="12" t="str">
        <f>IF(AND($T13&lt;&gt;0,$Q13&lt;&gt;0),INDEX(T_RESERVATIONS[],$T13,9),"")</f>
        <v/>
      </c>
      <c r="N13" s="12" t="str">
        <f>IF(AND($T13&lt;&gt;0,$Q13&lt;&gt;0),INDEX(T_RESERVATIONS[],$T13,10),"")</f>
        <v/>
      </c>
      <c r="P13" s="20">
        <f>IFERROR(MATCH(E13,T_RESERVATIONS[Date début],0),0)</f>
        <v>0</v>
      </c>
      <c r="Q13" s="20">
        <f>IFERROR(MATCH(E13,T_RESERVATIONS[Date fin],0),0)</f>
        <v>0</v>
      </c>
      <c r="R13">
        <f t="shared" si="2"/>
        <v>0</v>
      </c>
      <c r="S13">
        <f t="shared" si="0"/>
        <v>0</v>
      </c>
      <c r="T13">
        <f t="shared" si="3"/>
        <v>0</v>
      </c>
    </row>
    <row r="14" spans="1:39" x14ac:dyDescent="0.25">
      <c r="E14" s="9">
        <f t="shared" si="4"/>
        <v>43688</v>
      </c>
      <c r="F14" s="10">
        <f t="shared" si="1"/>
        <v>32</v>
      </c>
      <c r="G14" s="10" t="str">
        <f>IF($T14&lt;&gt;0,INDEX(T_RESERVATIONS[],$T14,3),"")</f>
        <v>réservé</v>
      </c>
      <c r="H14" s="12" t="str">
        <f>IF(AND($T14&lt;&gt;0,$Q14&lt;&gt;0),INDEX(T_RESERVATIONS[],$T14,4),"")</f>
        <v/>
      </c>
      <c r="I14" s="22" t="str">
        <f>IF(AND($T14&lt;&gt;0,$Q14&lt;&gt;0),INDEX(T_RESERVATIONS[],$T14,5),"")</f>
        <v/>
      </c>
      <c r="J14" s="12" t="str">
        <f>IF(AND($T14&lt;&gt;0,$Q14&lt;&gt;0),INDEX(T_RESERVATIONS[],$T14,6),"")</f>
        <v/>
      </c>
      <c r="K14" s="12" t="str">
        <f>IF(AND($T14&lt;&gt;0,$Q14&lt;&gt;0),INDEX(T_RESERVATIONS[],$T14,7),"")</f>
        <v/>
      </c>
      <c r="L14" s="12" t="str">
        <f>IF(AND($T14&lt;&gt;0,$Q14&lt;&gt;0),INDEX(T_RESERVATIONS[],$T14,8),"")</f>
        <v/>
      </c>
      <c r="M14" s="12" t="str">
        <f>IF(AND($T14&lt;&gt;0,$Q14&lt;&gt;0),INDEX(T_RESERVATIONS[],$T14,9),"")</f>
        <v/>
      </c>
      <c r="N14" s="12" t="str">
        <f>IF(AND($T14&lt;&gt;0,$Q14&lt;&gt;0),INDEX(T_RESERVATIONS[],$T14,10),"")</f>
        <v/>
      </c>
      <c r="P14" s="20">
        <f>IFERROR(MATCH(E14,T_RESERVATIONS[Date début],0),0)</f>
        <v>3</v>
      </c>
      <c r="Q14" s="20">
        <f>IFERROR(MATCH(E14,T_RESERVATIONS[Date fin],0),0)</f>
        <v>0</v>
      </c>
      <c r="R14">
        <f t="shared" si="2"/>
        <v>3</v>
      </c>
      <c r="S14">
        <f t="shared" si="0"/>
        <v>3</v>
      </c>
      <c r="T14">
        <f t="shared" si="3"/>
        <v>3</v>
      </c>
    </row>
    <row r="15" spans="1:39" x14ac:dyDescent="0.25">
      <c r="E15" s="9">
        <f t="shared" si="4"/>
        <v>43689</v>
      </c>
      <c r="F15" s="10">
        <f t="shared" si="1"/>
        <v>32</v>
      </c>
      <c r="G15" s="10" t="str">
        <f>IF($T15&lt;&gt;0,INDEX(T_RESERVATIONS[],$T15,3),"")</f>
        <v>réservé</v>
      </c>
      <c r="H15" s="12" t="str">
        <f>IF(AND($T15&lt;&gt;0,$Q15&lt;&gt;0),INDEX(T_RESERVATIONS[],$T15,4),"")</f>
        <v/>
      </c>
      <c r="I15" s="22" t="str">
        <f>IF(AND($T15&lt;&gt;0,$Q15&lt;&gt;0),INDEX(T_RESERVATIONS[],$T15,5),"")</f>
        <v/>
      </c>
      <c r="J15" s="12" t="str">
        <f>IF(AND($T15&lt;&gt;0,$Q15&lt;&gt;0),INDEX(T_RESERVATIONS[],$T15,6),"")</f>
        <v/>
      </c>
      <c r="K15" s="12" t="str">
        <f>IF(AND($T15&lt;&gt;0,$Q15&lt;&gt;0),INDEX(T_RESERVATIONS[],$T15,7),"")</f>
        <v/>
      </c>
      <c r="L15" s="12" t="str">
        <f>IF(AND($T15&lt;&gt;0,$Q15&lt;&gt;0),INDEX(T_RESERVATIONS[],$T15,8),"")</f>
        <v/>
      </c>
      <c r="M15" s="12" t="str">
        <f>IF(AND($T15&lt;&gt;0,$Q15&lt;&gt;0),INDEX(T_RESERVATIONS[],$T15,9),"")</f>
        <v/>
      </c>
      <c r="N15" s="12" t="str">
        <f>IF(AND($T15&lt;&gt;0,$Q15&lt;&gt;0),INDEX(T_RESERVATIONS[],$T15,10),"")</f>
        <v/>
      </c>
      <c r="P15" s="20">
        <f>IFERROR(MATCH(E15,T_RESERVATIONS[Date début],0),0)</f>
        <v>0</v>
      </c>
      <c r="Q15" s="20">
        <f>IFERROR(MATCH(E15,T_RESERVATIONS[Date fin],0),0)</f>
        <v>0</v>
      </c>
      <c r="R15">
        <f t="shared" si="2"/>
        <v>3</v>
      </c>
      <c r="S15">
        <f t="shared" si="0"/>
        <v>0</v>
      </c>
      <c r="T15">
        <f t="shared" si="3"/>
        <v>3</v>
      </c>
    </row>
    <row r="16" spans="1:39" x14ac:dyDescent="0.25">
      <c r="E16" s="9">
        <f t="shared" si="4"/>
        <v>43690</v>
      </c>
      <c r="F16" s="10">
        <f t="shared" si="1"/>
        <v>33</v>
      </c>
      <c r="G16" s="10" t="str">
        <f>IF($T16&lt;&gt;0,INDEX(T_RESERVATIONS[],$T16,3),"")</f>
        <v>réservé</v>
      </c>
      <c r="H16" s="12" t="str">
        <f>IF(AND($T16&lt;&gt;0,$Q16&lt;&gt;0),INDEX(T_RESERVATIONS[],$T16,4),"")</f>
        <v/>
      </c>
      <c r="I16" s="22" t="str">
        <f>IF(AND($T16&lt;&gt;0,$Q16&lt;&gt;0),INDEX(T_RESERVATIONS[],$T16,5),"")</f>
        <v/>
      </c>
      <c r="J16" s="12" t="str">
        <f>IF(AND($T16&lt;&gt;0,$Q16&lt;&gt;0),INDEX(T_RESERVATIONS[],$T16,6),"")</f>
        <v/>
      </c>
      <c r="K16" s="12" t="str">
        <f>IF(AND($T16&lt;&gt;0,$Q16&lt;&gt;0),INDEX(T_RESERVATIONS[],$T16,7),"")</f>
        <v/>
      </c>
      <c r="L16" s="12" t="str">
        <f>IF(AND($T16&lt;&gt;0,$Q16&lt;&gt;0),INDEX(T_RESERVATIONS[],$T16,8),"")</f>
        <v/>
      </c>
      <c r="M16" s="12" t="str">
        <f>IF(AND($T16&lt;&gt;0,$Q16&lt;&gt;0),INDEX(T_RESERVATIONS[],$T16,9),"")</f>
        <v/>
      </c>
      <c r="N16" s="12" t="str">
        <f>IF(AND($T16&lt;&gt;0,$Q16&lt;&gt;0),INDEX(T_RESERVATIONS[],$T16,10),"")</f>
        <v/>
      </c>
      <c r="P16" s="20">
        <f>IFERROR(MATCH(E16,T_RESERVATIONS[Date début],0),0)</f>
        <v>0</v>
      </c>
      <c r="Q16" s="20">
        <f>IFERROR(MATCH(E16,T_RESERVATIONS[Date fin],0),0)</f>
        <v>0</v>
      </c>
      <c r="R16">
        <f t="shared" si="2"/>
        <v>3</v>
      </c>
      <c r="S16">
        <f t="shared" si="0"/>
        <v>0</v>
      </c>
      <c r="T16">
        <f t="shared" si="3"/>
        <v>3</v>
      </c>
    </row>
    <row r="17" spans="5:20" x14ac:dyDescent="0.25">
      <c r="E17" s="9">
        <f t="shared" si="4"/>
        <v>43691</v>
      </c>
      <c r="F17" s="10">
        <f t="shared" si="1"/>
        <v>33</v>
      </c>
      <c r="G17" s="10" t="str">
        <f>IF($T17&lt;&gt;0,INDEX(T_RESERVATIONS[],$T17,3),"")</f>
        <v>réservé</v>
      </c>
      <c r="H17" s="12" t="str">
        <f>IF(AND($T17&lt;&gt;0,$Q17&lt;&gt;0),INDEX(T_RESERVATIONS[],$T17,4),"")</f>
        <v/>
      </c>
      <c r="I17" s="22" t="str">
        <f>IF(AND($T17&lt;&gt;0,$Q17&lt;&gt;0),INDEX(T_RESERVATIONS[],$T17,5),"")</f>
        <v/>
      </c>
      <c r="J17" s="12" t="str">
        <f>IF(AND($T17&lt;&gt;0,$Q17&lt;&gt;0),INDEX(T_RESERVATIONS[],$T17,6),"")</f>
        <v/>
      </c>
      <c r="K17" s="12" t="str">
        <f>IF(AND($T17&lt;&gt;0,$Q17&lt;&gt;0),INDEX(T_RESERVATIONS[],$T17,7),"")</f>
        <v/>
      </c>
      <c r="L17" s="12" t="str">
        <f>IF(AND($T17&lt;&gt;0,$Q17&lt;&gt;0),INDEX(T_RESERVATIONS[],$T17,8),"")</f>
        <v/>
      </c>
      <c r="M17" s="12" t="str">
        <f>IF(AND($T17&lt;&gt;0,$Q17&lt;&gt;0),INDEX(T_RESERVATIONS[],$T17,9),"")</f>
        <v/>
      </c>
      <c r="N17" s="12" t="str">
        <f>IF(AND($T17&lt;&gt;0,$Q17&lt;&gt;0),INDEX(T_RESERVATIONS[],$T17,10),"")</f>
        <v/>
      </c>
      <c r="P17" s="20">
        <f>IFERROR(MATCH(E17,T_RESERVATIONS[Date début],0),0)</f>
        <v>0</v>
      </c>
      <c r="Q17" s="20">
        <f>IFERROR(MATCH(E17,T_RESERVATIONS[Date fin],0),0)</f>
        <v>0</v>
      </c>
      <c r="R17">
        <f t="shared" si="2"/>
        <v>3</v>
      </c>
      <c r="S17">
        <f t="shared" si="0"/>
        <v>0</v>
      </c>
      <c r="T17">
        <f t="shared" si="3"/>
        <v>3</v>
      </c>
    </row>
    <row r="18" spans="5:20" x14ac:dyDescent="0.25">
      <c r="E18" s="9">
        <f t="shared" si="4"/>
        <v>43692</v>
      </c>
      <c r="F18" s="10">
        <f t="shared" si="1"/>
        <v>33</v>
      </c>
      <c r="G18" s="10" t="str">
        <f>IF($T18&lt;&gt;0,INDEX(T_RESERVATIONS[],$T18,3),"")</f>
        <v>réservé</v>
      </c>
      <c r="H18" s="12" t="str">
        <f>IF(AND($T18&lt;&gt;0,$Q18&lt;&gt;0),INDEX(T_RESERVATIONS[],$T18,4),"")</f>
        <v/>
      </c>
      <c r="I18" s="22" t="str">
        <f>IF(AND($T18&lt;&gt;0,$Q18&lt;&gt;0),INDEX(T_RESERVATIONS[],$T18,5),"")</f>
        <v/>
      </c>
      <c r="J18" s="12" t="str">
        <f>IF(AND($T18&lt;&gt;0,$Q18&lt;&gt;0),INDEX(T_RESERVATIONS[],$T18,6),"")</f>
        <v/>
      </c>
      <c r="K18" s="12" t="str">
        <f>IF(AND($T18&lt;&gt;0,$Q18&lt;&gt;0),INDEX(T_RESERVATIONS[],$T18,7),"")</f>
        <v/>
      </c>
      <c r="L18" s="12" t="str">
        <f>IF(AND($T18&lt;&gt;0,$Q18&lt;&gt;0),INDEX(T_RESERVATIONS[],$T18,8),"")</f>
        <v/>
      </c>
      <c r="M18" s="12" t="str">
        <f>IF(AND($T18&lt;&gt;0,$Q18&lt;&gt;0),INDEX(T_RESERVATIONS[],$T18,9),"")</f>
        <v/>
      </c>
      <c r="N18" s="12" t="str">
        <f>IF(AND($T18&lt;&gt;0,$Q18&lt;&gt;0),INDEX(T_RESERVATIONS[],$T18,10),"")</f>
        <v/>
      </c>
      <c r="P18" s="20">
        <f>IFERROR(MATCH(E18,T_RESERVATIONS[Date début],0),0)</f>
        <v>0</v>
      </c>
      <c r="Q18" s="20">
        <f>IFERROR(MATCH(E18,T_RESERVATIONS[Date fin],0),0)</f>
        <v>0</v>
      </c>
      <c r="R18">
        <f t="shared" si="2"/>
        <v>3</v>
      </c>
      <c r="S18">
        <f t="shared" si="0"/>
        <v>0</v>
      </c>
      <c r="T18">
        <f t="shared" si="3"/>
        <v>3</v>
      </c>
    </row>
    <row r="19" spans="5:20" x14ac:dyDescent="0.25">
      <c r="E19" s="9">
        <f t="shared" si="4"/>
        <v>43693</v>
      </c>
      <c r="F19" s="10">
        <f t="shared" si="1"/>
        <v>33</v>
      </c>
      <c r="G19" s="10">
        <f>IF($T19&lt;&gt;0,INDEX(T_RESERVATIONS[],$T19,3),"")</f>
        <v>0</v>
      </c>
      <c r="H19" s="12" t="str">
        <f>IF(AND($T19&lt;&gt;0,$Q19&lt;&gt;0),INDEX(T_RESERVATIONS[],$T19,4),"")</f>
        <v/>
      </c>
      <c r="I19" s="22" t="str">
        <f>IF(AND($T19&lt;&gt;0,$Q19&lt;&gt;0),INDEX(T_RESERVATIONS[],$T19,5),"")</f>
        <v/>
      </c>
      <c r="J19" s="12" t="str">
        <f>IF(AND($T19&lt;&gt;0,$Q19&lt;&gt;0),INDEX(T_RESERVATIONS[],$T19,6),"")</f>
        <v/>
      </c>
      <c r="K19" s="12" t="str">
        <f>IF(AND($T19&lt;&gt;0,$Q19&lt;&gt;0),INDEX(T_RESERVATIONS[],$T19,7),"")</f>
        <v/>
      </c>
      <c r="L19" s="12" t="str">
        <f>IF(AND($T19&lt;&gt;0,$Q19&lt;&gt;0),INDEX(T_RESERVATIONS[],$T19,8),"")</f>
        <v/>
      </c>
      <c r="M19" s="12" t="str">
        <f>IF(AND($T19&lt;&gt;0,$Q19&lt;&gt;0),INDEX(T_RESERVATIONS[],$T19,9),"")</f>
        <v/>
      </c>
      <c r="N19" s="12" t="str">
        <f>IF(AND($T19&lt;&gt;0,$Q19&lt;&gt;0),INDEX(T_RESERVATIONS[],$T19,10),"")</f>
        <v/>
      </c>
      <c r="P19" s="20">
        <f>IFERROR(MATCH(E19,T_RESERVATIONS[Date début],0),0)</f>
        <v>5</v>
      </c>
      <c r="Q19" s="20">
        <f>IFERROR(MATCH(E19,T_RESERVATIONS[Date fin],0),0)</f>
        <v>0</v>
      </c>
      <c r="R19">
        <f t="shared" si="2"/>
        <v>5</v>
      </c>
      <c r="S19">
        <f t="shared" ref="S19:S33" si="5">IF(Q19&lt;&gt;0,Q19,IF(P19&lt;&gt;0,P19,IF(AND(S20&lt;&gt;0,P20=0),S20,0)))</f>
        <v>5</v>
      </c>
      <c r="T19">
        <f t="shared" si="3"/>
        <v>5</v>
      </c>
    </row>
    <row r="20" spans="5:20" x14ac:dyDescent="0.25">
      <c r="E20" s="9">
        <f t="shared" si="4"/>
        <v>43694</v>
      </c>
      <c r="F20" s="10">
        <f t="shared" si="1"/>
        <v>33</v>
      </c>
      <c r="G20" s="10">
        <f>IF($T20&lt;&gt;0,INDEX(T_RESERVATIONS[],$T20,3),"")</f>
        <v>0</v>
      </c>
      <c r="H20" s="12" t="str">
        <f>IF(AND($T20&lt;&gt;0,$Q20&lt;&gt;0),INDEX(T_RESERVATIONS[],$T20,4),"")</f>
        <v/>
      </c>
      <c r="I20" s="22" t="str">
        <f>IF(AND($T20&lt;&gt;0,$Q20&lt;&gt;0),INDEX(T_RESERVATIONS[],$T20,5),"")</f>
        <v/>
      </c>
      <c r="J20" s="12" t="str">
        <f>IF(AND($T20&lt;&gt;0,$Q20&lt;&gt;0),INDEX(T_RESERVATIONS[],$T20,6),"")</f>
        <v/>
      </c>
      <c r="K20" s="12" t="str">
        <f>IF(AND($T20&lt;&gt;0,$Q20&lt;&gt;0),INDEX(T_RESERVATIONS[],$T20,7),"")</f>
        <v/>
      </c>
      <c r="L20" s="12" t="str">
        <f>IF(AND($T20&lt;&gt;0,$Q20&lt;&gt;0),INDEX(T_RESERVATIONS[],$T20,8),"")</f>
        <v/>
      </c>
      <c r="M20" s="12" t="str">
        <f>IF(AND($T20&lt;&gt;0,$Q20&lt;&gt;0),INDEX(T_RESERVATIONS[],$T20,9),"")</f>
        <v/>
      </c>
      <c r="N20" s="12" t="str">
        <f>IF(AND($T20&lt;&gt;0,$Q20&lt;&gt;0),INDEX(T_RESERVATIONS[],$T20,10),"")</f>
        <v/>
      </c>
      <c r="P20" s="20">
        <f>IFERROR(MATCH(E20,T_RESERVATIONS[Date début],0),0)</f>
        <v>0</v>
      </c>
      <c r="Q20" s="20">
        <f>IFERROR(MATCH(E20,T_RESERVATIONS[Date fin],0),0)</f>
        <v>0</v>
      </c>
      <c r="R20">
        <f t="shared" si="2"/>
        <v>5</v>
      </c>
      <c r="S20">
        <f t="shared" si="5"/>
        <v>3</v>
      </c>
      <c r="T20">
        <f t="shared" si="3"/>
        <v>5</v>
      </c>
    </row>
    <row r="21" spans="5:20" x14ac:dyDescent="0.25">
      <c r="E21" s="9">
        <f t="shared" si="4"/>
        <v>43695</v>
      </c>
      <c r="F21" s="10">
        <f t="shared" si="1"/>
        <v>33</v>
      </c>
      <c r="G21" s="10" t="str">
        <f>IF($T21&lt;&gt;0,INDEX(T_RESERVATIONS[],$T21,3),"")</f>
        <v>réservé</v>
      </c>
      <c r="H21" s="12">
        <f>IF(AND($T21&lt;&gt;0,$Q21&lt;&gt;0),INDEX(T_RESERVATIONS[],$T21,4),"")</f>
        <v>980</v>
      </c>
      <c r="I21" s="22" t="str">
        <f>IF(AND($T21&lt;&gt;0,$Q21&lt;&gt;0),INDEX(T_RESERVATIONS[],$T21,5),"")</f>
        <v>Airbnb</v>
      </c>
      <c r="J21" s="12">
        <f>IF(AND($T21&lt;&gt;0,$Q21&lt;&gt;0),INDEX(T_RESERVATIONS[],$T21,6),"")</f>
        <v>37.75</v>
      </c>
      <c r="K21" s="12">
        <f>IF(AND($T21&lt;&gt;0,$Q21&lt;&gt;0),INDEX(T_RESERVATIONS[],$T21,7),"")</f>
        <v>60</v>
      </c>
      <c r="L21" s="12">
        <f>IF(AND($T21&lt;&gt;0,$Q21&lt;&gt;0),INDEX(T_RESERVATIONS[],$T21,8),"")</f>
        <v>184.24</v>
      </c>
      <c r="M21" s="12">
        <f>IF(AND($T21&lt;&gt;0,$Q21&lt;&gt;0),INDEX(T_RESERVATIONS[],$T21,9),"")</f>
        <v>1002.25</v>
      </c>
      <c r="N21" s="12">
        <f>IF(AND($T21&lt;&gt;0,$Q21&lt;&gt;0),INDEX(T_RESERVATIONS[],$T21,10),"")</f>
        <v>818.01</v>
      </c>
      <c r="P21" s="20">
        <f>IFERROR(MATCH(E21,T_RESERVATIONS[Date début],0),0)</f>
        <v>0</v>
      </c>
      <c r="Q21" s="20">
        <f>IFERROR(MATCH(E21,T_RESERVATIONS[Date fin],0),0)</f>
        <v>3</v>
      </c>
      <c r="R21">
        <f t="shared" si="2"/>
        <v>3</v>
      </c>
      <c r="S21">
        <f t="shared" si="5"/>
        <v>3</v>
      </c>
      <c r="T21">
        <f t="shared" si="3"/>
        <v>3</v>
      </c>
    </row>
    <row r="22" spans="5:20" x14ac:dyDescent="0.25">
      <c r="E22" s="9">
        <f t="shared" si="4"/>
        <v>43696</v>
      </c>
      <c r="F22" s="10">
        <f t="shared" si="1"/>
        <v>33</v>
      </c>
      <c r="G22" s="10">
        <f>IF($T22&lt;&gt;0,INDEX(T_RESERVATIONS[],$T22,3),"")</f>
        <v>0</v>
      </c>
      <c r="H22" s="12" t="str">
        <f>IF(AND($T22&lt;&gt;0,$Q22&lt;&gt;0),INDEX(T_RESERVATIONS[],$T22,4),"")</f>
        <v/>
      </c>
      <c r="I22" s="22" t="str">
        <f>IF(AND($T22&lt;&gt;0,$Q22&lt;&gt;0),INDEX(T_RESERVATIONS[],$T22,5),"")</f>
        <v/>
      </c>
      <c r="J22" s="12" t="str">
        <f>IF(AND($T22&lt;&gt;0,$Q22&lt;&gt;0),INDEX(T_RESERVATIONS[],$T22,6),"")</f>
        <v/>
      </c>
      <c r="K22" s="12" t="str">
        <f>IF(AND($T22&lt;&gt;0,$Q22&lt;&gt;0),INDEX(T_RESERVATIONS[],$T22,7),"")</f>
        <v/>
      </c>
      <c r="L22" s="12" t="str">
        <f>IF(AND($T22&lt;&gt;0,$Q22&lt;&gt;0),INDEX(T_RESERVATIONS[],$T22,8),"")</f>
        <v/>
      </c>
      <c r="M22" s="12" t="str">
        <f>IF(AND($T22&lt;&gt;0,$Q22&lt;&gt;0),INDEX(T_RESERVATIONS[],$T22,9),"")</f>
        <v/>
      </c>
      <c r="N22" s="12" t="str">
        <f>IF(AND($T22&lt;&gt;0,$Q22&lt;&gt;0),INDEX(T_RESERVATIONS[],$T22,10),"")</f>
        <v/>
      </c>
      <c r="P22" s="20">
        <f>IFERROR(MATCH(E22,T_RESERVATIONS[Date début],0),0)</f>
        <v>0</v>
      </c>
      <c r="Q22" s="20">
        <f>IFERROR(MATCH(E22,T_RESERVATIONS[Date fin],0),0)</f>
        <v>0</v>
      </c>
      <c r="R22">
        <f t="shared" si="2"/>
        <v>0</v>
      </c>
      <c r="S22">
        <f t="shared" si="5"/>
        <v>5</v>
      </c>
      <c r="T22">
        <f t="shared" si="3"/>
        <v>5</v>
      </c>
    </row>
    <row r="23" spans="5:20" x14ac:dyDescent="0.25">
      <c r="E23" s="9">
        <f t="shared" si="4"/>
        <v>43697</v>
      </c>
      <c r="F23" s="10">
        <f t="shared" si="1"/>
        <v>34</v>
      </c>
      <c r="G23" s="10">
        <f>IF($T23&lt;&gt;0,INDEX(T_RESERVATIONS[],$T23,3),"")</f>
        <v>0</v>
      </c>
      <c r="H23" s="12" t="str">
        <f>IF(AND($T23&lt;&gt;0,$Q23&lt;&gt;0),INDEX(T_RESERVATIONS[],$T23,4),"")</f>
        <v/>
      </c>
      <c r="I23" s="22" t="str">
        <f>IF(AND($T23&lt;&gt;0,$Q23&lt;&gt;0),INDEX(T_RESERVATIONS[],$T23,5),"")</f>
        <v/>
      </c>
      <c r="J23" s="12" t="str">
        <f>IF(AND($T23&lt;&gt;0,$Q23&lt;&gt;0),INDEX(T_RESERVATIONS[],$T23,6),"")</f>
        <v/>
      </c>
      <c r="K23" s="12" t="str">
        <f>IF(AND($T23&lt;&gt;0,$Q23&lt;&gt;0),INDEX(T_RESERVATIONS[],$T23,7),"")</f>
        <v/>
      </c>
      <c r="L23" s="12" t="str">
        <f>IF(AND($T23&lt;&gt;0,$Q23&lt;&gt;0),INDEX(T_RESERVATIONS[],$T23,8),"")</f>
        <v/>
      </c>
      <c r="M23" s="12" t="str">
        <f>IF(AND($T23&lt;&gt;0,$Q23&lt;&gt;0),INDEX(T_RESERVATIONS[],$T23,9),"")</f>
        <v/>
      </c>
      <c r="N23" s="12" t="str">
        <f>IF(AND($T23&lt;&gt;0,$Q23&lt;&gt;0),INDEX(T_RESERVATIONS[],$T23,10),"")</f>
        <v/>
      </c>
      <c r="P23" s="20">
        <f>IFERROR(MATCH(E23,T_RESERVATIONS[Date début],0),0)</f>
        <v>0</v>
      </c>
      <c r="Q23" s="20">
        <f>IFERROR(MATCH(E23,T_RESERVATIONS[Date fin],0),0)</f>
        <v>0</v>
      </c>
      <c r="R23">
        <f t="shared" si="2"/>
        <v>0</v>
      </c>
      <c r="S23">
        <f t="shared" si="5"/>
        <v>5</v>
      </c>
      <c r="T23">
        <f t="shared" si="3"/>
        <v>5</v>
      </c>
    </row>
    <row r="24" spans="5:20" x14ac:dyDescent="0.25">
      <c r="E24" s="9">
        <f t="shared" si="4"/>
        <v>43698</v>
      </c>
      <c r="F24" s="10">
        <f t="shared" si="1"/>
        <v>34</v>
      </c>
      <c r="G24" s="10">
        <f>IF($T24&lt;&gt;0,INDEX(T_RESERVATIONS[],$T24,3),"")</f>
        <v>0</v>
      </c>
      <c r="H24" s="12" t="str">
        <f>IF(AND($T24&lt;&gt;0,$Q24&lt;&gt;0),INDEX(T_RESERVATIONS[],$T24,4),"")</f>
        <v/>
      </c>
      <c r="I24" s="22" t="str">
        <f>IF(AND($T24&lt;&gt;0,$Q24&lt;&gt;0),INDEX(T_RESERVATIONS[],$T24,5),"")</f>
        <v/>
      </c>
      <c r="J24" s="12" t="str">
        <f>IF(AND($T24&lt;&gt;0,$Q24&lt;&gt;0),INDEX(T_RESERVATIONS[],$T24,6),"")</f>
        <v/>
      </c>
      <c r="K24" s="12" t="str">
        <f>IF(AND($T24&lt;&gt;0,$Q24&lt;&gt;0),INDEX(T_RESERVATIONS[],$T24,7),"")</f>
        <v/>
      </c>
      <c r="L24" s="12" t="str">
        <f>IF(AND($T24&lt;&gt;0,$Q24&lt;&gt;0),INDEX(T_RESERVATIONS[],$T24,8),"")</f>
        <v/>
      </c>
      <c r="M24" s="12" t="str">
        <f>IF(AND($T24&lt;&gt;0,$Q24&lt;&gt;0),INDEX(T_RESERVATIONS[],$T24,9),"")</f>
        <v/>
      </c>
      <c r="N24" s="12" t="str">
        <f>IF(AND($T24&lt;&gt;0,$Q24&lt;&gt;0),INDEX(T_RESERVATIONS[],$T24,10),"")</f>
        <v/>
      </c>
      <c r="P24" s="20">
        <f>IFERROR(MATCH(E24,T_RESERVATIONS[Date début],0),0)</f>
        <v>0</v>
      </c>
      <c r="Q24" s="20">
        <f>IFERROR(MATCH(E24,T_RESERVATIONS[Date fin],0),0)</f>
        <v>0</v>
      </c>
      <c r="R24">
        <f t="shared" si="2"/>
        <v>0</v>
      </c>
      <c r="S24">
        <f t="shared" si="5"/>
        <v>5</v>
      </c>
      <c r="T24">
        <f t="shared" si="3"/>
        <v>5</v>
      </c>
    </row>
    <row r="25" spans="5:20" x14ac:dyDescent="0.25">
      <c r="E25" s="9">
        <f t="shared" si="4"/>
        <v>43699</v>
      </c>
      <c r="F25" s="10">
        <f t="shared" si="1"/>
        <v>34</v>
      </c>
      <c r="G25" s="10">
        <f>IF($T25&lt;&gt;0,INDEX(T_RESERVATIONS[],$T25,3),"")</f>
        <v>0</v>
      </c>
      <c r="H25" s="12" t="str">
        <f>IF(AND($T25&lt;&gt;0,$Q25&lt;&gt;0),INDEX(T_RESERVATIONS[],$T25,4),"")</f>
        <v/>
      </c>
      <c r="I25" s="22" t="str">
        <f>IF(AND($T25&lt;&gt;0,$Q25&lt;&gt;0),INDEX(T_RESERVATIONS[],$T25,5),"")</f>
        <v/>
      </c>
      <c r="J25" s="12" t="str">
        <f>IF(AND($T25&lt;&gt;0,$Q25&lt;&gt;0),INDEX(T_RESERVATIONS[],$T25,6),"")</f>
        <v/>
      </c>
      <c r="K25" s="12" t="str">
        <f>IF(AND($T25&lt;&gt;0,$Q25&lt;&gt;0),INDEX(T_RESERVATIONS[],$T25,7),"")</f>
        <v/>
      </c>
      <c r="L25" s="12" t="str">
        <f>IF(AND($T25&lt;&gt;0,$Q25&lt;&gt;0),INDEX(T_RESERVATIONS[],$T25,8),"")</f>
        <v/>
      </c>
      <c r="M25" s="12" t="str">
        <f>IF(AND($T25&lt;&gt;0,$Q25&lt;&gt;0),INDEX(T_RESERVATIONS[],$T25,9),"")</f>
        <v/>
      </c>
      <c r="N25" s="12" t="str">
        <f>IF(AND($T25&lt;&gt;0,$Q25&lt;&gt;0),INDEX(T_RESERVATIONS[],$T25,10),"")</f>
        <v/>
      </c>
      <c r="P25" s="20">
        <f>IFERROR(MATCH(E25,T_RESERVATIONS[Date début],0),0)</f>
        <v>0</v>
      </c>
      <c r="Q25" s="20">
        <f>IFERROR(MATCH(E25,T_RESERVATIONS[Date fin],0),0)</f>
        <v>0</v>
      </c>
      <c r="R25">
        <f t="shared" si="2"/>
        <v>0</v>
      </c>
      <c r="S25">
        <f t="shared" si="5"/>
        <v>5</v>
      </c>
      <c r="T25">
        <f t="shared" si="3"/>
        <v>5</v>
      </c>
    </row>
    <row r="26" spans="5:20" x14ac:dyDescent="0.25">
      <c r="E26" s="9">
        <f t="shared" si="4"/>
        <v>43700</v>
      </c>
      <c r="F26" s="10">
        <f t="shared" si="1"/>
        <v>34</v>
      </c>
      <c r="G26" s="10">
        <f>IF($T26&lt;&gt;0,INDEX(T_RESERVATIONS[],$T26,3),"")</f>
        <v>0</v>
      </c>
      <c r="H26" s="12">
        <f>IF(AND($T26&lt;&gt;0,$Q26&lt;&gt;0),INDEX(T_RESERVATIONS[],$T26,4),"")</f>
        <v>0</v>
      </c>
      <c r="I26" s="22">
        <f>IF(AND($T26&lt;&gt;0,$Q26&lt;&gt;0),INDEX(T_RESERVATIONS[],$T26,5),"")</f>
        <v>0</v>
      </c>
      <c r="J26" s="12">
        <f>IF(AND($T26&lt;&gt;0,$Q26&lt;&gt;0),INDEX(T_RESERVATIONS[],$T26,6),"")</f>
        <v>0</v>
      </c>
      <c r="K26" s="12">
        <f>IF(AND($T26&lt;&gt;0,$Q26&lt;&gt;0),INDEX(T_RESERVATIONS[],$T26,7),"")</f>
        <v>0</v>
      </c>
      <c r="L26" s="12">
        <f>IF(AND($T26&lt;&gt;0,$Q26&lt;&gt;0),INDEX(T_RESERVATIONS[],$T26,8),"")</f>
        <v>0</v>
      </c>
      <c r="M26" s="12">
        <f>IF(AND($T26&lt;&gt;0,$Q26&lt;&gt;0),INDEX(T_RESERVATIONS[],$T26,9),"")</f>
        <v>0</v>
      </c>
      <c r="N26" s="12">
        <f>IF(AND($T26&lt;&gt;0,$Q26&lt;&gt;0),INDEX(T_RESERVATIONS[],$T26,10),"")</f>
        <v>0</v>
      </c>
      <c r="P26" s="20">
        <f>IFERROR(MATCH(E26,T_RESERVATIONS[Date début],0),0)</f>
        <v>0</v>
      </c>
      <c r="Q26" s="20">
        <f>IFERROR(MATCH(E26,T_RESERVATIONS[Date fin],0),0)</f>
        <v>5</v>
      </c>
      <c r="R26">
        <f t="shared" si="2"/>
        <v>5</v>
      </c>
      <c r="S26">
        <f t="shared" si="5"/>
        <v>5</v>
      </c>
      <c r="T26">
        <f t="shared" si="3"/>
        <v>5</v>
      </c>
    </row>
    <row r="27" spans="5:20" x14ac:dyDescent="0.25">
      <c r="E27" s="9">
        <f t="shared" si="4"/>
        <v>43701</v>
      </c>
      <c r="F27" s="10">
        <f t="shared" si="1"/>
        <v>34</v>
      </c>
      <c r="G27" s="10" t="str">
        <f>IF($T27&lt;&gt;0,INDEX(T_RESERVATIONS[],$T27,3),"")</f>
        <v/>
      </c>
      <c r="H27" s="12" t="str">
        <f>IF(AND($T27&lt;&gt;0,$Q27&lt;&gt;0),INDEX(T_RESERVATIONS[],$T27,4),"")</f>
        <v/>
      </c>
      <c r="I27" s="22" t="str">
        <f>IF(AND($T27&lt;&gt;0,$Q27&lt;&gt;0),INDEX(T_RESERVATIONS[],$T27,5),"")</f>
        <v/>
      </c>
      <c r="J27" s="12" t="str">
        <f>IF(AND($T27&lt;&gt;0,$Q27&lt;&gt;0),INDEX(T_RESERVATIONS[],$T27,6),"")</f>
        <v/>
      </c>
      <c r="K27" s="12" t="str">
        <f>IF(AND($T27&lt;&gt;0,$Q27&lt;&gt;0),INDEX(T_RESERVATIONS[],$T27,7),"")</f>
        <v/>
      </c>
      <c r="L27" s="12" t="str">
        <f>IF(AND($T27&lt;&gt;0,$Q27&lt;&gt;0),INDEX(T_RESERVATIONS[],$T27,8),"")</f>
        <v/>
      </c>
      <c r="M27" s="12" t="str">
        <f>IF(AND($T27&lt;&gt;0,$Q27&lt;&gt;0),INDEX(T_RESERVATIONS[],$T27,9),"")</f>
        <v/>
      </c>
      <c r="N27" s="12" t="str">
        <f>IF(AND($T27&lt;&gt;0,$Q27&lt;&gt;0),INDEX(T_RESERVATIONS[],$T27,10),"")</f>
        <v/>
      </c>
      <c r="P27" s="20">
        <f>IFERROR(MATCH(E27,T_RESERVATIONS[Date début],0),0)</f>
        <v>0</v>
      </c>
      <c r="Q27" s="20">
        <f>IFERROR(MATCH(E27,T_RESERVATIONS[Date fin],0),0)</f>
        <v>0</v>
      </c>
      <c r="R27">
        <f t="shared" si="2"/>
        <v>0</v>
      </c>
      <c r="S27">
        <f>IF(Q27&lt;&gt;0,Q27,IF(P27&lt;&gt;0,P27,IF(AND(S28&lt;&gt;0,P28=0),S28,0)))</f>
        <v>0</v>
      </c>
      <c r="T27">
        <f t="shared" si="3"/>
        <v>0</v>
      </c>
    </row>
    <row r="28" spans="5:20" x14ac:dyDescent="0.25">
      <c r="E28" s="9">
        <f t="shared" si="4"/>
        <v>43702</v>
      </c>
      <c r="F28" s="10">
        <f t="shared" si="1"/>
        <v>34</v>
      </c>
      <c r="G28" s="10" t="str">
        <f>IF($T28&lt;&gt;0,INDEX(T_RESERVATIONS[],$T28,3),"")</f>
        <v>réservé</v>
      </c>
      <c r="H28" s="12" t="str">
        <f>IF(AND($T28&lt;&gt;0,$Q28&lt;&gt;0),INDEX(T_RESERVATIONS[],$T28,4),"")</f>
        <v/>
      </c>
      <c r="I28" s="22" t="str">
        <f>IF(AND($T28&lt;&gt;0,$Q28&lt;&gt;0),INDEX(T_RESERVATIONS[],$T28,5),"")</f>
        <v/>
      </c>
      <c r="J28" s="12" t="str">
        <f>IF(AND($T28&lt;&gt;0,$Q28&lt;&gt;0),INDEX(T_RESERVATIONS[],$T28,6),"")</f>
        <v/>
      </c>
      <c r="K28" s="12" t="str">
        <f>IF(AND($T28&lt;&gt;0,$Q28&lt;&gt;0),INDEX(T_RESERVATIONS[],$T28,7),"")</f>
        <v/>
      </c>
      <c r="L28" s="12" t="str">
        <f>IF(AND($T28&lt;&gt;0,$Q28&lt;&gt;0),INDEX(T_RESERVATIONS[],$T28,8),"")</f>
        <v/>
      </c>
      <c r="M28" s="12" t="str">
        <f>IF(AND($T28&lt;&gt;0,$Q28&lt;&gt;0),INDEX(T_RESERVATIONS[],$T28,9),"")</f>
        <v/>
      </c>
      <c r="N28" s="12" t="str">
        <f>IF(AND($T28&lt;&gt;0,$Q28&lt;&gt;0),INDEX(T_RESERVATIONS[],$T28,10),"")</f>
        <v/>
      </c>
      <c r="P28" s="20">
        <f>IFERROR(MATCH(E28,T_RESERVATIONS[Date début],0),0)</f>
        <v>4</v>
      </c>
      <c r="Q28" s="20">
        <f>IFERROR(MATCH(E28,T_RESERVATIONS[Date fin],0),0)</f>
        <v>0</v>
      </c>
      <c r="R28">
        <f t="shared" si="2"/>
        <v>4</v>
      </c>
      <c r="S28">
        <f t="shared" si="5"/>
        <v>4</v>
      </c>
      <c r="T28">
        <f t="shared" si="3"/>
        <v>4</v>
      </c>
    </row>
    <row r="29" spans="5:20" x14ac:dyDescent="0.25">
      <c r="E29" s="9">
        <f t="shared" si="4"/>
        <v>43703</v>
      </c>
      <c r="F29" s="10">
        <f t="shared" si="1"/>
        <v>34</v>
      </c>
      <c r="G29" s="10" t="str">
        <f>IF($T29&lt;&gt;0,INDEX(T_RESERVATIONS[],$T29,3),"")</f>
        <v>réservé</v>
      </c>
      <c r="H29" s="12" t="str">
        <f>IF(AND($T29&lt;&gt;0,$Q29&lt;&gt;0),INDEX(T_RESERVATIONS[],$T29,4),"")</f>
        <v/>
      </c>
      <c r="I29" s="22" t="str">
        <f>IF(AND($T29&lt;&gt;0,$Q29&lt;&gt;0),INDEX(T_RESERVATIONS[],$T29,5),"")</f>
        <v/>
      </c>
      <c r="J29" s="12" t="str">
        <f>IF(AND($T29&lt;&gt;0,$Q29&lt;&gt;0),INDEX(T_RESERVATIONS[],$T29,6),"")</f>
        <v/>
      </c>
      <c r="K29" s="12" t="str">
        <f>IF(AND($T29&lt;&gt;0,$Q29&lt;&gt;0),INDEX(T_RESERVATIONS[],$T29,7),"")</f>
        <v/>
      </c>
      <c r="L29" s="12" t="str">
        <f>IF(AND($T29&lt;&gt;0,$Q29&lt;&gt;0),INDEX(T_RESERVATIONS[],$T29,8),"")</f>
        <v/>
      </c>
      <c r="M29" s="12" t="str">
        <f>IF(AND($T29&lt;&gt;0,$Q29&lt;&gt;0),INDEX(T_RESERVATIONS[],$T29,9),"")</f>
        <v/>
      </c>
      <c r="N29" s="12" t="str">
        <f>IF(AND($T29&lt;&gt;0,$Q29&lt;&gt;0),INDEX(T_RESERVATIONS[],$T29,10),"")</f>
        <v/>
      </c>
      <c r="P29" s="20">
        <f>IFERROR(MATCH(E29,T_RESERVATIONS[Date début],0),0)</f>
        <v>0</v>
      </c>
      <c r="Q29" s="20">
        <f>IFERROR(MATCH(E29,T_RESERVATIONS[Date fin],0),0)</f>
        <v>0</v>
      </c>
      <c r="R29">
        <f t="shared" si="2"/>
        <v>4</v>
      </c>
      <c r="S29">
        <f t="shared" si="5"/>
        <v>0</v>
      </c>
      <c r="T29">
        <f t="shared" si="3"/>
        <v>4</v>
      </c>
    </row>
    <row r="30" spans="5:20" x14ac:dyDescent="0.25">
      <c r="E30" s="9">
        <f t="shared" si="4"/>
        <v>43704</v>
      </c>
      <c r="F30" s="10">
        <f t="shared" si="1"/>
        <v>35</v>
      </c>
      <c r="G30" s="10" t="str">
        <f>IF($T30&lt;&gt;0,INDEX(T_RESERVATIONS[],$T30,3),"")</f>
        <v>réservé</v>
      </c>
      <c r="H30" s="12" t="str">
        <f>IF(AND($T30&lt;&gt;0,$Q30&lt;&gt;0),INDEX(T_RESERVATIONS[],$T30,4),"")</f>
        <v/>
      </c>
      <c r="I30" s="22" t="str">
        <f>IF(AND($T30&lt;&gt;0,$Q30&lt;&gt;0),INDEX(T_RESERVATIONS[],$T30,5),"")</f>
        <v/>
      </c>
      <c r="J30" s="12" t="str">
        <f>IF(AND($T30&lt;&gt;0,$Q30&lt;&gt;0),INDEX(T_RESERVATIONS[],$T30,6),"")</f>
        <v/>
      </c>
      <c r="K30" s="12" t="str">
        <f>IF(AND($T30&lt;&gt;0,$Q30&lt;&gt;0),INDEX(T_RESERVATIONS[],$T30,7),"")</f>
        <v/>
      </c>
      <c r="L30" s="12" t="str">
        <f>IF(AND($T30&lt;&gt;0,$Q30&lt;&gt;0),INDEX(T_RESERVATIONS[],$T30,8),"")</f>
        <v/>
      </c>
      <c r="M30" s="12" t="str">
        <f>IF(AND($T30&lt;&gt;0,$Q30&lt;&gt;0),INDEX(T_RESERVATIONS[],$T30,9),"")</f>
        <v/>
      </c>
      <c r="N30" s="12" t="str">
        <f>IF(AND($T30&lt;&gt;0,$Q30&lt;&gt;0),INDEX(T_RESERVATIONS[],$T30,10),"")</f>
        <v/>
      </c>
      <c r="P30" s="20">
        <f>IFERROR(MATCH(E30,T_RESERVATIONS[Date début],0),0)</f>
        <v>0</v>
      </c>
      <c r="Q30" s="20">
        <f>IFERROR(MATCH(E30,T_RESERVATIONS[Date fin],0),0)</f>
        <v>0</v>
      </c>
      <c r="R30">
        <f t="shared" si="2"/>
        <v>4</v>
      </c>
      <c r="S30">
        <f t="shared" si="5"/>
        <v>0</v>
      </c>
      <c r="T30">
        <f t="shared" si="3"/>
        <v>4</v>
      </c>
    </row>
    <row r="31" spans="5:20" x14ac:dyDescent="0.25">
      <c r="E31" s="9">
        <f>IF(E30="","",IF(E30+1&gt;EOMONTH($E$3,0),"",E30+1))</f>
        <v>43705</v>
      </c>
      <c r="F31" s="10">
        <f t="shared" ref="F31:F32" si="6">IF(E31="","",_xlfn.ISOWEEKNUM(E31))</f>
        <v>35</v>
      </c>
      <c r="G31" s="10" t="str">
        <f>IF($T31&lt;&gt;0,INDEX(T_RESERVATIONS[],$T31,3),"")</f>
        <v>réservé</v>
      </c>
      <c r="H31" s="12" t="str">
        <f>IF(AND($T31&lt;&gt;0,$Q31&lt;&gt;0),INDEX(T_RESERVATIONS[],$T31,4),"")</f>
        <v/>
      </c>
      <c r="I31" s="22" t="str">
        <f>IF(AND($T31&lt;&gt;0,$Q31&lt;&gt;0),INDEX(T_RESERVATIONS[],$T31,5),"")</f>
        <v/>
      </c>
      <c r="J31" s="12" t="str">
        <f>IF(AND($T31&lt;&gt;0,$Q31&lt;&gt;0),INDEX(T_RESERVATIONS[],$T31,6),"")</f>
        <v/>
      </c>
      <c r="K31" s="12" t="str">
        <f>IF(AND($T31&lt;&gt;0,$Q31&lt;&gt;0),INDEX(T_RESERVATIONS[],$T31,7),"")</f>
        <v/>
      </c>
      <c r="L31" s="12" t="str">
        <f>IF(AND($T31&lt;&gt;0,$Q31&lt;&gt;0),INDEX(T_RESERVATIONS[],$T31,8),"")</f>
        <v/>
      </c>
      <c r="M31" s="12" t="str">
        <f>IF(AND($T31&lt;&gt;0,$Q31&lt;&gt;0),INDEX(T_RESERVATIONS[],$T31,9),"")</f>
        <v/>
      </c>
      <c r="N31" s="12" t="str">
        <f>IF(AND($T31&lt;&gt;0,$Q31&lt;&gt;0),INDEX(T_RESERVATIONS[],$T31,10),"")</f>
        <v/>
      </c>
      <c r="P31" s="20">
        <f>IFERROR(MATCH(E31,T_RESERVATIONS[Date début],0),0)</f>
        <v>0</v>
      </c>
      <c r="Q31" s="20">
        <f>IFERROR(MATCH(E31,T_RESERVATIONS[Date fin],0),0)</f>
        <v>0</v>
      </c>
      <c r="R31">
        <f t="shared" si="2"/>
        <v>4</v>
      </c>
      <c r="S31">
        <f t="shared" si="5"/>
        <v>0</v>
      </c>
      <c r="T31">
        <f t="shared" si="3"/>
        <v>4</v>
      </c>
    </row>
    <row r="32" spans="5:20" x14ac:dyDescent="0.25">
      <c r="E32" s="9">
        <f t="shared" ref="E32:E33" si="7">IF(E31="","",IF(E31+1&gt;EOMONTH($E$3,0),"",E31+1))</f>
        <v>43706</v>
      </c>
      <c r="F32" s="10">
        <f t="shared" si="6"/>
        <v>35</v>
      </c>
      <c r="G32" s="10" t="str">
        <f>IF($T32&lt;&gt;0,INDEX(T_RESERVATIONS[],$T32,3),"")</f>
        <v>réservé</v>
      </c>
      <c r="H32" s="12" t="str">
        <f>IF(AND($T32&lt;&gt;0,$Q32&lt;&gt;0),INDEX(T_RESERVATIONS[],$T32,4),"")</f>
        <v/>
      </c>
      <c r="I32" s="22" t="str">
        <f>IF(AND($T32&lt;&gt;0,$Q32&lt;&gt;0),INDEX(T_RESERVATIONS[],$T32,5),"")</f>
        <v/>
      </c>
      <c r="J32" s="12" t="str">
        <f>IF(AND($T32&lt;&gt;0,$Q32&lt;&gt;0),INDEX(T_RESERVATIONS[],$T32,6),"")</f>
        <v/>
      </c>
      <c r="K32" s="12" t="str">
        <f>IF(AND($T32&lt;&gt;0,$Q32&lt;&gt;0),INDEX(T_RESERVATIONS[],$T32,7),"")</f>
        <v/>
      </c>
      <c r="L32" s="12" t="str">
        <f>IF(AND($T32&lt;&gt;0,$Q32&lt;&gt;0),INDEX(T_RESERVATIONS[],$T32,8),"")</f>
        <v/>
      </c>
      <c r="M32" s="12" t="str">
        <f>IF(AND($T32&lt;&gt;0,$Q32&lt;&gt;0),INDEX(T_RESERVATIONS[],$T32,9),"")</f>
        <v/>
      </c>
      <c r="N32" s="12" t="str">
        <f>IF(AND($T32&lt;&gt;0,$Q32&lt;&gt;0),INDEX(T_RESERVATIONS[],$T32,10),"")</f>
        <v/>
      </c>
      <c r="P32" s="20">
        <f>IFERROR(MATCH(E32,T_RESERVATIONS[Date début],0),0)</f>
        <v>0</v>
      </c>
      <c r="Q32" s="20">
        <f>IFERROR(MATCH(E32,T_RESERVATIONS[Date fin],0),0)</f>
        <v>0</v>
      </c>
      <c r="R32">
        <f t="shared" si="2"/>
        <v>4</v>
      </c>
      <c r="S32">
        <f t="shared" si="5"/>
        <v>0</v>
      </c>
      <c r="T32">
        <f t="shared" si="3"/>
        <v>4</v>
      </c>
    </row>
    <row r="33" spans="5:20" x14ac:dyDescent="0.25">
      <c r="E33" s="9">
        <f t="shared" si="7"/>
        <v>43707</v>
      </c>
      <c r="F33" s="10">
        <f>IF(E33="","",_xlfn.ISOWEEKNUM(E33))</f>
        <v>35</v>
      </c>
      <c r="G33" s="10" t="str">
        <f>IF($T33&lt;&gt;0,INDEX(T_RESERVATIONS[],$T33,3),"")</f>
        <v>réservé</v>
      </c>
      <c r="H33" s="12" t="str">
        <f>IF(AND($T33&lt;&gt;0,$Q33&lt;&gt;0),INDEX(T_RESERVATIONS[],$T33,4),"")</f>
        <v/>
      </c>
      <c r="I33" s="22" t="str">
        <f>IF(AND($T33&lt;&gt;0,$Q33&lt;&gt;0),INDEX(T_RESERVATIONS[],$T33,5),"")</f>
        <v/>
      </c>
      <c r="J33" s="12" t="str">
        <f>IF(AND($T33&lt;&gt;0,$Q33&lt;&gt;0),INDEX(T_RESERVATIONS[],$T33,6),"")</f>
        <v/>
      </c>
      <c r="K33" s="12" t="str">
        <f>IF(AND($T33&lt;&gt;0,$Q33&lt;&gt;0),INDEX(T_RESERVATIONS[],$T33,7),"")</f>
        <v/>
      </c>
      <c r="L33" s="12" t="str">
        <f>IF(AND($T33&lt;&gt;0,$Q33&lt;&gt;0),INDEX(T_RESERVATIONS[],$T33,8),"")</f>
        <v/>
      </c>
      <c r="M33" s="12" t="str">
        <f>IF(AND($T33&lt;&gt;0,$Q33&lt;&gt;0),INDEX(T_RESERVATIONS[],$T33,9),"")</f>
        <v/>
      </c>
      <c r="N33" s="12" t="str">
        <f>IF(AND($T33&lt;&gt;0,$Q33&lt;&gt;0),INDEX(T_RESERVATIONS[],$T33,10),"")</f>
        <v/>
      </c>
      <c r="P33" s="20">
        <f>IFERROR(MATCH(E33,T_RESERVATIONS[Date début],0),0)</f>
        <v>0</v>
      </c>
      <c r="Q33" s="20">
        <f>IFERROR(MATCH(E33,T_RESERVATIONS[Date fin],0),0)</f>
        <v>0</v>
      </c>
      <c r="R33">
        <f t="shared" si="2"/>
        <v>4</v>
      </c>
      <c r="S33">
        <f t="shared" si="5"/>
        <v>0</v>
      </c>
      <c r="T33">
        <f t="shared" si="3"/>
        <v>4</v>
      </c>
    </row>
    <row r="34" spans="5:20" x14ac:dyDescent="0.25">
      <c r="E34" s="5"/>
      <c r="F34" s="5"/>
      <c r="G34" s="5"/>
    </row>
    <row r="35" spans="5:20" x14ac:dyDescent="0.25">
      <c r="E35" s="5"/>
      <c r="F35" s="5"/>
      <c r="G35" s="5"/>
    </row>
    <row r="36" spans="5:20" x14ac:dyDescent="0.25">
      <c r="E36" s="5"/>
      <c r="F36" s="5"/>
      <c r="G36" s="5"/>
    </row>
    <row r="37" spans="5:20" x14ac:dyDescent="0.25">
      <c r="E37" s="5"/>
      <c r="F37" s="5" t="s">
        <v>12</v>
      </c>
      <c r="G37" s="5"/>
    </row>
    <row r="38" spans="5:20" x14ac:dyDescent="0.25">
      <c r="E38" s="5"/>
      <c r="F38" s="5"/>
      <c r="G38" s="5"/>
    </row>
    <row r="39" spans="5:20" x14ac:dyDescent="0.25">
      <c r="E39" s="5"/>
      <c r="F39" s="5"/>
      <c r="G39" s="5"/>
    </row>
  </sheetData>
  <mergeCells count="1">
    <mergeCell ref="E1:M1"/>
  </mergeCells>
  <conditionalFormatting sqref="G3:G33">
    <cfRule type="containsText" dxfId="4" priority="1" operator="containsText" text="loué">
      <formula>NOT(ISERROR(SEARCH("loué",G3)))</formula>
    </cfRule>
    <cfRule type="containsText" dxfId="3" priority="2" operator="containsText" text="réservé">
      <formula>NOT(ISERROR(SEARCH("réservé",G3)))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croll Bar 1">
              <controlPr defaultSize="0" autoPict="0">
                <anchor moveWithCells="1">
                  <from>
                    <xdr:col>2</xdr:col>
                    <xdr:colOff>76200</xdr:colOff>
                    <xdr:row>2</xdr:row>
                    <xdr:rowOff>9525</xdr:rowOff>
                  </from>
                  <to>
                    <xdr:col>2</xdr:col>
                    <xdr:colOff>419100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2</xdr:col>
                    <xdr:colOff>390525</xdr:colOff>
                    <xdr:row>0</xdr:row>
                    <xdr:rowOff>66675</xdr:rowOff>
                  </from>
                  <to>
                    <xdr:col>4</xdr:col>
                    <xdr:colOff>76200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2D30DC-01BA-934F-82AA-7CFF79995F8B}">
  <dimension ref="A1:Q47"/>
  <sheetViews>
    <sheetView workbookViewId="0">
      <selection activeCell="G2" sqref="G2"/>
    </sheetView>
  </sheetViews>
  <sheetFormatPr baseColWidth="10" defaultRowHeight="15.75" x14ac:dyDescent="0.25"/>
  <cols>
    <col min="4" max="4" width="14" customWidth="1"/>
    <col min="9" max="9" width="12.75" customWidth="1"/>
  </cols>
  <sheetData>
    <row r="1" spans="1:17" x14ac:dyDescent="0.25">
      <c r="A1" t="s">
        <v>3</v>
      </c>
      <c r="B1" t="s">
        <v>3</v>
      </c>
      <c r="D1" s="13" t="s">
        <v>5</v>
      </c>
      <c r="G1" t="s">
        <v>6</v>
      </c>
      <c r="I1" s="13" t="s">
        <v>34</v>
      </c>
    </row>
    <row r="2" spans="1:17" x14ac:dyDescent="0.25">
      <c r="B2">
        <v>2022</v>
      </c>
      <c r="D2" t="s">
        <v>10</v>
      </c>
      <c r="E2" s="8">
        <v>0.08</v>
      </c>
      <c r="G2" s="24">
        <v>0.188</v>
      </c>
      <c r="I2" t="s">
        <v>15</v>
      </c>
    </row>
    <row r="3" spans="1:17" x14ac:dyDescent="0.25">
      <c r="B3">
        <v>2023</v>
      </c>
      <c r="D3" t="s">
        <v>7</v>
      </c>
      <c r="E3" s="7">
        <v>3.5000000000000003E-2</v>
      </c>
      <c r="I3" t="s">
        <v>16</v>
      </c>
    </row>
    <row r="4" spans="1:17" x14ac:dyDescent="0.25">
      <c r="B4">
        <v>2024</v>
      </c>
      <c r="D4" t="s">
        <v>8</v>
      </c>
    </row>
    <row r="5" spans="1:17" x14ac:dyDescent="0.25">
      <c r="B5">
        <v>2025</v>
      </c>
      <c r="D5" t="s">
        <v>9</v>
      </c>
    </row>
    <row r="6" spans="1:17" x14ac:dyDescent="0.25">
      <c r="B6">
        <v>2026</v>
      </c>
      <c r="D6" t="s">
        <v>13</v>
      </c>
      <c r="E6">
        <v>30</v>
      </c>
    </row>
    <row r="7" spans="1:17" x14ac:dyDescent="0.25">
      <c r="B7">
        <v>2027</v>
      </c>
    </row>
    <row r="8" spans="1:17" x14ac:dyDescent="0.25">
      <c r="B8">
        <v>2028</v>
      </c>
      <c r="K8" t="s">
        <v>1</v>
      </c>
      <c r="L8" s="27" t="s">
        <v>29</v>
      </c>
      <c r="M8" s="27"/>
      <c r="N8" s="27"/>
      <c r="O8" s="27"/>
      <c r="P8" s="27"/>
      <c r="Q8" s="27"/>
    </row>
    <row r="9" spans="1:17" x14ac:dyDescent="0.25">
      <c r="B9">
        <v>2029</v>
      </c>
    </row>
    <row r="10" spans="1:17" x14ac:dyDescent="0.25">
      <c r="B10">
        <v>2030</v>
      </c>
      <c r="K10" t="s">
        <v>17</v>
      </c>
      <c r="L10" s="11">
        <f>Planning!E1</f>
        <v>43677</v>
      </c>
      <c r="M10" s="11">
        <f>L10+7</f>
        <v>43684</v>
      </c>
      <c r="N10" s="11">
        <f>M10+7</f>
        <v>43691</v>
      </c>
      <c r="O10" s="11">
        <f>N10+7</f>
        <v>43698</v>
      </c>
      <c r="P10" s="11">
        <f>O10+7</f>
        <v>43705</v>
      </c>
      <c r="Q10" s="11">
        <f>P10+7</f>
        <v>43712</v>
      </c>
    </row>
    <row r="11" spans="1:17" x14ac:dyDescent="0.25">
      <c r="B11">
        <v>2031</v>
      </c>
      <c r="K11" t="s">
        <v>18</v>
      </c>
      <c r="L11" s="2">
        <f>L10+31</f>
        <v>43708</v>
      </c>
      <c r="M11" s="11">
        <f t="shared" ref="M11:Q21" si="0">L11+7</f>
        <v>43715</v>
      </c>
      <c r="N11" s="11">
        <f t="shared" si="0"/>
        <v>43722</v>
      </c>
      <c r="O11" s="11">
        <f t="shared" si="0"/>
        <v>43729</v>
      </c>
      <c r="P11" s="11">
        <f t="shared" si="0"/>
        <v>43736</v>
      </c>
      <c r="Q11" s="11">
        <f t="shared" si="0"/>
        <v>43743</v>
      </c>
    </row>
    <row r="12" spans="1:17" x14ac:dyDescent="0.25">
      <c r="B12">
        <v>2032</v>
      </c>
      <c r="K12" t="s">
        <v>19</v>
      </c>
      <c r="L12" s="2">
        <f>L11+28</f>
        <v>43736</v>
      </c>
      <c r="M12" s="11">
        <f t="shared" si="0"/>
        <v>43743</v>
      </c>
      <c r="N12" s="11">
        <f t="shared" si="0"/>
        <v>43750</v>
      </c>
      <c r="O12" s="11">
        <f t="shared" si="0"/>
        <v>43757</v>
      </c>
      <c r="P12" s="11">
        <f t="shared" si="0"/>
        <v>43764</v>
      </c>
      <c r="Q12" s="11">
        <f t="shared" si="0"/>
        <v>43771</v>
      </c>
    </row>
    <row r="13" spans="1:17" x14ac:dyDescent="0.25">
      <c r="B13">
        <v>2033</v>
      </c>
      <c r="K13" t="s">
        <v>20</v>
      </c>
      <c r="L13" s="2">
        <f>L12+31</f>
        <v>43767</v>
      </c>
      <c r="M13" s="11">
        <f t="shared" si="0"/>
        <v>43774</v>
      </c>
      <c r="N13" s="11">
        <f t="shared" si="0"/>
        <v>43781</v>
      </c>
      <c r="O13" s="11">
        <f t="shared" si="0"/>
        <v>43788</v>
      </c>
      <c r="P13" s="11">
        <f t="shared" si="0"/>
        <v>43795</v>
      </c>
      <c r="Q13" s="11">
        <f t="shared" si="0"/>
        <v>43802</v>
      </c>
    </row>
    <row r="14" spans="1:17" x14ac:dyDescent="0.25">
      <c r="B14">
        <v>2034</v>
      </c>
      <c r="K14" t="s">
        <v>21</v>
      </c>
      <c r="L14" s="2">
        <f>L13+30</f>
        <v>43797</v>
      </c>
      <c r="M14" s="11">
        <f t="shared" si="0"/>
        <v>43804</v>
      </c>
      <c r="N14" s="11">
        <f t="shared" si="0"/>
        <v>43811</v>
      </c>
      <c r="O14" s="11">
        <f t="shared" si="0"/>
        <v>43818</v>
      </c>
      <c r="P14" s="11">
        <f t="shared" si="0"/>
        <v>43825</v>
      </c>
      <c r="Q14" s="11">
        <f t="shared" si="0"/>
        <v>43832</v>
      </c>
    </row>
    <row r="15" spans="1:17" x14ac:dyDescent="0.25">
      <c r="B15">
        <v>2035</v>
      </c>
      <c r="K15" t="s">
        <v>22</v>
      </c>
      <c r="L15" s="2">
        <f t="shared" ref="L15:L20" si="1">L14+31</f>
        <v>43828</v>
      </c>
      <c r="M15" s="11">
        <f t="shared" si="0"/>
        <v>43835</v>
      </c>
      <c r="N15" s="11">
        <f t="shared" si="0"/>
        <v>43842</v>
      </c>
      <c r="O15" s="11">
        <f t="shared" si="0"/>
        <v>43849</v>
      </c>
      <c r="P15" s="11">
        <f t="shared" si="0"/>
        <v>43856</v>
      </c>
      <c r="Q15" s="11">
        <f t="shared" si="0"/>
        <v>43863</v>
      </c>
    </row>
    <row r="16" spans="1:17" x14ac:dyDescent="0.25">
      <c r="B16">
        <v>2036</v>
      </c>
      <c r="K16" t="s">
        <v>23</v>
      </c>
      <c r="L16" s="2">
        <f>L15+30</f>
        <v>43858</v>
      </c>
      <c r="M16" s="11">
        <f t="shared" si="0"/>
        <v>43865</v>
      </c>
      <c r="N16" s="11">
        <f t="shared" si="0"/>
        <v>43872</v>
      </c>
      <c r="O16" s="11">
        <f t="shared" si="0"/>
        <v>43879</v>
      </c>
      <c r="P16" s="11">
        <f t="shared" si="0"/>
        <v>43886</v>
      </c>
      <c r="Q16" s="11">
        <f t="shared" si="0"/>
        <v>43893</v>
      </c>
    </row>
    <row r="17" spans="2:17" x14ac:dyDescent="0.25">
      <c r="B17">
        <v>2037</v>
      </c>
      <c r="K17" t="s">
        <v>24</v>
      </c>
      <c r="L17" s="2">
        <f t="shared" si="1"/>
        <v>43889</v>
      </c>
      <c r="M17" s="11">
        <f t="shared" si="0"/>
        <v>43896</v>
      </c>
      <c r="N17" s="11">
        <f t="shared" si="0"/>
        <v>43903</v>
      </c>
      <c r="O17" s="11">
        <f t="shared" si="0"/>
        <v>43910</v>
      </c>
      <c r="P17" s="11">
        <f t="shared" si="0"/>
        <v>43917</v>
      </c>
      <c r="Q17" s="11">
        <f t="shared" si="0"/>
        <v>43924</v>
      </c>
    </row>
    <row r="18" spans="2:17" x14ac:dyDescent="0.25">
      <c r="B18">
        <v>2038</v>
      </c>
      <c r="K18" t="s">
        <v>25</v>
      </c>
      <c r="L18" s="2">
        <f t="shared" si="1"/>
        <v>43920</v>
      </c>
      <c r="M18" s="11">
        <f t="shared" si="0"/>
        <v>43927</v>
      </c>
      <c r="N18" s="11">
        <f t="shared" si="0"/>
        <v>43934</v>
      </c>
      <c r="O18" s="11">
        <f t="shared" si="0"/>
        <v>43941</v>
      </c>
      <c r="P18" s="11">
        <f t="shared" si="0"/>
        <v>43948</v>
      </c>
      <c r="Q18" s="11">
        <f t="shared" si="0"/>
        <v>43955</v>
      </c>
    </row>
    <row r="19" spans="2:17" x14ac:dyDescent="0.25">
      <c r="B19">
        <v>2039</v>
      </c>
      <c r="K19" t="s">
        <v>26</v>
      </c>
      <c r="L19" s="2">
        <f>L18+30</f>
        <v>43950</v>
      </c>
      <c r="M19" s="11">
        <f t="shared" si="0"/>
        <v>43957</v>
      </c>
      <c r="N19" s="11">
        <f t="shared" si="0"/>
        <v>43964</v>
      </c>
      <c r="O19" s="11">
        <f t="shared" si="0"/>
        <v>43971</v>
      </c>
      <c r="P19" s="11">
        <f t="shared" si="0"/>
        <v>43978</v>
      </c>
      <c r="Q19" s="11">
        <f t="shared" si="0"/>
        <v>43985</v>
      </c>
    </row>
    <row r="20" spans="2:17" x14ac:dyDescent="0.25">
      <c r="B20">
        <v>2040</v>
      </c>
      <c r="K20" t="s">
        <v>27</v>
      </c>
      <c r="L20" s="2">
        <f t="shared" si="1"/>
        <v>43981</v>
      </c>
      <c r="M20" s="11">
        <f t="shared" si="0"/>
        <v>43988</v>
      </c>
      <c r="N20" s="11">
        <f t="shared" si="0"/>
        <v>43995</v>
      </c>
      <c r="O20" s="11">
        <f t="shared" si="0"/>
        <v>44002</v>
      </c>
      <c r="P20" s="11">
        <f t="shared" si="0"/>
        <v>44009</v>
      </c>
      <c r="Q20" s="11">
        <f t="shared" si="0"/>
        <v>44016</v>
      </c>
    </row>
    <row r="21" spans="2:17" x14ac:dyDescent="0.25">
      <c r="B21">
        <v>2041</v>
      </c>
      <c r="K21" t="s">
        <v>28</v>
      </c>
      <c r="L21" s="2">
        <f>L20+30</f>
        <v>44011</v>
      </c>
      <c r="M21" s="11">
        <f t="shared" si="0"/>
        <v>44018</v>
      </c>
      <c r="N21" s="11">
        <f t="shared" si="0"/>
        <v>44025</v>
      </c>
      <c r="O21" s="11">
        <f t="shared" si="0"/>
        <v>44032</v>
      </c>
      <c r="P21" s="11">
        <f t="shared" si="0"/>
        <v>44039</v>
      </c>
      <c r="Q21" s="11">
        <f t="shared" si="0"/>
        <v>44046</v>
      </c>
    </row>
    <row r="22" spans="2:17" x14ac:dyDescent="0.25">
      <c r="B22">
        <v>2042</v>
      </c>
    </row>
    <row r="23" spans="2:17" x14ac:dyDescent="0.25">
      <c r="B23">
        <v>2043</v>
      </c>
    </row>
    <row r="24" spans="2:17" x14ac:dyDescent="0.25">
      <c r="B24">
        <v>2044</v>
      </c>
    </row>
    <row r="25" spans="2:17" x14ac:dyDescent="0.25">
      <c r="B25">
        <v>2045</v>
      </c>
    </row>
    <row r="26" spans="2:17" x14ac:dyDescent="0.25">
      <c r="B26">
        <v>2046</v>
      </c>
    </row>
    <row r="27" spans="2:17" x14ac:dyDescent="0.25">
      <c r="B27">
        <v>2047</v>
      </c>
    </row>
    <row r="28" spans="2:17" x14ac:dyDescent="0.25">
      <c r="B28">
        <v>2048</v>
      </c>
    </row>
    <row r="29" spans="2:17" x14ac:dyDescent="0.25">
      <c r="B29">
        <v>2049</v>
      </c>
    </row>
    <row r="30" spans="2:17" x14ac:dyDescent="0.25">
      <c r="B30">
        <v>2050</v>
      </c>
    </row>
    <row r="47" spans="9:9" x14ac:dyDescent="0.25">
      <c r="I47" s="7"/>
    </row>
  </sheetData>
  <sortState xmlns:xlrd2="http://schemas.microsoft.com/office/spreadsheetml/2017/richdata2" ref="D2:D5">
    <sortCondition ref="D2:D5"/>
  </sortState>
  <mergeCells count="1">
    <mergeCell ref="L8:Q8"/>
  </mergeCells>
  <phoneticPr fontId="5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8764DF-E216-427A-B721-1D6CC9E6F404}">
  <dimension ref="A1:K13"/>
  <sheetViews>
    <sheetView tabSelected="1" workbookViewId="0">
      <pane ySplit="1" topLeftCell="A2" activePane="bottomLeft" state="frozen"/>
      <selection pane="bottomLeft" activeCell="A7" sqref="A7"/>
    </sheetView>
  </sheetViews>
  <sheetFormatPr baseColWidth="10" defaultRowHeight="15.75" x14ac:dyDescent="0.25"/>
  <cols>
    <col min="1" max="1" width="12.375" style="17" customWidth="1"/>
    <col min="2" max="2" width="11" style="17"/>
    <col min="3" max="3" width="13.375" style="1" customWidth="1"/>
    <col min="4" max="4" width="13.375" style="14" customWidth="1"/>
    <col min="5" max="5" width="13.375" style="1" customWidth="1"/>
    <col min="6" max="7" width="13.375" style="14" customWidth="1"/>
    <col min="8" max="8" width="13.375" customWidth="1"/>
    <col min="9" max="10" width="13.375" style="14" customWidth="1"/>
    <col min="11" max="11" width="16" style="28" customWidth="1"/>
  </cols>
  <sheetData>
    <row r="1" spans="1:11" s="13" customFormat="1" ht="31.5" customHeight="1" x14ac:dyDescent="0.25">
      <c r="A1" s="15" t="s">
        <v>32</v>
      </c>
      <c r="B1" s="15" t="s">
        <v>33</v>
      </c>
      <c r="C1" s="13" t="s">
        <v>15</v>
      </c>
      <c r="D1" s="16" t="s">
        <v>4</v>
      </c>
      <c r="E1" s="13" t="s">
        <v>5</v>
      </c>
      <c r="F1" s="16" t="s">
        <v>14</v>
      </c>
      <c r="G1" s="16" t="s">
        <v>30</v>
      </c>
      <c r="H1" s="18" t="s">
        <v>6</v>
      </c>
      <c r="I1" s="18" t="s">
        <v>31</v>
      </c>
      <c r="J1" s="18" t="s">
        <v>35</v>
      </c>
      <c r="K1" s="29" t="s">
        <v>41</v>
      </c>
    </row>
    <row r="2" spans="1:11" x14ac:dyDescent="0.25">
      <c r="A2" s="17">
        <v>43520</v>
      </c>
      <c r="B2" s="17">
        <v>43527</v>
      </c>
      <c r="C2" s="1" t="s">
        <v>15</v>
      </c>
      <c r="D2" s="14">
        <v>750</v>
      </c>
      <c r="E2" s="1" t="s">
        <v>10</v>
      </c>
      <c r="F2" s="14">
        <v>37.75</v>
      </c>
      <c r="G2" s="14">
        <v>60</v>
      </c>
      <c r="H2" s="14">
        <f>ROUND(T_RESERVATIONS[[#This Row],[Loyer]]*TX_CONCIERGERIE,2)</f>
        <v>141</v>
      </c>
      <c r="I2" s="14">
        <f>T_RESERVATIONS[[#This Row],[Loyer]]+T_RESERVATIONS[[#This Row],[frais  ménage]]-T_RESERVATIONS[[#This Row],[coût]]</f>
        <v>772.25</v>
      </c>
      <c r="J2" s="14">
        <f>T_RESERVATIONS[[#This Row],[Loyer]]+T_RESERVATIONS[[#This Row],[frais  ménage]]-T_RESERVATIONS[[#This Row],[coût]]-T_RESERVATIONS[[#This Row],[Conciergerie]]</f>
        <v>631.25</v>
      </c>
      <c r="K2" s="28">
        <f t="shared" ref="K2:K6" si="0">SUMPRODUCT(((($A2&lt;&gt;$A$2:$A$6)+($B2&lt;&gt;$B$2:$B$6))=2)*($B$2:$B$6&gt;=$A2)*($A$2:$A$6&lt;=$B2))</f>
        <v>0</v>
      </c>
    </row>
    <row r="3" spans="1:11" x14ac:dyDescent="0.25">
      <c r="A3" s="17">
        <v>43541</v>
      </c>
      <c r="B3" s="17">
        <v>43548</v>
      </c>
      <c r="C3" s="1" t="s">
        <v>15</v>
      </c>
      <c r="D3" s="14">
        <v>750</v>
      </c>
      <c r="E3" s="1" t="s">
        <v>10</v>
      </c>
      <c r="F3" s="14">
        <v>37.75</v>
      </c>
      <c r="G3" s="14">
        <v>60</v>
      </c>
      <c r="H3" s="14">
        <f>ROUND(T_RESERVATIONS[[#This Row],[Loyer]]*TX_CONCIERGERIE,2)</f>
        <v>141</v>
      </c>
      <c r="I3" s="14">
        <f>T_RESERVATIONS[[#This Row],[Loyer]]+T_RESERVATIONS[[#This Row],[frais  ménage]]-T_RESERVATIONS[[#This Row],[coût]]</f>
        <v>772.25</v>
      </c>
      <c r="J3" s="14">
        <f>T_RESERVATIONS[[#This Row],[Loyer]]+T_RESERVATIONS[[#This Row],[frais  ménage]]-T_RESERVATIONS[[#This Row],[coût]]-T_RESERVATIONS[[#This Row],[Conciergerie]]</f>
        <v>631.25</v>
      </c>
      <c r="K3" s="28">
        <f t="shared" si="0"/>
        <v>0</v>
      </c>
    </row>
    <row r="4" spans="1:11" x14ac:dyDescent="0.25">
      <c r="A4" s="17">
        <v>43688</v>
      </c>
      <c r="B4" s="17">
        <v>43695</v>
      </c>
      <c r="C4" s="1" t="s">
        <v>16</v>
      </c>
      <c r="D4" s="14">
        <v>980</v>
      </c>
      <c r="E4" s="1" t="s">
        <v>7</v>
      </c>
      <c r="F4" s="14">
        <v>37.75</v>
      </c>
      <c r="G4" s="14">
        <v>60</v>
      </c>
      <c r="H4" s="14">
        <f>ROUND(T_RESERVATIONS[[#This Row],[Loyer]]*TX_CONCIERGERIE,2)</f>
        <v>184.24</v>
      </c>
      <c r="I4" s="14">
        <f>T_RESERVATIONS[[#This Row],[Loyer]]+T_RESERVATIONS[[#This Row],[frais  ménage]]-T_RESERVATIONS[[#This Row],[coût]]</f>
        <v>1002.25</v>
      </c>
      <c r="J4" s="14">
        <f>T_RESERVATIONS[[#This Row],[Loyer]]+T_RESERVATIONS[[#This Row],[frais  ménage]]-T_RESERVATIONS[[#This Row],[coût]]-T_RESERVATIONS[[#This Row],[Conciergerie]]</f>
        <v>818.01</v>
      </c>
      <c r="K4" s="28">
        <f t="shared" si="0"/>
        <v>1</v>
      </c>
    </row>
    <row r="5" spans="1:11" x14ac:dyDescent="0.25">
      <c r="A5" s="17">
        <v>43702</v>
      </c>
      <c r="B5" s="17">
        <v>43708</v>
      </c>
      <c r="C5" s="1" t="s">
        <v>16</v>
      </c>
      <c r="D5" s="14">
        <v>980</v>
      </c>
      <c r="E5" s="1" t="s">
        <v>7</v>
      </c>
      <c r="F5" s="14">
        <v>37.75</v>
      </c>
      <c r="G5" s="14">
        <v>60</v>
      </c>
      <c r="H5" s="14">
        <f>ROUND(T_RESERVATIONS[[#This Row],[Loyer]]*TX_CONCIERGERIE,2)</f>
        <v>184.24</v>
      </c>
      <c r="I5" s="14">
        <f>T_RESERVATIONS[[#This Row],[Loyer]]+T_RESERVATIONS[[#This Row],[frais  ménage]]-T_RESERVATIONS[[#This Row],[coût]]</f>
        <v>1002.25</v>
      </c>
      <c r="J5" s="14">
        <f>T_RESERVATIONS[[#This Row],[Loyer]]+T_RESERVATIONS[[#This Row],[frais  ménage]]-T_RESERVATIONS[[#This Row],[coût]]-T_RESERVATIONS[[#This Row],[Conciergerie]]</f>
        <v>818.01</v>
      </c>
      <c r="K5" s="28">
        <f t="shared" si="0"/>
        <v>0</v>
      </c>
    </row>
    <row r="6" spans="1:11" x14ac:dyDescent="0.25">
      <c r="A6" s="17">
        <v>43693</v>
      </c>
      <c r="B6" s="17">
        <v>43700</v>
      </c>
      <c r="H6" s="14">
        <f>ROUND(T_RESERVATIONS[[#This Row],[Loyer]]*TX_CONCIERGERIE,2)</f>
        <v>0</v>
      </c>
      <c r="I6" s="14">
        <f>T_RESERVATIONS[[#This Row],[Loyer]]+T_RESERVATIONS[[#This Row],[frais  ménage]]-T_RESERVATIONS[[#This Row],[coût]]</f>
        <v>0</v>
      </c>
      <c r="J6" s="14">
        <f>T_RESERVATIONS[[#This Row],[Loyer]]+T_RESERVATIONS[[#This Row],[frais  ménage]]-T_RESERVATIONS[[#This Row],[coût]]-T_RESERVATIONS[[#This Row],[Conciergerie]]</f>
        <v>0</v>
      </c>
      <c r="K6" s="28">
        <f t="shared" si="0"/>
        <v>1</v>
      </c>
    </row>
    <row r="13" spans="1:11" x14ac:dyDescent="0.25">
      <c r="G13" s="25"/>
    </row>
  </sheetData>
  <phoneticPr fontId="5" type="noConversion"/>
  <conditionalFormatting sqref="A2:B6">
    <cfRule type="expression" dxfId="2" priority="3">
      <formula>SUMPRODUCT(((($A2&lt;&gt;$A$2:$A$6)+($B2&lt;&gt;$B$2:$B$6))=2)*($B$2:$B$6&gt;=$A2)*($A$2:$A$6&lt;=$B2))&gt;0</formula>
    </cfRule>
  </conditionalFormatting>
  <dataValidations disablePrompts="1" count="2">
    <dataValidation type="list" allowBlank="1" showInputMessage="1" showErrorMessage="1" sqref="E2:E6" xr:uid="{3C0EEDD8-0488-424C-B3B9-A73A7B3AE9B0}">
      <formula1>LST_PLATEFORME</formula1>
    </dataValidation>
    <dataValidation type="list" allowBlank="1" showInputMessage="1" showErrorMessage="1" sqref="C2:C6" xr:uid="{9C4AA08F-801D-471D-8436-1969F8404C62}">
      <formula1>LST_STATUTS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</vt:lpstr>
      <vt:lpstr>Feuil2</vt:lpstr>
      <vt:lpstr>Réservations</vt:lpstr>
      <vt:lpstr>LST_PLATEFORME</vt:lpstr>
      <vt:lpstr>LST_STATUTS</vt:lpstr>
      <vt:lpstr>TX_CONCIERGERIE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Reginster</dc:creator>
  <cp:lastModifiedBy>Cylfo</cp:lastModifiedBy>
  <dcterms:created xsi:type="dcterms:W3CDTF">2023-03-22T08:07:06Z</dcterms:created>
  <dcterms:modified xsi:type="dcterms:W3CDTF">2023-04-05T07:02:45Z</dcterms:modified>
</cp:coreProperties>
</file>