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D:\Cylfo\EP\Lybra62\"/>
    </mc:Choice>
  </mc:AlternateContent>
  <xr:revisionPtr revIDLastSave="0" documentId="13_ncr:1_{15FC91E8-0B3D-4F15-B6EA-55DE7D90259D}" xr6:coauthVersionLast="47" xr6:coauthVersionMax="47" xr10:uidLastSave="{00000000-0000-0000-0000-000000000000}"/>
  <bookViews>
    <workbookView xWindow="-120" yWindow="-120" windowWidth="29040" windowHeight="15720" activeTab="1" xr2:uid="{D12D4C49-51AC-4BDB-AFFE-600E1F2D76D1}"/>
  </bookViews>
  <sheets>
    <sheet name="Extraction" sheetId="2" r:id="rId1"/>
    <sheet name="Analyse" sheetId="1" r:id="rId2"/>
  </sheets>
  <externalReferences>
    <externalReference r:id="rId3"/>
  </externalReferences>
  <definedNames>
    <definedName name="DonnéesExternes_1" localSheetId="0" hidden="1">Extraction!$A$2:$Z$334</definedName>
    <definedName name="T0Max">'[1]1078-23'!$Y$10</definedName>
    <definedName name="T0min" localSheetId="0">Extraction!$AF$3</definedName>
    <definedName name="T0min">'[1]1076-23'!$R$2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E3" i="2" l="1"/>
  <c r="AE4" i="2"/>
  <c r="AE5" i="2"/>
  <c r="AE6" i="2"/>
  <c r="AE7" i="2"/>
  <c r="AE8" i="2"/>
  <c r="AE9" i="2"/>
  <c r="AE10" i="2"/>
  <c r="AE11" i="2"/>
  <c r="AE12" i="2"/>
  <c r="AE13" i="2"/>
  <c r="AG13" i="2" s="1"/>
  <c r="AE14" i="2"/>
  <c r="AE15" i="2"/>
  <c r="AE16" i="2"/>
  <c r="AE17" i="2"/>
  <c r="AE18" i="2"/>
  <c r="AE19" i="2"/>
  <c r="AE20" i="2"/>
  <c r="AE21" i="2"/>
  <c r="AE22" i="2"/>
  <c r="AE23" i="2"/>
  <c r="AE24" i="2"/>
  <c r="AE25" i="2"/>
  <c r="AG25" i="2" s="1"/>
  <c r="AE26" i="2"/>
  <c r="AE27" i="2"/>
  <c r="AE28" i="2"/>
  <c r="AE29" i="2"/>
  <c r="AE30" i="2"/>
  <c r="AE31" i="2"/>
  <c r="AE32" i="2"/>
  <c r="AE33" i="2"/>
  <c r="AE34" i="2"/>
  <c r="AE35" i="2"/>
  <c r="AE36" i="2"/>
  <c r="AE37" i="2"/>
  <c r="AG37" i="2" s="1"/>
  <c r="AE38" i="2"/>
  <c r="AE39" i="2"/>
  <c r="AE40" i="2"/>
  <c r="AE41" i="2"/>
  <c r="AE42" i="2"/>
  <c r="AE43" i="2"/>
  <c r="AE44" i="2"/>
  <c r="AE45" i="2"/>
  <c r="AE46" i="2"/>
  <c r="AE47" i="2"/>
  <c r="AE48" i="2"/>
  <c r="AE49" i="2"/>
  <c r="AG49" i="2" s="1"/>
  <c r="AE50" i="2"/>
  <c r="AE51" i="2"/>
  <c r="AE52" i="2"/>
  <c r="AE53" i="2"/>
  <c r="AE54" i="2"/>
  <c r="AE55" i="2"/>
  <c r="AE56" i="2"/>
  <c r="AE57" i="2"/>
  <c r="AE58" i="2"/>
  <c r="AE59" i="2"/>
  <c r="AE60" i="2"/>
  <c r="AE61" i="2"/>
  <c r="AG61" i="2" s="1"/>
  <c r="AE62" i="2"/>
  <c r="AE63" i="2"/>
  <c r="AE64" i="2"/>
  <c r="AE65" i="2"/>
  <c r="AE66" i="2"/>
  <c r="AE67" i="2"/>
  <c r="AE68" i="2"/>
  <c r="AE69" i="2"/>
  <c r="AE70" i="2"/>
  <c r="AE71" i="2"/>
  <c r="AE72" i="2"/>
  <c r="AE73" i="2"/>
  <c r="AG73" i="2" s="1"/>
  <c r="AE74" i="2"/>
  <c r="AE75" i="2"/>
  <c r="AE76" i="2"/>
  <c r="AE77" i="2"/>
  <c r="AE78" i="2"/>
  <c r="AE79" i="2"/>
  <c r="AE80" i="2"/>
  <c r="AE81" i="2"/>
  <c r="AE82" i="2"/>
  <c r="AE83" i="2"/>
  <c r="AE84" i="2"/>
  <c r="AE85" i="2"/>
  <c r="AG85" i="2" s="1"/>
  <c r="AE86" i="2"/>
  <c r="AE87" i="2"/>
  <c r="AE88" i="2"/>
  <c r="AE89" i="2"/>
  <c r="AE90" i="2"/>
  <c r="AE91" i="2"/>
  <c r="AE92" i="2"/>
  <c r="AE93" i="2"/>
  <c r="AE94" i="2"/>
  <c r="AE95" i="2"/>
  <c r="AE96" i="2"/>
  <c r="AE97" i="2"/>
  <c r="AG97" i="2" s="1"/>
  <c r="AE98" i="2"/>
  <c r="AE99" i="2"/>
  <c r="AE100" i="2"/>
  <c r="AE101" i="2"/>
  <c r="AE102" i="2"/>
  <c r="AE103" i="2"/>
  <c r="AE104" i="2"/>
  <c r="AE105" i="2"/>
  <c r="AE106" i="2"/>
  <c r="AE107" i="2"/>
  <c r="AE108" i="2"/>
  <c r="AE109" i="2"/>
  <c r="AG109" i="2" s="1"/>
  <c r="AE110" i="2"/>
  <c r="AE111" i="2"/>
  <c r="AE112" i="2"/>
  <c r="AE113" i="2"/>
  <c r="AE114" i="2"/>
  <c r="AE115" i="2"/>
  <c r="AE116" i="2"/>
  <c r="AE117" i="2"/>
  <c r="AE118" i="2"/>
  <c r="AE119" i="2"/>
  <c r="AE120" i="2"/>
  <c r="AE121" i="2"/>
  <c r="AG121" i="2" s="1"/>
  <c r="AE122" i="2"/>
  <c r="AE123" i="2"/>
  <c r="AE124" i="2"/>
  <c r="AE125" i="2"/>
  <c r="AE126" i="2"/>
  <c r="AE127" i="2"/>
  <c r="AE128" i="2"/>
  <c r="AE129" i="2"/>
  <c r="AE130" i="2"/>
  <c r="AE131" i="2"/>
  <c r="AE132" i="2"/>
  <c r="AE133" i="2"/>
  <c r="AG133" i="2" s="1"/>
  <c r="AE134" i="2"/>
  <c r="AE135" i="2"/>
  <c r="AE136" i="2"/>
  <c r="AE137" i="2"/>
  <c r="AE138" i="2"/>
  <c r="AE139" i="2"/>
  <c r="AE140" i="2"/>
  <c r="AE141" i="2"/>
  <c r="AE142" i="2"/>
  <c r="AE143" i="2"/>
  <c r="AE144" i="2"/>
  <c r="AE145" i="2"/>
  <c r="AG145" i="2" s="1"/>
  <c r="AE146" i="2"/>
  <c r="AE147" i="2"/>
  <c r="AE148" i="2"/>
  <c r="AE149" i="2"/>
  <c r="AE150" i="2"/>
  <c r="AE151" i="2"/>
  <c r="AE152" i="2"/>
  <c r="AE153" i="2"/>
  <c r="AE154" i="2"/>
  <c r="AE155" i="2"/>
  <c r="AE156" i="2"/>
  <c r="AE157" i="2"/>
  <c r="AG157" i="2" s="1"/>
  <c r="AE158" i="2"/>
  <c r="AE159" i="2"/>
  <c r="AE160" i="2"/>
  <c r="AE161" i="2"/>
  <c r="AE162" i="2"/>
  <c r="AE163" i="2"/>
  <c r="AE164" i="2"/>
  <c r="AE165" i="2"/>
  <c r="AE166" i="2"/>
  <c r="AE167" i="2"/>
  <c r="AE168" i="2"/>
  <c r="AE169" i="2"/>
  <c r="AG169" i="2" s="1"/>
  <c r="AE170" i="2"/>
  <c r="AE171" i="2"/>
  <c r="AE172" i="2"/>
  <c r="AE173" i="2"/>
  <c r="AE174" i="2"/>
  <c r="AE175" i="2"/>
  <c r="AE176" i="2"/>
  <c r="AE177" i="2"/>
  <c r="AE178" i="2"/>
  <c r="AE179" i="2"/>
  <c r="AE180" i="2"/>
  <c r="AE181" i="2"/>
  <c r="AG181" i="2" s="1"/>
  <c r="AE182" i="2"/>
  <c r="AE183" i="2"/>
  <c r="AE184" i="2"/>
  <c r="AE185" i="2"/>
  <c r="AE186" i="2"/>
  <c r="AE187" i="2"/>
  <c r="AE188" i="2"/>
  <c r="AE189" i="2"/>
  <c r="AE190" i="2"/>
  <c r="AE191" i="2"/>
  <c r="AE192" i="2"/>
  <c r="AE193" i="2"/>
  <c r="AG193" i="2" s="1"/>
  <c r="AE194" i="2"/>
  <c r="AE195" i="2"/>
  <c r="AE196" i="2"/>
  <c r="AE197" i="2"/>
  <c r="AE198" i="2"/>
  <c r="AE199" i="2"/>
  <c r="AE200" i="2"/>
  <c r="AE201" i="2"/>
  <c r="AE202" i="2"/>
  <c r="AE203" i="2"/>
  <c r="AE204" i="2"/>
  <c r="AE205" i="2"/>
  <c r="AG205" i="2" s="1"/>
  <c r="AE206" i="2"/>
  <c r="AE207" i="2"/>
  <c r="AE208" i="2"/>
  <c r="AE209" i="2"/>
  <c r="AE210" i="2"/>
  <c r="AE211" i="2"/>
  <c r="AE212" i="2"/>
  <c r="AE213" i="2"/>
  <c r="AE214" i="2"/>
  <c r="AE215" i="2"/>
  <c r="AE216" i="2"/>
  <c r="AE217" i="2"/>
  <c r="AG217" i="2" s="1"/>
  <c r="AE218" i="2"/>
  <c r="AE219" i="2"/>
  <c r="AE220" i="2"/>
  <c r="AE221" i="2"/>
  <c r="AE222" i="2"/>
  <c r="AE223" i="2"/>
  <c r="AE224" i="2"/>
  <c r="AE225" i="2"/>
  <c r="AE226" i="2"/>
  <c r="AE227" i="2"/>
  <c r="AE228" i="2"/>
  <c r="AE229" i="2"/>
  <c r="AG229" i="2" s="1"/>
  <c r="AE230" i="2"/>
  <c r="AE231" i="2"/>
  <c r="AE232" i="2"/>
  <c r="AE233" i="2"/>
  <c r="AE234" i="2"/>
  <c r="AE235" i="2"/>
  <c r="AE236" i="2"/>
  <c r="AE237" i="2"/>
  <c r="AE238" i="2"/>
  <c r="AE239" i="2"/>
  <c r="AE240" i="2"/>
  <c r="AE241" i="2"/>
  <c r="AG241" i="2" s="1"/>
  <c r="AE242" i="2"/>
  <c r="AE243" i="2"/>
  <c r="AE244" i="2"/>
  <c r="AE245" i="2"/>
  <c r="AE246" i="2"/>
  <c r="AE247" i="2"/>
  <c r="AE248" i="2"/>
  <c r="AE249" i="2"/>
  <c r="AE250" i="2"/>
  <c r="AE251" i="2"/>
  <c r="AE252" i="2"/>
  <c r="AE253" i="2"/>
  <c r="AG253" i="2" s="1"/>
  <c r="AE254" i="2"/>
  <c r="AE255" i="2"/>
  <c r="AE256" i="2"/>
  <c r="AE257" i="2"/>
  <c r="AE258" i="2"/>
  <c r="AE259" i="2"/>
  <c r="AE260" i="2"/>
  <c r="AE261" i="2"/>
  <c r="AE262" i="2"/>
  <c r="AE263" i="2"/>
  <c r="AE264" i="2"/>
  <c r="AE265" i="2"/>
  <c r="AG265" i="2" s="1"/>
  <c r="AE266" i="2"/>
  <c r="AE267" i="2"/>
  <c r="AE268" i="2"/>
  <c r="AE269" i="2"/>
  <c r="AE270" i="2"/>
  <c r="AE271" i="2"/>
  <c r="AE272" i="2"/>
  <c r="AE273" i="2"/>
  <c r="AE274" i="2"/>
  <c r="AE275" i="2"/>
  <c r="AE276" i="2"/>
  <c r="AE277" i="2"/>
  <c r="AG277" i="2" s="1"/>
  <c r="AE278" i="2"/>
  <c r="AE279" i="2"/>
  <c r="AE280" i="2"/>
  <c r="AE281" i="2"/>
  <c r="AE282" i="2"/>
  <c r="AE283" i="2"/>
  <c r="AE284" i="2"/>
  <c r="AE285" i="2"/>
  <c r="AE286" i="2"/>
  <c r="AE287" i="2"/>
  <c r="AG287" i="2" s="1"/>
  <c r="AE288" i="2"/>
  <c r="AE289" i="2"/>
  <c r="AG289" i="2" s="1"/>
  <c r="AE290" i="2"/>
  <c r="AE291" i="2"/>
  <c r="AE292" i="2"/>
  <c r="AE293" i="2"/>
  <c r="AE294" i="2"/>
  <c r="AE295" i="2"/>
  <c r="AE296" i="2"/>
  <c r="AE297" i="2"/>
  <c r="AE298" i="2"/>
  <c r="AE299" i="2"/>
  <c r="AG299" i="2" s="1"/>
  <c r="AE300" i="2"/>
  <c r="AE301" i="2"/>
  <c r="AG301" i="2" s="1"/>
  <c r="AE302" i="2"/>
  <c r="AE303" i="2"/>
  <c r="AE304" i="2"/>
  <c r="AE305" i="2"/>
  <c r="AE306" i="2"/>
  <c r="AE307" i="2"/>
  <c r="AE308" i="2"/>
  <c r="AE309" i="2"/>
  <c r="AE310" i="2"/>
  <c r="AE311" i="2"/>
  <c r="AG311" i="2" s="1"/>
  <c r="AE312" i="2"/>
  <c r="AE313" i="2"/>
  <c r="AG313" i="2" s="1"/>
  <c r="AE314" i="2"/>
  <c r="AE315" i="2"/>
  <c r="AE316" i="2"/>
  <c r="AE317" i="2"/>
  <c r="AE318" i="2"/>
  <c r="AE319" i="2"/>
  <c r="AE320" i="2"/>
  <c r="AE321" i="2"/>
  <c r="AE322" i="2"/>
  <c r="AE323" i="2"/>
  <c r="AE324" i="2"/>
  <c r="AE325" i="2"/>
  <c r="AG325" i="2" s="1"/>
  <c r="AE326" i="2"/>
  <c r="AE327" i="2"/>
  <c r="AE328" i="2"/>
  <c r="AE329" i="2"/>
  <c r="AE330" i="2"/>
  <c r="AE331" i="2"/>
  <c r="AE332" i="2"/>
  <c r="AE333" i="2"/>
  <c r="AE334" i="2"/>
  <c r="AF3" i="2"/>
  <c r="AG11" i="2" s="1"/>
  <c r="AF4" i="2"/>
  <c r="AF5" i="2"/>
  <c r="AF6" i="2"/>
  <c r="AF7" i="2"/>
  <c r="AF8" i="2"/>
  <c r="AF9" i="2"/>
  <c r="AF10" i="2"/>
  <c r="AF11" i="2"/>
  <c r="AF12" i="2"/>
  <c r="AF13" i="2"/>
  <c r="AF14" i="2"/>
  <c r="AF15" i="2"/>
  <c r="AF16" i="2"/>
  <c r="AF17" i="2"/>
  <c r="AF18" i="2"/>
  <c r="AF19" i="2"/>
  <c r="AF20" i="2"/>
  <c r="AF21" i="2"/>
  <c r="AF22" i="2"/>
  <c r="AF23" i="2"/>
  <c r="AF24" i="2"/>
  <c r="AF25" i="2"/>
  <c r="AF26" i="2"/>
  <c r="AF27" i="2"/>
  <c r="AF28" i="2"/>
  <c r="AF29" i="2"/>
  <c r="AF30" i="2"/>
  <c r="AF31" i="2"/>
  <c r="AF32" i="2"/>
  <c r="AF33" i="2"/>
  <c r="AF34" i="2"/>
  <c r="AF35" i="2"/>
  <c r="AF36" i="2"/>
  <c r="AF37" i="2"/>
  <c r="AF38" i="2"/>
  <c r="AF39" i="2"/>
  <c r="AF40" i="2"/>
  <c r="AF41" i="2"/>
  <c r="AF42" i="2"/>
  <c r="AF43" i="2"/>
  <c r="AF44" i="2"/>
  <c r="AF45" i="2"/>
  <c r="AF46" i="2"/>
  <c r="AF47" i="2"/>
  <c r="AF48" i="2"/>
  <c r="AF49" i="2"/>
  <c r="AF50" i="2"/>
  <c r="AF51" i="2"/>
  <c r="AF52" i="2"/>
  <c r="AF53" i="2"/>
  <c r="AF54" i="2"/>
  <c r="AF55" i="2"/>
  <c r="AF56" i="2"/>
  <c r="AF57" i="2"/>
  <c r="AF58" i="2"/>
  <c r="AF59" i="2"/>
  <c r="AF60" i="2"/>
  <c r="AF61" i="2"/>
  <c r="AF62" i="2"/>
  <c r="AF63" i="2"/>
  <c r="AF64" i="2"/>
  <c r="AF65" i="2"/>
  <c r="AF66" i="2"/>
  <c r="AF67" i="2"/>
  <c r="AF68" i="2"/>
  <c r="AF69" i="2"/>
  <c r="AF70" i="2"/>
  <c r="AF71" i="2"/>
  <c r="AF72" i="2"/>
  <c r="AF73" i="2"/>
  <c r="AF74" i="2"/>
  <c r="AF75" i="2"/>
  <c r="AF76" i="2"/>
  <c r="AF77" i="2"/>
  <c r="AF78" i="2"/>
  <c r="AF79" i="2"/>
  <c r="AF80" i="2"/>
  <c r="AF81" i="2"/>
  <c r="AF82" i="2"/>
  <c r="AF83" i="2"/>
  <c r="AF84" i="2"/>
  <c r="AF85" i="2"/>
  <c r="AF86" i="2"/>
  <c r="AF87" i="2"/>
  <c r="AF88" i="2"/>
  <c r="AF89" i="2"/>
  <c r="AF90" i="2"/>
  <c r="AF91" i="2"/>
  <c r="AF92" i="2"/>
  <c r="AF93" i="2"/>
  <c r="AF94" i="2"/>
  <c r="AF95" i="2"/>
  <c r="AF96" i="2"/>
  <c r="AF97" i="2"/>
  <c r="AF98" i="2"/>
  <c r="AF99" i="2"/>
  <c r="AF100" i="2"/>
  <c r="AF101" i="2"/>
  <c r="AF102" i="2"/>
  <c r="AF103" i="2"/>
  <c r="AF104" i="2"/>
  <c r="AF105" i="2"/>
  <c r="AF106" i="2"/>
  <c r="AF107" i="2"/>
  <c r="AF108" i="2"/>
  <c r="AF109" i="2"/>
  <c r="AF110" i="2"/>
  <c r="AF111" i="2"/>
  <c r="AF112" i="2"/>
  <c r="AF113" i="2"/>
  <c r="AF114" i="2"/>
  <c r="AF115" i="2"/>
  <c r="AF116" i="2"/>
  <c r="AF117" i="2"/>
  <c r="AF118" i="2"/>
  <c r="AF119" i="2"/>
  <c r="AF120" i="2"/>
  <c r="AF121" i="2"/>
  <c r="AF122" i="2"/>
  <c r="AF123" i="2"/>
  <c r="AF124" i="2"/>
  <c r="AF125" i="2"/>
  <c r="AF126" i="2"/>
  <c r="AF127" i="2"/>
  <c r="AF128" i="2"/>
  <c r="AF129" i="2"/>
  <c r="AF130" i="2"/>
  <c r="AF131" i="2"/>
  <c r="AF132" i="2"/>
  <c r="AF133" i="2"/>
  <c r="AF134" i="2"/>
  <c r="AF135" i="2"/>
  <c r="AF136" i="2"/>
  <c r="AF137" i="2"/>
  <c r="AF138" i="2"/>
  <c r="AF139" i="2"/>
  <c r="AF140" i="2"/>
  <c r="AF141" i="2"/>
  <c r="AF142" i="2"/>
  <c r="AF143" i="2"/>
  <c r="AF144" i="2"/>
  <c r="AF145" i="2"/>
  <c r="AF146" i="2"/>
  <c r="AF147" i="2"/>
  <c r="AF148" i="2"/>
  <c r="AF149" i="2"/>
  <c r="AF150" i="2"/>
  <c r="AF151" i="2"/>
  <c r="AF152" i="2"/>
  <c r="AF153" i="2"/>
  <c r="AF154" i="2"/>
  <c r="AF155" i="2"/>
  <c r="AF156" i="2"/>
  <c r="AF157" i="2"/>
  <c r="AF158" i="2"/>
  <c r="AF159" i="2"/>
  <c r="AF160" i="2"/>
  <c r="AF161" i="2"/>
  <c r="AF162" i="2"/>
  <c r="AF163" i="2"/>
  <c r="AF164" i="2"/>
  <c r="AF165" i="2"/>
  <c r="AF166" i="2"/>
  <c r="AF167" i="2"/>
  <c r="AF168" i="2"/>
  <c r="AF169" i="2"/>
  <c r="AF170" i="2"/>
  <c r="AF171" i="2"/>
  <c r="AF172" i="2"/>
  <c r="AF173" i="2"/>
  <c r="AF174" i="2"/>
  <c r="AF175" i="2"/>
  <c r="AF176" i="2"/>
  <c r="AF177" i="2"/>
  <c r="AF178" i="2"/>
  <c r="AF179" i="2"/>
  <c r="AF180" i="2"/>
  <c r="AF181" i="2"/>
  <c r="AF182" i="2"/>
  <c r="AF183" i="2"/>
  <c r="AF184" i="2"/>
  <c r="AF185" i="2"/>
  <c r="AF186" i="2"/>
  <c r="AF187" i="2"/>
  <c r="AF188" i="2"/>
  <c r="AF189" i="2"/>
  <c r="AF190" i="2"/>
  <c r="AF191" i="2"/>
  <c r="AF192" i="2"/>
  <c r="AF193" i="2"/>
  <c r="AF194" i="2"/>
  <c r="AF195" i="2"/>
  <c r="AF196" i="2"/>
  <c r="AF197" i="2"/>
  <c r="AF198" i="2"/>
  <c r="AF199" i="2"/>
  <c r="AF200" i="2"/>
  <c r="AF201" i="2"/>
  <c r="AF202" i="2"/>
  <c r="AF203" i="2"/>
  <c r="AF204" i="2"/>
  <c r="AF205" i="2"/>
  <c r="AF206" i="2"/>
  <c r="AF207" i="2"/>
  <c r="AF208" i="2"/>
  <c r="AF209" i="2"/>
  <c r="AF210" i="2"/>
  <c r="AF211" i="2"/>
  <c r="AF212" i="2"/>
  <c r="AF213" i="2"/>
  <c r="AF214" i="2"/>
  <c r="AF215" i="2"/>
  <c r="AF216" i="2"/>
  <c r="AF217" i="2"/>
  <c r="AF218" i="2"/>
  <c r="AF219" i="2"/>
  <c r="AF220" i="2"/>
  <c r="AF221" i="2"/>
  <c r="AF222" i="2"/>
  <c r="AF223" i="2"/>
  <c r="AF224" i="2"/>
  <c r="AF225" i="2"/>
  <c r="AF226" i="2"/>
  <c r="AF227" i="2"/>
  <c r="AF228" i="2"/>
  <c r="AF229" i="2"/>
  <c r="AF230" i="2"/>
  <c r="AF231" i="2"/>
  <c r="AF232" i="2"/>
  <c r="AF233" i="2"/>
  <c r="AF234" i="2"/>
  <c r="AF235" i="2"/>
  <c r="AF236" i="2"/>
  <c r="AF237" i="2"/>
  <c r="AF238" i="2"/>
  <c r="AF239" i="2"/>
  <c r="AF240" i="2"/>
  <c r="AF241" i="2"/>
  <c r="AF242" i="2"/>
  <c r="AF243" i="2"/>
  <c r="AF244" i="2"/>
  <c r="AF245" i="2"/>
  <c r="AF246" i="2"/>
  <c r="AF247" i="2"/>
  <c r="AF248" i="2"/>
  <c r="AF249" i="2"/>
  <c r="AF250" i="2"/>
  <c r="AF251" i="2"/>
  <c r="AF252" i="2"/>
  <c r="AF253" i="2"/>
  <c r="AF254" i="2"/>
  <c r="AF255" i="2"/>
  <c r="AF256" i="2"/>
  <c r="AF257" i="2"/>
  <c r="AF258" i="2"/>
  <c r="AF259" i="2"/>
  <c r="AF260" i="2"/>
  <c r="AF261" i="2"/>
  <c r="AF262" i="2"/>
  <c r="AF263" i="2"/>
  <c r="AF264" i="2"/>
  <c r="AF265" i="2"/>
  <c r="AF266" i="2"/>
  <c r="AF267" i="2"/>
  <c r="AF268" i="2"/>
  <c r="AF269" i="2"/>
  <c r="AF270" i="2"/>
  <c r="AF271" i="2"/>
  <c r="AF272" i="2"/>
  <c r="AF273" i="2"/>
  <c r="AF274" i="2"/>
  <c r="AF275" i="2"/>
  <c r="AF276" i="2"/>
  <c r="AF277" i="2"/>
  <c r="AF278" i="2"/>
  <c r="AF279" i="2"/>
  <c r="AF280" i="2"/>
  <c r="AF281" i="2"/>
  <c r="AF282" i="2"/>
  <c r="AF283" i="2"/>
  <c r="AF284" i="2"/>
  <c r="AF285" i="2"/>
  <c r="AF286" i="2"/>
  <c r="AF287" i="2"/>
  <c r="AF288" i="2"/>
  <c r="AF289" i="2"/>
  <c r="AF290" i="2"/>
  <c r="AF291" i="2"/>
  <c r="AF292" i="2"/>
  <c r="AF293" i="2"/>
  <c r="AF294" i="2"/>
  <c r="AF295" i="2"/>
  <c r="AF296" i="2"/>
  <c r="AF297" i="2"/>
  <c r="AF298" i="2"/>
  <c r="AF299" i="2"/>
  <c r="AF300" i="2"/>
  <c r="AF301" i="2"/>
  <c r="AF302" i="2"/>
  <c r="AF303" i="2"/>
  <c r="AF304" i="2"/>
  <c r="AF305" i="2"/>
  <c r="AF306" i="2"/>
  <c r="AF307" i="2"/>
  <c r="AF308" i="2"/>
  <c r="AF309" i="2"/>
  <c r="AF310" i="2"/>
  <c r="AF311" i="2"/>
  <c r="AF312" i="2"/>
  <c r="AF313" i="2"/>
  <c r="AF314" i="2"/>
  <c r="AF315" i="2"/>
  <c r="AF316" i="2"/>
  <c r="AF317" i="2"/>
  <c r="AF318" i="2"/>
  <c r="AF319" i="2"/>
  <c r="AF320" i="2"/>
  <c r="AF321" i="2"/>
  <c r="AF322" i="2"/>
  <c r="AF323" i="2"/>
  <c r="AF324" i="2"/>
  <c r="AF325" i="2"/>
  <c r="AF326" i="2"/>
  <c r="AF327" i="2"/>
  <c r="AF328" i="2"/>
  <c r="AF329" i="2"/>
  <c r="AF330" i="2"/>
  <c r="AF331" i="2"/>
  <c r="AF332" i="2"/>
  <c r="AF333" i="2"/>
  <c r="AF334" i="2"/>
  <c r="AG6" i="2"/>
  <c r="AG7" i="2"/>
  <c r="AG9" i="2"/>
  <c r="AG14" i="2"/>
  <c r="AG19" i="2"/>
  <c r="AG20" i="2"/>
  <c r="AG22" i="2"/>
  <c r="AG27" i="2"/>
  <c r="AG32" i="2"/>
  <c r="AG33" i="2"/>
  <c r="AG35" i="2"/>
  <c r="AG40" i="2"/>
  <c r="AG45" i="2"/>
  <c r="AG46" i="2"/>
  <c r="AG48" i="2"/>
  <c r="AG53" i="2"/>
  <c r="AG58" i="2"/>
  <c r="AG59" i="2"/>
  <c r="AG62" i="2"/>
  <c r="AG66" i="2"/>
  <c r="AG71" i="2"/>
  <c r="AG72" i="2"/>
  <c r="AG75" i="2"/>
  <c r="AG79" i="2"/>
  <c r="AG84" i="2"/>
  <c r="AG86" i="2"/>
  <c r="AG88" i="2"/>
  <c r="AG92" i="2"/>
  <c r="AG98" i="2"/>
  <c r="AG99" i="2"/>
  <c r="AG101" i="2"/>
  <c r="AG105" i="2"/>
  <c r="AG111" i="2"/>
  <c r="AG112" i="2"/>
  <c r="AG114" i="2"/>
  <c r="AG118" i="2"/>
  <c r="AG124" i="2"/>
  <c r="AG125" i="2"/>
  <c r="AG127" i="2"/>
  <c r="AG131" i="2"/>
  <c r="AG137" i="2"/>
  <c r="AG138" i="2"/>
  <c r="AG140" i="2"/>
  <c r="AG144" i="2"/>
  <c r="AG150" i="2"/>
  <c r="AG151" i="2"/>
  <c r="AG153" i="2"/>
  <c r="AG158" i="2"/>
  <c r="AG163" i="2"/>
  <c r="AG164" i="2"/>
  <c r="AG166" i="2"/>
  <c r="AG171" i="2"/>
  <c r="AG176" i="2"/>
  <c r="AG177" i="2"/>
  <c r="AG179" i="2"/>
  <c r="AG184" i="2"/>
  <c r="AG189" i="2"/>
  <c r="AG190" i="2"/>
  <c r="AG192" i="2"/>
  <c r="AG197" i="2"/>
  <c r="AG202" i="2"/>
  <c r="AG203" i="2"/>
  <c r="AG206" i="2"/>
  <c r="AG210" i="2"/>
  <c r="AG215" i="2"/>
  <c r="AG216" i="2"/>
  <c r="AG219" i="2"/>
  <c r="AG223" i="2"/>
  <c r="AG228" i="2"/>
  <c r="AG230" i="2"/>
  <c r="AG232" i="2"/>
  <c r="AG236" i="2"/>
  <c r="AG242" i="2"/>
  <c r="AG243" i="2"/>
  <c r="AG245" i="2"/>
  <c r="AG249" i="2"/>
  <c r="AG255" i="2"/>
  <c r="AG256" i="2"/>
  <c r="AG257" i="2"/>
  <c r="AG258" i="2"/>
  <c r="AG262" i="2"/>
  <c r="AG268" i="2"/>
  <c r="AG269" i="2"/>
  <c r="AG270" i="2"/>
  <c r="AG271" i="2"/>
  <c r="AG275" i="2"/>
  <c r="AG281" i="2"/>
  <c r="AG282" i="2"/>
  <c r="AG283" i="2"/>
  <c r="AG284" i="2"/>
  <c r="AG288" i="2"/>
  <c r="AG294" i="2"/>
  <c r="AG295" i="2"/>
  <c r="AG296" i="2"/>
  <c r="AG297" i="2"/>
  <c r="AG302" i="2"/>
  <c r="AG307" i="2"/>
  <c r="AG308" i="2"/>
  <c r="AG309" i="2"/>
  <c r="AG310" i="2"/>
  <c r="AG315" i="2"/>
  <c r="AG320" i="2"/>
  <c r="AG321" i="2"/>
  <c r="AG322" i="2"/>
  <c r="AG323" i="2"/>
  <c r="AG328" i="2"/>
  <c r="AG333" i="2"/>
  <c r="AG334" i="2"/>
  <c r="AH3" i="2"/>
  <c r="AH4" i="2"/>
  <c r="AH5" i="2"/>
  <c r="AH6" i="2"/>
  <c r="AH7" i="2"/>
  <c r="AH8" i="2"/>
  <c r="AH9" i="2"/>
  <c r="AH10" i="2"/>
  <c r="AH11" i="2"/>
  <c r="AH12" i="2"/>
  <c r="AH13" i="2"/>
  <c r="AH14" i="2"/>
  <c r="AH15" i="2"/>
  <c r="AH16" i="2"/>
  <c r="AH17" i="2"/>
  <c r="AH18" i="2"/>
  <c r="AH19" i="2"/>
  <c r="AH20" i="2"/>
  <c r="AH21" i="2"/>
  <c r="AH22" i="2"/>
  <c r="AH23" i="2"/>
  <c r="AH24" i="2"/>
  <c r="AH25" i="2"/>
  <c r="AH26" i="2"/>
  <c r="AH27" i="2"/>
  <c r="AH28" i="2"/>
  <c r="AH29" i="2"/>
  <c r="AH30" i="2"/>
  <c r="AH31" i="2"/>
  <c r="AH32" i="2"/>
  <c r="AH33" i="2"/>
  <c r="AH34" i="2"/>
  <c r="AH35" i="2"/>
  <c r="AH36" i="2"/>
  <c r="AH37" i="2"/>
  <c r="AH38" i="2"/>
  <c r="AH39" i="2"/>
  <c r="AH40" i="2"/>
  <c r="AH41" i="2"/>
  <c r="AH42" i="2"/>
  <c r="AH43" i="2"/>
  <c r="AH44" i="2"/>
  <c r="AH45" i="2"/>
  <c r="AH46" i="2"/>
  <c r="AH47" i="2"/>
  <c r="AH48" i="2"/>
  <c r="AH49" i="2"/>
  <c r="AH50" i="2"/>
  <c r="AH51" i="2"/>
  <c r="AH52" i="2"/>
  <c r="AH53" i="2"/>
  <c r="AH54" i="2"/>
  <c r="AH55" i="2"/>
  <c r="AH56" i="2"/>
  <c r="AH57" i="2"/>
  <c r="AH58" i="2"/>
  <c r="AH59" i="2"/>
  <c r="AH60" i="2"/>
  <c r="AH61" i="2"/>
  <c r="AH62" i="2"/>
  <c r="AH63" i="2"/>
  <c r="AH64" i="2"/>
  <c r="AH65" i="2"/>
  <c r="AH66" i="2"/>
  <c r="AH67" i="2"/>
  <c r="AH68" i="2"/>
  <c r="AH69" i="2"/>
  <c r="AH70" i="2"/>
  <c r="AH71" i="2"/>
  <c r="AH72" i="2"/>
  <c r="AH73" i="2"/>
  <c r="AH74" i="2"/>
  <c r="AH75" i="2"/>
  <c r="AH76" i="2"/>
  <c r="AH77" i="2"/>
  <c r="AH78" i="2"/>
  <c r="AH79" i="2"/>
  <c r="AH80" i="2"/>
  <c r="AH81" i="2"/>
  <c r="AH82" i="2"/>
  <c r="AH83" i="2"/>
  <c r="AH84" i="2"/>
  <c r="AH85" i="2"/>
  <c r="AH86" i="2"/>
  <c r="AH87" i="2"/>
  <c r="AH88" i="2"/>
  <c r="AH89" i="2"/>
  <c r="AH90" i="2"/>
  <c r="AH91" i="2"/>
  <c r="AH92" i="2"/>
  <c r="AH93" i="2"/>
  <c r="AH94" i="2"/>
  <c r="AH95" i="2"/>
  <c r="AH96" i="2"/>
  <c r="AH97" i="2"/>
  <c r="AH98" i="2"/>
  <c r="AH99" i="2"/>
  <c r="AH100" i="2"/>
  <c r="AH101" i="2"/>
  <c r="AH102" i="2"/>
  <c r="AH103" i="2"/>
  <c r="AH104" i="2"/>
  <c r="AH105" i="2"/>
  <c r="AH106" i="2"/>
  <c r="AH107" i="2"/>
  <c r="AH108" i="2"/>
  <c r="AH109" i="2"/>
  <c r="AH110" i="2"/>
  <c r="AH111" i="2"/>
  <c r="AH112" i="2"/>
  <c r="AH113" i="2"/>
  <c r="AH114" i="2"/>
  <c r="AH115" i="2"/>
  <c r="AH116" i="2"/>
  <c r="AH117" i="2"/>
  <c r="AH118" i="2"/>
  <c r="AH119" i="2"/>
  <c r="AH120" i="2"/>
  <c r="AH121" i="2"/>
  <c r="AH122" i="2"/>
  <c r="AH123" i="2"/>
  <c r="AH124" i="2"/>
  <c r="AH125" i="2"/>
  <c r="AH126" i="2"/>
  <c r="AH127" i="2"/>
  <c r="AH128" i="2"/>
  <c r="AH129" i="2"/>
  <c r="AH130" i="2"/>
  <c r="AH131" i="2"/>
  <c r="AH132" i="2"/>
  <c r="AH133" i="2"/>
  <c r="AH134" i="2"/>
  <c r="AH135" i="2"/>
  <c r="AH136" i="2"/>
  <c r="AH137" i="2"/>
  <c r="AH138" i="2"/>
  <c r="AH139" i="2"/>
  <c r="AH140" i="2"/>
  <c r="AH141" i="2"/>
  <c r="AH142" i="2"/>
  <c r="AH143" i="2"/>
  <c r="AH144" i="2"/>
  <c r="AH145" i="2"/>
  <c r="AH146" i="2"/>
  <c r="AH147" i="2"/>
  <c r="AH148" i="2"/>
  <c r="AH149" i="2"/>
  <c r="AH150" i="2"/>
  <c r="AH151" i="2"/>
  <c r="AH152" i="2"/>
  <c r="AH153" i="2"/>
  <c r="AH154" i="2"/>
  <c r="AH155" i="2"/>
  <c r="AH156" i="2"/>
  <c r="AH157" i="2"/>
  <c r="AH158" i="2"/>
  <c r="AH159" i="2"/>
  <c r="AH160" i="2"/>
  <c r="AH161" i="2"/>
  <c r="AH162" i="2"/>
  <c r="AH163" i="2"/>
  <c r="AH164" i="2"/>
  <c r="AH165" i="2"/>
  <c r="AH166" i="2"/>
  <c r="AH167" i="2"/>
  <c r="AH168" i="2"/>
  <c r="AH169" i="2"/>
  <c r="AH170" i="2"/>
  <c r="AH171" i="2"/>
  <c r="AH172" i="2"/>
  <c r="AH173" i="2"/>
  <c r="AH174" i="2"/>
  <c r="AH175" i="2"/>
  <c r="AH176" i="2"/>
  <c r="AH177" i="2"/>
  <c r="AH178" i="2"/>
  <c r="AH179" i="2"/>
  <c r="AH180" i="2"/>
  <c r="AH181" i="2"/>
  <c r="AH182" i="2"/>
  <c r="AH183" i="2"/>
  <c r="AH184" i="2"/>
  <c r="AH185" i="2"/>
  <c r="AH186" i="2"/>
  <c r="AH187" i="2"/>
  <c r="AH188" i="2"/>
  <c r="AH189" i="2"/>
  <c r="AH190" i="2"/>
  <c r="AH191" i="2"/>
  <c r="AH192" i="2"/>
  <c r="AH193" i="2"/>
  <c r="AH194" i="2"/>
  <c r="AH195" i="2"/>
  <c r="AH196" i="2"/>
  <c r="AH197" i="2"/>
  <c r="AH198" i="2"/>
  <c r="AH199" i="2"/>
  <c r="AH200" i="2"/>
  <c r="AH201" i="2"/>
  <c r="AH202" i="2"/>
  <c r="AH203" i="2"/>
  <c r="AH204" i="2"/>
  <c r="AH205" i="2"/>
  <c r="AH206" i="2"/>
  <c r="AH207" i="2"/>
  <c r="AH208" i="2"/>
  <c r="AH209" i="2"/>
  <c r="AH210" i="2"/>
  <c r="AH211" i="2"/>
  <c r="AH212" i="2"/>
  <c r="AH213" i="2"/>
  <c r="AH214" i="2"/>
  <c r="AH215" i="2"/>
  <c r="AH216" i="2"/>
  <c r="AH217" i="2"/>
  <c r="AH218" i="2"/>
  <c r="AH219" i="2"/>
  <c r="AH220" i="2"/>
  <c r="AH221" i="2"/>
  <c r="AH222" i="2"/>
  <c r="AH223" i="2"/>
  <c r="AH224" i="2"/>
  <c r="AH225" i="2"/>
  <c r="AH226" i="2"/>
  <c r="AH227" i="2"/>
  <c r="AH228" i="2"/>
  <c r="AH229" i="2"/>
  <c r="AH230" i="2"/>
  <c r="AH231" i="2"/>
  <c r="AH232" i="2"/>
  <c r="AH233" i="2"/>
  <c r="AH234" i="2"/>
  <c r="AH235" i="2"/>
  <c r="AH236" i="2"/>
  <c r="AH237" i="2"/>
  <c r="AH238" i="2"/>
  <c r="AH239" i="2"/>
  <c r="AH240" i="2"/>
  <c r="AH241" i="2"/>
  <c r="AH242" i="2"/>
  <c r="AH243" i="2"/>
  <c r="AH244" i="2"/>
  <c r="AH245" i="2"/>
  <c r="AH246" i="2"/>
  <c r="AH247" i="2"/>
  <c r="AH248" i="2"/>
  <c r="AH249" i="2"/>
  <c r="AH250" i="2"/>
  <c r="AH251" i="2"/>
  <c r="AH252" i="2"/>
  <c r="AH253" i="2"/>
  <c r="AH254" i="2"/>
  <c r="AH255" i="2"/>
  <c r="AH256" i="2"/>
  <c r="AH257" i="2"/>
  <c r="AH258" i="2"/>
  <c r="AH259" i="2"/>
  <c r="AH260" i="2"/>
  <c r="AH261" i="2"/>
  <c r="AH262" i="2"/>
  <c r="AH263" i="2"/>
  <c r="AH264" i="2"/>
  <c r="AH265" i="2"/>
  <c r="AH266" i="2"/>
  <c r="AH267" i="2"/>
  <c r="AH268" i="2"/>
  <c r="AH269" i="2"/>
  <c r="AH270" i="2"/>
  <c r="AH271" i="2"/>
  <c r="AH272" i="2"/>
  <c r="AH273" i="2"/>
  <c r="AH274" i="2"/>
  <c r="AH275" i="2"/>
  <c r="AH276" i="2"/>
  <c r="AH277" i="2"/>
  <c r="AH278" i="2"/>
  <c r="AH279" i="2"/>
  <c r="AH280" i="2"/>
  <c r="AH281" i="2"/>
  <c r="AH282" i="2"/>
  <c r="AH283" i="2"/>
  <c r="AH284" i="2"/>
  <c r="AH285" i="2"/>
  <c r="AH286" i="2"/>
  <c r="AH287" i="2"/>
  <c r="AH288" i="2"/>
  <c r="AH289" i="2"/>
  <c r="AH290" i="2"/>
  <c r="AH291" i="2"/>
  <c r="AH292" i="2"/>
  <c r="AH293" i="2"/>
  <c r="AH294" i="2"/>
  <c r="AH295" i="2"/>
  <c r="AH296" i="2"/>
  <c r="AH297" i="2"/>
  <c r="AH298" i="2"/>
  <c r="AH299" i="2"/>
  <c r="AH300" i="2"/>
  <c r="AH301" i="2"/>
  <c r="AH302" i="2"/>
  <c r="AH303" i="2"/>
  <c r="AH304" i="2"/>
  <c r="AH305" i="2"/>
  <c r="AH306" i="2"/>
  <c r="AH307" i="2"/>
  <c r="AH308" i="2"/>
  <c r="AH309" i="2"/>
  <c r="AH310" i="2"/>
  <c r="AH311" i="2"/>
  <c r="AH312" i="2"/>
  <c r="AH313" i="2"/>
  <c r="AH314" i="2"/>
  <c r="AH315" i="2"/>
  <c r="AH316" i="2"/>
  <c r="AH317" i="2"/>
  <c r="AH318" i="2"/>
  <c r="AH319" i="2"/>
  <c r="AH320" i="2"/>
  <c r="AH321" i="2"/>
  <c r="AH322" i="2"/>
  <c r="AH323" i="2"/>
  <c r="AH324" i="2"/>
  <c r="AH325" i="2"/>
  <c r="AH326" i="2"/>
  <c r="AH327" i="2"/>
  <c r="AH328" i="2"/>
  <c r="AH329" i="2"/>
  <c r="AH330" i="2"/>
  <c r="AH331" i="2"/>
  <c r="AH332" i="2"/>
  <c r="AH333" i="2"/>
  <c r="AH334" i="2"/>
  <c r="AI3" i="2"/>
  <c r="AI4" i="2"/>
  <c r="AI5" i="2"/>
  <c r="AI6" i="2"/>
  <c r="AI7" i="2"/>
  <c r="AI8" i="2"/>
  <c r="AI9" i="2"/>
  <c r="AI10" i="2"/>
  <c r="AI11" i="2"/>
  <c r="AI12" i="2"/>
  <c r="AI13" i="2"/>
  <c r="AI14" i="2"/>
  <c r="AI15" i="2"/>
  <c r="AI16" i="2"/>
  <c r="AI17" i="2"/>
  <c r="AI18" i="2"/>
  <c r="AI19" i="2"/>
  <c r="AI20" i="2"/>
  <c r="AI21" i="2"/>
  <c r="AI22" i="2"/>
  <c r="AI23" i="2"/>
  <c r="AI24" i="2"/>
  <c r="AI25" i="2"/>
  <c r="AI26" i="2"/>
  <c r="AI27" i="2"/>
  <c r="AI28" i="2"/>
  <c r="AI29" i="2"/>
  <c r="AI30" i="2"/>
  <c r="AI31" i="2"/>
  <c r="AI32" i="2"/>
  <c r="AI33" i="2"/>
  <c r="AI34" i="2"/>
  <c r="AI35" i="2"/>
  <c r="AI36" i="2"/>
  <c r="AI37" i="2"/>
  <c r="AI38" i="2"/>
  <c r="AI39" i="2"/>
  <c r="AI40" i="2"/>
  <c r="AI41" i="2"/>
  <c r="AI42" i="2"/>
  <c r="AI43" i="2"/>
  <c r="AI44" i="2"/>
  <c r="AI45" i="2"/>
  <c r="AI46" i="2"/>
  <c r="AI47" i="2"/>
  <c r="AI48" i="2"/>
  <c r="AI49" i="2"/>
  <c r="AI50" i="2"/>
  <c r="AI51" i="2"/>
  <c r="AI52" i="2"/>
  <c r="AI53" i="2"/>
  <c r="AI54" i="2"/>
  <c r="AI55" i="2"/>
  <c r="AI56" i="2"/>
  <c r="AI57" i="2"/>
  <c r="AI58" i="2"/>
  <c r="AI59" i="2"/>
  <c r="AI60" i="2"/>
  <c r="AI61" i="2"/>
  <c r="AI62" i="2"/>
  <c r="AI63" i="2"/>
  <c r="AI64" i="2"/>
  <c r="AI65" i="2"/>
  <c r="AI66" i="2"/>
  <c r="AI67" i="2"/>
  <c r="AI68" i="2"/>
  <c r="AI69" i="2"/>
  <c r="AI70" i="2"/>
  <c r="AI71" i="2"/>
  <c r="AI72" i="2"/>
  <c r="AI73" i="2"/>
  <c r="AI74" i="2"/>
  <c r="AI75" i="2"/>
  <c r="AI76" i="2"/>
  <c r="AI77" i="2"/>
  <c r="AI78" i="2"/>
  <c r="AI79" i="2"/>
  <c r="AI80" i="2"/>
  <c r="AI81" i="2"/>
  <c r="AI82" i="2"/>
  <c r="AI83" i="2"/>
  <c r="AI84" i="2"/>
  <c r="AI85" i="2"/>
  <c r="AI86" i="2"/>
  <c r="AI87" i="2"/>
  <c r="AI88" i="2"/>
  <c r="AI89" i="2"/>
  <c r="AI90" i="2"/>
  <c r="AI91" i="2"/>
  <c r="AI92" i="2"/>
  <c r="AI93" i="2"/>
  <c r="AI94" i="2"/>
  <c r="AI95" i="2"/>
  <c r="AI96" i="2"/>
  <c r="AI97" i="2"/>
  <c r="AI98" i="2"/>
  <c r="AI99" i="2"/>
  <c r="AI100" i="2"/>
  <c r="AI101" i="2"/>
  <c r="AI102" i="2"/>
  <c r="AI103" i="2"/>
  <c r="AI104" i="2"/>
  <c r="AI105" i="2"/>
  <c r="AI106" i="2"/>
  <c r="AI107" i="2"/>
  <c r="AI108" i="2"/>
  <c r="AI109" i="2"/>
  <c r="AI110" i="2"/>
  <c r="AI111" i="2"/>
  <c r="AI112" i="2"/>
  <c r="AI113" i="2"/>
  <c r="AI114" i="2"/>
  <c r="AI115" i="2"/>
  <c r="AI116" i="2"/>
  <c r="AI117" i="2"/>
  <c r="AI118" i="2"/>
  <c r="AI119" i="2"/>
  <c r="AI120" i="2"/>
  <c r="AI121" i="2"/>
  <c r="AI122" i="2"/>
  <c r="AI123" i="2"/>
  <c r="AI124" i="2"/>
  <c r="AI125" i="2"/>
  <c r="AI126" i="2"/>
  <c r="AI127" i="2"/>
  <c r="AI128" i="2"/>
  <c r="AI129" i="2"/>
  <c r="AI130" i="2"/>
  <c r="AI131" i="2"/>
  <c r="AI132" i="2"/>
  <c r="AI133" i="2"/>
  <c r="AI134" i="2"/>
  <c r="AI135" i="2"/>
  <c r="AI136" i="2"/>
  <c r="AI137" i="2"/>
  <c r="AI138" i="2"/>
  <c r="AI139" i="2"/>
  <c r="AI140" i="2"/>
  <c r="AI141" i="2"/>
  <c r="AI142" i="2"/>
  <c r="AI143" i="2"/>
  <c r="AI144" i="2"/>
  <c r="AI145" i="2"/>
  <c r="AI146" i="2"/>
  <c r="AI147" i="2"/>
  <c r="AI148" i="2"/>
  <c r="AI149" i="2"/>
  <c r="AI150" i="2"/>
  <c r="AI151" i="2"/>
  <c r="AI152" i="2"/>
  <c r="AI153" i="2"/>
  <c r="AI154" i="2"/>
  <c r="AI155" i="2"/>
  <c r="AI156" i="2"/>
  <c r="AI157" i="2"/>
  <c r="AI158" i="2"/>
  <c r="AI159" i="2"/>
  <c r="AI160" i="2"/>
  <c r="AI161" i="2"/>
  <c r="AI162" i="2"/>
  <c r="AI163" i="2"/>
  <c r="AI164" i="2"/>
  <c r="AI165" i="2"/>
  <c r="AI166" i="2"/>
  <c r="AI167" i="2"/>
  <c r="AI168" i="2"/>
  <c r="AI169" i="2"/>
  <c r="AI170" i="2"/>
  <c r="AI171" i="2"/>
  <c r="AI172" i="2"/>
  <c r="AI173" i="2"/>
  <c r="AI174" i="2"/>
  <c r="AI175" i="2"/>
  <c r="AI176" i="2"/>
  <c r="AI177" i="2"/>
  <c r="AI178" i="2"/>
  <c r="AI179" i="2"/>
  <c r="AI180" i="2"/>
  <c r="AI181" i="2"/>
  <c r="AI182" i="2"/>
  <c r="AI183" i="2"/>
  <c r="AI184" i="2"/>
  <c r="AI185" i="2"/>
  <c r="AI186" i="2"/>
  <c r="AI187" i="2"/>
  <c r="AI188" i="2"/>
  <c r="AI189" i="2"/>
  <c r="AI190" i="2"/>
  <c r="AI191" i="2"/>
  <c r="AI192" i="2"/>
  <c r="AI193" i="2"/>
  <c r="AI194" i="2"/>
  <c r="AI195" i="2"/>
  <c r="AI196" i="2"/>
  <c r="AI197" i="2"/>
  <c r="AI198" i="2"/>
  <c r="AI199" i="2"/>
  <c r="AI200" i="2"/>
  <c r="AI201" i="2"/>
  <c r="AI202" i="2"/>
  <c r="AI203" i="2"/>
  <c r="AI204" i="2"/>
  <c r="AI205" i="2"/>
  <c r="AI206" i="2"/>
  <c r="AI207" i="2"/>
  <c r="AI208" i="2"/>
  <c r="AI209" i="2"/>
  <c r="AI210" i="2"/>
  <c r="AI211" i="2"/>
  <c r="AI212" i="2"/>
  <c r="AI213" i="2"/>
  <c r="AI214" i="2"/>
  <c r="AI215" i="2"/>
  <c r="AI216" i="2"/>
  <c r="AI217" i="2"/>
  <c r="AI218" i="2"/>
  <c r="AI219" i="2"/>
  <c r="AI220" i="2"/>
  <c r="AI221" i="2"/>
  <c r="AI222" i="2"/>
  <c r="AI223" i="2"/>
  <c r="AI224" i="2"/>
  <c r="AI225" i="2"/>
  <c r="AI226" i="2"/>
  <c r="AI227" i="2"/>
  <c r="AI228" i="2"/>
  <c r="AI229" i="2"/>
  <c r="AI230" i="2"/>
  <c r="AI231" i="2"/>
  <c r="AI232" i="2"/>
  <c r="AI233" i="2"/>
  <c r="AI234" i="2"/>
  <c r="AI235" i="2"/>
  <c r="AI236" i="2"/>
  <c r="AI237" i="2"/>
  <c r="AI238" i="2"/>
  <c r="AI239" i="2"/>
  <c r="AI240" i="2"/>
  <c r="AI241" i="2"/>
  <c r="AI242" i="2"/>
  <c r="AI243" i="2"/>
  <c r="AI244" i="2"/>
  <c r="AI245" i="2"/>
  <c r="AI246" i="2"/>
  <c r="AI247" i="2"/>
  <c r="AI248" i="2"/>
  <c r="AI249" i="2"/>
  <c r="AI250" i="2"/>
  <c r="AI251" i="2"/>
  <c r="AI252" i="2"/>
  <c r="AI253" i="2"/>
  <c r="AI254" i="2"/>
  <c r="AI255" i="2"/>
  <c r="AI256" i="2"/>
  <c r="AI257" i="2"/>
  <c r="AI258" i="2"/>
  <c r="AI259" i="2"/>
  <c r="AI260" i="2"/>
  <c r="AI261" i="2"/>
  <c r="AI262" i="2"/>
  <c r="AI263" i="2"/>
  <c r="AI264" i="2"/>
  <c r="AI265" i="2"/>
  <c r="AI266" i="2"/>
  <c r="AI267" i="2"/>
  <c r="AI268" i="2"/>
  <c r="AI269" i="2"/>
  <c r="AI270" i="2"/>
  <c r="AI271" i="2"/>
  <c r="AI272" i="2"/>
  <c r="AI273" i="2"/>
  <c r="AI274" i="2"/>
  <c r="AI275" i="2"/>
  <c r="AI276" i="2"/>
  <c r="AI277" i="2"/>
  <c r="AI278" i="2"/>
  <c r="AI279" i="2"/>
  <c r="AI280" i="2"/>
  <c r="AI281" i="2"/>
  <c r="AI282" i="2"/>
  <c r="AI283" i="2"/>
  <c r="AI284" i="2"/>
  <c r="AI285" i="2"/>
  <c r="AI286" i="2"/>
  <c r="AI287" i="2"/>
  <c r="AI288" i="2"/>
  <c r="AI289" i="2"/>
  <c r="AI290" i="2"/>
  <c r="AI291" i="2"/>
  <c r="AI292" i="2"/>
  <c r="AI293" i="2"/>
  <c r="AI294" i="2"/>
  <c r="AI295" i="2"/>
  <c r="AI296" i="2"/>
  <c r="AI297" i="2"/>
  <c r="AI298" i="2"/>
  <c r="AI299" i="2"/>
  <c r="AI300" i="2"/>
  <c r="AI301" i="2"/>
  <c r="AI302" i="2"/>
  <c r="AI303" i="2"/>
  <c r="AI304" i="2"/>
  <c r="AI305" i="2"/>
  <c r="AI306" i="2"/>
  <c r="AI307" i="2"/>
  <c r="AI308" i="2"/>
  <c r="AI309" i="2"/>
  <c r="AI310" i="2"/>
  <c r="AI311" i="2"/>
  <c r="AI312" i="2"/>
  <c r="AI313" i="2"/>
  <c r="AI314" i="2"/>
  <c r="AI315" i="2"/>
  <c r="AI316" i="2"/>
  <c r="AI317" i="2"/>
  <c r="AI318" i="2"/>
  <c r="AI319" i="2"/>
  <c r="AI320" i="2"/>
  <c r="AI321" i="2"/>
  <c r="AI322" i="2"/>
  <c r="AI323" i="2"/>
  <c r="AI324" i="2"/>
  <c r="AI325" i="2"/>
  <c r="AI326" i="2"/>
  <c r="AI327" i="2"/>
  <c r="AI328" i="2"/>
  <c r="AI329" i="2"/>
  <c r="AI330" i="2"/>
  <c r="AI331" i="2"/>
  <c r="AI332" i="2"/>
  <c r="AI333" i="2"/>
  <c r="AI334" i="2"/>
  <c r="AJ3" i="2"/>
  <c r="AJ4" i="2"/>
  <c r="AJ5" i="2"/>
  <c r="AJ6" i="2"/>
  <c r="AJ7" i="2"/>
  <c r="AJ8" i="2"/>
  <c r="AJ9" i="2"/>
  <c r="AJ10" i="2"/>
  <c r="AJ11" i="2"/>
  <c r="AJ12" i="2"/>
  <c r="AJ13" i="2"/>
  <c r="AJ14" i="2"/>
  <c r="AJ15" i="2"/>
  <c r="AJ16" i="2"/>
  <c r="AJ17" i="2"/>
  <c r="AJ18" i="2"/>
  <c r="AJ19" i="2"/>
  <c r="AJ20" i="2"/>
  <c r="AJ21" i="2"/>
  <c r="AJ22" i="2"/>
  <c r="AJ23" i="2"/>
  <c r="AJ24" i="2"/>
  <c r="AJ25" i="2"/>
  <c r="AJ26" i="2"/>
  <c r="AJ27" i="2"/>
  <c r="AJ28" i="2"/>
  <c r="AJ29" i="2"/>
  <c r="AJ30" i="2"/>
  <c r="AJ31" i="2"/>
  <c r="AJ32" i="2"/>
  <c r="AJ33" i="2"/>
  <c r="AJ34" i="2"/>
  <c r="AJ35" i="2"/>
  <c r="AJ36" i="2"/>
  <c r="AJ37" i="2"/>
  <c r="AJ38" i="2"/>
  <c r="AJ39" i="2"/>
  <c r="AJ40" i="2"/>
  <c r="AJ41" i="2"/>
  <c r="AJ42" i="2"/>
  <c r="AJ43" i="2"/>
  <c r="AJ44" i="2"/>
  <c r="AJ45" i="2"/>
  <c r="AJ46" i="2"/>
  <c r="AJ47" i="2"/>
  <c r="AJ48" i="2"/>
  <c r="AJ49" i="2"/>
  <c r="AJ50" i="2"/>
  <c r="AJ51" i="2"/>
  <c r="AJ52" i="2"/>
  <c r="AJ53" i="2"/>
  <c r="AJ54" i="2"/>
  <c r="AJ55" i="2"/>
  <c r="AJ56" i="2"/>
  <c r="AJ57" i="2"/>
  <c r="AJ58" i="2"/>
  <c r="AJ59" i="2"/>
  <c r="AJ60" i="2"/>
  <c r="AJ61" i="2"/>
  <c r="AJ62" i="2"/>
  <c r="AJ63" i="2"/>
  <c r="AJ64" i="2"/>
  <c r="AJ65" i="2"/>
  <c r="AJ66" i="2"/>
  <c r="AJ67" i="2"/>
  <c r="AJ68" i="2"/>
  <c r="AJ69" i="2"/>
  <c r="AJ70" i="2"/>
  <c r="AJ71" i="2"/>
  <c r="AJ72" i="2"/>
  <c r="AJ73" i="2"/>
  <c r="AJ74" i="2"/>
  <c r="AJ75" i="2"/>
  <c r="AJ76" i="2"/>
  <c r="AJ77" i="2"/>
  <c r="AJ78" i="2"/>
  <c r="AJ79" i="2"/>
  <c r="AJ80" i="2"/>
  <c r="AJ81" i="2"/>
  <c r="AJ82" i="2"/>
  <c r="AJ83" i="2"/>
  <c r="AJ84" i="2"/>
  <c r="AJ85" i="2"/>
  <c r="AJ86" i="2"/>
  <c r="AJ87" i="2"/>
  <c r="AJ88" i="2"/>
  <c r="AJ89" i="2"/>
  <c r="AJ90" i="2"/>
  <c r="AJ91" i="2"/>
  <c r="AJ92" i="2"/>
  <c r="AJ93" i="2"/>
  <c r="AJ94" i="2"/>
  <c r="AJ95" i="2"/>
  <c r="AJ96" i="2"/>
  <c r="AJ97" i="2"/>
  <c r="AJ98" i="2"/>
  <c r="AJ99" i="2"/>
  <c r="AJ100" i="2"/>
  <c r="AJ101" i="2"/>
  <c r="AJ102" i="2"/>
  <c r="AJ103" i="2"/>
  <c r="AJ104" i="2"/>
  <c r="AJ105" i="2"/>
  <c r="AJ106" i="2"/>
  <c r="AJ107" i="2"/>
  <c r="AJ108" i="2"/>
  <c r="AJ109" i="2"/>
  <c r="AJ110" i="2"/>
  <c r="AJ111" i="2"/>
  <c r="AJ112" i="2"/>
  <c r="AJ113" i="2"/>
  <c r="AJ114" i="2"/>
  <c r="AJ115" i="2"/>
  <c r="AJ116" i="2"/>
  <c r="AJ117" i="2"/>
  <c r="AJ118" i="2"/>
  <c r="AJ119" i="2"/>
  <c r="AJ120" i="2"/>
  <c r="AJ121" i="2"/>
  <c r="AJ122" i="2"/>
  <c r="AJ123" i="2"/>
  <c r="AJ124" i="2"/>
  <c r="AJ125" i="2"/>
  <c r="AJ126" i="2"/>
  <c r="AJ127" i="2"/>
  <c r="AJ128" i="2"/>
  <c r="AJ129" i="2"/>
  <c r="AJ130" i="2"/>
  <c r="AJ131" i="2"/>
  <c r="AJ132" i="2"/>
  <c r="AJ133" i="2"/>
  <c r="AJ134" i="2"/>
  <c r="AJ135" i="2"/>
  <c r="AJ136" i="2"/>
  <c r="AJ137" i="2"/>
  <c r="AJ138" i="2"/>
  <c r="AJ139" i="2"/>
  <c r="AJ140" i="2"/>
  <c r="AJ141" i="2"/>
  <c r="AJ142" i="2"/>
  <c r="AJ143" i="2"/>
  <c r="AJ144" i="2"/>
  <c r="AJ145" i="2"/>
  <c r="AJ146" i="2"/>
  <c r="AJ147" i="2"/>
  <c r="AJ148" i="2"/>
  <c r="AJ149" i="2"/>
  <c r="AJ150" i="2"/>
  <c r="AJ151" i="2"/>
  <c r="AJ152" i="2"/>
  <c r="AJ153" i="2"/>
  <c r="AJ154" i="2"/>
  <c r="AJ155" i="2"/>
  <c r="AJ156" i="2"/>
  <c r="AJ157" i="2"/>
  <c r="AJ158" i="2"/>
  <c r="AJ159" i="2"/>
  <c r="AJ160" i="2"/>
  <c r="AJ161" i="2"/>
  <c r="AJ162" i="2"/>
  <c r="AJ163" i="2"/>
  <c r="AJ164" i="2"/>
  <c r="AJ165" i="2"/>
  <c r="AJ166" i="2"/>
  <c r="AJ167" i="2"/>
  <c r="AJ168" i="2"/>
  <c r="AJ169" i="2"/>
  <c r="AJ170" i="2"/>
  <c r="AJ171" i="2"/>
  <c r="AJ172" i="2"/>
  <c r="AJ173" i="2"/>
  <c r="AJ174" i="2"/>
  <c r="AJ175" i="2"/>
  <c r="AJ176" i="2"/>
  <c r="AJ177" i="2"/>
  <c r="AJ178" i="2"/>
  <c r="AJ179" i="2"/>
  <c r="AJ180" i="2"/>
  <c r="AJ181" i="2"/>
  <c r="AJ182" i="2"/>
  <c r="AJ183" i="2"/>
  <c r="AJ184" i="2"/>
  <c r="AJ185" i="2"/>
  <c r="AJ186" i="2"/>
  <c r="AJ187" i="2"/>
  <c r="AJ188" i="2"/>
  <c r="AJ189" i="2"/>
  <c r="AJ190" i="2"/>
  <c r="AJ191" i="2"/>
  <c r="AJ192" i="2"/>
  <c r="AJ193" i="2"/>
  <c r="AJ194" i="2"/>
  <c r="AJ195" i="2"/>
  <c r="AJ196" i="2"/>
  <c r="AJ197" i="2"/>
  <c r="AJ198" i="2"/>
  <c r="AJ199" i="2"/>
  <c r="AJ200" i="2"/>
  <c r="AJ201" i="2"/>
  <c r="AJ202" i="2"/>
  <c r="AJ203" i="2"/>
  <c r="AJ204" i="2"/>
  <c r="AJ205" i="2"/>
  <c r="AJ206" i="2"/>
  <c r="AJ207" i="2"/>
  <c r="AJ208" i="2"/>
  <c r="AJ209" i="2"/>
  <c r="AJ210" i="2"/>
  <c r="AJ211" i="2"/>
  <c r="AJ212" i="2"/>
  <c r="AJ213" i="2"/>
  <c r="AJ214" i="2"/>
  <c r="AJ215" i="2"/>
  <c r="AJ216" i="2"/>
  <c r="AJ217" i="2"/>
  <c r="AJ218" i="2"/>
  <c r="AJ219" i="2"/>
  <c r="AJ220" i="2"/>
  <c r="AJ221" i="2"/>
  <c r="AJ222" i="2"/>
  <c r="AJ223" i="2"/>
  <c r="AJ224" i="2"/>
  <c r="AJ225" i="2"/>
  <c r="AJ226" i="2"/>
  <c r="AJ227" i="2"/>
  <c r="AJ228" i="2"/>
  <c r="AJ229" i="2"/>
  <c r="AJ230" i="2"/>
  <c r="AJ231" i="2"/>
  <c r="AJ232" i="2"/>
  <c r="AJ233" i="2"/>
  <c r="AJ234" i="2"/>
  <c r="AJ235" i="2"/>
  <c r="AJ236" i="2"/>
  <c r="AJ237" i="2"/>
  <c r="AJ238" i="2"/>
  <c r="AJ239" i="2"/>
  <c r="AJ240" i="2"/>
  <c r="AJ241" i="2"/>
  <c r="AJ242" i="2"/>
  <c r="AJ243" i="2"/>
  <c r="AJ244" i="2"/>
  <c r="AJ245" i="2"/>
  <c r="AJ246" i="2"/>
  <c r="AJ247" i="2"/>
  <c r="AJ248" i="2"/>
  <c r="AJ249" i="2"/>
  <c r="AJ250" i="2"/>
  <c r="AJ251" i="2"/>
  <c r="AJ252" i="2"/>
  <c r="AJ253" i="2"/>
  <c r="AJ254" i="2"/>
  <c r="AJ255" i="2"/>
  <c r="AJ256" i="2"/>
  <c r="AJ257" i="2"/>
  <c r="AJ258" i="2"/>
  <c r="AJ259" i="2"/>
  <c r="AJ260" i="2"/>
  <c r="AJ261" i="2"/>
  <c r="AJ262" i="2"/>
  <c r="AJ263" i="2"/>
  <c r="AJ264" i="2"/>
  <c r="AJ265" i="2"/>
  <c r="AJ266" i="2"/>
  <c r="AJ267" i="2"/>
  <c r="AJ268" i="2"/>
  <c r="AJ269" i="2"/>
  <c r="AJ270" i="2"/>
  <c r="AJ271" i="2"/>
  <c r="AJ272" i="2"/>
  <c r="AJ273" i="2"/>
  <c r="AJ274" i="2"/>
  <c r="AJ275" i="2"/>
  <c r="AJ276" i="2"/>
  <c r="AJ277" i="2"/>
  <c r="AJ278" i="2"/>
  <c r="AJ279" i="2"/>
  <c r="AJ280" i="2"/>
  <c r="AJ281" i="2"/>
  <c r="AJ282" i="2"/>
  <c r="AJ283" i="2"/>
  <c r="AJ284" i="2"/>
  <c r="AJ285" i="2"/>
  <c r="AJ286" i="2"/>
  <c r="AJ287" i="2"/>
  <c r="AJ288" i="2"/>
  <c r="AJ289" i="2"/>
  <c r="AJ290" i="2"/>
  <c r="AJ291" i="2"/>
  <c r="AJ292" i="2"/>
  <c r="AJ293" i="2"/>
  <c r="AJ294" i="2"/>
  <c r="AJ295" i="2"/>
  <c r="AJ296" i="2"/>
  <c r="AJ297" i="2"/>
  <c r="AJ298" i="2"/>
  <c r="AJ299" i="2"/>
  <c r="AJ300" i="2"/>
  <c r="AJ301" i="2"/>
  <c r="AJ302" i="2"/>
  <c r="AJ303" i="2"/>
  <c r="AJ304" i="2"/>
  <c r="AJ305" i="2"/>
  <c r="AJ306" i="2"/>
  <c r="AJ307" i="2"/>
  <c r="AJ308" i="2"/>
  <c r="AJ309" i="2"/>
  <c r="AJ310" i="2"/>
  <c r="AJ311" i="2"/>
  <c r="AJ312" i="2"/>
  <c r="AJ313" i="2"/>
  <c r="AJ314" i="2"/>
  <c r="AJ315" i="2"/>
  <c r="AJ316" i="2"/>
  <c r="AJ317" i="2"/>
  <c r="AJ318" i="2"/>
  <c r="AJ319" i="2"/>
  <c r="AJ320" i="2"/>
  <c r="AJ321" i="2"/>
  <c r="AJ322" i="2"/>
  <c r="AJ323" i="2"/>
  <c r="AJ324" i="2"/>
  <c r="AJ325" i="2"/>
  <c r="AJ326" i="2"/>
  <c r="AJ327" i="2"/>
  <c r="AJ328" i="2"/>
  <c r="AJ329" i="2"/>
  <c r="AJ330" i="2"/>
  <c r="AJ331" i="2"/>
  <c r="AJ332" i="2"/>
  <c r="AJ333" i="2"/>
  <c r="AJ334" i="2"/>
  <c r="C6" i="1"/>
  <c r="B217" i="1" a="1"/>
  <c r="B217" i="1" s="1"/>
  <c r="N20" i="1" a="1"/>
  <c r="N20" i="1" s="1"/>
  <c r="F7" i="1"/>
  <c r="E7" i="1"/>
  <c r="D7" i="1"/>
  <c r="AG324" i="2" l="1"/>
  <c r="AG298" i="2"/>
  <c r="AG285" i="2"/>
  <c r="AG272" i="2"/>
  <c r="AG259" i="2"/>
  <c r="AG246" i="2"/>
  <c r="AG233" i="2"/>
  <c r="AG220" i="2"/>
  <c r="AG207" i="2"/>
  <c r="AG194" i="2"/>
  <c r="AG180" i="2"/>
  <c r="AG167" i="2"/>
  <c r="AG154" i="2"/>
  <c r="AG141" i="2"/>
  <c r="AG128" i="2"/>
  <c r="AG115" i="2"/>
  <c r="AG102" i="2"/>
  <c r="AG89" i="2"/>
  <c r="AG76" i="2"/>
  <c r="AG63" i="2"/>
  <c r="AG50" i="2"/>
  <c r="AG36" i="2"/>
  <c r="AG23" i="2"/>
  <c r="AG10" i="2"/>
  <c r="AG244" i="2"/>
  <c r="AG231" i="2"/>
  <c r="AG218" i="2"/>
  <c r="AG204" i="2"/>
  <c r="AG191" i="2"/>
  <c r="AG178" i="2"/>
  <c r="AG165" i="2"/>
  <c r="AG152" i="2"/>
  <c r="AG139" i="2"/>
  <c r="AG126" i="2"/>
  <c r="AG113" i="2"/>
  <c r="AG100" i="2"/>
  <c r="AG87" i="2"/>
  <c r="AG74" i="2"/>
  <c r="AG60" i="2"/>
  <c r="AG47" i="2"/>
  <c r="AG34" i="2"/>
  <c r="AG21" i="2"/>
  <c r="AG8" i="2"/>
  <c r="AG332" i="2"/>
  <c r="AG319" i="2"/>
  <c r="AG306" i="2"/>
  <c r="AG293" i="2"/>
  <c r="AG280" i="2"/>
  <c r="AG267" i="2"/>
  <c r="AG254" i="2"/>
  <c r="AG240" i="2"/>
  <c r="AG227" i="2"/>
  <c r="AG214" i="2"/>
  <c r="AG201" i="2"/>
  <c r="AG188" i="2"/>
  <c r="AG175" i="2"/>
  <c r="AG162" i="2"/>
  <c r="AG149" i="2"/>
  <c r="AG136" i="2"/>
  <c r="AG123" i="2"/>
  <c r="AG110" i="2"/>
  <c r="AG96" i="2"/>
  <c r="AG83" i="2"/>
  <c r="AG70" i="2"/>
  <c r="AG57" i="2"/>
  <c r="AG44" i="2"/>
  <c r="AG31" i="2"/>
  <c r="AG18" i="2"/>
  <c r="AG5" i="2"/>
  <c r="AG331" i="2"/>
  <c r="AG318" i="2"/>
  <c r="AG305" i="2"/>
  <c r="AG292" i="2"/>
  <c r="AG279" i="2"/>
  <c r="AG266" i="2"/>
  <c r="AG252" i="2"/>
  <c r="AG239" i="2"/>
  <c r="AG226" i="2"/>
  <c r="AG213" i="2"/>
  <c r="AG200" i="2"/>
  <c r="AG187" i="2"/>
  <c r="AG174" i="2"/>
  <c r="AG161" i="2"/>
  <c r="AG148" i="2"/>
  <c r="AG135" i="2"/>
  <c r="AG122" i="2"/>
  <c r="AG108" i="2"/>
  <c r="AG95" i="2"/>
  <c r="AG82" i="2"/>
  <c r="AG69" i="2"/>
  <c r="AG56" i="2"/>
  <c r="AG43" i="2"/>
  <c r="AG30" i="2"/>
  <c r="AG17" i="2"/>
  <c r="AG4" i="2"/>
  <c r="AG330" i="2"/>
  <c r="AG317" i="2"/>
  <c r="AG304" i="2"/>
  <c r="AG291" i="2"/>
  <c r="AG278" i="2"/>
  <c r="AG264" i="2"/>
  <c r="AG251" i="2"/>
  <c r="AG238" i="2"/>
  <c r="AG225" i="2"/>
  <c r="AG212" i="2"/>
  <c r="AG199" i="2"/>
  <c r="AG186" i="2"/>
  <c r="AG173" i="2"/>
  <c r="AG160" i="2"/>
  <c r="AG147" i="2"/>
  <c r="AG134" i="2"/>
  <c r="AG120" i="2"/>
  <c r="AG107" i="2"/>
  <c r="AG94" i="2"/>
  <c r="AG81" i="2"/>
  <c r="AG68" i="2"/>
  <c r="AG55" i="2"/>
  <c r="AG42" i="2"/>
  <c r="AG29" i="2"/>
  <c r="AG16" i="2"/>
  <c r="AG3" i="2"/>
  <c r="AG329" i="2"/>
  <c r="AG316" i="2"/>
  <c r="AG303" i="2"/>
  <c r="AG290" i="2"/>
  <c r="AG276" i="2"/>
  <c r="AG263" i="2"/>
  <c r="AG250" i="2"/>
  <c r="AG237" i="2"/>
  <c r="AG224" i="2"/>
  <c r="AG211" i="2"/>
  <c r="AG198" i="2"/>
  <c r="AG185" i="2"/>
  <c r="AG172" i="2"/>
  <c r="AG159" i="2"/>
  <c r="AG146" i="2"/>
  <c r="AG132" i="2"/>
  <c r="AG119" i="2"/>
  <c r="AG106" i="2"/>
  <c r="AG93" i="2"/>
  <c r="AG80" i="2"/>
  <c r="AG67" i="2"/>
  <c r="AG54" i="2"/>
  <c r="AG41" i="2"/>
  <c r="AG28" i="2"/>
  <c r="AG15" i="2"/>
  <c r="AG327" i="2"/>
  <c r="AG314" i="2"/>
  <c r="AG300" i="2"/>
  <c r="AG274" i="2"/>
  <c r="AG261" i="2"/>
  <c r="AG248" i="2"/>
  <c r="AG235" i="2"/>
  <c r="AG222" i="2"/>
  <c r="AG209" i="2"/>
  <c r="AG196" i="2"/>
  <c r="AG183" i="2"/>
  <c r="AG170" i="2"/>
  <c r="AG156" i="2"/>
  <c r="AG143" i="2"/>
  <c r="AG130" i="2"/>
  <c r="AG117" i="2"/>
  <c r="AG104" i="2"/>
  <c r="AG91" i="2"/>
  <c r="AG78" i="2"/>
  <c r="AG65" i="2"/>
  <c r="AG52" i="2"/>
  <c r="AG39" i="2"/>
  <c r="AG26" i="2"/>
  <c r="AG12" i="2"/>
  <c r="AG326" i="2"/>
  <c r="AG312" i="2"/>
  <c r="AG286" i="2"/>
  <c r="AG273" i="2"/>
  <c r="AG260" i="2"/>
  <c r="AG247" i="2"/>
  <c r="AG234" i="2"/>
  <c r="AG221" i="2"/>
  <c r="AG208" i="2"/>
  <c r="AG195" i="2"/>
  <c r="AG182" i="2"/>
  <c r="AG168" i="2"/>
  <c r="AG155" i="2"/>
  <c r="AG142" i="2"/>
  <c r="AG129" i="2"/>
  <c r="AG116" i="2"/>
  <c r="AG103" i="2"/>
  <c r="AG90" i="2"/>
  <c r="AG77" i="2"/>
  <c r="AG64" i="2"/>
  <c r="AG51" i="2"/>
  <c r="AG38" i="2"/>
  <c r="AG24" i="2"/>
  <c r="Q7" i="1" a="1"/>
  <c r="Q7" i="1" s="1"/>
  <c r="K7" i="1"/>
  <c r="L7" i="1" a="1"/>
  <c r="L7" i="1" s="1"/>
  <c r="N7" i="1" a="1"/>
  <c r="N7" i="1" s="1"/>
  <c r="C300" i="1" a="1"/>
  <c r="C300" i="1" s="1"/>
  <c r="R7" i="1" a="1"/>
  <c r="R7" i="1" s="1"/>
  <c r="U7" i="1" a="1"/>
  <c r="U7" i="1" s="1"/>
  <c r="I17" i="1" a="1"/>
  <c r="I17" i="1" s="1"/>
  <c r="B35" i="1" a="1"/>
  <c r="B35" i="1" s="1"/>
  <c r="I7" i="1"/>
  <c r="J7" i="1"/>
  <c r="C173" i="1" a="1"/>
  <c r="C173" i="1" s="1"/>
  <c r="F254" i="1" a="1"/>
  <c r="F254" i="1" s="1"/>
  <c r="B215" i="1" a="1"/>
  <c r="B215" i="1" s="1"/>
  <c r="M7" i="1" a="1"/>
  <c r="M7" i="1" s="1"/>
  <c r="C264" i="1" a="1"/>
  <c r="C264" i="1" s="1"/>
  <c r="P7" i="1" a="1"/>
  <c r="P7" i="1" s="1"/>
  <c r="B540" i="1"/>
  <c r="B528" i="1"/>
  <c r="B516" i="1"/>
  <c r="B504" i="1"/>
  <c r="B492" i="1"/>
  <c r="B480" i="1"/>
  <c r="B468" i="1"/>
  <c r="B456" i="1"/>
  <c r="B444" i="1"/>
  <c r="B432" i="1"/>
  <c r="B420" i="1"/>
  <c r="B408" i="1"/>
  <c r="B312" i="1"/>
  <c r="B288" i="1"/>
  <c r="B264" i="1"/>
  <c r="B252" i="1"/>
  <c r="B240" i="1"/>
  <c r="B228" i="1"/>
  <c r="B539" i="1"/>
  <c r="B527" i="1"/>
  <c r="B515" i="1"/>
  <c r="B503" i="1"/>
  <c r="B491" i="1"/>
  <c r="B479" i="1"/>
  <c r="B467" i="1"/>
  <c r="B455" i="1"/>
  <c r="B443" i="1"/>
  <c r="B431" i="1"/>
  <c r="B419" i="1"/>
  <c r="B407" i="1"/>
  <c r="B395" i="1"/>
  <c r="B383" i="1"/>
  <c r="B371" i="1"/>
  <c r="B359" i="1"/>
  <c r="B347" i="1"/>
  <c r="B335" i="1"/>
  <c r="B323" i="1"/>
  <c r="B311" i="1"/>
  <c r="B299" i="1"/>
  <c r="B287" i="1"/>
  <c r="B275" i="1"/>
  <c r="B263" i="1"/>
  <c r="B251" i="1"/>
  <c r="B239" i="1"/>
  <c r="B227" i="1"/>
  <c r="B276" i="1"/>
  <c r="B538" i="1"/>
  <c r="B526" i="1"/>
  <c r="B514" i="1"/>
  <c r="B502" i="1"/>
  <c r="B490" i="1"/>
  <c r="B478" i="1"/>
  <c r="B466" i="1"/>
  <c r="B454" i="1"/>
  <c r="B442" i="1"/>
  <c r="B430" i="1"/>
  <c r="B418" i="1"/>
  <c r="B406" i="1"/>
  <c r="B394" i="1"/>
  <c r="B382" i="1"/>
  <c r="B370" i="1"/>
  <c r="B358" i="1"/>
  <c r="B346" i="1"/>
  <c r="B334" i="1"/>
  <c r="B322" i="1"/>
  <c r="B310" i="1"/>
  <c r="B298" i="1"/>
  <c r="B286" i="1"/>
  <c r="B274" i="1"/>
  <c r="B262" i="1"/>
  <c r="B250" i="1"/>
  <c r="B238" i="1"/>
  <c r="B226" i="1"/>
  <c r="B300" i="1"/>
  <c r="B537" i="1"/>
  <c r="B525" i="1"/>
  <c r="B513" i="1"/>
  <c r="B501" i="1"/>
  <c r="B489" i="1"/>
  <c r="B477" i="1"/>
  <c r="B465" i="1"/>
  <c r="B453" i="1"/>
  <c r="B441" i="1"/>
  <c r="B429" i="1"/>
  <c r="B417" i="1"/>
  <c r="B405" i="1"/>
  <c r="B393" i="1"/>
  <c r="B381" i="1"/>
  <c r="B369" i="1"/>
  <c r="B357" i="1"/>
  <c r="B345" i="1"/>
  <c r="B333" i="1"/>
  <c r="B321" i="1"/>
  <c r="B309" i="1"/>
  <c r="B297" i="1"/>
  <c r="B285" i="1"/>
  <c r="B273" i="1"/>
  <c r="B261" i="1"/>
  <c r="B249" i="1"/>
  <c r="B237" i="1"/>
  <c r="B225" i="1"/>
  <c r="B360" i="1"/>
  <c r="B548" i="1"/>
  <c r="B536" i="1"/>
  <c r="B524" i="1"/>
  <c r="B512" i="1"/>
  <c r="B500" i="1"/>
  <c r="B488" i="1"/>
  <c r="B476" i="1"/>
  <c r="B464" i="1"/>
  <c r="B452" i="1"/>
  <c r="B440" i="1"/>
  <c r="B428" i="1"/>
  <c r="B416" i="1"/>
  <c r="B404" i="1"/>
  <c r="B392" i="1"/>
  <c r="B380" i="1"/>
  <c r="B368" i="1"/>
  <c r="B356" i="1"/>
  <c r="B344" i="1"/>
  <c r="B332" i="1"/>
  <c r="B320" i="1"/>
  <c r="B308" i="1"/>
  <c r="B296" i="1"/>
  <c r="B284" i="1"/>
  <c r="B272" i="1"/>
  <c r="B260" i="1"/>
  <c r="B248" i="1"/>
  <c r="B236" i="1"/>
  <c r="B224" i="1"/>
  <c r="B348" i="1"/>
  <c r="B547" i="1"/>
  <c r="B535" i="1"/>
  <c r="B523" i="1"/>
  <c r="B511" i="1"/>
  <c r="B499" i="1"/>
  <c r="B487" i="1"/>
  <c r="B475" i="1"/>
  <c r="B463" i="1"/>
  <c r="B451" i="1"/>
  <c r="B439" i="1"/>
  <c r="B427" i="1"/>
  <c r="B415" i="1"/>
  <c r="B403" i="1"/>
  <c r="B391" i="1"/>
  <c r="B379" i="1"/>
  <c r="B367" i="1"/>
  <c r="B355" i="1"/>
  <c r="B343" i="1"/>
  <c r="B331" i="1"/>
  <c r="B319" i="1"/>
  <c r="B307" i="1"/>
  <c r="B295" i="1"/>
  <c r="B283" i="1"/>
  <c r="B271" i="1"/>
  <c r="B259" i="1"/>
  <c r="B247" i="1"/>
  <c r="B235" i="1"/>
  <c r="B223" i="1"/>
  <c r="B336" i="1"/>
  <c r="B546" i="1"/>
  <c r="B534" i="1"/>
  <c r="B522" i="1"/>
  <c r="B510" i="1"/>
  <c r="B498" i="1"/>
  <c r="B486" i="1"/>
  <c r="B474" i="1"/>
  <c r="B462" i="1"/>
  <c r="B450" i="1"/>
  <c r="B438" i="1"/>
  <c r="B426" i="1"/>
  <c r="B414" i="1"/>
  <c r="B402" i="1"/>
  <c r="B390" i="1"/>
  <c r="B378" i="1"/>
  <c r="B366" i="1"/>
  <c r="B354" i="1"/>
  <c r="B342" i="1"/>
  <c r="B330" i="1"/>
  <c r="B318" i="1"/>
  <c r="B306" i="1"/>
  <c r="B294" i="1"/>
  <c r="B282" i="1"/>
  <c r="B270" i="1"/>
  <c r="B258" i="1"/>
  <c r="B246" i="1"/>
  <c r="B234" i="1"/>
  <c r="B222" i="1"/>
  <c r="B372" i="1"/>
  <c r="B545" i="1"/>
  <c r="B533" i="1"/>
  <c r="B521" i="1"/>
  <c r="B509" i="1"/>
  <c r="B497" i="1"/>
  <c r="B485" i="1"/>
  <c r="B473" i="1"/>
  <c r="B461" i="1"/>
  <c r="B449" i="1"/>
  <c r="B437" i="1"/>
  <c r="B425" i="1"/>
  <c r="B413" i="1"/>
  <c r="B401" i="1"/>
  <c r="B389" i="1"/>
  <c r="B377" i="1"/>
  <c r="B365" i="1"/>
  <c r="B353" i="1"/>
  <c r="B341" i="1"/>
  <c r="B329" i="1"/>
  <c r="B317" i="1"/>
  <c r="B305" i="1"/>
  <c r="B293" i="1"/>
  <c r="B281" i="1"/>
  <c r="B269" i="1"/>
  <c r="B257" i="1"/>
  <c r="B245" i="1"/>
  <c r="B233" i="1"/>
  <c r="B221" i="1"/>
  <c r="B544" i="1"/>
  <c r="B532" i="1"/>
  <c r="B520" i="1"/>
  <c r="B508" i="1"/>
  <c r="B496" i="1"/>
  <c r="B484" i="1"/>
  <c r="B472" i="1"/>
  <c r="B460" i="1"/>
  <c r="B448" i="1"/>
  <c r="B436" i="1"/>
  <c r="B424" i="1"/>
  <c r="B412" i="1"/>
  <c r="B400" i="1"/>
  <c r="B388" i="1"/>
  <c r="B376" i="1"/>
  <c r="B364" i="1"/>
  <c r="B352" i="1"/>
  <c r="B340" i="1"/>
  <c r="B328" i="1"/>
  <c r="B316" i="1"/>
  <c r="B304" i="1"/>
  <c r="B292" i="1"/>
  <c r="B280" i="1"/>
  <c r="B268" i="1"/>
  <c r="B256" i="1"/>
  <c r="B244" i="1"/>
  <c r="B232" i="1"/>
  <c r="B220" i="1"/>
  <c r="B324" i="1"/>
  <c r="B543" i="1"/>
  <c r="B531" i="1"/>
  <c r="B519" i="1"/>
  <c r="B507" i="1"/>
  <c r="B495" i="1"/>
  <c r="B483" i="1"/>
  <c r="B471" i="1"/>
  <c r="B459" i="1"/>
  <c r="B447" i="1"/>
  <c r="B435" i="1"/>
  <c r="B423" i="1"/>
  <c r="B411" i="1"/>
  <c r="B399" i="1"/>
  <c r="B387" i="1"/>
  <c r="B375" i="1"/>
  <c r="B363" i="1"/>
  <c r="B351" i="1"/>
  <c r="B339" i="1"/>
  <c r="B327" i="1"/>
  <c r="B315" i="1"/>
  <c r="B303" i="1"/>
  <c r="B291" i="1"/>
  <c r="B279" i="1"/>
  <c r="B267" i="1"/>
  <c r="B255" i="1"/>
  <c r="B243" i="1"/>
  <c r="B231" i="1"/>
  <c r="B219" i="1"/>
  <c r="B384" i="1"/>
  <c r="B542" i="1"/>
  <c r="B530" i="1"/>
  <c r="B518" i="1"/>
  <c r="B506" i="1"/>
  <c r="B494" i="1"/>
  <c r="B482" i="1"/>
  <c r="B470" i="1"/>
  <c r="B458" i="1"/>
  <c r="B446" i="1"/>
  <c r="B434" i="1"/>
  <c r="B422" i="1"/>
  <c r="B410" i="1"/>
  <c r="B398" i="1"/>
  <c r="B386" i="1"/>
  <c r="B374" i="1"/>
  <c r="B362" i="1"/>
  <c r="B350" i="1"/>
  <c r="B338" i="1"/>
  <c r="B326" i="1"/>
  <c r="B314" i="1"/>
  <c r="B302" i="1"/>
  <c r="B290" i="1"/>
  <c r="B278" i="1"/>
  <c r="B266" i="1"/>
  <c r="B254" i="1"/>
  <c r="B242" i="1"/>
  <c r="B230" i="1"/>
  <c r="B218" i="1"/>
  <c r="B396" i="1"/>
  <c r="B541" i="1"/>
  <c r="B529" i="1"/>
  <c r="B517" i="1"/>
  <c r="B505" i="1"/>
  <c r="B493" i="1"/>
  <c r="B481" i="1"/>
  <c r="B469" i="1"/>
  <c r="B457" i="1"/>
  <c r="B445" i="1"/>
  <c r="B433" i="1"/>
  <c r="B421" i="1"/>
  <c r="B409" i="1"/>
  <c r="B397" i="1"/>
  <c r="B385" i="1"/>
  <c r="B373" i="1"/>
  <c r="B361" i="1"/>
  <c r="B349" i="1"/>
  <c r="B337" i="1"/>
  <c r="B325" i="1"/>
  <c r="B313" i="1"/>
  <c r="B301" i="1"/>
  <c r="B289" i="1"/>
  <c r="B277" i="1"/>
  <c r="B265" i="1"/>
  <c r="B253" i="1"/>
  <c r="B241" i="1"/>
  <c r="B229" i="1"/>
  <c r="N343" i="1"/>
  <c r="N331" i="1"/>
  <c r="N319" i="1"/>
  <c r="N307" i="1"/>
  <c r="N295" i="1"/>
  <c r="N283" i="1"/>
  <c r="N271" i="1"/>
  <c r="N259" i="1"/>
  <c r="N247" i="1"/>
  <c r="N235" i="1"/>
  <c r="N223" i="1"/>
  <c r="N211" i="1"/>
  <c r="N199" i="1"/>
  <c r="N187" i="1"/>
  <c r="N175" i="1"/>
  <c r="N163" i="1"/>
  <c r="N151" i="1"/>
  <c r="N139" i="1"/>
  <c r="N127" i="1"/>
  <c r="N115" i="1"/>
  <c r="N103" i="1"/>
  <c r="N91" i="1"/>
  <c r="N79" i="1"/>
  <c r="N67" i="1"/>
  <c r="N55" i="1"/>
  <c r="N43" i="1"/>
  <c r="N31" i="1"/>
  <c r="N342" i="1"/>
  <c r="N330" i="1"/>
  <c r="N318" i="1"/>
  <c r="N306" i="1"/>
  <c r="N294" i="1"/>
  <c r="N282" i="1"/>
  <c r="N270" i="1"/>
  <c r="N258" i="1"/>
  <c r="N246" i="1"/>
  <c r="N234" i="1"/>
  <c r="N222" i="1"/>
  <c r="N210" i="1"/>
  <c r="N198" i="1"/>
  <c r="N186" i="1"/>
  <c r="N174" i="1"/>
  <c r="N162" i="1"/>
  <c r="N150" i="1"/>
  <c r="N138" i="1"/>
  <c r="N126" i="1"/>
  <c r="N114" i="1"/>
  <c r="N102" i="1"/>
  <c r="N90" i="1"/>
  <c r="N78" i="1"/>
  <c r="N66" i="1"/>
  <c r="N54" i="1"/>
  <c r="N42" i="1"/>
  <c r="N30" i="1"/>
  <c r="N202" i="1"/>
  <c r="N341" i="1"/>
  <c r="N329" i="1"/>
  <c r="N317" i="1"/>
  <c r="N305" i="1"/>
  <c r="N293" i="1"/>
  <c r="N281" i="1"/>
  <c r="N269" i="1"/>
  <c r="N257" i="1"/>
  <c r="N245" i="1"/>
  <c r="N233" i="1"/>
  <c r="N221" i="1"/>
  <c r="N209" i="1"/>
  <c r="N197" i="1"/>
  <c r="N185" i="1"/>
  <c r="N173" i="1"/>
  <c r="N161" i="1"/>
  <c r="N149" i="1"/>
  <c r="N137" i="1"/>
  <c r="N125" i="1"/>
  <c r="N113" i="1"/>
  <c r="N101" i="1"/>
  <c r="N89" i="1"/>
  <c r="N77" i="1"/>
  <c r="N65" i="1"/>
  <c r="N53" i="1"/>
  <c r="N41" i="1"/>
  <c r="N29" i="1"/>
  <c r="N28" i="1"/>
  <c r="N352" i="1"/>
  <c r="N340" i="1"/>
  <c r="N328" i="1"/>
  <c r="N316" i="1"/>
  <c r="N304" i="1"/>
  <c r="N292" i="1"/>
  <c r="N280" i="1"/>
  <c r="N268" i="1"/>
  <c r="N256" i="1"/>
  <c r="N244" i="1"/>
  <c r="N232" i="1"/>
  <c r="N220" i="1"/>
  <c r="N208" i="1"/>
  <c r="N196" i="1"/>
  <c r="N184" i="1"/>
  <c r="N172" i="1"/>
  <c r="N160" i="1"/>
  <c r="N148" i="1"/>
  <c r="N136" i="1"/>
  <c r="N124" i="1"/>
  <c r="N112" i="1"/>
  <c r="N100" i="1"/>
  <c r="N88" i="1"/>
  <c r="N76" i="1"/>
  <c r="N64" i="1"/>
  <c r="N52" i="1"/>
  <c r="N40" i="1"/>
  <c r="N351" i="1"/>
  <c r="N339" i="1"/>
  <c r="N327" i="1"/>
  <c r="N315" i="1"/>
  <c r="N303" i="1"/>
  <c r="N291" i="1"/>
  <c r="N279" i="1"/>
  <c r="N267" i="1"/>
  <c r="N255" i="1"/>
  <c r="N243" i="1"/>
  <c r="N231" i="1"/>
  <c r="N219" i="1"/>
  <c r="N207" i="1"/>
  <c r="N195" i="1"/>
  <c r="N183" i="1"/>
  <c r="N171" i="1"/>
  <c r="N159" i="1"/>
  <c r="N147" i="1"/>
  <c r="N135" i="1"/>
  <c r="N123" i="1"/>
  <c r="N111" i="1"/>
  <c r="N99" i="1"/>
  <c r="N87" i="1"/>
  <c r="N75" i="1"/>
  <c r="N63" i="1"/>
  <c r="N51" i="1"/>
  <c r="N39" i="1"/>
  <c r="N27" i="1"/>
  <c r="N98" i="1"/>
  <c r="N86" i="1"/>
  <c r="N74" i="1"/>
  <c r="N62" i="1"/>
  <c r="N50" i="1"/>
  <c r="N38" i="1"/>
  <c r="N26" i="1"/>
  <c r="N25" i="1"/>
  <c r="N350" i="1"/>
  <c r="N338" i="1"/>
  <c r="N326" i="1"/>
  <c r="N314" i="1"/>
  <c r="N302" i="1"/>
  <c r="N290" i="1"/>
  <c r="N278" i="1"/>
  <c r="N266" i="1"/>
  <c r="N254" i="1"/>
  <c r="N242" i="1"/>
  <c r="N230" i="1"/>
  <c r="N218" i="1"/>
  <c r="N206" i="1"/>
  <c r="N194" i="1"/>
  <c r="N182" i="1"/>
  <c r="N170" i="1"/>
  <c r="N158" i="1"/>
  <c r="N146" i="1"/>
  <c r="N134" i="1"/>
  <c r="N122" i="1"/>
  <c r="N110" i="1"/>
  <c r="N349" i="1"/>
  <c r="N337" i="1"/>
  <c r="N325" i="1"/>
  <c r="N313" i="1"/>
  <c r="N301" i="1"/>
  <c r="N289" i="1"/>
  <c r="N277" i="1"/>
  <c r="N265" i="1"/>
  <c r="N253" i="1"/>
  <c r="N241" i="1"/>
  <c r="N229" i="1"/>
  <c r="N217" i="1"/>
  <c r="N205" i="1"/>
  <c r="N193" i="1"/>
  <c r="N181" i="1"/>
  <c r="N169" i="1"/>
  <c r="N157" i="1"/>
  <c r="N145" i="1"/>
  <c r="N133" i="1"/>
  <c r="N121" i="1"/>
  <c r="N109" i="1"/>
  <c r="N97" i="1"/>
  <c r="N85" i="1"/>
  <c r="N73" i="1"/>
  <c r="N61" i="1"/>
  <c r="N49" i="1"/>
  <c r="N37" i="1"/>
  <c r="N348" i="1"/>
  <c r="N336" i="1"/>
  <c r="N324" i="1"/>
  <c r="N312" i="1"/>
  <c r="N300" i="1"/>
  <c r="N288" i="1"/>
  <c r="N276" i="1"/>
  <c r="N264" i="1"/>
  <c r="N252" i="1"/>
  <c r="N240" i="1"/>
  <c r="N228" i="1"/>
  <c r="N216" i="1"/>
  <c r="N204" i="1"/>
  <c r="N192" i="1"/>
  <c r="N180" i="1"/>
  <c r="N168" i="1"/>
  <c r="N156" i="1"/>
  <c r="N144" i="1"/>
  <c r="N132" i="1"/>
  <c r="N120" i="1"/>
  <c r="N108" i="1"/>
  <c r="N96" i="1"/>
  <c r="N84" i="1"/>
  <c r="N72" i="1"/>
  <c r="N60" i="1"/>
  <c r="N48" i="1"/>
  <c r="N36" i="1"/>
  <c r="N24" i="1"/>
  <c r="N347" i="1"/>
  <c r="N335" i="1"/>
  <c r="N323" i="1"/>
  <c r="N311" i="1"/>
  <c r="N299" i="1"/>
  <c r="N287" i="1"/>
  <c r="N275" i="1"/>
  <c r="N263" i="1"/>
  <c r="N251" i="1"/>
  <c r="N239" i="1"/>
  <c r="N227" i="1"/>
  <c r="N215" i="1"/>
  <c r="N203" i="1"/>
  <c r="N191" i="1"/>
  <c r="N179" i="1"/>
  <c r="N167" i="1"/>
  <c r="N155" i="1"/>
  <c r="N143" i="1"/>
  <c r="N131" i="1"/>
  <c r="N119" i="1"/>
  <c r="N107" i="1"/>
  <c r="N95" i="1"/>
  <c r="N83" i="1"/>
  <c r="N71" i="1"/>
  <c r="N59" i="1"/>
  <c r="N47" i="1"/>
  <c r="N35" i="1"/>
  <c r="N23" i="1"/>
  <c r="N22" i="1"/>
  <c r="N334" i="1"/>
  <c r="N310" i="1"/>
  <c r="N286" i="1"/>
  <c r="N262" i="1"/>
  <c r="N238" i="1"/>
  <c r="N214" i="1"/>
  <c r="N178" i="1"/>
  <c r="N154" i="1"/>
  <c r="N130" i="1"/>
  <c r="N106" i="1"/>
  <c r="N82" i="1"/>
  <c r="N58" i="1"/>
  <c r="N34" i="1"/>
  <c r="N345" i="1"/>
  <c r="N333" i="1"/>
  <c r="N321" i="1"/>
  <c r="N309" i="1"/>
  <c r="N297" i="1"/>
  <c r="N285" i="1"/>
  <c r="N273" i="1"/>
  <c r="N261" i="1"/>
  <c r="N249" i="1"/>
  <c r="N237" i="1"/>
  <c r="N225" i="1"/>
  <c r="N213" i="1"/>
  <c r="N201" i="1"/>
  <c r="N189" i="1"/>
  <c r="N177" i="1"/>
  <c r="N165" i="1"/>
  <c r="N153" i="1"/>
  <c r="N141" i="1"/>
  <c r="N129" i="1"/>
  <c r="N117" i="1"/>
  <c r="N105" i="1"/>
  <c r="N93" i="1"/>
  <c r="N81" i="1"/>
  <c r="N69" i="1"/>
  <c r="N57" i="1"/>
  <c r="N45" i="1"/>
  <c r="N33" i="1"/>
  <c r="N21" i="1"/>
  <c r="N346" i="1"/>
  <c r="N322" i="1"/>
  <c r="N298" i="1"/>
  <c r="N274" i="1"/>
  <c r="N250" i="1"/>
  <c r="N226" i="1"/>
  <c r="N190" i="1"/>
  <c r="N166" i="1"/>
  <c r="N142" i="1"/>
  <c r="N118" i="1"/>
  <c r="N94" i="1"/>
  <c r="N70" i="1"/>
  <c r="N46" i="1"/>
  <c r="N344" i="1"/>
  <c r="N332" i="1"/>
  <c r="N320" i="1"/>
  <c r="N308" i="1"/>
  <c r="N296" i="1"/>
  <c r="N284" i="1"/>
  <c r="N272" i="1"/>
  <c r="N260" i="1"/>
  <c r="N248" i="1"/>
  <c r="N236" i="1"/>
  <c r="N224" i="1"/>
  <c r="N212" i="1"/>
  <c r="N200" i="1"/>
  <c r="N188" i="1"/>
  <c r="N176" i="1"/>
  <c r="N164" i="1"/>
  <c r="N152" i="1"/>
  <c r="N140" i="1"/>
  <c r="N128" i="1"/>
  <c r="N116" i="1"/>
  <c r="N104" i="1"/>
  <c r="N92" i="1"/>
  <c r="N80" i="1"/>
  <c r="N68" i="1"/>
  <c r="N56" i="1"/>
  <c r="N44" i="1"/>
  <c r="N32" i="1"/>
  <c r="Q9" i="1" l="1"/>
  <c r="T7" i="1" l="1"/>
  <c r="U9" i="1"/>
  <c r="V9" i="1" s="1"/>
  <c r="O7" i="1"/>
  <c r="I9" i="1"/>
  <c r="J9" i="1" s="1"/>
  <c r="S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Devise</author>
  </authors>
  <commentList>
    <comment ref="AA8" authorId="0" shapeId="0" xr:uid="{F07EAA8E-1756-4F47-BBC0-ED544B8D339E}">
      <text>
        <r>
          <rPr>
            <b/>
            <sz val="9"/>
            <color indexed="81"/>
            <rFont val="Tahoma"/>
            <family val="2"/>
          </rPr>
          <t>David Devise:</t>
        </r>
        <r>
          <rPr>
            <sz val="9"/>
            <color indexed="81"/>
            <rFont val="Tahoma"/>
            <family val="2"/>
          </rPr>
          <t xml:space="preserve">
²</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836078B-5CD7-4084-9B04-BBD2721222A4}" keepAlive="1" name="Requête - EXTR_AUTOCLAVE" description="Connexion à la requête « EXTR_AUTOCLAVE » dans le classeur." type="5" refreshedVersion="8" background="1" saveData="1">
    <dbPr connection="Provider=Microsoft.Mashup.OleDb.1;Data Source=$Workbook$;Location=EXTR_AUTOCLAVE;Extended Properties=&quot;&quot;" command="SELECT * FROM [EXTR_AUTOCLAVE]"/>
  </connection>
  <connection id="2" xr16:uid="{E413D34D-9627-45A2-9654-3E71CAD5EC9B}" keepAlive="1" name="Requête - T_IMPORT_CSV" description="Connexion à la requête « T_IMPORT_CSV » dans le classeur." type="5" refreshedVersion="0" background="1">
    <dbPr connection="Provider=Microsoft.Mashup.OleDb.1;Data Source=$Workbook$;Location=T_IMPORT_CSV;Extended Properties=&quot;&quot;" command="SELECT * FROM [T_IMPORT_CSV]"/>
  </connection>
  <connection id="3" xr16:uid="{48E4A7A0-26E7-4F4A-B630-1BE9685A2887}" keepAlive="1" name="Requête - T_IMPORT_PATH" description="Connexion à la requête « T_IMPORT_PATH » dans le classeur." type="5" refreshedVersion="0" background="1">
    <dbPr connection="Provider=Microsoft.Mashup.OleDb.1;Data Source=$Workbook$;Location=T_IMPORT_PATH;Extended Properties=&quot;&quot;" command="SELECT * FROM [T_IMPORT_PATH]"/>
  </connection>
</connections>
</file>

<file path=xl/sharedStrings.xml><?xml version="1.0" encoding="utf-8"?>
<sst xmlns="http://schemas.openxmlformats.org/spreadsheetml/2006/main" count="80" uniqueCount="65">
  <si>
    <t>durée</t>
  </si>
  <si>
    <t>ecart Tc Tf &lt;30°</t>
  </si>
  <si>
    <t>Vmoy descente</t>
  </si>
  <si>
    <t>Tcmini</t>
  </si>
  <si>
    <t>TCmaxi</t>
  </si>
  <si>
    <t>Atteinte 99°C</t>
  </si>
  <si>
    <t>écart Tc Tf &lt;30°</t>
  </si>
  <si>
    <t>Requis 200°C</t>
  </si>
  <si>
    <t>Durée</t>
  </si>
  <si>
    <t>TCmini</t>
  </si>
  <si>
    <t>Fin Pallier</t>
  </si>
  <si>
    <t>Requis  385°C</t>
  </si>
  <si>
    <t>Vmoy montée</t>
  </si>
  <si>
    <t>Départ</t>
  </si>
  <si>
    <t>Cycle</t>
  </si>
  <si>
    <t>OT</t>
  </si>
  <si>
    <t>Gain</t>
  </si>
  <si>
    <t>Durée Cycle</t>
  </si>
  <si>
    <t>1&lt;Vm&lt;8</t>
  </si>
  <si>
    <t>5&lt;Vm&lt;8</t>
  </si>
  <si>
    <r>
      <t xml:space="preserve">15min </t>
    </r>
    <r>
      <rPr>
        <b/>
        <vertAlign val="superscript"/>
        <sz val="12"/>
        <color theme="1"/>
        <rFont val="Calibri"/>
        <family val="2"/>
        <scheme val="minor"/>
      </rPr>
      <t>0/+15</t>
    </r>
  </si>
  <si>
    <t>1&lt;Vm&lt;5</t>
  </si>
  <si>
    <t>Ecart</t>
  </si>
  <si>
    <t>Max</t>
  </si>
  <si>
    <t>Date/Heure</t>
  </si>
  <si>
    <t>Min</t>
  </si>
  <si>
    <t>385</t>
  </si>
  <si>
    <t>200</t>
  </si>
  <si>
    <t>99</t>
  </si>
  <si>
    <t>Vmoy descente °/mn</t>
  </si>
  <si>
    <t>TC</t>
  </si>
  <si>
    <t>VID</t>
  </si>
  <si>
    <t>BORNE</t>
  </si>
  <si>
    <t>Cons_Air             (ENAN19);HIST;EYCON;</t>
  </si>
  <si>
    <t>Cons_P               (ENAN20);HIST;EYCON;</t>
  </si>
  <si>
    <t>Cons_Pro             (ENAN1);HIST;EYCON;</t>
  </si>
  <si>
    <t>Cons_V               (ENAN35);HIST;EYCON;</t>
  </si>
  <si>
    <t>Mes_Pres             (ENAN21);HIST;EYCON;</t>
  </si>
  <si>
    <t>Mes_TaM              (ENAN18);HIST;EYCON;</t>
  </si>
  <si>
    <t>Mes_TC1              (ENAN2);HIST;EYCON;</t>
  </si>
  <si>
    <t>Mes_TC2              (ENAN3);HIST;EYCON;</t>
  </si>
  <si>
    <t>Mes_TC3              (ENAN4);HIST;EYCON;</t>
  </si>
  <si>
    <t>Mes_TC4              (ENAN5);HIST;EYCON;</t>
  </si>
  <si>
    <t>Mes_TC5              (ENAN6);HIST;EYCON;</t>
  </si>
  <si>
    <t>Mes_TC6              (ENAN7);HIST;EYCON;</t>
  </si>
  <si>
    <t>Mes_TC7              (ENAN8);HIST;EYCON;</t>
  </si>
  <si>
    <t>Mes_TC8              (ENAN9);HIST;EYCON;</t>
  </si>
  <si>
    <t>Mes_TC9              (ENAN10);HIST;EYCON;</t>
  </si>
  <si>
    <t>Mes_TC11             (ENAN12);HIST;EYCON;</t>
  </si>
  <si>
    <t>Mes_TC13             (ENAN14);HIST;EYCON;</t>
  </si>
  <si>
    <t>Mes_TC14             (ENAN15);HIST;EYCON;</t>
  </si>
  <si>
    <t>Mes_TC15             (ENAN16);HIST;EYCON;</t>
  </si>
  <si>
    <t>Mes_Vid1             (ENAN22);HIST;EYCON;</t>
  </si>
  <si>
    <t>Mes_Vid2             (ENAN23);HIST;EYCON;</t>
  </si>
  <si>
    <t>Mes_Vid3             (ENAN24);HIST;EYCON;</t>
  </si>
  <si>
    <t>Mes_Vid4             (ENAN25);HIST;EYCON;</t>
  </si>
  <si>
    <t>Mes_Vid5             (ENAN26);HIST;EYCON;</t>
  </si>
  <si>
    <t>Mes_Vid6             (ENAN27);HIST;EYCON;</t>
  </si>
  <si>
    <t>Colonne2</t>
  </si>
  <si>
    <t>Colonne3</t>
  </si>
  <si>
    <t>Fichier CSV à importer</t>
  </si>
  <si>
    <t>Chemin d'accès aux fichiers CSV</t>
  </si>
  <si>
    <t>D:\Cylfo\EP\Lybra62\</t>
  </si>
  <si>
    <t>1087-23.csv</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</si>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</sst>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400]h:mm:ss\ AM/PM"/>
    <numFmt numFmtId="165" formatCode="0.0"/>
  </numFmts>
  <fonts count="14" x14ac:knownFonts="1">
    <font>
      <sz val="11"/>
      <color theme="1"/>
      <name val="Calibri"/>
      <family val="2"/>
      <scheme val="minor"/>
    </font>
    <font>
      <b/>
      <sz val="11"/>
      <color theme="1"/>
      <name val="Calibri"/>
      <family val="2"/>
      <scheme val="minor"/>
    </font>
    <font>
      <b/>
      <i/>
      <sz val="11"/>
      <color theme="1"/>
      <name val="Calibri"/>
      <family val="2"/>
      <scheme val="minor"/>
    </font>
    <font>
      <b/>
      <sz val="11"/>
      <color rgb="FFFF0000"/>
      <name val="Calibri"/>
      <family val="2"/>
      <scheme val="minor"/>
    </font>
    <font>
      <b/>
      <sz val="12"/>
      <color rgb="FF000118"/>
      <name val="Nunito Sans"/>
    </font>
    <font>
      <sz val="12"/>
      <color theme="1"/>
      <name val="Calibri"/>
      <family val="2"/>
      <scheme val="minor"/>
    </font>
    <font>
      <b/>
      <sz val="12"/>
      <color theme="1"/>
      <name val="Calibri"/>
      <family val="2"/>
      <scheme val="minor"/>
    </font>
    <font>
      <b/>
      <vertAlign val="superscript"/>
      <sz val="12"/>
      <color theme="1"/>
      <name val="Calibri"/>
      <family val="2"/>
      <scheme val="minor"/>
    </font>
    <font>
      <b/>
      <sz val="9"/>
      <color indexed="81"/>
      <name val="Tahoma"/>
      <family val="2"/>
    </font>
    <font>
      <sz val="9"/>
      <color indexed="81"/>
      <name val="Tahoma"/>
      <family val="2"/>
    </font>
    <font>
      <sz val="8"/>
      <name val="Calibri"/>
      <family val="2"/>
      <scheme val="minor"/>
    </font>
    <font>
      <b/>
      <sz val="11"/>
      <name val="Calibri"/>
      <family val="2"/>
      <scheme val="minor"/>
    </font>
    <font>
      <sz val="11"/>
      <name val="Calibri"/>
      <family val="2"/>
      <scheme val="minor"/>
    </font>
    <font>
      <b/>
      <i/>
      <sz val="1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6699"/>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0000"/>
        <bgColor indexed="64"/>
      </patternFill>
    </fill>
    <fill>
      <patternFill patternType="solid">
        <fgColor rgb="FF99FF99"/>
        <bgColor indexed="64"/>
      </patternFill>
    </fill>
  </fills>
  <borders count="34">
    <border>
      <left/>
      <right/>
      <top/>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indexed="64"/>
      </left>
      <right/>
      <top style="thin">
        <color indexed="64"/>
      </top>
      <bottom/>
      <diagonal/>
    </border>
    <border>
      <left style="thin">
        <color auto="1"/>
      </left>
      <right style="medium">
        <color auto="1"/>
      </right>
      <top style="thin">
        <color auto="1"/>
      </top>
      <bottom/>
      <diagonal/>
    </border>
    <border>
      <left style="thick">
        <color auto="1"/>
      </left>
      <right/>
      <top style="thin">
        <color auto="1"/>
      </top>
      <bottom/>
      <diagonal/>
    </border>
    <border>
      <left style="thin">
        <color auto="1"/>
      </left>
      <right style="thick">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indexed="64"/>
      </right>
      <top/>
      <bottom/>
      <diagonal/>
    </border>
    <border>
      <left style="thin">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medium">
        <color auto="1"/>
      </left>
      <right style="thin">
        <color auto="1"/>
      </right>
      <top style="thick">
        <color auto="1"/>
      </top>
      <bottom style="thick">
        <color auto="1"/>
      </bottom>
      <diagonal/>
    </border>
    <border>
      <left/>
      <right/>
      <top style="thick">
        <color auto="1"/>
      </top>
      <bottom style="thick">
        <color auto="1"/>
      </bottom>
      <diagonal/>
    </border>
    <border>
      <left style="medium">
        <color auto="1"/>
      </left>
      <right/>
      <top style="thick">
        <color auto="1"/>
      </top>
      <bottom style="thick">
        <color auto="1"/>
      </bottom>
      <diagonal/>
    </border>
    <border>
      <left/>
      <right style="medium">
        <color auto="1"/>
      </right>
      <top style="thick">
        <color auto="1"/>
      </top>
      <bottom style="thick">
        <color auto="1"/>
      </bottom>
      <diagonal/>
    </border>
    <border>
      <left style="thin">
        <color auto="1"/>
      </left>
      <right style="medium">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bottom style="thick">
        <color auto="1"/>
      </bottom>
      <diagonal/>
    </border>
    <border>
      <left style="thick">
        <color auto="1"/>
      </left>
      <right style="thick">
        <color auto="1"/>
      </right>
      <top style="thick">
        <color auto="1"/>
      </top>
      <bottom style="thick">
        <color auto="1"/>
      </bottom>
      <diagonal/>
    </border>
    <border>
      <left style="thick">
        <color theme="1"/>
      </left>
      <right style="medium">
        <color auto="1"/>
      </right>
      <top/>
      <bottom style="thin">
        <color theme="1"/>
      </bottom>
      <diagonal/>
    </border>
    <border>
      <left style="thick">
        <color auto="1"/>
      </left>
      <right/>
      <top/>
      <bottom style="thin">
        <color auto="1"/>
      </bottom>
      <diagonal/>
    </border>
  </borders>
  <cellStyleXfs count="1">
    <xf numFmtId="0" fontId="0" fillId="0" borderId="0"/>
  </cellStyleXfs>
  <cellXfs count="87">
    <xf numFmtId="0" fontId="0" fillId="0" borderId="0" xfId="0"/>
    <xf numFmtId="0" fontId="2" fillId="0" borderId="0" xfId="0" applyFont="1"/>
    <xf numFmtId="0" fontId="2" fillId="2" borderId="0" xfId="0" applyFont="1" applyFill="1"/>
    <xf numFmtId="21" fontId="0" fillId="0" borderId="0" xfId="0" applyNumberFormat="1"/>
    <xf numFmtId="0" fontId="0" fillId="0" borderId="4" xfId="0" applyBorder="1"/>
    <xf numFmtId="0" fontId="0" fillId="0" borderId="5" xfId="0" applyBorder="1"/>
    <xf numFmtId="0" fontId="0" fillId="0" borderId="6" xfId="0" applyBorder="1"/>
    <xf numFmtId="2" fontId="1" fillId="5" borderId="7" xfId="0" applyNumberFormat="1" applyFont="1" applyFill="1" applyBorder="1"/>
    <xf numFmtId="2" fontId="1" fillId="5" borderId="8" xfId="0" applyNumberFormat="1" applyFont="1" applyFill="1" applyBorder="1"/>
    <xf numFmtId="0" fontId="1" fillId="6" borderId="8" xfId="0" applyFont="1" applyFill="1" applyBorder="1"/>
    <xf numFmtId="0" fontId="0" fillId="0" borderId="7" xfId="0" applyBorder="1"/>
    <xf numFmtId="0" fontId="0" fillId="0" borderId="9" xfId="0" applyBorder="1"/>
    <xf numFmtId="0" fontId="0" fillId="0" borderId="10" xfId="0" applyBorder="1"/>
    <xf numFmtId="0" fontId="0" fillId="0" borderId="11" xfId="0" applyBorder="1"/>
    <xf numFmtId="0" fontId="0" fillId="0" borderId="12" xfId="0" applyBorder="1"/>
    <xf numFmtId="2" fontId="1" fillId="5" borderId="13" xfId="0" applyNumberFormat="1" applyFont="1" applyFill="1" applyBorder="1"/>
    <xf numFmtId="2" fontId="3" fillId="5" borderId="14" xfId="0" applyNumberFormat="1" applyFont="1" applyFill="1" applyBorder="1"/>
    <xf numFmtId="0" fontId="1" fillId="6" borderId="14" xfId="0" applyFont="1" applyFill="1" applyBorder="1"/>
    <xf numFmtId="0" fontId="0" fillId="0" borderId="13" xfId="0" applyBorder="1"/>
    <xf numFmtId="2" fontId="1" fillId="5" borderId="14" xfId="0" applyNumberFormat="1" applyFont="1" applyFill="1" applyBorder="1"/>
    <xf numFmtId="0" fontId="0" fillId="0" borderId="3" xfId="0" applyBorder="1"/>
    <xf numFmtId="0" fontId="0" fillId="4" borderId="1" xfId="0" applyFill="1" applyBorder="1"/>
    <xf numFmtId="0" fontId="0" fillId="4" borderId="2" xfId="0" applyFill="1" applyBorder="1"/>
    <xf numFmtId="164" fontId="0" fillId="4" borderId="2" xfId="0" applyNumberFormat="1" applyFill="1" applyBorder="1"/>
    <xf numFmtId="21" fontId="0" fillId="4" borderId="2" xfId="0" applyNumberFormat="1" applyFill="1" applyBorder="1"/>
    <xf numFmtId="0" fontId="0" fillId="4" borderId="3" xfId="0" applyFill="1" applyBorder="1"/>
    <xf numFmtId="0" fontId="0" fillId="0" borderId="1" xfId="0" applyBorder="1"/>
    <xf numFmtId="9" fontId="0" fillId="0" borderId="11" xfId="0" applyNumberFormat="1" applyBorder="1"/>
    <xf numFmtId="0" fontId="0" fillId="0" borderId="2" xfId="0" applyBorder="1"/>
    <xf numFmtId="0" fontId="1" fillId="5" borderId="11" xfId="0" applyFont="1" applyFill="1" applyBorder="1"/>
    <xf numFmtId="2" fontId="1" fillId="5" borderId="11" xfId="0" applyNumberFormat="1" applyFont="1" applyFill="1" applyBorder="1"/>
    <xf numFmtId="0" fontId="0" fillId="0" borderId="15" xfId="0" applyBorder="1"/>
    <xf numFmtId="164" fontId="0" fillId="0" borderId="12" xfId="0" applyNumberFormat="1" applyBorder="1"/>
    <xf numFmtId="2" fontId="1" fillId="6" borderId="13" xfId="0" applyNumberFormat="1" applyFont="1" applyFill="1" applyBorder="1"/>
    <xf numFmtId="164" fontId="0" fillId="0" borderId="11" xfId="0" applyNumberFormat="1" applyBorder="1"/>
    <xf numFmtId="21" fontId="0" fillId="0" borderId="12" xfId="0" applyNumberFormat="1" applyBorder="1"/>
    <xf numFmtId="0" fontId="0" fillId="0" borderId="17" xfId="0" applyBorder="1"/>
    <xf numFmtId="0" fontId="0" fillId="0" borderId="18" xfId="0" applyBorder="1"/>
    <xf numFmtId="0" fontId="0" fillId="0" borderId="19" xfId="0" applyBorder="1"/>
    <xf numFmtId="0" fontId="0" fillId="0" borderId="20" xfId="0" applyBorder="1" applyAlignment="1">
      <alignment wrapText="1"/>
    </xf>
    <xf numFmtId="0" fontId="0" fillId="7" borderId="18" xfId="0" applyFill="1" applyBorder="1" applyAlignment="1">
      <alignment vertical="center" wrapText="1"/>
    </xf>
    <xf numFmtId="0" fontId="0" fillId="3" borderId="18" xfId="0" applyFill="1" applyBorder="1" applyAlignment="1">
      <alignment vertical="center" wrapText="1"/>
    </xf>
    <xf numFmtId="0" fontId="0" fillId="0" borderId="19" xfId="0" applyBorder="1" applyAlignment="1">
      <alignment vertical="center" wrapText="1"/>
    </xf>
    <xf numFmtId="0" fontId="5" fillId="0" borderId="21" xfId="0" applyFont="1" applyBorder="1" applyAlignment="1">
      <alignment horizontal="center" vertical="center" wrapText="1"/>
    </xf>
    <xf numFmtId="0" fontId="0" fillId="0" borderId="20" xfId="0" applyBorder="1" applyAlignment="1">
      <alignment vertical="center" wrapText="1"/>
    </xf>
    <xf numFmtId="0" fontId="0" fillId="0" borderId="19" xfId="0" applyBorder="1" applyAlignment="1">
      <alignment wrapText="1"/>
    </xf>
    <xf numFmtId="0" fontId="0" fillId="0" borderId="21" xfId="0" applyBorder="1" applyAlignment="1">
      <alignment horizontal="center" vertical="center" wrapText="1"/>
    </xf>
    <xf numFmtId="0" fontId="0" fillId="7" borderId="18" xfId="0" applyFill="1" applyBorder="1" applyAlignment="1">
      <alignment horizontal="center" vertical="center" wrapText="1"/>
    </xf>
    <xf numFmtId="0" fontId="0" fillId="3" borderId="18" xfId="0" applyFill="1"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5" fillId="0" borderId="20" xfId="0" applyFont="1" applyBorder="1" applyAlignment="1">
      <alignment horizontal="center" vertical="center" wrapText="1"/>
    </xf>
    <xf numFmtId="0" fontId="0" fillId="0" borderId="20" xfId="0" applyBorder="1" applyAlignment="1">
      <alignment horizontal="center" vertical="center" wrapText="1"/>
    </xf>
    <xf numFmtId="0" fontId="0" fillId="7" borderId="18" xfId="0" applyFill="1" applyBorder="1" applyAlignment="1">
      <alignment horizontal="center" vertical="center"/>
    </xf>
    <xf numFmtId="0" fontId="0" fillId="3" borderId="18" xfId="0" applyFill="1" applyBorder="1" applyAlignment="1">
      <alignment horizontal="center" vertical="center"/>
    </xf>
    <xf numFmtId="0" fontId="0" fillId="0" borderId="19" xfId="0" applyBorder="1" applyAlignment="1">
      <alignment horizontal="center" vertical="center"/>
    </xf>
    <xf numFmtId="0" fontId="1" fillId="0" borderId="22" xfId="0" applyFont="1" applyBorder="1" applyAlignment="1">
      <alignment vertical="center" wrapText="1"/>
    </xf>
    <xf numFmtId="0" fontId="1" fillId="0" borderId="23" xfId="0" applyFont="1" applyBorder="1" applyAlignment="1">
      <alignment vertical="center" wrapText="1"/>
    </xf>
    <xf numFmtId="0" fontId="1" fillId="0" borderId="24" xfId="0" applyFont="1" applyBorder="1" applyAlignment="1">
      <alignment vertical="center" wrapText="1"/>
    </xf>
    <xf numFmtId="0" fontId="0" fillId="0" borderId="30" xfId="0" applyBorder="1"/>
    <xf numFmtId="0" fontId="0" fillId="4" borderId="3" xfId="0" applyFill="1" applyBorder="1" applyAlignment="1">
      <alignment horizontal="center"/>
    </xf>
    <xf numFmtId="0" fontId="0" fillId="4" borderId="2" xfId="0" applyFill="1" applyBorder="1" applyAlignment="1">
      <alignment horizontal="center"/>
    </xf>
    <xf numFmtId="0" fontId="0" fillId="4" borderId="1" xfId="0" applyFill="1" applyBorder="1" applyAlignment="1">
      <alignment horizontal="center"/>
    </xf>
    <xf numFmtId="0" fontId="0" fillId="0" borderId="16" xfId="0" quotePrefix="1" applyBorder="1"/>
    <xf numFmtId="164" fontId="1" fillId="5" borderId="14" xfId="0" applyNumberFormat="1" applyFont="1" applyFill="1" applyBorder="1"/>
    <xf numFmtId="165" fontId="2" fillId="2" borderId="0" xfId="0" applyNumberFormat="1" applyFont="1" applyFill="1"/>
    <xf numFmtId="165" fontId="2" fillId="0" borderId="0" xfId="0" applyNumberFormat="1" applyFont="1"/>
    <xf numFmtId="165" fontId="0" fillId="0" borderId="0" xfId="0" applyNumberFormat="1"/>
    <xf numFmtId="0" fontId="0" fillId="0" borderId="0" xfId="0" applyAlignment="1">
      <alignment horizontal="center" vertical="center"/>
    </xf>
    <xf numFmtId="165" fontId="0" fillId="0" borderId="0" xfId="0" applyNumberFormat="1" applyAlignment="1">
      <alignment horizontal="center" vertical="center"/>
    </xf>
    <xf numFmtId="0" fontId="11" fillId="0" borderId="0" xfId="0" applyFont="1"/>
    <xf numFmtId="22" fontId="12" fillId="0" borderId="0" xfId="0" applyNumberFormat="1" applyFont="1"/>
    <xf numFmtId="22" fontId="13" fillId="0" borderId="0" xfId="0" applyNumberFormat="1" applyFont="1"/>
    <xf numFmtId="165" fontId="11" fillId="0" borderId="0" xfId="0" applyNumberFormat="1" applyFont="1"/>
    <xf numFmtId="0" fontId="6" fillId="0" borderId="29" xfId="0" applyFont="1" applyBorder="1" applyAlignment="1">
      <alignment horizontal="center" vertical="center"/>
    </xf>
    <xf numFmtId="0" fontId="6" fillId="0" borderId="25" xfId="0" applyFont="1" applyBorder="1" applyAlignment="1">
      <alignment horizontal="center" vertical="center"/>
    </xf>
    <xf numFmtId="0" fontId="6" fillId="0" borderId="27" xfId="0" applyFont="1" applyBorder="1" applyAlignment="1">
      <alignment horizontal="center" vertical="center"/>
    </xf>
    <xf numFmtId="0" fontId="6" fillId="0" borderId="24" xfId="0" applyFont="1" applyBorder="1" applyAlignment="1">
      <alignment horizontal="center" vertical="center"/>
    </xf>
    <xf numFmtId="0" fontId="6" fillId="0" borderId="23" xfId="0" applyFont="1" applyBorder="1" applyAlignment="1">
      <alignment horizontal="center" vertical="center"/>
    </xf>
    <xf numFmtId="0" fontId="6" fillId="0" borderId="28" xfId="0" applyFont="1" applyBorder="1" applyAlignment="1">
      <alignment horizontal="center" vertical="center"/>
    </xf>
    <xf numFmtId="0" fontId="6" fillId="0" borderId="26" xfId="0" applyFont="1" applyBorder="1" applyAlignment="1">
      <alignment horizontal="center" vertical="center"/>
    </xf>
    <xf numFmtId="0" fontId="1" fillId="0" borderId="31" xfId="0" applyFont="1" applyBorder="1" applyAlignment="1">
      <alignment horizontal="center" vertical="center"/>
    </xf>
    <xf numFmtId="0" fontId="1" fillId="0" borderId="33" xfId="0" applyFont="1" applyBorder="1"/>
    <xf numFmtId="0" fontId="4" fillId="0" borderId="32" xfId="0" applyFont="1" applyBorder="1" applyAlignment="1">
      <alignment horizontal="left" vertical="center" wrapText="1" indent="1"/>
    </xf>
    <xf numFmtId="0" fontId="2" fillId="2" borderId="0" xfId="0" applyNumberFormat="1" applyFont="1" applyFill="1"/>
    <xf numFmtId="0" fontId="2" fillId="0" borderId="0" xfId="0" applyNumberFormat="1" applyFont="1"/>
    <xf numFmtId="0" fontId="0" fillId="0" borderId="0" xfId="0" applyNumberFormat="1"/>
  </cellXfs>
  <cellStyles count="1">
    <cellStyle name="Normal" xfId="0" builtinId="0"/>
  </cellStyles>
  <dxfs count="15">
    <dxf>
      <numFmt numFmtId="0" formatCode="General"/>
    </dxf>
    <dxf>
      <numFmt numFmtId="0" formatCode="General"/>
    </dxf>
    <dxf>
      <numFmt numFmtId="0" formatCode="General"/>
    </dxf>
    <dxf>
      <numFmt numFmtId="0" formatCode="General"/>
    </dxf>
    <dxf>
      <font>
        <b/>
        <i/>
        <strike val="0"/>
        <condense val="0"/>
        <extend val="0"/>
        <outline val="0"/>
        <shadow val="0"/>
        <u val="none"/>
        <vertAlign val="baseline"/>
        <sz val="11"/>
        <color theme="1"/>
        <name val="Calibri"/>
        <family val="2"/>
        <scheme val="minor"/>
      </font>
      <numFmt numFmtId="165" formatCode="0.0"/>
    </dxf>
    <dxf>
      <font>
        <b/>
        <i/>
        <strike val="0"/>
        <condense val="0"/>
        <extend val="0"/>
        <outline val="0"/>
        <shadow val="0"/>
        <u val="none"/>
        <vertAlign val="baseline"/>
        <sz val="11"/>
        <color theme="1"/>
        <name val="Calibri"/>
        <family val="2"/>
        <scheme val="minor"/>
      </font>
      <numFmt numFmtId="0" formatCode="General"/>
    </dxf>
    <dxf>
      <font>
        <color auto="1"/>
      </font>
      <numFmt numFmtId="27" formatCode="dd/mm/yyyy\ hh:mm"/>
    </dxf>
    <dxf>
      <font>
        <color rgb="FF9C0006"/>
      </font>
      <fill>
        <patternFill>
          <bgColor rgb="FFFFC7CE"/>
        </patternFill>
      </fill>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15</xdr:col>
      <xdr:colOff>0</xdr:colOff>
      <xdr:row>8</xdr:row>
      <xdr:rowOff>0</xdr:rowOff>
    </xdr:from>
    <xdr:to>
      <xdr:col>15</xdr:col>
      <xdr:colOff>666750</xdr:colOff>
      <xdr:row>11</xdr:row>
      <xdr:rowOff>0</xdr:rowOff>
    </xdr:to>
    <xdr:sp macro="" textlink="">
      <xdr:nvSpPr>
        <xdr:cNvPr id="3" name="Text Box 2">
          <a:extLst>
            <a:ext uri="{FF2B5EF4-FFF2-40B4-BE49-F238E27FC236}">
              <a16:creationId xmlns:a16="http://schemas.microsoft.com/office/drawing/2014/main" id="{C506F32C-79A2-4515-9B4A-1F512576A5C3}"/>
            </a:ext>
          </a:extLst>
        </xdr:cNvPr>
        <xdr:cNvSpPr txBox="1">
          <a:spLocks noChangeArrowheads="1"/>
        </xdr:cNvSpPr>
      </xdr:nvSpPr>
      <xdr:spPr bwMode="auto">
        <a:xfrm>
          <a:off x="27936825" y="15240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récupère sous Excel des cycles de cuissons ou sont sont enregistrer diffèrent paramètre a intervalle de 30s en fonction du type de cuisson je suis la température du certain nombre de thermocouple 4 à 8 en fonctions des cuissons. sur ce fichier je contrôle pour chaque ligne la l'écart entre le thermocouple le plus chaud et le plus froid et l'écart entre ces 2 Thermocouples. la première cellule sous les titres (A2) est la date du début du cycle sur la même ligne se suivent les paramètres enregistrer. j'aimerai pouvoir récupérer le contenu de cette première cellule au format date et heure pour suivre le départ de cycle ainsi que les 2 valeurs TC MAX et TC min qui se trouvent en bout de ligne ( leurs position peut légèrement décaler en fonction du nombre de thermocouple (4 a 8). je pensais pouvoir utiliser une fonction pour retrouver la première cellule non vide mais je ne sais pas si c'est a cause du format mais cela ne semble pas fonctionner. étant novice en Excel mais ne demandant qu'a apprendre quelqu'un aurait il des pistes.</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digroupe-my.sharepoint.com/personal/david_devise_ad-industries_fr/Documents/Analyse%20Cycles%20MAJ%2020-02-23.xlsm" TargetMode="External"/><Relationship Id="rId1" Type="http://schemas.openxmlformats.org/officeDocument/2006/relationships/externalLinkPath" Target="https://adigroupe-my.sharepoint.com/personal/david_devise_ad-industries_fr/Documents/Analyse%20Cycles%20MAJ%2020-02-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ycle IPS"/>
      <sheetName val="1033-23 (3)"/>
      <sheetName val="1033-23 (2)"/>
      <sheetName val="Proposition"/>
      <sheetName val="Analyse Ecart Chargement (2)"/>
      <sheetName val="1109-22"/>
      <sheetName val="1127-22"/>
      <sheetName val="1129-22"/>
      <sheetName val="1140-22"/>
      <sheetName val="1153-22"/>
      <sheetName val="1155-22"/>
      <sheetName val="1158-22"/>
      <sheetName val="1160-22 "/>
      <sheetName val="1162-22 "/>
      <sheetName val="1170-22"/>
      <sheetName val="1172-22 "/>
      <sheetName val="1175-22"/>
      <sheetName val="1181-22"/>
      <sheetName val="1183-22"/>
      <sheetName val="1185-22"/>
      <sheetName val="1187-22"/>
      <sheetName val="Feuil3"/>
      <sheetName val="1189-22"/>
      <sheetName val="1196-22"/>
      <sheetName val="1170-19"/>
      <sheetName val="1172-19"/>
      <sheetName val="1174-19"/>
      <sheetName val="1176-19"/>
      <sheetName val="Conforme"/>
      <sheetName val="Non Conforme"/>
      <sheetName val="Tableau de synthese"/>
      <sheetName val="1009-23"/>
      <sheetName val="1012-23 "/>
      <sheetName val="1013-23"/>
      <sheetName val="1014-23"/>
      <sheetName val="1015-23"/>
      <sheetName val="1017-23"/>
      <sheetName val="1018-23"/>
      <sheetName val="1020-23"/>
      <sheetName val="1021-23"/>
      <sheetName val="1022-23 "/>
      <sheetName val="1024-23"/>
      <sheetName val="1025-23"/>
      <sheetName val="1026-23 "/>
      <sheetName val="1028-23"/>
      <sheetName val="1029-23"/>
      <sheetName val="1031-23"/>
      <sheetName val="1033-23"/>
      <sheetName val="1036-23"/>
      <sheetName val="1038-23"/>
      <sheetName val="1039-23"/>
      <sheetName val="1040-23"/>
      <sheetName val="1042-23"/>
      <sheetName val="1043-23"/>
      <sheetName val="1046-23"/>
      <sheetName val="1048-23"/>
      <sheetName val="1052-23"/>
      <sheetName val="1055-23"/>
      <sheetName val="1057-23"/>
      <sheetName val="1058-23"/>
      <sheetName val="1061-23"/>
      <sheetName val="1038-23 (2)"/>
      <sheetName val="1063-23"/>
      <sheetName val="1064-23"/>
      <sheetName val="1067-23"/>
      <sheetName val="1069-23 "/>
      <sheetName val="1070-23"/>
      <sheetName val="1071-23"/>
      <sheetName val="1073-23"/>
      <sheetName val="1074-23"/>
      <sheetName val="1075-23"/>
      <sheetName val="1076-23"/>
      <sheetName val="1077-23"/>
      <sheetName val="1078-23"/>
      <sheetName val="1080-23"/>
      <sheetName val="1081-23"/>
      <sheetName val="1082-23"/>
      <sheetName val="1084-23"/>
      <sheetName val="1085-23"/>
      <sheetName val="1086-23"/>
      <sheetName val="1087-23 "/>
      <sheetName val="1088-23"/>
      <sheetName val="1090-23"/>
      <sheetName val="1091-23"/>
      <sheetName val="1093-23"/>
      <sheetName val="Feuil4"/>
      <sheetName val="Feuil5"/>
      <sheetName val="Feuil6"/>
      <sheetName val="1083-23 voluteXX"/>
      <sheetName val="1087-23"/>
      <sheetName val="1084-23 (2)"/>
      <sheetName val="LIsting Outils Dassault"/>
      <sheetName val="Analyse Ecart Chargement"/>
      <sheetName val="Cycles type"/>
      <sheetName val="LIsting Outils Dassault (2)"/>
      <sheetName val="Projet IPS"/>
      <sheetName val="Comparatif cycles"/>
      <sheetName val="Comparatif cycle"/>
      <sheetName val="Page 1"/>
      <sheetName val="Feuil1"/>
      <sheetName val="Page 2"/>
      <sheetName val="1042-23 (2)"/>
      <sheetName val="Feuil2"/>
      <sheetName val="1214-22"/>
      <sheetName val="1222-22"/>
      <sheetName val="1666-18"/>
      <sheetName val="1677-18"/>
      <sheetName val="1680-18"/>
      <sheetName val="1683-18"/>
      <sheetName val="1315-22"/>
      <sheetName val="1302-22"/>
      <sheetName val="1189-22 (2)"/>
      <sheetName val="1183-22 (2)"/>
      <sheetName val="Liste  OT Dassault"/>
      <sheetName val="1179-2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2">
          <cell r="R2">
            <v>19.5</v>
          </cell>
        </row>
      </sheetData>
      <sheetData sheetId="72"/>
      <sheetData sheetId="73">
        <row r="10">
          <cell r="Y10">
            <v>19.5</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1E988DE8-8A74-4DA6-99AD-13717E95A6A3}" autoFormatId="16" applyNumberFormats="0" applyBorderFormats="0" applyFontFormats="0" applyPatternFormats="0" applyAlignmentFormats="0" applyWidthHeightFormats="0">
  <queryTableRefresh nextId="37" unboundColumnsRight="10">
    <queryTableFields count="36">
      <queryTableField id="1" name="Date/Heure" tableColumnId="1"/>
      <queryTableField id="2" name="Cons_Air             (ENAN19);HIST;EYCON;" tableColumnId="2"/>
      <queryTableField id="3" name="Cons_P               (ENAN20);HIST;EYCON;" tableColumnId="3"/>
      <queryTableField id="4" name="Cons_Pro             (ENAN1);HIST;EYCON;" tableColumnId="4"/>
      <queryTableField id="5" name="Cons_V               (ENAN35);HIST;EYCON;" tableColumnId="5"/>
      <queryTableField id="6" name="Mes_Pres             (ENAN21);HIST;EYCON;" tableColumnId="6"/>
      <queryTableField id="7" name="Mes_TaM              (ENAN18);HIST;EYCON;" tableColumnId="7"/>
      <queryTableField id="8" name="Mes_TC1              (ENAN2);HIST;EYCON;" tableColumnId="8"/>
      <queryTableField id="9" name="Mes_TC2              (ENAN3);HIST;EYCON;" tableColumnId="9"/>
      <queryTableField id="10" name="Mes_TC3              (ENAN4);HIST;EYCON;" tableColumnId="10"/>
      <queryTableField id="11" name="Mes_TC4              (ENAN5);HIST;EYCON;" tableColumnId="11"/>
      <queryTableField id="12" name="Mes_TC5              (ENAN6);HIST;EYCON;" tableColumnId="12"/>
      <queryTableField id="13" name="Mes_TC6              (ENAN7);HIST;EYCON;" tableColumnId="13"/>
      <queryTableField id="14" name="Mes_TC7              (ENAN8);HIST;EYCON;" tableColumnId="14"/>
      <queryTableField id="15" name="Mes_TC8              (ENAN9);HIST;EYCON;" tableColumnId="15"/>
      <queryTableField id="16" name="Mes_TC9              (ENAN10);HIST;EYCON;" tableColumnId="16"/>
      <queryTableField id="17" name="Mes_TC11             (ENAN12);HIST;EYCON;" tableColumnId="17"/>
      <queryTableField id="18" name="Mes_TC13             (ENAN14);HIST;EYCON;" tableColumnId="18"/>
      <queryTableField id="19" name="Mes_TC14             (ENAN15);HIST;EYCON;" tableColumnId="19"/>
      <queryTableField id="20" name="Mes_TC15             (ENAN16);HIST;EYCON;" tableColumnId="20"/>
      <queryTableField id="21" name="Mes_Vid1             (ENAN22);HIST;EYCON;" tableColumnId="21"/>
      <queryTableField id="22" name="Mes_Vid2             (ENAN23);HIST;EYCON;" tableColumnId="22"/>
      <queryTableField id="23" name="Mes_Vid3             (ENAN24);HIST;EYCON;" tableColumnId="23"/>
      <queryTableField id="24" name="Mes_Vid4             (ENAN25);HIST;EYCON;" tableColumnId="24"/>
      <queryTableField id="25" name="Mes_Vid5             (ENAN26);HIST;EYCON;" tableColumnId="25"/>
      <queryTableField id="26" name="Mes_Vid6             (ENAN27);HIST;EYCON;" tableColumnId="26"/>
      <queryTableField id="36" dataBound="0" tableColumnId="36"/>
      <queryTableField id="35" dataBound="0" tableColumnId="35"/>
      <queryTableField id="34" dataBound="0" tableColumnId="34"/>
      <queryTableField id="33" dataBound="0" tableColumnId="33"/>
      <queryTableField id="27" dataBound="0" tableColumnId="27"/>
      <queryTableField id="28" dataBound="0" tableColumnId="28"/>
      <queryTableField id="29" dataBound="0" tableColumnId="29"/>
      <queryTableField id="30" dataBound="0" tableColumnId="30"/>
      <queryTableField id="31" dataBound="0" tableColumnId="31"/>
      <queryTableField id="32" dataBound="0" tableColumnId="3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54E1320-5506-4FCA-B710-DA02FF843673}" name="EXTR_AUTOCLAVE" displayName="EXTR_AUTOCLAVE" ref="A2:AJ334" tableType="queryTable" totalsRowShown="0" headerRowDxfId="14">
  <autoFilter ref="A2:AJ334" xr:uid="{754E1320-5506-4FCA-B710-DA02FF843673}"/>
  <tableColumns count="36">
    <tableColumn id="1" xr3:uid="{1B92F3E2-BC40-4E55-9B7D-0F810ABFAD7D}" uniqueName="1" name="Date/Heure" queryTableFieldId="1" dataDxfId="6"/>
    <tableColumn id="2" xr3:uid="{C95190A0-5EF6-4E0F-9A42-97C53A1038FB}" uniqueName="2" name="Cons_Air             (ENAN19);HIST;EYCON;" queryTableFieldId="2"/>
    <tableColumn id="3" xr3:uid="{5700993B-D6E5-489B-8C90-AB94DC5C3771}" uniqueName="3" name="Cons_P               (ENAN20);HIST;EYCON;" queryTableFieldId="3"/>
    <tableColumn id="4" xr3:uid="{F0E289A4-595E-4D71-A163-D41A9DDCE43A}" uniqueName="4" name="Cons_Pro             (ENAN1);HIST;EYCON;" queryTableFieldId="4"/>
    <tableColumn id="5" xr3:uid="{3F211C8F-9175-45DE-8D53-C9F8C51803CC}" uniqueName="5" name="Cons_V               (ENAN35);HIST;EYCON;" queryTableFieldId="5"/>
    <tableColumn id="6" xr3:uid="{3A8386E5-1899-461C-BB3B-68414FEF685C}" uniqueName="6" name="Mes_Pres             (ENAN21);HIST;EYCON;" queryTableFieldId="6"/>
    <tableColumn id="7" xr3:uid="{C7B9E43D-E18C-46EF-8F78-C01FB695E6D1}" uniqueName="7" name="Mes_TaM              (ENAN18);HIST;EYCON;" queryTableFieldId="7"/>
    <tableColumn id="8" xr3:uid="{CF5ADBF5-8B3E-4FA9-996F-BE26CBB13BA0}" uniqueName="8" name="Mes_TC1              (ENAN2);HIST;EYCON;" queryTableFieldId="8"/>
    <tableColumn id="9" xr3:uid="{CA9743A1-44AA-4A2C-BFCD-35BB17C49692}" uniqueName="9" name="Mes_TC2              (ENAN3);HIST;EYCON;" queryTableFieldId="9"/>
    <tableColumn id="10" xr3:uid="{0CE8F65C-D8C7-4818-A38B-06B96C25DD8E}" uniqueName="10" name="Mes_TC3              (ENAN4);HIST;EYCON;" queryTableFieldId="10"/>
    <tableColumn id="11" xr3:uid="{6828C1B2-4431-46C8-8093-0B7FD3F26C00}" uniqueName="11" name="Mes_TC4              (ENAN5);HIST;EYCON;" queryTableFieldId="11"/>
    <tableColumn id="12" xr3:uid="{A307B368-A419-4504-8663-B6BAD28717DE}" uniqueName="12" name="Mes_TC5              (ENAN6);HIST;EYCON;" queryTableFieldId="12"/>
    <tableColumn id="13" xr3:uid="{2E1B615B-EE2E-4790-A7D8-BD9E3195C1A6}" uniqueName="13" name="Mes_TC6              (ENAN7);HIST;EYCON;" queryTableFieldId="13"/>
    <tableColumn id="14" xr3:uid="{28F3A1F6-0E8F-49D6-8AB5-76879307E795}" uniqueName="14" name="Mes_TC7              (ENAN8);HIST;EYCON;" queryTableFieldId="14"/>
    <tableColumn id="15" xr3:uid="{AB09016E-AF20-4F70-804F-B8371C53367A}" uniqueName="15" name="Mes_TC8              (ENAN9);HIST;EYCON;" queryTableFieldId="15"/>
    <tableColumn id="16" xr3:uid="{1A550B95-0073-4947-A217-EDD74F8244D0}" uniqueName="16" name="Mes_TC9              (ENAN10);HIST;EYCON;" queryTableFieldId="16"/>
    <tableColumn id="17" xr3:uid="{74E7073A-A4E2-4DFE-87C7-A9C8529B4906}" uniqueName="17" name="Mes_TC11             (ENAN12);HIST;EYCON;" queryTableFieldId="17"/>
    <tableColumn id="18" xr3:uid="{5E9E2B54-15DD-4FAE-A645-9883F7EC2E61}" uniqueName="18" name="Mes_TC13             (ENAN14);HIST;EYCON;" queryTableFieldId="18"/>
    <tableColumn id="19" xr3:uid="{0EA299B0-6A53-4E12-B66B-462018831AA4}" uniqueName="19" name="Mes_TC14             (ENAN15);HIST;EYCON;" queryTableFieldId="19"/>
    <tableColumn id="20" xr3:uid="{B6C2942F-1E20-4D40-97DF-D87A074FB6FA}" uniqueName="20" name="Mes_TC15             (ENAN16);HIST;EYCON;" queryTableFieldId="20"/>
    <tableColumn id="21" xr3:uid="{CE4B9C69-7FD9-49C5-9A90-A16FE4E285BC}" uniqueName="21" name="Mes_Vid1             (ENAN22);HIST;EYCON;" queryTableFieldId="21"/>
    <tableColumn id="22" xr3:uid="{5233FC00-0C37-44AF-B8B4-458883D1914F}" uniqueName="22" name="Mes_Vid2             (ENAN23);HIST;EYCON;" queryTableFieldId="22"/>
    <tableColumn id="23" xr3:uid="{DFBED14A-7544-4FEF-824E-89DE5BDAD438}" uniqueName="23" name="Mes_Vid3             (ENAN24);HIST;EYCON;" queryTableFieldId="23"/>
    <tableColumn id="24" xr3:uid="{32B78170-8D63-447F-895A-66B16D9C978A}" uniqueName="24" name="Mes_Vid4             (ENAN25);HIST;EYCON;" queryTableFieldId="24"/>
    <tableColumn id="25" xr3:uid="{DDA477E8-DF2F-4817-8BFF-E94A9CDA0405}" uniqueName="25" name="Mes_Vid5             (ENAN26);HIST;EYCON;" queryTableFieldId="25"/>
    <tableColumn id="26" xr3:uid="{2424F2A5-D723-40D6-9484-B260A9139ABF}" uniqueName="26" name="Mes_Vid6             (ENAN27);HIST;EYCON;" queryTableFieldId="26"/>
    <tableColumn id="36" xr3:uid="{8D6A73C1-3E16-479B-97C8-AAD923EE2037}" uniqueName="36" name="Colonne1" queryTableFieldId="36"/>
    <tableColumn id="35" xr3:uid="{2EC65FD4-69CD-47C3-9BF0-2358AE56722F}" uniqueName="35" name="Colonne2" queryTableFieldId="35"/>
    <tableColumn id="34" xr3:uid="{14B4EA7B-B709-4AA0-8F7A-7C80661661EF}" uniqueName="34" name="Colonne3" queryTableFieldId="34"/>
    <tableColumn id="33" xr3:uid="{BE9D007D-96CC-4835-B631-95075BC4210F}" uniqueName="33" name="BORNE" queryTableFieldId="33"/>
    <tableColumn id="27" xr3:uid="{C742E9F3-37C5-47B1-BD13-7E8ABB646E95}" uniqueName="27" name="Max" queryTableFieldId="27" dataDxfId="5">
      <calculatedColumnFormula>_xlfn.MAXIFS(EXTR_AUTOCLAVE[[#This Row],[Date/Heure]:[BORNE]],$A$1:$AD$1,"TC")</calculatedColumnFormula>
    </tableColumn>
    <tableColumn id="28" xr3:uid="{D307B287-95D3-4258-BD0D-55A063C50E6A}" uniqueName="28" name="Min" queryTableFieldId="28" dataDxfId="4">
      <calculatedColumnFormula>_xlfn.MINIFS(EXTR_AUTOCLAVE[[#This Row],[Date/Heure]:[BORNE]],$A$1:$AD$1,"TC")</calculatedColumnFormula>
    </tableColumn>
    <tableColumn id="29" xr3:uid="{0E1602E1-C7AA-4D1E-90FD-CE51C043A946}" uniqueName="29" name="Ecart" queryTableFieldId="29" dataDxfId="3">
      <calculatedColumnFormula>EXTR_AUTOCLAVE[[#This Row],[Max]]-T0min</calculatedColumnFormula>
    </tableColumn>
    <tableColumn id="30" xr3:uid="{1691F625-D3F0-42BB-B127-9A78436CC42D}" uniqueName="30" name="385" queryTableFieldId="30" dataDxfId="2">
      <calculatedColumnFormula>COUNTIFS(EXTR_AUTOCLAVE[[#This Row],[Date/Heure]:[BORNE]],"&gt;=385",$A$1:$AD$1,"TC")</calculatedColumnFormula>
    </tableColumn>
    <tableColumn id="31" xr3:uid="{64DC0FED-C937-46EE-8121-E6347159509F}" uniqueName="31" name="200" queryTableFieldId="31" dataDxfId="1">
      <calculatedColumnFormula>COUNTIFS(EXTR_AUTOCLAVE[[#This Row],[Date/Heure]:[BORNE]],"&gt;=200",$A$1:$AD$1,"TC")</calculatedColumnFormula>
    </tableColumn>
    <tableColumn id="32" xr3:uid="{806A7352-3648-4201-B207-F9A2D73B3103}" uniqueName="32" name="99" queryTableFieldId="32" dataDxfId="0">
      <calculatedColumnFormula>COUNTIFS(EXTR_AUTOCLAVE[[#This Row],[Date/Heure]:[BORNE]],"&gt;=99",$A$1:$AD$1,"TC")</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6A305E-30FC-44C0-B5D4-F81686E16347}" name="T_IMPORT_CSV" displayName="T_IMPORT_CSV" ref="A7:A8" totalsRowShown="0" headerRowDxfId="12" dataDxfId="11">
  <autoFilter ref="A7:A8" xr:uid="{BC6A305E-30FC-44C0-B5D4-F81686E16347}"/>
  <tableColumns count="1">
    <tableColumn id="1" xr3:uid="{49685A5E-F3FB-4BBB-90B1-4C2792D787BF}" name="Fichier CSV à importer" dataDxfId="1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801BBB5-36D0-490C-B440-382DFA227D78}" name="T_IMPORT_PATH" displayName="T_IMPORT_PATH" ref="A1:A2" totalsRowShown="0" headerRowDxfId="9" dataDxfId="8">
  <autoFilter ref="A1:A2" xr:uid="{B801BBB5-36D0-490C-B440-382DFA227D78}"/>
  <tableColumns count="1">
    <tableColumn id="1" xr3:uid="{E57B6C1C-7C57-4A1E-BBD9-5AFA1B83C34E}" name="Chemin d'accès aux fichiers CSV" dataDxfId="1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A3287-31B8-4951-A0C5-0205840D95D2}">
  <sheetPr codeName="Feuil1">
    <tabColor rgb="FFFFFF00"/>
  </sheetPr>
  <dimension ref="A1:AJ421"/>
  <sheetViews>
    <sheetView topLeftCell="V1" zoomScale="90" zoomScaleNormal="90" workbookViewId="0">
      <pane ySplit="2" topLeftCell="A3" activePane="bottomLeft" state="frozen"/>
      <selection pane="bottomLeft" activeCell="AD2" sqref="AD2"/>
    </sheetView>
  </sheetViews>
  <sheetFormatPr baseColWidth="10" defaultRowHeight="15" x14ac:dyDescent="0.25"/>
  <cols>
    <col min="1" max="1" width="18.28515625" bestFit="1" customWidth="1"/>
    <col min="2" max="2" width="38.28515625" bestFit="1" customWidth="1"/>
    <col min="3" max="3" width="37.7109375" bestFit="1" customWidth="1"/>
    <col min="4" max="4" width="37.5703125" bestFit="1" customWidth="1"/>
    <col min="5" max="5" width="37.85546875" bestFit="1" customWidth="1"/>
    <col min="6" max="6" width="39" bestFit="1" customWidth="1"/>
    <col min="7" max="7" width="39.28515625" bestFit="1" customWidth="1"/>
    <col min="8" max="15" width="37.7109375" bestFit="1" customWidth="1"/>
    <col min="16" max="16" width="38.85546875" bestFit="1" customWidth="1"/>
    <col min="17" max="20" width="39.5703125" bestFit="1" customWidth="1"/>
    <col min="21" max="26" width="39.140625" bestFit="1" customWidth="1"/>
    <col min="27" max="28" width="11.85546875" bestFit="1" customWidth="1"/>
    <col min="29" max="29" width="11.85546875" style="67" bestFit="1" customWidth="1"/>
    <col min="30" max="30" width="9.7109375" bestFit="1" customWidth="1"/>
    <col min="31" max="31" width="7.28515625" bestFit="1" customWidth="1"/>
    <col min="32" max="32" width="7" bestFit="1" customWidth="1"/>
    <col min="33" max="33" width="7.85546875" bestFit="1" customWidth="1"/>
    <col min="34" max="35" width="7" bestFit="1" customWidth="1"/>
    <col min="36" max="36" width="5.85546875" bestFit="1" customWidth="1"/>
  </cols>
  <sheetData>
    <row r="1" spans="1:36" s="68" customFormat="1" x14ac:dyDescent="0.25">
      <c r="H1" s="68" t="s">
        <v>30</v>
      </c>
      <c r="I1" s="68" t="s">
        <v>30</v>
      </c>
      <c r="J1" s="68" t="s">
        <v>30</v>
      </c>
      <c r="K1" s="68" t="s">
        <v>30</v>
      </c>
      <c r="R1" s="68" t="s">
        <v>30</v>
      </c>
      <c r="S1" s="68" t="s">
        <v>30</v>
      </c>
      <c r="W1" s="68" t="s">
        <v>31</v>
      </c>
      <c r="X1" s="68" t="s">
        <v>31</v>
      </c>
      <c r="Z1" s="68" t="s">
        <v>31</v>
      </c>
      <c r="AC1" s="69"/>
    </row>
    <row r="2" spans="1:36" x14ac:dyDescent="0.25">
      <c r="A2" s="70" t="s">
        <v>24</v>
      </c>
      <c r="B2" s="70" t="s">
        <v>33</v>
      </c>
      <c r="C2" s="70" t="s">
        <v>34</v>
      </c>
      <c r="D2" s="70" t="s">
        <v>35</v>
      </c>
      <c r="E2" s="70" t="s">
        <v>36</v>
      </c>
      <c r="F2" s="70" t="s">
        <v>37</v>
      </c>
      <c r="G2" s="70" t="s">
        <v>38</v>
      </c>
      <c r="H2" s="70" t="s">
        <v>39</v>
      </c>
      <c r="I2" s="70" t="s">
        <v>40</v>
      </c>
      <c r="J2" s="70" t="s">
        <v>41</v>
      </c>
      <c r="K2" s="70" t="s">
        <v>42</v>
      </c>
      <c r="L2" s="70" t="s">
        <v>43</v>
      </c>
      <c r="M2" s="70" t="s">
        <v>44</v>
      </c>
      <c r="N2" s="70" t="s">
        <v>45</v>
      </c>
      <c r="O2" s="70" t="s">
        <v>46</v>
      </c>
      <c r="P2" s="70" t="s">
        <v>47</v>
      </c>
      <c r="Q2" s="70" t="s">
        <v>48</v>
      </c>
      <c r="R2" s="70" t="s">
        <v>49</v>
      </c>
      <c r="S2" s="70" t="s">
        <v>50</v>
      </c>
      <c r="T2" s="70" t="s">
        <v>51</v>
      </c>
      <c r="U2" s="70" t="s">
        <v>52</v>
      </c>
      <c r="V2" s="70" t="s">
        <v>53</v>
      </c>
      <c r="W2" s="70" t="s">
        <v>54</v>
      </c>
      <c r="X2" s="70" t="s">
        <v>55</v>
      </c>
      <c r="Y2" s="70" t="s">
        <v>56</v>
      </c>
      <c r="Z2" s="70" t="s">
        <v>57</v>
      </c>
      <c r="AA2" s="70" t="s">
        <v>64</v>
      </c>
      <c r="AB2" s="70" t="s">
        <v>58</v>
      </c>
      <c r="AC2" s="70" t="s">
        <v>59</v>
      </c>
      <c r="AD2" s="70" t="s">
        <v>32</v>
      </c>
      <c r="AE2" s="70" t="s">
        <v>23</v>
      </c>
      <c r="AF2" s="73" t="s">
        <v>25</v>
      </c>
      <c r="AG2" s="70" t="s">
        <v>22</v>
      </c>
      <c r="AH2" s="70" t="s">
        <v>26</v>
      </c>
      <c r="AI2" s="70" t="s">
        <v>27</v>
      </c>
      <c r="AJ2" s="70" t="s">
        <v>28</v>
      </c>
    </row>
    <row r="3" spans="1:36" x14ac:dyDescent="0.25">
      <c r="A3" s="71">
        <v>45006.452719907407</v>
      </c>
      <c r="B3">
        <v>5.3</v>
      </c>
      <c r="C3">
        <v>0</v>
      </c>
      <c r="D3">
        <v>26.3</v>
      </c>
      <c r="E3">
        <v>-800</v>
      </c>
      <c r="F3">
        <v>0</v>
      </c>
      <c r="G3">
        <v>22.8</v>
      </c>
      <c r="H3">
        <v>21</v>
      </c>
      <c r="I3">
        <v>20.8</v>
      </c>
      <c r="J3">
        <v>21.3</v>
      </c>
      <c r="K3">
        <v>21.3</v>
      </c>
      <c r="L3">
        <v>1372</v>
      </c>
      <c r="M3">
        <v>1372</v>
      </c>
      <c r="N3">
        <v>1372</v>
      </c>
      <c r="O3">
        <v>1372</v>
      </c>
      <c r="P3">
        <v>1372</v>
      </c>
      <c r="Q3">
        <v>1372</v>
      </c>
      <c r="R3">
        <v>21.7</v>
      </c>
      <c r="S3">
        <v>21.7</v>
      </c>
      <c r="T3">
        <v>1372</v>
      </c>
      <c r="U3">
        <v>-5</v>
      </c>
      <c r="V3">
        <v>6</v>
      </c>
      <c r="W3">
        <v>-749</v>
      </c>
      <c r="X3">
        <v>-755</v>
      </c>
      <c r="Y3">
        <v>1</v>
      </c>
      <c r="Z3">
        <v>-758</v>
      </c>
      <c r="AC3"/>
      <c r="AE3" s="84">
        <f>_xlfn.MAXIFS(EXTR_AUTOCLAVE[[#This Row],[Date/Heure]:[BORNE]],$A$1:$AD$1,"TC")</f>
        <v>21.7</v>
      </c>
      <c r="AF3" s="65">
        <f>_xlfn.MINIFS(EXTR_AUTOCLAVE[[#This Row],[Date/Heure]:[BORNE]],$A$1:$AD$1,"TC")</f>
        <v>20.8</v>
      </c>
      <c r="AG3" s="86">
        <f>EXTR_AUTOCLAVE[[#This Row],[Max]]-T0min</f>
        <v>0.89999999999999858</v>
      </c>
      <c r="AH3" s="86">
        <f>COUNTIFS(EXTR_AUTOCLAVE[[#This Row],[Date/Heure]:[BORNE]],"&gt;=385",$A$1:$AD$1,"TC")</f>
        <v>0</v>
      </c>
      <c r="AI3" s="86">
        <f>COUNTIFS(EXTR_AUTOCLAVE[[#This Row],[Date/Heure]:[BORNE]],"&gt;=200",$A$1:$AD$1,"TC")</f>
        <v>0</v>
      </c>
      <c r="AJ3" s="86">
        <f>COUNTIFS(EXTR_AUTOCLAVE[[#This Row],[Date/Heure]:[BORNE]],"&gt;=99",$A$1:$AD$1,"TC")</f>
        <v>0</v>
      </c>
    </row>
    <row r="4" spans="1:36" x14ac:dyDescent="0.25">
      <c r="A4" s="71">
        <v>45006.453067129631</v>
      </c>
      <c r="B4">
        <v>5.3</v>
      </c>
      <c r="C4">
        <v>0</v>
      </c>
      <c r="D4">
        <v>26.3</v>
      </c>
      <c r="E4">
        <v>-800</v>
      </c>
      <c r="F4">
        <v>0</v>
      </c>
      <c r="G4">
        <v>22.8</v>
      </c>
      <c r="H4">
        <v>21</v>
      </c>
      <c r="I4">
        <v>20.8</v>
      </c>
      <c r="J4">
        <v>21.3</v>
      </c>
      <c r="K4">
        <v>21.3</v>
      </c>
      <c r="L4">
        <v>1372</v>
      </c>
      <c r="M4">
        <v>1372</v>
      </c>
      <c r="N4">
        <v>1372</v>
      </c>
      <c r="O4">
        <v>1372</v>
      </c>
      <c r="P4">
        <v>1372</v>
      </c>
      <c r="Q4">
        <v>1372</v>
      </c>
      <c r="R4">
        <v>21.7</v>
      </c>
      <c r="S4">
        <v>21.7</v>
      </c>
      <c r="T4">
        <v>1372</v>
      </c>
      <c r="U4">
        <v>-5</v>
      </c>
      <c r="V4">
        <v>6</v>
      </c>
      <c r="W4">
        <v>-749</v>
      </c>
      <c r="X4">
        <v>-755</v>
      </c>
      <c r="Y4">
        <v>1</v>
      </c>
      <c r="Z4">
        <v>-758</v>
      </c>
      <c r="AC4"/>
      <c r="AE4" s="85">
        <f>_xlfn.MAXIFS(EXTR_AUTOCLAVE[[#This Row],[Date/Heure]:[BORNE]],$A$1:$AD$1,"TC")</f>
        <v>21.7</v>
      </c>
      <c r="AF4" s="66">
        <f>_xlfn.MINIFS(EXTR_AUTOCLAVE[[#This Row],[Date/Heure]:[BORNE]],$A$1:$AD$1,"TC")</f>
        <v>20.8</v>
      </c>
      <c r="AG4" s="86">
        <f>EXTR_AUTOCLAVE[[#This Row],[Max]]-T0min</f>
        <v>0.89999999999999858</v>
      </c>
      <c r="AH4" s="86">
        <f>COUNTIFS(EXTR_AUTOCLAVE[[#This Row],[Date/Heure]:[BORNE]],"&gt;=385",$A$1:$AD$1,"TC")</f>
        <v>0</v>
      </c>
      <c r="AI4" s="86">
        <f>COUNTIFS(EXTR_AUTOCLAVE[[#This Row],[Date/Heure]:[BORNE]],"&gt;=200",$A$1:$AD$1,"TC")</f>
        <v>0</v>
      </c>
      <c r="AJ4" s="86">
        <f>COUNTIFS(EXTR_AUTOCLAVE[[#This Row],[Date/Heure]:[BORNE]],"&gt;=99",$A$1:$AD$1,"TC")</f>
        <v>0</v>
      </c>
    </row>
    <row r="5" spans="1:36" x14ac:dyDescent="0.25">
      <c r="A5" s="71">
        <v>45006.453414351854</v>
      </c>
      <c r="B5">
        <v>35.1</v>
      </c>
      <c r="C5">
        <v>0</v>
      </c>
      <c r="D5">
        <v>28.4</v>
      </c>
      <c r="E5">
        <v>-800</v>
      </c>
      <c r="F5">
        <v>0</v>
      </c>
      <c r="G5">
        <v>22.8</v>
      </c>
      <c r="H5">
        <v>21.2</v>
      </c>
      <c r="I5">
        <v>21</v>
      </c>
      <c r="J5">
        <v>21.4</v>
      </c>
      <c r="K5">
        <v>21.4</v>
      </c>
      <c r="L5">
        <v>1372</v>
      </c>
      <c r="M5">
        <v>1372</v>
      </c>
      <c r="N5">
        <v>1372</v>
      </c>
      <c r="O5">
        <v>1372</v>
      </c>
      <c r="P5">
        <v>1372</v>
      </c>
      <c r="Q5">
        <v>1372</v>
      </c>
      <c r="R5">
        <v>21.8</v>
      </c>
      <c r="S5">
        <v>21.8</v>
      </c>
      <c r="T5">
        <v>1372</v>
      </c>
      <c r="U5">
        <v>-5</v>
      </c>
      <c r="V5">
        <v>6</v>
      </c>
      <c r="W5">
        <v>-755</v>
      </c>
      <c r="X5">
        <v>-761</v>
      </c>
      <c r="Y5">
        <v>1</v>
      </c>
      <c r="Z5">
        <v>-763</v>
      </c>
      <c r="AC5"/>
      <c r="AE5" s="85">
        <f>_xlfn.MAXIFS(EXTR_AUTOCLAVE[[#This Row],[Date/Heure]:[BORNE]],$A$1:$AD$1,"TC")</f>
        <v>21.8</v>
      </c>
      <c r="AF5" s="66">
        <f>_xlfn.MINIFS(EXTR_AUTOCLAVE[[#This Row],[Date/Heure]:[BORNE]],$A$1:$AD$1,"TC")</f>
        <v>21</v>
      </c>
      <c r="AG5" s="86">
        <f>EXTR_AUTOCLAVE[[#This Row],[Max]]-T0min</f>
        <v>1</v>
      </c>
      <c r="AH5" s="86">
        <f>COUNTIFS(EXTR_AUTOCLAVE[[#This Row],[Date/Heure]:[BORNE]],"&gt;=385",$A$1:$AD$1,"TC")</f>
        <v>0</v>
      </c>
      <c r="AI5" s="86">
        <f>COUNTIFS(EXTR_AUTOCLAVE[[#This Row],[Date/Heure]:[BORNE]],"&gt;=200",$A$1:$AD$1,"TC")</f>
        <v>0</v>
      </c>
      <c r="AJ5" s="86">
        <f>COUNTIFS(EXTR_AUTOCLAVE[[#This Row],[Date/Heure]:[BORNE]],"&gt;=99",$A$1:$AD$1,"TC")</f>
        <v>0</v>
      </c>
    </row>
    <row r="6" spans="1:36" x14ac:dyDescent="0.25">
      <c r="A6" s="71">
        <v>45006.453761574077</v>
      </c>
      <c r="B6">
        <v>43.5</v>
      </c>
      <c r="C6">
        <v>0</v>
      </c>
      <c r="D6">
        <v>30.5</v>
      </c>
      <c r="E6">
        <v>-800</v>
      </c>
      <c r="F6">
        <v>0</v>
      </c>
      <c r="G6">
        <v>24.2</v>
      </c>
      <c r="H6">
        <v>22.1</v>
      </c>
      <c r="I6">
        <v>22.1</v>
      </c>
      <c r="J6">
        <v>22</v>
      </c>
      <c r="K6">
        <v>22.2</v>
      </c>
      <c r="L6">
        <v>1372</v>
      </c>
      <c r="M6">
        <v>1372</v>
      </c>
      <c r="N6">
        <v>1372</v>
      </c>
      <c r="O6">
        <v>1372</v>
      </c>
      <c r="P6">
        <v>1372</v>
      </c>
      <c r="Q6">
        <v>1372</v>
      </c>
      <c r="R6">
        <v>22.3</v>
      </c>
      <c r="S6">
        <v>22.3</v>
      </c>
      <c r="T6">
        <v>1372</v>
      </c>
      <c r="U6">
        <v>-5</v>
      </c>
      <c r="V6">
        <v>6</v>
      </c>
      <c r="W6">
        <v>-763</v>
      </c>
      <c r="X6">
        <v>-768</v>
      </c>
      <c r="Y6">
        <v>1</v>
      </c>
      <c r="Z6">
        <v>-771</v>
      </c>
      <c r="AC6"/>
      <c r="AE6" s="85">
        <f>_xlfn.MAXIFS(EXTR_AUTOCLAVE[[#This Row],[Date/Heure]:[BORNE]],$A$1:$AD$1,"TC")</f>
        <v>22.3</v>
      </c>
      <c r="AF6" s="66">
        <f>_xlfn.MINIFS(EXTR_AUTOCLAVE[[#This Row],[Date/Heure]:[BORNE]],$A$1:$AD$1,"TC")</f>
        <v>22</v>
      </c>
      <c r="AG6" s="86">
        <f>EXTR_AUTOCLAVE[[#This Row],[Max]]-T0min</f>
        <v>1.5</v>
      </c>
      <c r="AH6" s="86">
        <f>COUNTIFS(EXTR_AUTOCLAVE[[#This Row],[Date/Heure]:[BORNE]],"&gt;=385",$A$1:$AD$1,"TC")</f>
        <v>0</v>
      </c>
      <c r="AI6" s="86">
        <f>COUNTIFS(EXTR_AUTOCLAVE[[#This Row],[Date/Heure]:[BORNE]],"&gt;=200",$A$1:$AD$1,"TC")</f>
        <v>0</v>
      </c>
      <c r="AJ6" s="86">
        <f>COUNTIFS(EXTR_AUTOCLAVE[[#This Row],[Date/Heure]:[BORNE]],"&gt;=99",$A$1:$AD$1,"TC")</f>
        <v>0</v>
      </c>
    </row>
    <row r="7" spans="1:36" x14ac:dyDescent="0.25">
      <c r="A7" s="71">
        <v>45006.454108796293</v>
      </c>
      <c r="B7">
        <v>46.7</v>
      </c>
      <c r="C7">
        <v>0</v>
      </c>
      <c r="D7">
        <v>32.6</v>
      </c>
      <c r="E7">
        <v>-800</v>
      </c>
      <c r="F7">
        <v>0.1</v>
      </c>
      <c r="G7">
        <v>27.4</v>
      </c>
      <c r="H7">
        <v>23.7</v>
      </c>
      <c r="I7">
        <v>24.1</v>
      </c>
      <c r="J7">
        <v>23.3</v>
      </c>
      <c r="K7">
        <v>23.7</v>
      </c>
      <c r="L7">
        <v>1372</v>
      </c>
      <c r="M7">
        <v>1372</v>
      </c>
      <c r="N7">
        <v>1372</v>
      </c>
      <c r="O7">
        <v>1372</v>
      </c>
      <c r="P7">
        <v>1372</v>
      </c>
      <c r="Q7">
        <v>1372</v>
      </c>
      <c r="R7">
        <v>23.2</v>
      </c>
      <c r="S7">
        <v>23.2</v>
      </c>
      <c r="T7">
        <v>1372</v>
      </c>
      <c r="U7">
        <v>-5</v>
      </c>
      <c r="V7">
        <v>6</v>
      </c>
      <c r="W7">
        <v>-770</v>
      </c>
      <c r="X7">
        <v>-775</v>
      </c>
      <c r="Y7">
        <v>1</v>
      </c>
      <c r="Z7">
        <v>-778</v>
      </c>
      <c r="AC7"/>
      <c r="AE7" s="85">
        <f>_xlfn.MAXIFS(EXTR_AUTOCLAVE[[#This Row],[Date/Heure]:[BORNE]],$A$1:$AD$1,"TC")</f>
        <v>24.1</v>
      </c>
      <c r="AF7" s="66">
        <f>_xlfn.MINIFS(EXTR_AUTOCLAVE[[#This Row],[Date/Heure]:[BORNE]],$A$1:$AD$1,"TC")</f>
        <v>23.2</v>
      </c>
      <c r="AG7" s="86">
        <f>EXTR_AUTOCLAVE[[#This Row],[Max]]-T0min</f>
        <v>3.3000000000000007</v>
      </c>
      <c r="AH7" s="86">
        <f>COUNTIFS(EXTR_AUTOCLAVE[[#This Row],[Date/Heure]:[BORNE]],"&gt;=385",$A$1:$AD$1,"TC")</f>
        <v>0</v>
      </c>
      <c r="AI7" s="86">
        <f>COUNTIFS(EXTR_AUTOCLAVE[[#This Row],[Date/Heure]:[BORNE]],"&gt;=200",$A$1:$AD$1,"TC")</f>
        <v>0</v>
      </c>
      <c r="AJ7" s="86">
        <f>COUNTIFS(EXTR_AUTOCLAVE[[#This Row],[Date/Heure]:[BORNE]],"&gt;=99",$A$1:$AD$1,"TC")</f>
        <v>0</v>
      </c>
    </row>
    <row r="8" spans="1:36" x14ac:dyDescent="0.25">
      <c r="A8" s="71">
        <v>45006.454456018517</v>
      </c>
      <c r="B8">
        <v>47.4</v>
      </c>
      <c r="C8">
        <v>0</v>
      </c>
      <c r="D8">
        <v>34.700000000000003</v>
      </c>
      <c r="E8">
        <v>-800</v>
      </c>
      <c r="F8">
        <v>0.1</v>
      </c>
      <c r="G8">
        <v>32.5</v>
      </c>
      <c r="H8">
        <v>25.7</v>
      </c>
      <c r="I8">
        <v>26.7</v>
      </c>
      <c r="J8">
        <v>24.9</v>
      </c>
      <c r="K8">
        <v>25.7</v>
      </c>
      <c r="L8">
        <v>1372</v>
      </c>
      <c r="M8">
        <v>1372</v>
      </c>
      <c r="N8">
        <v>1372</v>
      </c>
      <c r="O8">
        <v>1372</v>
      </c>
      <c r="P8">
        <v>1372</v>
      </c>
      <c r="Q8">
        <v>1372</v>
      </c>
      <c r="R8">
        <v>24.5</v>
      </c>
      <c r="S8">
        <v>24.4</v>
      </c>
      <c r="T8">
        <v>1372</v>
      </c>
      <c r="U8">
        <v>-5</v>
      </c>
      <c r="V8">
        <v>7</v>
      </c>
      <c r="W8">
        <v>-775</v>
      </c>
      <c r="X8">
        <v>-782</v>
      </c>
      <c r="Y8">
        <v>1</v>
      </c>
      <c r="Z8">
        <v>-785</v>
      </c>
      <c r="AC8"/>
      <c r="AE8" s="85">
        <f>_xlfn.MAXIFS(EXTR_AUTOCLAVE[[#This Row],[Date/Heure]:[BORNE]],$A$1:$AD$1,"TC")</f>
        <v>26.7</v>
      </c>
      <c r="AF8" s="66">
        <f>_xlfn.MINIFS(EXTR_AUTOCLAVE[[#This Row],[Date/Heure]:[BORNE]],$A$1:$AD$1,"TC")</f>
        <v>24.4</v>
      </c>
      <c r="AG8" s="86">
        <f>EXTR_AUTOCLAVE[[#This Row],[Max]]-T0min</f>
        <v>5.8999999999999986</v>
      </c>
      <c r="AH8" s="86">
        <f>COUNTIFS(EXTR_AUTOCLAVE[[#This Row],[Date/Heure]:[BORNE]],"&gt;=385",$A$1:$AD$1,"TC")</f>
        <v>0</v>
      </c>
      <c r="AI8" s="86">
        <f>COUNTIFS(EXTR_AUTOCLAVE[[#This Row],[Date/Heure]:[BORNE]],"&gt;=200",$A$1:$AD$1,"TC")</f>
        <v>0</v>
      </c>
      <c r="AJ8" s="86">
        <f>COUNTIFS(EXTR_AUTOCLAVE[[#This Row],[Date/Heure]:[BORNE]],"&gt;=99",$A$1:$AD$1,"TC")</f>
        <v>0</v>
      </c>
    </row>
    <row r="9" spans="1:36" x14ac:dyDescent="0.25">
      <c r="A9" s="71">
        <v>45006.45480324074</v>
      </c>
      <c r="B9">
        <v>46.3</v>
      </c>
      <c r="C9">
        <v>0</v>
      </c>
      <c r="D9">
        <v>36.799999999999997</v>
      </c>
      <c r="E9">
        <v>-800</v>
      </c>
      <c r="F9">
        <v>0.1</v>
      </c>
      <c r="G9">
        <v>38.299999999999997</v>
      </c>
      <c r="H9">
        <v>28.1</v>
      </c>
      <c r="I9">
        <v>29.9</v>
      </c>
      <c r="J9">
        <v>27.2</v>
      </c>
      <c r="K9">
        <v>28</v>
      </c>
      <c r="L9">
        <v>1372</v>
      </c>
      <c r="M9">
        <v>1372</v>
      </c>
      <c r="N9">
        <v>1372</v>
      </c>
      <c r="O9">
        <v>1372</v>
      </c>
      <c r="P9">
        <v>1372</v>
      </c>
      <c r="Q9">
        <v>1372</v>
      </c>
      <c r="R9">
        <v>26.2</v>
      </c>
      <c r="S9">
        <v>25.9</v>
      </c>
      <c r="T9">
        <v>1372</v>
      </c>
      <c r="U9">
        <v>-5</v>
      </c>
      <c r="V9">
        <v>6</v>
      </c>
      <c r="W9">
        <v>-783</v>
      </c>
      <c r="X9">
        <v>-788</v>
      </c>
      <c r="Y9">
        <v>1</v>
      </c>
      <c r="Z9">
        <v>-792</v>
      </c>
      <c r="AC9"/>
      <c r="AE9" s="85">
        <f>_xlfn.MAXIFS(EXTR_AUTOCLAVE[[#This Row],[Date/Heure]:[BORNE]],$A$1:$AD$1,"TC")</f>
        <v>29.9</v>
      </c>
      <c r="AF9" s="66">
        <f>_xlfn.MINIFS(EXTR_AUTOCLAVE[[#This Row],[Date/Heure]:[BORNE]],$A$1:$AD$1,"TC")</f>
        <v>25.9</v>
      </c>
      <c r="AG9" s="86">
        <f>EXTR_AUTOCLAVE[[#This Row],[Max]]-T0min</f>
        <v>9.0999999999999979</v>
      </c>
      <c r="AH9" s="86">
        <f>COUNTIFS(EXTR_AUTOCLAVE[[#This Row],[Date/Heure]:[BORNE]],"&gt;=385",$A$1:$AD$1,"TC")</f>
        <v>0</v>
      </c>
      <c r="AI9" s="86">
        <f>COUNTIFS(EXTR_AUTOCLAVE[[#This Row],[Date/Heure]:[BORNE]],"&gt;=200",$A$1:$AD$1,"TC")</f>
        <v>0</v>
      </c>
      <c r="AJ9" s="86">
        <f>COUNTIFS(EXTR_AUTOCLAVE[[#This Row],[Date/Heure]:[BORNE]],"&gt;=99",$A$1:$AD$1,"TC")</f>
        <v>0</v>
      </c>
    </row>
    <row r="10" spans="1:36" x14ac:dyDescent="0.25">
      <c r="A10" s="71">
        <v>45006.455150462964</v>
      </c>
      <c r="B10">
        <v>45.7</v>
      </c>
      <c r="C10">
        <v>0</v>
      </c>
      <c r="D10">
        <v>38.9</v>
      </c>
      <c r="E10">
        <v>-800</v>
      </c>
      <c r="F10">
        <v>0.1</v>
      </c>
      <c r="G10">
        <v>44.3</v>
      </c>
      <c r="H10">
        <v>30.8</v>
      </c>
      <c r="I10">
        <v>33</v>
      </c>
      <c r="J10">
        <v>29.6</v>
      </c>
      <c r="K10">
        <v>30.6</v>
      </c>
      <c r="L10">
        <v>1372</v>
      </c>
      <c r="M10">
        <v>1372</v>
      </c>
      <c r="N10">
        <v>1372</v>
      </c>
      <c r="O10">
        <v>1372</v>
      </c>
      <c r="P10">
        <v>1372</v>
      </c>
      <c r="Q10">
        <v>1372</v>
      </c>
      <c r="R10">
        <v>27.8</v>
      </c>
      <c r="S10">
        <v>27.6</v>
      </c>
      <c r="T10">
        <v>1372</v>
      </c>
      <c r="U10">
        <v>-5</v>
      </c>
      <c r="V10">
        <v>6</v>
      </c>
      <c r="W10">
        <v>-789</v>
      </c>
      <c r="X10">
        <v>-792</v>
      </c>
      <c r="Y10">
        <v>1</v>
      </c>
      <c r="Z10">
        <v>-796</v>
      </c>
      <c r="AC10"/>
      <c r="AE10" s="85">
        <f>_xlfn.MAXIFS(EXTR_AUTOCLAVE[[#This Row],[Date/Heure]:[BORNE]],$A$1:$AD$1,"TC")</f>
        <v>33</v>
      </c>
      <c r="AF10" s="66">
        <f>_xlfn.MINIFS(EXTR_AUTOCLAVE[[#This Row],[Date/Heure]:[BORNE]],$A$1:$AD$1,"TC")</f>
        <v>27.6</v>
      </c>
      <c r="AG10" s="86">
        <f>EXTR_AUTOCLAVE[[#This Row],[Max]]-T0min</f>
        <v>12.2</v>
      </c>
      <c r="AH10" s="86">
        <f>COUNTIFS(EXTR_AUTOCLAVE[[#This Row],[Date/Heure]:[BORNE]],"&gt;=385",$A$1:$AD$1,"TC")</f>
        <v>0</v>
      </c>
      <c r="AI10" s="86">
        <f>COUNTIFS(EXTR_AUTOCLAVE[[#This Row],[Date/Heure]:[BORNE]],"&gt;=200",$A$1:$AD$1,"TC")</f>
        <v>0</v>
      </c>
      <c r="AJ10" s="86">
        <f>COUNTIFS(EXTR_AUTOCLAVE[[#This Row],[Date/Heure]:[BORNE]],"&gt;=99",$A$1:$AD$1,"TC")</f>
        <v>0</v>
      </c>
    </row>
    <row r="11" spans="1:36" x14ac:dyDescent="0.25">
      <c r="A11" s="71">
        <v>45006.455497685187</v>
      </c>
      <c r="B11">
        <v>46.9</v>
      </c>
      <c r="C11">
        <v>0</v>
      </c>
      <c r="D11">
        <v>41</v>
      </c>
      <c r="E11">
        <v>-800</v>
      </c>
      <c r="F11">
        <v>0.1</v>
      </c>
      <c r="G11">
        <v>49.4</v>
      </c>
      <c r="H11">
        <v>32.9</v>
      </c>
      <c r="I11">
        <v>35.5</v>
      </c>
      <c r="J11">
        <v>31.7</v>
      </c>
      <c r="K11">
        <v>32.799999999999997</v>
      </c>
      <c r="L11">
        <v>1372</v>
      </c>
      <c r="M11">
        <v>1372</v>
      </c>
      <c r="N11">
        <v>1372</v>
      </c>
      <c r="O11">
        <v>1372</v>
      </c>
      <c r="P11">
        <v>1372</v>
      </c>
      <c r="Q11">
        <v>1372</v>
      </c>
      <c r="R11">
        <v>29.5</v>
      </c>
      <c r="S11">
        <v>29.2</v>
      </c>
      <c r="T11">
        <v>1372</v>
      </c>
      <c r="U11">
        <v>-5</v>
      </c>
      <c r="V11">
        <v>6</v>
      </c>
      <c r="W11">
        <v>-793</v>
      </c>
      <c r="X11">
        <v>-796</v>
      </c>
      <c r="Y11">
        <v>1</v>
      </c>
      <c r="Z11">
        <v>-800</v>
      </c>
      <c r="AC11"/>
      <c r="AE11" s="85">
        <f>_xlfn.MAXIFS(EXTR_AUTOCLAVE[[#This Row],[Date/Heure]:[BORNE]],$A$1:$AD$1,"TC")</f>
        <v>35.5</v>
      </c>
      <c r="AF11" s="66">
        <f>_xlfn.MINIFS(EXTR_AUTOCLAVE[[#This Row],[Date/Heure]:[BORNE]],$A$1:$AD$1,"TC")</f>
        <v>29.2</v>
      </c>
      <c r="AG11" s="86">
        <f>EXTR_AUTOCLAVE[[#This Row],[Max]]-T0min</f>
        <v>14.7</v>
      </c>
      <c r="AH11" s="86">
        <f>COUNTIFS(EXTR_AUTOCLAVE[[#This Row],[Date/Heure]:[BORNE]],"&gt;=385",$A$1:$AD$1,"TC")</f>
        <v>0</v>
      </c>
      <c r="AI11" s="86">
        <f>COUNTIFS(EXTR_AUTOCLAVE[[#This Row],[Date/Heure]:[BORNE]],"&gt;=200",$A$1:$AD$1,"TC")</f>
        <v>0</v>
      </c>
      <c r="AJ11" s="86">
        <f>COUNTIFS(EXTR_AUTOCLAVE[[#This Row],[Date/Heure]:[BORNE]],"&gt;=99",$A$1:$AD$1,"TC")</f>
        <v>0</v>
      </c>
    </row>
    <row r="12" spans="1:36" x14ac:dyDescent="0.25">
      <c r="A12" s="71">
        <v>45006.45584490741</v>
      </c>
      <c r="B12">
        <v>49.1</v>
      </c>
      <c r="C12">
        <v>0</v>
      </c>
      <c r="D12">
        <v>43.1</v>
      </c>
      <c r="E12">
        <v>-115</v>
      </c>
      <c r="F12">
        <v>0.1</v>
      </c>
      <c r="G12">
        <v>52.7</v>
      </c>
      <c r="H12">
        <v>34.799999999999997</v>
      </c>
      <c r="I12">
        <v>37.5</v>
      </c>
      <c r="J12">
        <v>33.4</v>
      </c>
      <c r="K12">
        <v>34.299999999999997</v>
      </c>
      <c r="L12">
        <v>1372</v>
      </c>
      <c r="M12">
        <v>1372</v>
      </c>
      <c r="N12">
        <v>1372</v>
      </c>
      <c r="O12">
        <v>1372</v>
      </c>
      <c r="P12">
        <v>1372</v>
      </c>
      <c r="Q12">
        <v>1372</v>
      </c>
      <c r="R12">
        <v>31</v>
      </c>
      <c r="S12">
        <v>30.6</v>
      </c>
      <c r="T12">
        <v>1372</v>
      </c>
      <c r="U12">
        <v>-5</v>
      </c>
      <c r="V12">
        <v>6</v>
      </c>
      <c r="W12">
        <v>-794</v>
      </c>
      <c r="X12">
        <v>-799</v>
      </c>
      <c r="Y12">
        <v>1</v>
      </c>
      <c r="Z12">
        <v>-804</v>
      </c>
      <c r="AC12"/>
      <c r="AE12" s="85">
        <f>_xlfn.MAXIFS(EXTR_AUTOCLAVE[[#This Row],[Date/Heure]:[BORNE]],$A$1:$AD$1,"TC")</f>
        <v>37.5</v>
      </c>
      <c r="AF12" s="66">
        <f>_xlfn.MINIFS(EXTR_AUTOCLAVE[[#This Row],[Date/Heure]:[BORNE]],$A$1:$AD$1,"TC")</f>
        <v>30.6</v>
      </c>
      <c r="AG12" s="86">
        <f>EXTR_AUTOCLAVE[[#This Row],[Max]]-T0min</f>
        <v>16.7</v>
      </c>
      <c r="AH12" s="86">
        <f>COUNTIFS(EXTR_AUTOCLAVE[[#This Row],[Date/Heure]:[BORNE]],"&gt;=385",$A$1:$AD$1,"TC")</f>
        <v>0</v>
      </c>
      <c r="AI12" s="86">
        <f>COUNTIFS(EXTR_AUTOCLAVE[[#This Row],[Date/Heure]:[BORNE]],"&gt;=200",$A$1:$AD$1,"TC")</f>
        <v>0</v>
      </c>
      <c r="AJ12" s="86">
        <f>COUNTIFS(EXTR_AUTOCLAVE[[#This Row],[Date/Heure]:[BORNE]],"&gt;=99",$A$1:$AD$1,"TC")</f>
        <v>0</v>
      </c>
    </row>
    <row r="13" spans="1:36" x14ac:dyDescent="0.25">
      <c r="A13" s="71">
        <v>45006.456192129626</v>
      </c>
      <c r="B13">
        <v>53.5</v>
      </c>
      <c r="C13">
        <v>0.4</v>
      </c>
      <c r="D13">
        <v>45.5</v>
      </c>
      <c r="E13">
        <v>-115</v>
      </c>
      <c r="F13">
        <v>0.1</v>
      </c>
      <c r="G13">
        <v>54.7</v>
      </c>
      <c r="H13">
        <v>36.200000000000003</v>
      </c>
      <c r="I13">
        <v>39</v>
      </c>
      <c r="J13">
        <v>35</v>
      </c>
      <c r="K13">
        <v>35.9</v>
      </c>
      <c r="L13">
        <v>1372</v>
      </c>
      <c r="M13">
        <v>1372</v>
      </c>
      <c r="N13">
        <v>1372</v>
      </c>
      <c r="O13">
        <v>1372</v>
      </c>
      <c r="P13">
        <v>1372</v>
      </c>
      <c r="Q13">
        <v>1372</v>
      </c>
      <c r="R13">
        <v>32.5</v>
      </c>
      <c r="S13">
        <v>31.9</v>
      </c>
      <c r="T13">
        <v>1372</v>
      </c>
      <c r="U13">
        <v>-5</v>
      </c>
      <c r="V13">
        <v>6</v>
      </c>
      <c r="W13">
        <v>-780</v>
      </c>
      <c r="X13">
        <v>-731</v>
      </c>
      <c r="Y13">
        <v>1</v>
      </c>
      <c r="Z13">
        <v>-226</v>
      </c>
      <c r="AC13"/>
      <c r="AE13" s="85">
        <f>_xlfn.MAXIFS(EXTR_AUTOCLAVE[[#This Row],[Date/Heure]:[BORNE]],$A$1:$AD$1,"TC")</f>
        <v>39</v>
      </c>
      <c r="AF13" s="66">
        <f>_xlfn.MINIFS(EXTR_AUTOCLAVE[[#This Row],[Date/Heure]:[BORNE]],$A$1:$AD$1,"TC")</f>
        <v>31.9</v>
      </c>
      <c r="AG13" s="86">
        <f>EXTR_AUTOCLAVE[[#This Row],[Max]]-T0min</f>
        <v>18.2</v>
      </c>
      <c r="AH13" s="86">
        <f>COUNTIFS(EXTR_AUTOCLAVE[[#This Row],[Date/Heure]:[BORNE]],"&gt;=385",$A$1:$AD$1,"TC")</f>
        <v>0</v>
      </c>
      <c r="AI13" s="86">
        <f>COUNTIFS(EXTR_AUTOCLAVE[[#This Row],[Date/Heure]:[BORNE]],"&gt;=200",$A$1:$AD$1,"TC")</f>
        <v>0</v>
      </c>
      <c r="AJ13" s="86">
        <f>COUNTIFS(EXTR_AUTOCLAVE[[#This Row],[Date/Heure]:[BORNE]],"&gt;=99",$A$1:$AD$1,"TC")</f>
        <v>0</v>
      </c>
    </row>
    <row r="14" spans="1:36" x14ac:dyDescent="0.25">
      <c r="A14" s="71">
        <v>45006.45653935185</v>
      </c>
      <c r="B14">
        <v>57.4</v>
      </c>
      <c r="C14">
        <v>0.7</v>
      </c>
      <c r="D14">
        <v>47.8</v>
      </c>
      <c r="E14">
        <v>-115</v>
      </c>
      <c r="F14">
        <v>0.4</v>
      </c>
      <c r="G14">
        <v>55.9</v>
      </c>
      <c r="H14">
        <v>38</v>
      </c>
      <c r="I14">
        <v>40.799999999999997</v>
      </c>
      <c r="J14">
        <v>36.700000000000003</v>
      </c>
      <c r="K14">
        <v>37.700000000000003</v>
      </c>
      <c r="L14">
        <v>1372</v>
      </c>
      <c r="M14">
        <v>1372</v>
      </c>
      <c r="N14">
        <v>1372</v>
      </c>
      <c r="O14">
        <v>1372</v>
      </c>
      <c r="P14">
        <v>1372</v>
      </c>
      <c r="Q14">
        <v>1372</v>
      </c>
      <c r="R14">
        <v>34.1</v>
      </c>
      <c r="S14">
        <v>33.299999999999997</v>
      </c>
      <c r="T14">
        <v>1372</v>
      </c>
      <c r="U14">
        <v>-5</v>
      </c>
      <c r="V14">
        <v>7</v>
      </c>
      <c r="W14">
        <v>-756</v>
      </c>
      <c r="X14">
        <v>-660</v>
      </c>
      <c r="Y14">
        <v>0</v>
      </c>
      <c r="Z14">
        <v>-218</v>
      </c>
      <c r="AC14"/>
      <c r="AE14" s="85">
        <f>_xlfn.MAXIFS(EXTR_AUTOCLAVE[[#This Row],[Date/Heure]:[BORNE]],$A$1:$AD$1,"TC")</f>
        <v>40.799999999999997</v>
      </c>
      <c r="AF14" s="66">
        <f>_xlfn.MINIFS(EXTR_AUTOCLAVE[[#This Row],[Date/Heure]:[BORNE]],$A$1:$AD$1,"TC")</f>
        <v>33.299999999999997</v>
      </c>
      <c r="AG14" s="86">
        <f>EXTR_AUTOCLAVE[[#This Row],[Max]]-T0min</f>
        <v>19.999999999999996</v>
      </c>
      <c r="AH14" s="86">
        <f>COUNTIFS(EXTR_AUTOCLAVE[[#This Row],[Date/Heure]:[BORNE]],"&gt;=385",$A$1:$AD$1,"TC")</f>
        <v>0</v>
      </c>
      <c r="AI14" s="86">
        <f>COUNTIFS(EXTR_AUTOCLAVE[[#This Row],[Date/Heure]:[BORNE]],"&gt;=200",$A$1:$AD$1,"TC")</f>
        <v>0</v>
      </c>
      <c r="AJ14" s="86">
        <f>COUNTIFS(EXTR_AUTOCLAVE[[#This Row],[Date/Heure]:[BORNE]],"&gt;=99",$A$1:$AD$1,"TC")</f>
        <v>0</v>
      </c>
    </row>
    <row r="15" spans="1:36" x14ac:dyDescent="0.25">
      <c r="A15" s="71">
        <v>45006.456886574073</v>
      </c>
      <c r="B15">
        <v>58.4</v>
      </c>
      <c r="C15">
        <v>1.1000000000000001</v>
      </c>
      <c r="D15">
        <v>50.1</v>
      </c>
      <c r="E15">
        <v>-115</v>
      </c>
      <c r="F15">
        <v>0.8</v>
      </c>
      <c r="G15">
        <v>58.2</v>
      </c>
      <c r="H15">
        <v>40.299999999999997</v>
      </c>
      <c r="I15">
        <v>43.7</v>
      </c>
      <c r="J15">
        <v>39.200000000000003</v>
      </c>
      <c r="K15">
        <v>40.4</v>
      </c>
      <c r="L15">
        <v>1372</v>
      </c>
      <c r="M15">
        <v>1372</v>
      </c>
      <c r="N15">
        <v>1372</v>
      </c>
      <c r="O15">
        <v>1372</v>
      </c>
      <c r="P15">
        <v>1372</v>
      </c>
      <c r="Q15">
        <v>1372</v>
      </c>
      <c r="R15">
        <v>36.299999999999997</v>
      </c>
      <c r="S15">
        <v>35.4</v>
      </c>
      <c r="T15">
        <v>1372</v>
      </c>
      <c r="U15">
        <v>-5</v>
      </c>
      <c r="V15">
        <v>6</v>
      </c>
      <c r="W15">
        <v>-731</v>
      </c>
      <c r="X15">
        <v>-590</v>
      </c>
      <c r="Y15">
        <v>1</v>
      </c>
      <c r="Z15">
        <v>-259</v>
      </c>
      <c r="AC15"/>
      <c r="AE15" s="85">
        <f>_xlfn.MAXIFS(EXTR_AUTOCLAVE[[#This Row],[Date/Heure]:[BORNE]],$A$1:$AD$1,"TC")</f>
        <v>43.7</v>
      </c>
      <c r="AF15" s="66">
        <f>_xlfn.MINIFS(EXTR_AUTOCLAVE[[#This Row],[Date/Heure]:[BORNE]],$A$1:$AD$1,"TC")</f>
        <v>35.4</v>
      </c>
      <c r="AG15" s="86">
        <f>EXTR_AUTOCLAVE[[#This Row],[Max]]-T0min</f>
        <v>22.900000000000002</v>
      </c>
      <c r="AH15" s="86">
        <f>COUNTIFS(EXTR_AUTOCLAVE[[#This Row],[Date/Heure]:[BORNE]],"&gt;=385",$A$1:$AD$1,"TC")</f>
        <v>0</v>
      </c>
      <c r="AI15" s="86">
        <f>COUNTIFS(EXTR_AUTOCLAVE[[#This Row],[Date/Heure]:[BORNE]],"&gt;=200",$A$1:$AD$1,"TC")</f>
        <v>0</v>
      </c>
      <c r="AJ15" s="86">
        <f>COUNTIFS(EXTR_AUTOCLAVE[[#This Row],[Date/Heure]:[BORNE]],"&gt;=99",$A$1:$AD$1,"TC")</f>
        <v>0</v>
      </c>
    </row>
    <row r="16" spans="1:36" x14ac:dyDescent="0.25">
      <c r="A16" s="71">
        <v>45006.457233796296</v>
      </c>
      <c r="B16">
        <v>58.6</v>
      </c>
      <c r="C16">
        <v>1.4</v>
      </c>
      <c r="D16">
        <v>52.5</v>
      </c>
      <c r="E16">
        <v>-115</v>
      </c>
      <c r="F16">
        <v>1.1000000000000001</v>
      </c>
      <c r="G16">
        <v>61.3</v>
      </c>
      <c r="H16">
        <v>43.1</v>
      </c>
      <c r="I16">
        <v>46.9</v>
      </c>
      <c r="J16">
        <v>42.1</v>
      </c>
      <c r="K16">
        <v>43.4</v>
      </c>
      <c r="L16">
        <v>1372</v>
      </c>
      <c r="M16">
        <v>1372</v>
      </c>
      <c r="N16">
        <v>1372</v>
      </c>
      <c r="O16">
        <v>1372</v>
      </c>
      <c r="P16">
        <v>1372</v>
      </c>
      <c r="Q16">
        <v>1372</v>
      </c>
      <c r="R16">
        <v>38.799999999999997</v>
      </c>
      <c r="S16">
        <v>37.799999999999997</v>
      </c>
      <c r="T16">
        <v>1372</v>
      </c>
      <c r="U16">
        <v>-5</v>
      </c>
      <c r="V16">
        <v>7</v>
      </c>
      <c r="W16">
        <v>-706</v>
      </c>
      <c r="X16">
        <v>-520</v>
      </c>
      <c r="Y16">
        <v>1</v>
      </c>
      <c r="Z16">
        <v>-222</v>
      </c>
      <c r="AC16"/>
      <c r="AE16" s="85">
        <f>_xlfn.MAXIFS(EXTR_AUTOCLAVE[[#This Row],[Date/Heure]:[BORNE]],$A$1:$AD$1,"TC")</f>
        <v>46.9</v>
      </c>
      <c r="AF16" s="66">
        <f>_xlfn.MINIFS(EXTR_AUTOCLAVE[[#This Row],[Date/Heure]:[BORNE]],$A$1:$AD$1,"TC")</f>
        <v>37.799999999999997</v>
      </c>
      <c r="AG16" s="86">
        <f>EXTR_AUTOCLAVE[[#This Row],[Max]]-T0min</f>
        <v>26.099999999999998</v>
      </c>
      <c r="AH16" s="86">
        <f>COUNTIFS(EXTR_AUTOCLAVE[[#This Row],[Date/Heure]:[BORNE]],"&gt;=385",$A$1:$AD$1,"TC")</f>
        <v>0</v>
      </c>
      <c r="AI16" s="86">
        <f>COUNTIFS(EXTR_AUTOCLAVE[[#This Row],[Date/Heure]:[BORNE]],"&gt;=200",$A$1:$AD$1,"TC")</f>
        <v>0</v>
      </c>
      <c r="AJ16" s="86">
        <f>COUNTIFS(EXTR_AUTOCLAVE[[#This Row],[Date/Heure]:[BORNE]],"&gt;=99",$A$1:$AD$1,"TC")</f>
        <v>0</v>
      </c>
    </row>
    <row r="17" spans="1:36" x14ac:dyDescent="0.25">
      <c r="A17" s="71">
        <v>45006.45758101852</v>
      </c>
      <c r="B17">
        <v>60.6</v>
      </c>
      <c r="C17">
        <v>1.8</v>
      </c>
      <c r="D17">
        <v>54.9</v>
      </c>
      <c r="E17">
        <v>-115</v>
      </c>
      <c r="F17">
        <v>1.5</v>
      </c>
      <c r="G17">
        <v>63.2</v>
      </c>
      <c r="H17">
        <v>45.8</v>
      </c>
      <c r="I17">
        <v>49.4</v>
      </c>
      <c r="J17">
        <v>44.7</v>
      </c>
      <c r="K17">
        <v>46</v>
      </c>
      <c r="L17">
        <v>1372</v>
      </c>
      <c r="M17">
        <v>1372</v>
      </c>
      <c r="N17">
        <v>1372</v>
      </c>
      <c r="O17">
        <v>1372</v>
      </c>
      <c r="P17">
        <v>1372</v>
      </c>
      <c r="Q17">
        <v>1372</v>
      </c>
      <c r="R17">
        <v>41.2</v>
      </c>
      <c r="S17">
        <v>40.200000000000003</v>
      </c>
      <c r="T17">
        <v>1372</v>
      </c>
      <c r="U17">
        <v>-5</v>
      </c>
      <c r="V17">
        <v>7</v>
      </c>
      <c r="W17">
        <v>-680</v>
      </c>
      <c r="X17">
        <v>-451</v>
      </c>
      <c r="Y17">
        <v>1</v>
      </c>
      <c r="Z17">
        <v>-230</v>
      </c>
      <c r="AC17"/>
      <c r="AE17" s="85">
        <f>_xlfn.MAXIFS(EXTR_AUTOCLAVE[[#This Row],[Date/Heure]:[BORNE]],$A$1:$AD$1,"TC")</f>
        <v>49.4</v>
      </c>
      <c r="AF17" s="66">
        <f>_xlfn.MINIFS(EXTR_AUTOCLAVE[[#This Row],[Date/Heure]:[BORNE]],$A$1:$AD$1,"TC")</f>
        <v>40.200000000000003</v>
      </c>
      <c r="AG17" s="86">
        <f>EXTR_AUTOCLAVE[[#This Row],[Max]]-T0min</f>
        <v>28.599999999999998</v>
      </c>
      <c r="AH17" s="86">
        <f>COUNTIFS(EXTR_AUTOCLAVE[[#This Row],[Date/Heure]:[BORNE]],"&gt;=385",$A$1:$AD$1,"TC")</f>
        <v>0</v>
      </c>
      <c r="AI17" s="86">
        <f>COUNTIFS(EXTR_AUTOCLAVE[[#This Row],[Date/Heure]:[BORNE]],"&gt;=200",$A$1:$AD$1,"TC")</f>
        <v>0</v>
      </c>
      <c r="AJ17" s="86">
        <f>COUNTIFS(EXTR_AUTOCLAVE[[#This Row],[Date/Heure]:[BORNE]],"&gt;=99",$A$1:$AD$1,"TC")</f>
        <v>0</v>
      </c>
    </row>
    <row r="18" spans="1:36" x14ac:dyDescent="0.25">
      <c r="A18" s="71">
        <v>45006.457928240743</v>
      </c>
      <c r="B18">
        <v>63.5</v>
      </c>
      <c r="C18">
        <v>2</v>
      </c>
      <c r="D18">
        <v>57.2</v>
      </c>
      <c r="E18">
        <v>-115</v>
      </c>
      <c r="F18">
        <v>1.9</v>
      </c>
      <c r="G18">
        <v>64</v>
      </c>
      <c r="H18">
        <v>48</v>
      </c>
      <c r="I18">
        <v>51.4</v>
      </c>
      <c r="J18">
        <v>47</v>
      </c>
      <c r="K18">
        <v>48.3</v>
      </c>
      <c r="L18">
        <v>1372</v>
      </c>
      <c r="M18">
        <v>1372</v>
      </c>
      <c r="N18">
        <v>1372</v>
      </c>
      <c r="O18">
        <v>1372</v>
      </c>
      <c r="P18">
        <v>1372</v>
      </c>
      <c r="Q18">
        <v>1372</v>
      </c>
      <c r="R18">
        <v>43.4</v>
      </c>
      <c r="S18">
        <v>42.4</v>
      </c>
      <c r="T18">
        <v>1372</v>
      </c>
      <c r="U18">
        <v>-5</v>
      </c>
      <c r="V18">
        <v>7</v>
      </c>
      <c r="W18">
        <v>-654</v>
      </c>
      <c r="X18">
        <v>-385</v>
      </c>
      <c r="Y18">
        <v>1</v>
      </c>
      <c r="Z18">
        <v>-169</v>
      </c>
      <c r="AC18"/>
      <c r="AE18" s="85">
        <f>_xlfn.MAXIFS(EXTR_AUTOCLAVE[[#This Row],[Date/Heure]:[BORNE]],$A$1:$AD$1,"TC")</f>
        <v>51.4</v>
      </c>
      <c r="AF18" s="66">
        <f>_xlfn.MINIFS(EXTR_AUTOCLAVE[[#This Row],[Date/Heure]:[BORNE]],$A$1:$AD$1,"TC")</f>
        <v>42.4</v>
      </c>
      <c r="AG18" s="86">
        <f>EXTR_AUTOCLAVE[[#This Row],[Max]]-T0min</f>
        <v>30.599999999999998</v>
      </c>
      <c r="AH18" s="86">
        <f>COUNTIFS(EXTR_AUTOCLAVE[[#This Row],[Date/Heure]:[BORNE]],"&gt;=385",$A$1:$AD$1,"TC")</f>
        <v>0</v>
      </c>
      <c r="AI18" s="86">
        <f>COUNTIFS(EXTR_AUTOCLAVE[[#This Row],[Date/Heure]:[BORNE]],"&gt;=200",$A$1:$AD$1,"TC")</f>
        <v>0</v>
      </c>
      <c r="AJ18" s="86">
        <f>COUNTIFS(EXTR_AUTOCLAVE[[#This Row],[Date/Heure]:[BORNE]],"&gt;=99",$A$1:$AD$1,"TC")</f>
        <v>0</v>
      </c>
    </row>
    <row r="19" spans="1:36" x14ac:dyDescent="0.25">
      <c r="A19" s="71">
        <v>45006.458275462966</v>
      </c>
      <c r="B19">
        <v>67.099999999999994</v>
      </c>
      <c r="C19">
        <v>2</v>
      </c>
      <c r="D19">
        <v>59.6</v>
      </c>
      <c r="E19">
        <v>-115</v>
      </c>
      <c r="F19">
        <v>2</v>
      </c>
      <c r="G19">
        <v>64.599999999999994</v>
      </c>
      <c r="H19">
        <v>50.2</v>
      </c>
      <c r="I19">
        <v>53.3</v>
      </c>
      <c r="J19">
        <v>49.1</v>
      </c>
      <c r="K19">
        <v>50.2</v>
      </c>
      <c r="L19">
        <v>1372</v>
      </c>
      <c r="M19">
        <v>1372</v>
      </c>
      <c r="N19">
        <v>1372</v>
      </c>
      <c r="O19">
        <v>1372</v>
      </c>
      <c r="P19">
        <v>1372</v>
      </c>
      <c r="Q19">
        <v>1372</v>
      </c>
      <c r="R19">
        <v>45.3</v>
      </c>
      <c r="S19">
        <v>44.4</v>
      </c>
      <c r="T19">
        <v>1372</v>
      </c>
      <c r="U19">
        <v>-5</v>
      </c>
      <c r="V19">
        <v>6</v>
      </c>
      <c r="W19">
        <v>-627</v>
      </c>
      <c r="X19">
        <v>-322</v>
      </c>
      <c r="Y19">
        <v>1</v>
      </c>
      <c r="Z19">
        <v>-192</v>
      </c>
      <c r="AC19"/>
      <c r="AE19" s="85">
        <f>_xlfn.MAXIFS(EXTR_AUTOCLAVE[[#This Row],[Date/Heure]:[BORNE]],$A$1:$AD$1,"TC")</f>
        <v>53.3</v>
      </c>
      <c r="AF19" s="66">
        <f>_xlfn.MINIFS(EXTR_AUTOCLAVE[[#This Row],[Date/Heure]:[BORNE]],$A$1:$AD$1,"TC")</f>
        <v>44.4</v>
      </c>
      <c r="AG19" s="86">
        <f>EXTR_AUTOCLAVE[[#This Row],[Max]]-T0min</f>
        <v>32.5</v>
      </c>
      <c r="AH19" s="86">
        <f>COUNTIFS(EXTR_AUTOCLAVE[[#This Row],[Date/Heure]:[BORNE]],"&gt;=385",$A$1:$AD$1,"TC")</f>
        <v>0</v>
      </c>
      <c r="AI19" s="86">
        <f>COUNTIFS(EXTR_AUTOCLAVE[[#This Row],[Date/Heure]:[BORNE]],"&gt;=200",$A$1:$AD$1,"TC")</f>
        <v>0</v>
      </c>
      <c r="AJ19" s="86">
        <f>COUNTIFS(EXTR_AUTOCLAVE[[#This Row],[Date/Heure]:[BORNE]],"&gt;=99",$A$1:$AD$1,"TC")</f>
        <v>0</v>
      </c>
    </row>
    <row r="20" spans="1:36" x14ac:dyDescent="0.25">
      <c r="A20" s="71">
        <v>45006.458622685182</v>
      </c>
      <c r="B20">
        <v>68.599999999999994</v>
      </c>
      <c r="C20">
        <v>2</v>
      </c>
      <c r="D20">
        <v>61.9</v>
      </c>
      <c r="E20">
        <v>-115</v>
      </c>
      <c r="F20">
        <v>2</v>
      </c>
      <c r="G20">
        <v>66.3</v>
      </c>
      <c r="H20">
        <v>52.9</v>
      </c>
      <c r="I20">
        <v>56</v>
      </c>
      <c r="J20">
        <v>51.6</v>
      </c>
      <c r="K20">
        <v>52.7</v>
      </c>
      <c r="L20">
        <v>1372</v>
      </c>
      <c r="M20">
        <v>1372</v>
      </c>
      <c r="N20">
        <v>1372</v>
      </c>
      <c r="O20">
        <v>1372</v>
      </c>
      <c r="P20">
        <v>1372</v>
      </c>
      <c r="Q20">
        <v>1372</v>
      </c>
      <c r="R20">
        <v>47.6</v>
      </c>
      <c r="S20">
        <v>46.5</v>
      </c>
      <c r="T20">
        <v>1372</v>
      </c>
      <c r="U20">
        <v>-5</v>
      </c>
      <c r="V20">
        <v>7</v>
      </c>
      <c r="W20">
        <v>-601</v>
      </c>
      <c r="X20">
        <v>-262</v>
      </c>
      <c r="Y20">
        <v>1</v>
      </c>
      <c r="Z20">
        <v>-236</v>
      </c>
      <c r="AC20"/>
      <c r="AE20" s="85">
        <f>_xlfn.MAXIFS(EXTR_AUTOCLAVE[[#This Row],[Date/Heure]:[BORNE]],$A$1:$AD$1,"TC")</f>
        <v>56</v>
      </c>
      <c r="AF20" s="66">
        <f>_xlfn.MINIFS(EXTR_AUTOCLAVE[[#This Row],[Date/Heure]:[BORNE]],$A$1:$AD$1,"TC")</f>
        <v>46.5</v>
      </c>
      <c r="AG20" s="86">
        <f>EXTR_AUTOCLAVE[[#This Row],[Max]]-T0min</f>
        <v>35.200000000000003</v>
      </c>
      <c r="AH20" s="86">
        <f>COUNTIFS(EXTR_AUTOCLAVE[[#This Row],[Date/Heure]:[BORNE]],"&gt;=385",$A$1:$AD$1,"TC")</f>
        <v>0</v>
      </c>
      <c r="AI20" s="86">
        <f>COUNTIFS(EXTR_AUTOCLAVE[[#This Row],[Date/Heure]:[BORNE]],"&gt;=200",$A$1:$AD$1,"TC")</f>
        <v>0</v>
      </c>
      <c r="AJ20" s="86">
        <f>COUNTIFS(EXTR_AUTOCLAVE[[#This Row],[Date/Heure]:[BORNE]],"&gt;=99",$A$1:$AD$1,"TC")</f>
        <v>0</v>
      </c>
    </row>
    <row r="21" spans="1:36" x14ac:dyDescent="0.25">
      <c r="A21" s="71">
        <v>45006.458969907406</v>
      </c>
      <c r="B21">
        <v>69</v>
      </c>
      <c r="C21">
        <v>2</v>
      </c>
      <c r="D21">
        <v>64.3</v>
      </c>
      <c r="E21">
        <v>-115</v>
      </c>
      <c r="F21">
        <v>2</v>
      </c>
      <c r="G21">
        <v>69.3</v>
      </c>
      <c r="H21">
        <v>55.9</v>
      </c>
      <c r="I21">
        <v>59.2</v>
      </c>
      <c r="J21">
        <v>54.5</v>
      </c>
      <c r="K21">
        <v>55.6</v>
      </c>
      <c r="L21">
        <v>1372</v>
      </c>
      <c r="M21">
        <v>1372</v>
      </c>
      <c r="N21">
        <v>1372</v>
      </c>
      <c r="O21">
        <v>1372</v>
      </c>
      <c r="P21">
        <v>1372</v>
      </c>
      <c r="Q21">
        <v>1372</v>
      </c>
      <c r="R21">
        <v>50.4</v>
      </c>
      <c r="S21">
        <v>49.1</v>
      </c>
      <c r="T21">
        <v>1372</v>
      </c>
      <c r="U21">
        <v>-5</v>
      </c>
      <c r="V21">
        <v>6</v>
      </c>
      <c r="W21">
        <v>-575</v>
      </c>
      <c r="X21">
        <v>-207</v>
      </c>
      <c r="Y21">
        <v>0</v>
      </c>
      <c r="Z21">
        <v>-239</v>
      </c>
      <c r="AC21"/>
      <c r="AE21" s="85">
        <f>_xlfn.MAXIFS(EXTR_AUTOCLAVE[[#This Row],[Date/Heure]:[BORNE]],$A$1:$AD$1,"TC")</f>
        <v>59.2</v>
      </c>
      <c r="AF21" s="66">
        <f>_xlfn.MINIFS(EXTR_AUTOCLAVE[[#This Row],[Date/Heure]:[BORNE]],$A$1:$AD$1,"TC")</f>
        <v>49.1</v>
      </c>
      <c r="AG21" s="86">
        <f>EXTR_AUTOCLAVE[[#This Row],[Max]]-T0min</f>
        <v>38.400000000000006</v>
      </c>
      <c r="AH21" s="86">
        <f>COUNTIFS(EXTR_AUTOCLAVE[[#This Row],[Date/Heure]:[BORNE]],"&gt;=385",$A$1:$AD$1,"TC")</f>
        <v>0</v>
      </c>
      <c r="AI21" s="86">
        <f>COUNTIFS(EXTR_AUTOCLAVE[[#This Row],[Date/Heure]:[BORNE]],"&gt;=200",$A$1:$AD$1,"TC")</f>
        <v>0</v>
      </c>
      <c r="AJ21" s="86">
        <f>COUNTIFS(EXTR_AUTOCLAVE[[#This Row],[Date/Heure]:[BORNE]],"&gt;=99",$A$1:$AD$1,"TC")</f>
        <v>0</v>
      </c>
    </row>
    <row r="22" spans="1:36" x14ac:dyDescent="0.25">
      <c r="A22" s="71">
        <v>45006.459317129629</v>
      </c>
      <c r="B22">
        <v>70.8</v>
      </c>
      <c r="C22">
        <v>2</v>
      </c>
      <c r="D22">
        <v>66.599999999999994</v>
      </c>
      <c r="E22">
        <v>-115</v>
      </c>
      <c r="F22">
        <v>2.1</v>
      </c>
      <c r="G22">
        <v>72.599999999999994</v>
      </c>
      <c r="H22">
        <v>58.6</v>
      </c>
      <c r="I22">
        <v>61.9</v>
      </c>
      <c r="J22">
        <v>57.3</v>
      </c>
      <c r="K22">
        <v>58.3</v>
      </c>
      <c r="L22">
        <v>1372</v>
      </c>
      <c r="M22">
        <v>1372</v>
      </c>
      <c r="N22">
        <v>1372</v>
      </c>
      <c r="O22">
        <v>1372</v>
      </c>
      <c r="P22">
        <v>1372</v>
      </c>
      <c r="Q22">
        <v>1372</v>
      </c>
      <c r="R22">
        <v>52.7</v>
      </c>
      <c r="S22">
        <v>51.5</v>
      </c>
      <c r="T22">
        <v>1372</v>
      </c>
      <c r="U22">
        <v>-5</v>
      </c>
      <c r="V22">
        <v>7</v>
      </c>
      <c r="W22">
        <v>-548</v>
      </c>
      <c r="X22">
        <v>-158</v>
      </c>
      <c r="Y22">
        <v>1</v>
      </c>
      <c r="Z22">
        <v>-141</v>
      </c>
      <c r="AC22"/>
      <c r="AE22" s="85">
        <f>_xlfn.MAXIFS(EXTR_AUTOCLAVE[[#This Row],[Date/Heure]:[BORNE]],$A$1:$AD$1,"TC")</f>
        <v>61.9</v>
      </c>
      <c r="AF22" s="66">
        <f>_xlfn.MINIFS(EXTR_AUTOCLAVE[[#This Row],[Date/Heure]:[BORNE]],$A$1:$AD$1,"TC")</f>
        <v>51.5</v>
      </c>
      <c r="AG22" s="86">
        <f>EXTR_AUTOCLAVE[[#This Row],[Max]]-T0min</f>
        <v>41.099999999999994</v>
      </c>
      <c r="AH22" s="86">
        <f>COUNTIFS(EXTR_AUTOCLAVE[[#This Row],[Date/Heure]:[BORNE]],"&gt;=385",$A$1:$AD$1,"TC")</f>
        <v>0</v>
      </c>
      <c r="AI22" s="86">
        <f>COUNTIFS(EXTR_AUTOCLAVE[[#This Row],[Date/Heure]:[BORNE]],"&gt;=200",$A$1:$AD$1,"TC")</f>
        <v>0</v>
      </c>
      <c r="AJ22" s="86">
        <f>COUNTIFS(EXTR_AUTOCLAVE[[#This Row],[Date/Heure]:[BORNE]],"&gt;=99",$A$1:$AD$1,"TC")</f>
        <v>0</v>
      </c>
    </row>
    <row r="23" spans="1:36" x14ac:dyDescent="0.25">
      <c r="A23" s="71">
        <v>45006.459664351853</v>
      </c>
      <c r="B23">
        <v>74</v>
      </c>
      <c r="C23">
        <v>2</v>
      </c>
      <c r="D23">
        <v>69</v>
      </c>
      <c r="E23">
        <v>-115</v>
      </c>
      <c r="F23">
        <v>2</v>
      </c>
      <c r="G23">
        <v>74.400000000000006</v>
      </c>
      <c r="H23">
        <v>60.6</v>
      </c>
      <c r="I23">
        <v>63.8</v>
      </c>
      <c r="J23">
        <v>59.3</v>
      </c>
      <c r="K23">
        <v>60.2</v>
      </c>
      <c r="L23">
        <v>1372</v>
      </c>
      <c r="M23">
        <v>1372</v>
      </c>
      <c r="N23">
        <v>1372</v>
      </c>
      <c r="O23">
        <v>1372</v>
      </c>
      <c r="P23">
        <v>1372</v>
      </c>
      <c r="Q23">
        <v>1372</v>
      </c>
      <c r="R23">
        <v>54.8</v>
      </c>
      <c r="S23">
        <v>53.5</v>
      </c>
      <c r="T23">
        <v>1372</v>
      </c>
      <c r="U23">
        <v>-5</v>
      </c>
      <c r="V23">
        <v>6</v>
      </c>
      <c r="W23">
        <v>-523</v>
      </c>
      <c r="X23">
        <v>-134</v>
      </c>
      <c r="Y23">
        <v>1</v>
      </c>
      <c r="Z23">
        <v>-269</v>
      </c>
      <c r="AC23"/>
      <c r="AE23" s="85">
        <f>_xlfn.MAXIFS(EXTR_AUTOCLAVE[[#This Row],[Date/Heure]:[BORNE]],$A$1:$AD$1,"TC")</f>
        <v>63.8</v>
      </c>
      <c r="AF23" s="66">
        <f>_xlfn.MINIFS(EXTR_AUTOCLAVE[[#This Row],[Date/Heure]:[BORNE]],$A$1:$AD$1,"TC")</f>
        <v>53.5</v>
      </c>
      <c r="AG23" s="86">
        <f>EXTR_AUTOCLAVE[[#This Row],[Max]]-T0min</f>
        <v>43</v>
      </c>
      <c r="AH23" s="86">
        <f>COUNTIFS(EXTR_AUTOCLAVE[[#This Row],[Date/Heure]:[BORNE]],"&gt;=385",$A$1:$AD$1,"TC")</f>
        <v>0</v>
      </c>
      <c r="AI23" s="86">
        <f>COUNTIFS(EXTR_AUTOCLAVE[[#This Row],[Date/Heure]:[BORNE]],"&gt;=200",$A$1:$AD$1,"TC")</f>
        <v>0</v>
      </c>
      <c r="AJ23" s="86">
        <f>COUNTIFS(EXTR_AUTOCLAVE[[#This Row],[Date/Heure]:[BORNE]],"&gt;=99",$A$1:$AD$1,"TC")</f>
        <v>0</v>
      </c>
    </row>
    <row r="24" spans="1:36" x14ac:dyDescent="0.25">
      <c r="A24" s="71">
        <v>45006.460011574076</v>
      </c>
      <c r="B24">
        <v>77.7</v>
      </c>
      <c r="C24">
        <v>2</v>
      </c>
      <c r="D24">
        <v>71.3</v>
      </c>
      <c r="E24">
        <v>-115</v>
      </c>
      <c r="F24">
        <v>2.1</v>
      </c>
      <c r="G24">
        <v>74.900000000000006</v>
      </c>
      <c r="H24">
        <v>62.4</v>
      </c>
      <c r="I24">
        <v>65.400000000000006</v>
      </c>
      <c r="J24">
        <v>60.9</v>
      </c>
      <c r="K24">
        <v>61.9</v>
      </c>
      <c r="L24">
        <v>1372</v>
      </c>
      <c r="M24">
        <v>1372</v>
      </c>
      <c r="N24">
        <v>1372</v>
      </c>
      <c r="O24">
        <v>1372</v>
      </c>
      <c r="P24">
        <v>1372</v>
      </c>
      <c r="Q24">
        <v>1372</v>
      </c>
      <c r="R24">
        <v>56.7</v>
      </c>
      <c r="S24">
        <v>55.3</v>
      </c>
      <c r="T24">
        <v>1372</v>
      </c>
      <c r="U24">
        <v>-5</v>
      </c>
      <c r="V24">
        <v>6</v>
      </c>
      <c r="W24">
        <v>-499</v>
      </c>
      <c r="X24">
        <v>-132</v>
      </c>
      <c r="Y24">
        <v>0</v>
      </c>
      <c r="Z24">
        <v>-107</v>
      </c>
      <c r="AC24"/>
      <c r="AE24" s="85">
        <f>_xlfn.MAXIFS(EXTR_AUTOCLAVE[[#This Row],[Date/Heure]:[BORNE]],$A$1:$AD$1,"TC")</f>
        <v>65.400000000000006</v>
      </c>
      <c r="AF24" s="66">
        <f>_xlfn.MINIFS(EXTR_AUTOCLAVE[[#This Row],[Date/Heure]:[BORNE]],$A$1:$AD$1,"TC")</f>
        <v>55.3</v>
      </c>
      <c r="AG24" s="86">
        <f>EXTR_AUTOCLAVE[[#This Row],[Max]]-T0min</f>
        <v>44.600000000000009</v>
      </c>
      <c r="AH24" s="86">
        <f>COUNTIFS(EXTR_AUTOCLAVE[[#This Row],[Date/Heure]:[BORNE]],"&gt;=385",$A$1:$AD$1,"TC")</f>
        <v>0</v>
      </c>
      <c r="AI24" s="86">
        <f>COUNTIFS(EXTR_AUTOCLAVE[[#This Row],[Date/Heure]:[BORNE]],"&gt;=200",$A$1:$AD$1,"TC")</f>
        <v>0</v>
      </c>
      <c r="AJ24" s="86">
        <f>COUNTIFS(EXTR_AUTOCLAVE[[#This Row],[Date/Heure]:[BORNE]],"&gt;=99",$A$1:$AD$1,"TC")</f>
        <v>0</v>
      </c>
    </row>
    <row r="25" spans="1:36" x14ac:dyDescent="0.25">
      <c r="A25" s="71">
        <v>45006.460358796299</v>
      </c>
      <c r="B25">
        <v>80.400000000000006</v>
      </c>
      <c r="C25">
        <v>2</v>
      </c>
      <c r="D25">
        <v>73.7</v>
      </c>
      <c r="E25">
        <v>-115</v>
      </c>
      <c r="F25">
        <v>2.1</v>
      </c>
      <c r="G25">
        <v>76.3</v>
      </c>
      <c r="H25">
        <v>64.7</v>
      </c>
      <c r="I25">
        <v>67.8</v>
      </c>
      <c r="J25">
        <v>63.3</v>
      </c>
      <c r="K25">
        <v>64.400000000000006</v>
      </c>
      <c r="L25">
        <v>1372</v>
      </c>
      <c r="M25">
        <v>1372</v>
      </c>
      <c r="N25">
        <v>1372</v>
      </c>
      <c r="O25">
        <v>1372</v>
      </c>
      <c r="P25">
        <v>1372</v>
      </c>
      <c r="Q25">
        <v>1372</v>
      </c>
      <c r="R25">
        <v>58.9</v>
      </c>
      <c r="S25">
        <v>57.5</v>
      </c>
      <c r="T25">
        <v>1372</v>
      </c>
      <c r="U25">
        <v>-5</v>
      </c>
      <c r="V25">
        <v>6</v>
      </c>
      <c r="W25">
        <v>-473</v>
      </c>
      <c r="X25">
        <v>-130</v>
      </c>
      <c r="Y25">
        <v>1</v>
      </c>
      <c r="Z25">
        <v>-134</v>
      </c>
      <c r="AC25"/>
      <c r="AE25" s="85">
        <f>_xlfn.MAXIFS(EXTR_AUTOCLAVE[[#This Row],[Date/Heure]:[BORNE]],$A$1:$AD$1,"TC")</f>
        <v>67.8</v>
      </c>
      <c r="AF25" s="66">
        <f>_xlfn.MINIFS(EXTR_AUTOCLAVE[[#This Row],[Date/Heure]:[BORNE]],$A$1:$AD$1,"TC")</f>
        <v>57.5</v>
      </c>
      <c r="AG25" s="86">
        <f>EXTR_AUTOCLAVE[[#This Row],[Max]]-T0min</f>
        <v>47</v>
      </c>
      <c r="AH25" s="86">
        <f>COUNTIFS(EXTR_AUTOCLAVE[[#This Row],[Date/Heure]:[BORNE]],"&gt;=385",$A$1:$AD$1,"TC")</f>
        <v>0</v>
      </c>
      <c r="AI25" s="86">
        <f>COUNTIFS(EXTR_AUTOCLAVE[[#This Row],[Date/Heure]:[BORNE]],"&gt;=200",$A$1:$AD$1,"TC")</f>
        <v>0</v>
      </c>
      <c r="AJ25" s="86">
        <f>COUNTIFS(EXTR_AUTOCLAVE[[#This Row],[Date/Heure]:[BORNE]],"&gt;=99",$A$1:$AD$1,"TC")</f>
        <v>0</v>
      </c>
    </row>
    <row r="26" spans="1:36" x14ac:dyDescent="0.25">
      <c r="A26" s="71">
        <v>45006.460706018515</v>
      </c>
      <c r="B26">
        <v>80.599999999999994</v>
      </c>
      <c r="C26">
        <v>2</v>
      </c>
      <c r="D26">
        <v>76</v>
      </c>
      <c r="E26">
        <v>-115</v>
      </c>
      <c r="F26">
        <v>2.2000000000000002</v>
      </c>
      <c r="G26">
        <v>79.599999999999994</v>
      </c>
      <c r="H26">
        <v>68.2</v>
      </c>
      <c r="I26">
        <v>71.2</v>
      </c>
      <c r="J26">
        <v>66.099999999999994</v>
      </c>
      <c r="K26">
        <v>67.400000000000006</v>
      </c>
      <c r="L26">
        <v>1372</v>
      </c>
      <c r="M26">
        <v>1372</v>
      </c>
      <c r="N26">
        <v>1372</v>
      </c>
      <c r="O26">
        <v>1372</v>
      </c>
      <c r="P26">
        <v>1372</v>
      </c>
      <c r="Q26">
        <v>1372</v>
      </c>
      <c r="R26">
        <v>61.5</v>
      </c>
      <c r="S26">
        <v>60.1</v>
      </c>
      <c r="T26">
        <v>1372</v>
      </c>
      <c r="U26">
        <v>-5</v>
      </c>
      <c r="V26">
        <v>6</v>
      </c>
      <c r="W26">
        <v>-447</v>
      </c>
      <c r="X26">
        <v>-128</v>
      </c>
      <c r="Y26">
        <v>0</v>
      </c>
      <c r="Z26">
        <v>-365</v>
      </c>
      <c r="AC26"/>
      <c r="AE26" s="85">
        <f>_xlfn.MAXIFS(EXTR_AUTOCLAVE[[#This Row],[Date/Heure]:[BORNE]],$A$1:$AD$1,"TC")</f>
        <v>71.2</v>
      </c>
      <c r="AF26" s="66">
        <f>_xlfn.MINIFS(EXTR_AUTOCLAVE[[#This Row],[Date/Heure]:[BORNE]],$A$1:$AD$1,"TC")</f>
        <v>60.1</v>
      </c>
      <c r="AG26" s="86">
        <f>EXTR_AUTOCLAVE[[#This Row],[Max]]-T0min</f>
        <v>50.400000000000006</v>
      </c>
      <c r="AH26" s="86">
        <f>COUNTIFS(EXTR_AUTOCLAVE[[#This Row],[Date/Heure]:[BORNE]],"&gt;=385",$A$1:$AD$1,"TC")</f>
        <v>0</v>
      </c>
      <c r="AI26" s="86">
        <f>COUNTIFS(EXTR_AUTOCLAVE[[#This Row],[Date/Heure]:[BORNE]],"&gt;=200",$A$1:$AD$1,"TC")</f>
        <v>0</v>
      </c>
      <c r="AJ26" s="86">
        <f>COUNTIFS(EXTR_AUTOCLAVE[[#This Row],[Date/Heure]:[BORNE]],"&gt;=99",$A$1:$AD$1,"TC")</f>
        <v>0</v>
      </c>
    </row>
    <row r="27" spans="1:36" x14ac:dyDescent="0.25">
      <c r="A27" s="71">
        <v>45006.461053240739</v>
      </c>
      <c r="B27">
        <v>81.3</v>
      </c>
      <c r="C27">
        <v>2</v>
      </c>
      <c r="D27">
        <v>78.3</v>
      </c>
      <c r="E27">
        <v>-115</v>
      </c>
      <c r="F27">
        <v>2.2000000000000002</v>
      </c>
      <c r="G27">
        <v>83.7</v>
      </c>
      <c r="H27">
        <v>71.3</v>
      </c>
      <c r="I27">
        <v>74.400000000000006</v>
      </c>
      <c r="J27">
        <v>69.2</v>
      </c>
      <c r="K27">
        <v>70.3</v>
      </c>
      <c r="L27">
        <v>1372</v>
      </c>
      <c r="M27">
        <v>1372</v>
      </c>
      <c r="N27">
        <v>1372</v>
      </c>
      <c r="O27">
        <v>1372</v>
      </c>
      <c r="P27">
        <v>1372</v>
      </c>
      <c r="Q27">
        <v>1372</v>
      </c>
      <c r="R27">
        <v>64.400000000000006</v>
      </c>
      <c r="S27">
        <v>62.7</v>
      </c>
      <c r="T27">
        <v>1372</v>
      </c>
      <c r="U27">
        <v>-5</v>
      </c>
      <c r="V27">
        <v>6</v>
      </c>
      <c r="W27">
        <v>-423</v>
      </c>
      <c r="X27">
        <v>-126</v>
      </c>
      <c r="Y27">
        <v>1</v>
      </c>
      <c r="Z27">
        <v>-227</v>
      </c>
      <c r="AC27"/>
      <c r="AE27" s="85">
        <f>_xlfn.MAXIFS(EXTR_AUTOCLAVE[[#This Row],[Date/Heure]:[BORNE]],$A$1:$AD$1,"TC")</f>
        <v>74.400000000000006</v>
      </c>
      <c r="AF27" s="66">
        <f>_xlfn.MINIFS(EXTR_AUTOCLAVE[[#This Row],[Date/Heure]:[BORNE]],$A$1:$AD$1,"TC")</f>
        <v>62.7</v>
      </c>
      <c r="AG27" s="86">
        <f>EXTR_AUTOCLAVE[[#This Row],[Max]]-T0min</f>
        <v>53.600000000000009</v>
      </c>
      <c r="AH27" s="86">
        <f>COUNTIFS(EXTR_AUTOCLAVE[[#This Row],[Date/Heure]:[BORNE]],"&gt;=385",$A$1:$AD$1,"TC")</f>
        <v>0</v>
      </c>
      <c r="AI27" s="86">
        <f>COUNTIFS(EXTR_AUTOCLAVE[[#This Row],[Date/Heure]:[BORNE]],"&gt;=200",$A$1:$AD$1,"TC")</f>
        <v>0</v>
      </c>
      <c r="AJ27" s="86">
        <f>COUNTIFS(EXTR_AUTOCLAVE[[#This Row],[Date/Heure]:[BORNE]],"&gt;=99",$A$1:$AD$1,"TC")</f>
        <v>0</v>
      </c>
    </row>
    <row r="28" spans="1:36" x14ac:dyDescent="0.25">
      <c r="A28" s="71">
        <v>45006.461400462962</v>
      </c>
      <c r="B28">
        <v>84</v>
      </c>
      <c r="C28">
        <v>2</v>
      </c>
      <c r="D28">
        <v>80.7</v>
      </c>
      <c r="E28">
        <v>-115</v>
      </c>
      <c r="F28">
        <v>2.1</v>
      </c>
      <c r="G28">
        <v>86.5</v>
      </c>
      <c r="H28">
        <v>73.5</v>
      </c>
      <c r="I28">
        <v>76.5</v>
      </c>
      <c r="J28">
        <v>71.400000000000006</v>
      </c>
      <c r="K28">
        <v>72.5</v>
      </c>
      <c r="L28">
        <v>1372</v>
      </c>
      <c r="M28">
        <v>1372</v>
      </c>
      <c r="N28">
        <v>1372</v>
      </c>
      <c r="O28">
        <v>1372</v>
      </c>
      <c r="P28">
        <v>1372</v>
      </c>
      <c r="Q28">
        <v>1372</v>
      </c>
      <c r="R28">
        <v>66.7</v>
      </c>
      <c r="S28">
        <v>64.900000000000006</v>
      </c>
      <c r="T28">
        <v>1372</v>
      </c>
      <c r="U28">
        <v>-5</v>
      </c>
      <c r="V28">
        <v>7</v>
      </c>
      <c r="W28">
        <v>-399</v>
      </c>
      <c r="X28">
        <v>-124</v>
      </c>
      <c r="Y28">
        <v>1</v>
      </c>
      <c r="Z28">
        <v>-220</v>
      </c>
      <c r="AC28"/>
      <c r="AE28" s="85">
        <f>_xlfn.MAXIFS(EXTR_AUTOCLAVE[[#This Row],[Date/Heure]:[BORNE]],$A$1:$AD$1,"TC")</f>
        <v>76.5</v>
      </c>
      <c r="AF28" s="66">
        <f>_xlfn.MINIFS(EXTR_AUTOCLAVE[[#This Row],[Date/Heure]:[BORNE]],$A$1:$AD$1,"TC")</f>
        <v>64.900000000000006</v>
      </c>
      <c r="AG28" s="86">
        <f>EXTR_AUTOCLAVE[[#This Row],[Max]]-T0min</f>
        <v>55.7</v>
      </c>
      <c r="AH28" s="86">
        <f>COUNTIFS(EXTR_AUTOCLAVE[[#This Row],[Date/Heure]:[BORNE]],"&gt;=385",$A$1:$AD$1,"TC")</f>
        <v>0</v>
      </c>
      <c r="AI28" s="86">
        <f>COUNTIFS(EXTR_AUTOCLAVE[[#This Row],[Date/Heure]:[BORNE]],"&gt;=200",$A$1:$AD$1,"TC")</f>
        <v>0</v>
      </c>
      <c r="AJ28" s="86">
        <f>COUNTIFS(EXTR_AUTOCLAVE[[#This Row],[Date/Heure]:[BORNE]],"&gt;=99",$A$1:$AD$1,"TC")</f>
        <v>0</v>
      </c>
    </row>
    <row r="29" spans="1:36" x14ac:dyDescent="0.25">
      <c r="A29" s="71">
        <v>45006.461747685185</v>
      </c>
      <c r="B29">
        <v>87.9</v>
      </c>
      <c r="C29">
        <v>2</v>
      </c>
      <c r="D29">
        <v>83.1</v>
      </c>
      <c r="E29">
        <v>-115</v>
      </c>
      <c r="F29">
        <v>2.1</v>
      </c>
      <c r="G29">
        <v>87.5</v>
      </c>
      <c r="H29">
        <v>75.3</v>
      </c>
      <c r="I29">
        <v>78.099999999999994</v>
      </c>
      <c r="J29">
        <v>73.3</v>
      </c>
      <c r="K29">
        <v>74.3</v>
      </c>
      <c r="L29">
        <v>1372</v>
      </c>
      <c r="M29">
        <v>1372</v>
      </c>
      <c r="N29">
        <v>1372</v>
      </c>
      <c r="O29">
        <v>1372</v>
      </c>
      <c r="P29">
        <v>1372</v>
      </c>
      <c r="Q29">
        <v>1372</v>
      </c>
      <c r="R29">
        <v>68.400000000000006</v>
      </c>
      <c r="S29">
        <v>66.7</v>
      </c>
      <c r="T29">
        <v>1372</v>
      </c>
      <c r="U29">
        <v>-5</v>
      </c>
      <c r="V29">
        <v>6</v>
      </c>
      <c r="W29">
        <v>-376</v>
      </c>
      <c r="X29">
        <v>-130</v>
      </c>
      <c r="Y29">
        <v>0</v>
      </c>
      <c r="Z29">
        <v>-140</v>
      </c>
      <c r="AC29"/>
      <c r="AE29" s="85">
        <f>_xlfn.MAXIFS(EXTR_AUTOCLAVE[[#This Row],[Date/Heure]:[BORNE]],$A$1:$AD$1,"TC")</f>
        <v>78.099999999999994</v>
      </c>
      <c r="AF29" s="66">
        <f>_xlfn.MINIFS(EXTR_AUTOCLAVE[[#This Row],[Date/Heure]:[BORNE]],$A$1:$AD$1,"TC")</f>
        <v>66.7</v>
      </c>
      <c r="AG29" s="86">
        <f>EXTR_AUTOCLAVE[[#This Row],[Max]]-T0min</f>
        <v>57.3</v>
      </c>
      <c r="AH29" s="86">
        <f>COUNTIFS(EXTR_AUTOCLAVE[[#This Row],[Date/Heure]:[BORNE]],"&gt;=385",$A$1:$AD$1,"TC")</f>
        <v>0</v>
      </c>
      <c r="AI29" s="86">
        <f>COUNTIFS(EXTR_AUTOCLAVE[[#This Row],[Date/Heure]:[BORNE]],"&gt;=200",$A$1:$AD$1,"TC")</f>
        <v>0</v>
      </c>
      <c r="AJ29" s="86">
        <f>COUNTIFS(EXTR_AUTOCLAVE[[#This Row],[Date/Heure]:[BORNE]],"&gt;=99",$A$1:$AD$1,"TC")</f>
        <v>0</v>
      </c>
    </row>
    <row r="30" spans="1:36" x14ac:dyDescent="0.25">
      <c r="A30" s="71">
        <v>45006.462094907409</v>
      </c>
      <c r="B30">
        <v>91.4</v>
      </c>
      <c r="C30">
        <v>2</v>
      </c>
      <c r="D30">
        <v>85.4</v>
      </c>
      <c r="E30">
        <v>-115</v>
      </c>
      <c r="F30">
        <v>2.1</v>
      </c>
      <c r="G30">
        <v>88</v>
      </c>
      <c r="H30">
        <v>77</v>
      </c>
      <c r="I30">
        <v>79.8</v>
      </c>
      <c r="J30">
        <v>75.099999999999994</v>
      </c>
      <c r="K30">
        <v>76.099999999999994</v>
      </c>
      <c r="L30">
        <v>1372</v>
      </c>
      <c r="M30">
        <v>1372</v>
      </c>
      <c r="N30">
        <v>1372</v>
      </c>
      <c r="O30">
        <v>1372</v>
      </c>
      <c r="P30">
        <v>1372</v>
      </c>
      <c r="Q30">
        <v>1372</v>
      </c>
      <c r="R30">
        <v>70.400000000000006</v>
      </c>
      <c r="S30">
        <v>68.7</v>
      </c>
      <c r="T30">
        <v>1372</v>
      </c>
      <c r="U30">
        <v>-5</v>
      </c>
      <c r="V30">
        <v>6</v>
      </c>
      <c r="W30">
        <v>-352</v>
      </c>
      <c r="X30">
        <v>-127</v>
      </c>
      <c r="Y30">
        <v>1</v>
      </c>
      <c r="Z30">
        <v>-246</v>
      </c>
      <c r="AC30"/>
      <c r="AE30" s="85">
        <f>_xlfn.MAXIFS(EXTR_AUTOCLAVE[[#This Row],[Date/Heure]:[BORNE]],$A$1:$AD$1,"TC")</f>
        <v>79.8</v>
      </c>
      <c r="AF30" s="66">
        <f>_xlfn.MINIFS(EXTR_AUTOCLAVE[[#This Row],[Date/Heure]:[BORNE]],$A$1:$AD$1,"TC")</f>
        <v>68.7</v>
      </c>
      <c r="AG30" s="86">
        <f>EXTR_AUTOCLAVE[[#This Row],[Max]]-T0min</f>
        <v>59</v>
      </c>
      <c r="AH30" s="86">
        <f>COUNTIFS(EXTR_AUTOCLAVE[[#This Row],[Date/Heure]:[BORNE]],"&gt;=385",$A$1:$AD$1,"TC")</f>
        <v>0</v>
      </c>
      <c r="AI30" s="86">
        <f>COUNTIFS(EXTR_AUTOCLAVE[[#This Row],[Date/Heure]:[BORNE]],"&gt;=200",$A$1:$AD$1,"TC")</f>
        <v>0</v>
      </c>
      <c r="AJ30" s="86">
        <f>COUNTIFS(EXTR_AUTOCLAVE[[#This Row],[Date/Heure]:[BORNE]],"&gt;=99",$A$1:$AD$1,"TC")</f>
        <v>0</v>
      </c>
    </row>
    <row r="31" spans="1:36" x14ac:dyDescent="0.25">
      <c r="A31" s="71">
        <v>45006.462442129632</v>
      </c>
      <c r="B31">
        <v>92.5</v>
      </c>
      <c r="C31">
        <v>2</v>
      </c>
      <c r="D31">
        <v>87.8</v>
      </c>
      <c r="E31">
        <v>-115</v>
      </c>
      <c r="F31">
        <v>2.1</v>
      </c>
      <c r="G31">
        <v>90.3</v>
      </c>
      <c r="H31">
        <v>79.599999999999994</v>
      </c>
      <c r="I31">
        <v>82.8</v>
      </c>
      <c r="J31">
        <v>77.599999999999994</v>
      </c>
      <c r="K31">
        <v>78.599999999999994</v>
      </c>
      <c r="L31">
        <v>1372</v>
      </c>
      <c r="M31">
        <v>1372</v>
      </c>
      <c r="N31">
        <v>1372</v>
      </c>
      <c r="O31">
        <v>1372</v>
      </c>
      <c r="P31">
        <v>1372</v>
      </c>
      <c r="Q31">
        <v>1372</v>
      </c>
      <c r="R31">
        <v>72.8</v>
      </c>
      <c r="S31">
        <v>71.099999999999994</v>
      </c>
      <c r="T31">
        <v>1372</v>
      </c>
      <c r="U31">
        <v>-5</v>
      </c>
      <c r="V31">
        <v>6</v>
      </c>
      <c r="W31">
        <v>-330</v>
      </c>
      <c r="X31">
        <v>-124</v>
      </c>
      <c r="Y31">
        <v>1</v>
      </c>
      <c r="Z31">
        <v>-316</v>
      </c>
      <c r="AC31"/>
      <c r="AE31" s="85">
        <f>_xlfn.MAXIFS(EXTR_AUTOCLAVE[[#This Row],[Date/Heure]:[BORNE]],$A$1:$AD$1,"TC")</f>
        <v>82.8</v>
      </c>
      <c r="AF31" s="66">
        <f>_xlfn.MINIFS(EXTR_AUTOCLAVE[[#This Row],[Date/Heure]:[BORNE]],$A$1:$AD$1,"TC")</f>
        <v>71.099999999999994</v>
      </c>
      <c r="AG31" s="86">
        <f>EXTR_AUTOCLAVE[[#This Row],[Max]]-T0min</f>
        <v>62</v>
      </c>
      <c r="AH31" s="86">
        <f>COUNTIFS(EXTR_AUTOCLAVE[[#This Row],[Date/Heure]:[BORNE]],"&gt;=385",$A$1:$AD$1,"TC")</f>
        <v>0</v>
      </c>
      <c r="AI31" s="86">
        <f>COUNTIFS(EXTR_AUTOCLAVE[[#This Row],[Date/Heure]:[BORNE]],"&gt;=200",$A$1:$AD$1,"TC")</f>
        <v>0</v>
      </c>
      <c r="AJ31" s="86">
        <f>COUNTIFS(EXTR_AUTOCLAVE[[#This Row],[Date/Heure]:[BORNE]],"&gt;=99",$A$1:$AD$1,"TC")</f>
        <v>0</v>
      </c>
    </row>
    <row r="32" spans="1:36" x14ac:dyDescent="0.25">
      <c r="A32" s="71">
        <v>45006.462789351855</v>
      </c>
      <c r="B32">
        <v>93.4</v>
      </c>
      <c r="C32">
        <v>2</v>
      </c>
      <c r="D32">
        <v>90.1</v>
      </c>
      <c r="E32">
        <v>-115</v>
      </c>
      <c r="F32">
        <v>2.1</v>
      </c>
      <c r="G32">
        <v>94.2</v>
      </c>
      <c r="H32">
        <v>82.9</v>
      </c>
      <c r="I32">
        <v>86</v>
      </c>
      <c r="J32">
        <v>80.400000000000006</v>
      </c>
      <c r="K32">
        <v>81.5</v>
      </c>
      <c r="L32">
        <v>1372</v>
      </c>
      <c r="M32">
        <v>1372</v>
      </c>
      <c r="N32">
        <v>1372</v>
      </c>
      <c r="O32">
        <v>1372</v>
      </c>
      <c r="P32">
        <v>1372</v>
      </c>
      <c r="Q32">
        <v>1372</v>
      </c>
      <c r="R32">
        <v>75.7</v>
      </c>
      <c r="S32">
        <v>73.7</v>
      </c>
      <c r="T32">
        <v>1372</v>
      </c>
      <c r="U32">
        <v>-5</v>
      </c>
      <c r="V32">
        <v>7</v>
      </c>
      <c r="W32">
        <v>-308</v>
      </c>
      <c r="X32">
        <v>-122</v>
      </c>
      <c r="Y32">
        <v>1</v>
      </c>
      <c r="Z32">
        <v>-285</v>
      </c>
      <c r="AC32"/>
      <c r="AE32" s="85">
        <f>_xlfn.MAXIFS(EXTR_AUTOCLAVE[[#This Row],[Date/Heure]:[BORNE]],$A$1:$AD$1,"TC")</f>
        <v>86</v>
      </c>
      <c r="AF32" s="66">
        <f>_xlfn.MINIFS(EXTR_AUTOCLAVE[[#This Row],[Date/Heure]:[BORNE]],$A$1:$AD$1,"TC")</f>
        <v>73.7</v>
      </c>
      <c r="AG32" s="86">
        <f>EXTR_AUTOCLAVE[[#This Row],[Max]]-T0min</f>
        <v>65.2</v>
      </c>
      <c r="AH32" s="86">
        <f>COUNTIFS(EXTR_AUTOCLAVE[[#This Row],[Date/Heure]:[BORNE]],"&gt;=385",$A$1:$AD$1,"TC")</f>
        <v>0</v>
      </c>
      <c r="AI32" s="86">
        <f>COUNTIFS(EXTR_AUTOCLAVE[[#This Row],[Date/Heure]:[BORNE]],"&gt;=200",$A$1:$AD$1,"TC")</f>
        <v>0</v>
      </c>
      <c r="AJ32" s="86">
        <f>COUNTIFS(EXTR_AUTOCLAVE[[#This Row],[Date/Heure]:[BORNE]],"&gt;=99",$A$1:$AD$1,"TC")</f>
        <v>0</v>
      </c>
    </row>
    <row r="33" spans="1:36" x14ac:dyDescent="0.25">
      <c r="A33" s="71">
        <v>45006.463136574072</v>
      </c>
      <c r="B33">
        <v>95</v>
      </c>
      <c r="C33">
        <v>2</v>
      </c>
      <c r="D33">
        <v>92.4</v>
      </c>
      <c r="E33">
        <v>-115</v>
      </c>
      <c r="F33">
        <v>2.1</v>
      </c>
      <c r="G33">
        <v>98</v>
      </c>
      <c r="H33">
        <v>85.5</v>
      </c>
      <c r="I33">
        <v>88.7</v>
      </c>
      <c r="J33">
        <v>83</v>
      </c>
      <c r="K33">
        <v>84.1</v>
      </c>
      <c r="L33">
        <v>1372</v>
      </c>
      <c r="M33">
        <v>1372</v>
      </c>
      <c r="N33">
        <v>1372</v>
      </c>
      <c r="O33">
        <v>1372</v>
      </c>
      <c r="P33">
        <v>1372</v>
      </c>
      <c r="Q33">
        <v>1372</v>
      </c>
      <c r="R33">
        <v>77.8</v>
      </c>
      <c r="S33">
        <v>75.900000000000006</v>
      </c>
      <c r="T33">
        <v>1372</v>
      </c>
      <c r="U33">
        <v>-5</v>
      </c>
      <c r="V33">
        <v>6</v>
      </c>
      <c r="W33">
        <v>-287</v>
      </c>
      <c r="X33">
        <v>-127</v>
      </c>
      <c r="Y33">
        <v>0</v>
      </c>
      <c r="Z33">
        <v>-282</v>
      </c>
      <c r="AC33"/>
      <c r="AE33" s="85">
        <f>_xlfn.MAXIFS(EXTR_AUTOCLAVE[[#This Row],[Date/Heure]:[BORNE]],$A$1:$AD$1,"TC")</f>
        <v>88.7</v>
      </c>
      <c r="AF33" s="66">
        <f>_xlfn.MINIFS(EXTR_AUTOCLAVE[[#This Row],[Date/Heure]:[BORNE]],$A$1:$AD$1,"TC")</f>
        <v>75.900000000000006</v>
      </c>
      <c r="AG33" s="86">
        <f>EXTR_AUTOCLAVE[[#This Row],[Max]]-T0min</f>
        <v>67.900000000000006</v>
      </c>
      <c r="AH33" s="86">
        <f>COUNTIFS(EXTR_AUTOCLAVE[[#This Row],[Date/Heure]:[BORNE]],"&gt;=385",$A$1:$AD$1,"TC")</f>
        <v>0</v>
      </c>
      <c r="AI33" s="86">
        <f>COUNTIFS(EXTR_AUTOCLAVE[[#This Row],[Date/Heure]:[BORNE]],"&gt;=200",$A$1:$AD$1,"TC")</f>
        <v>0</v>
      </c>
      <c r="AJ33" s="86">
        <f>COUNTIFS(EXTR_AUTOCLAVE[[#This Row],[Date/Heure]:[BORNE]],"&gt;=99",$A$1:$AD$1,"TC")</f>
        <v>0</v>
      </c>
    </row>
    <row r="34" spans="1:36" x14ac:dyDescent="0.25">
      <c r="A34" s="71">
        <v>45006.463483796295</v>
      </c>
      <c r="B34">
        <v>98.3</v>
      </c>
      <c r="C34">
        <v>2</v>
      </c>
      <c r="D34">
        <v>94.8</v>
      </c>
      <c r="E34">
        <v>-115</v>
      </c>
      <c r="F34">
        <v>2</v>
      </c>
      <c r="G34">
        <v>99.9</v>
      </c>
      <c r="H34">
        <v>87.5</v>
      </c>
      <c r="I34">
        <v>90.5</v>
      </c>
      <c r="J34">
        <v>85.1</v>
      </c>
      <c r="K34">
        <v>86.1</v>
      </c>
      <c r="L34">
        <v>1372</v>
      </c>
      <c r="M34">
        <v>1372</v>
      </c>
      <c r="N34">
        <v>1372</v>
      </c>
      <c r="O34">
        <v>1372</v>
      </c>
      <c r="P34">
        <v>1372</v>
      </c>
      <c r="Q34">
        <v>1372</v>
      </c>
      <c r="R34">
        <v>79.900000000000006</v>
      </c>
      <c r="S34">
        <v>78</v>
      </c>
      <c r="T34">
        <v>1372</v>
      </c>
      <c r="U34">
        <v>-5</v>
      </c>
      <c r="V34">
        <v>6</v>
      </c>
      <c r="W34">
        <v>-266</v>
      </c>
      <c r="X34">
        <v>-125</v>
      </c>
      <c r="Y34">
        <v>0</v>
      </c>
      <c r="Z34">
        <v>-217</v>
      </c>
      <c r="AC34"/>
      <c r="AE34" s="85">
        <f>_xlfn.MAXIFS(EXTR_AUTOCLAVE[[#This Row],[Date/Heure]:[BORNE]],$A$1:$AD$1,"TC")</f>
        <v>90.5</v>
      </c>
      <c r="AF34" s="66">
        <f>_xlfn.MINIFS(EXTR_AUTOCLAVE[[#This Row],[Date/Heure]:[BORNE]],$A$1:$AD$1,"TC")</f>
        <v>78</v>
      </c>
      <c r="AG34" s="86">
        <f>EXTR_AUTOCLAVE[[#This Row],[Max]]-T0min</f>
        <v>69.7</v>
      </c>
      <c r="AH34" s="86">
        <f>COUNTIFS(EXTR_AUTOCLAVE[[#This Row],[Date/Heure]:[BORNE]],"&gt;=385",$A$1:$AD$1,"TC")</f>
        <v>0</v>
      </c>
      <c r="AI34" s="86">
        <f>COUNTIFS(EXTR_AUTOCLAVE[[#This Row],[Date/Heure]:[BORNE]],"&gt;=200",$A$1:$AD$1,"TC")</f>
        <v>0</v>
      </c>
      <c r="AJ34" s="86">
        <f>COUNTIFS(EXTR_AUTOCLAVE[[#This Row],[Date/Heure]:[BORNE]],"&gt;=99",$A$1:$AD$1,"TC")</f>
        <v>0</v>
      </c>
    </row>
    <row r="35" spans="1:36" x14ac:dyDescent="0.25">
      <c r="A35" s="71">
        <v>45006.463831018518</v>
      </c>
      <c r="B35">
        <v>102.3</v>
      </c>
      <c r="C35">
        <v>2</v>
      </c>
      <c r="D35">
        <v>97.2</v>
      </c>
      <c r="E35">
        <v>-115</v>
      </c>
      <c r="F35">
        <v>2.1</v>
      </c>
      <c r="G35">
        <v>100.5</v>
      </c>
      <c r="H35">
        <v>89.1</v>
      </c>
      <c r="I35">
        <v>92</v>
      </c>
      <c r="J35">
        <v>86.8</v>
      </c>
      <c r="K35">
        <v>87.7</v>
      </c>
      <c r="L35">
        <v>1372</v>
      </c>
      <c r="M35">
        <v>1372</v>
      </c>
      <c r="N35">
        <v>1372</v>
      </c>
      <c r="O35">
        <v>1372</v>
      </c>
      <c r="P35">
        <v>1372</v>
      </c>
      <c r="Q35">
        <v>1372</v>
      </c>
      <c r="R35">
        <v>82</v>
      </c>
      <c r="S35">
        <v>79.7</v>
      </c>
      <c r="T35">
        <v>1372</v>
      </c>
      <c r="U35">
        <v>-5</v>
      </c>
      <c r="V35">
        <v>6</v>
      </c>
      <c r="W35">
        <v>-247</v>
      </c>
      <c r="X35">
        <v>-123</v>
      </c>
      <c r="Y35">
        <v>1</v>
      </c>
      <c r="Z35">
        <v>-507</v>
      </c>
      <c r="AC35"/>
      <c r="AE35" s="85">
        <f>_xlfn.MAXIFS(EXTR_AUTOCLAVE[[#This Row],[Date/Heure]:[BORNE]],$A$1:$AD$1,"TC")</f>
        <v>92</v>
      </c>
      <c r="AF35" s="66">
        <f>_xlfn.MINIFS(EXTR_AUTOCLAVE[[#This Row],[Date/Heure]:[BORNE]],$A$1:$AD$1,"TC")</f>
        <v>79.7</v>
      </c>
      <c r="AG35" s="86">
        <f>EXTR_AUTOCLAVE[[#This Row],[Max]]-T0min</f>
        <v>71.2</v>
      </c>
      <c r="AH35" s="86">
        <f>COUNTIFS(EXTR_AUTOCLAVE[[#This Row],[Date/Heure]:[BORNE]],"&gt;=385",$A$1:$AD$1,"TC")</f>
        <v>0</v>
      </c>
      <c r="AI35" s="86">
        <f>COUNTIFS(EXTR_AUTOCLAVE[[#This Row],[Date/Heure]:[BORNE]],"&gt;=200",$A$1:$AD$1,"TC")</f>
        <v>0</v>
      </c>
      <c r="AJ35" s="86">
        <f>COUNTIFS(EXTR_AUTOCLAVE[[#This Row],[Date/Heure]:[BORNE]],"&gt;=99",$A$1:$AD$1,"TC")</f>
        <v>0</v>
      </c>
    </row>
    <row r="36" spans="1:36" x14ac:dyDescent="0.25">
      <c r="A36" s="71">
        <v>45006.464178240742</v>
      </c>
      <c r="B36">
        <v>104.9</v>
      </c>
      <c r="C36">
        <v>2</v>
      </c>
      <c r="D36">
        <v>99.5</v>
      </c>
      <c r="E36">
        <v>-115</v>
      </c>
      <c r="F36">
        <v>2.1</v>
      </c>
      <c r="G36">
        <v>101.6</v>
      </c>
      <c r="H36">
        <v>91.3</v>
      </c>
      <c r="I36">
        <v>94.1</v>
      </c>
      <c r="J36">
        <v>88.8</v>
      </c>
      <c r="K36">
        <v>89.8</v>
      </c>
      <c r="L36">
        <v>1372</v>
      </c>
      <c r="M36">
        <v>1372</v>
      </c>
      <c r="N36">
        <v>1372</v>
      </c>
      <c r="O36">
        <v>1372</v>
      </c>
      <c r="P36">
        <v>1372</v>
      </c>
      <c r="Q36">
        <v>1372</v>
      </c>
      <c r="R36">
        <v>83.8</v>
      </c>
      <c r="S36">
        <v>81.8</v>
      </c>
      <c r="T36">
        <v>1372</v>
      </c>
      <c r="U36">
        <v>-5</v>
      </c>
      <c r="V36">
        <v>6</v>
      </c>
      <c r="W36">
        <v>-228</v>
      </c>
      <c r="X36">
        <v>-122</v>
      </c>
      <c r="Y36">
        <v>0</v>
      </c>
      <c r="Z36">
        <v>-451</v>
      </c>
      <c r="AC36"/>
      <c r="AE36" s="85">
        <f>_xlfn.MAXIFS(EXTR_AUTOCLAVE[[#This Row],[Date/Heure]:[BORNE]],$A$1:$AD$1,"TC")</f>
        <v>94.1</v>
      </c>
      <c r="AF36" s="66">
        <f>_xlfn.MINIFS(EXTR_AUTOCLAVE[[#This Row],[Date/Heure]:[BORNE]],$A$1:$AD$1,"TC")</f>
        <v>81.8</v>
      </c>
      <c r="AG36" s="86">
        <f>EXTR_AUTOCLAVE[[#This Row],[Max]]-T0min</f>
        <v>73.3</v>
      </c>
      <c r="AH36" s="86">
        <f>COUNTIFS(EXTR_AUTOCLAVE[[#This Row],[Date/Heure]:[BORNE]],"&gt;=385",$A$1:$AD$1,"TC")</f>
        <v>0</v>
      </c>
      <c r="AI36" s="86">
        <f>COUNTIFS(EXTR_AUTOCLAVE[[#This Row],[Date/Heure]:[BORNE]],"&gt;=200",$A$1:$AD$1,"TC")</f>
        <v>0</v>
      </c>
      <c r="AJ36" s="86">
        <f>COUNTIFS(EXTR_AUTOCLAVE[[#This Row],[Date/Heure]:[BORNE]],"&gt;=99",$A$1:$AD$1,"TC")</f>
        <v>0</v>
      </c>
    </row>
    <row r="37" spans="1:36" x14ac:dyDescent="0.25">
      <c r="A37" s="71">
        <v>45006.464525462965</v>
      </c>
      <c r="B37">
        <v>106.2</v>
      </c>
      <c r="C37">
        <v>2</v>
      </c>
      <c r="D37">
        <v>101.8</v>
      </c>
      <c r="E37">
        <v>-115</v>
      </c>
      <c r="F37">
        <v>2.1</v>
      </c>
      <c r="G37">
        <v>104.8</v>
      </c>
      <c r="H37">
        <v>94</v>
      </c>
      <c r="I37">
        <v>97.1</v>
      </c>
      <c r="J37">
        <v>91.4</v>
      </c>
      <c r="K37">
        <v>92.5</v>
      </c>
      <c r="L37">
        <v>1372</v>
      </c>
      <c r="M37">
        <v>1372</v>
      </c>
      <c r="N37">
        <v>1372</v>
      </c>
      <c r="O37">
        <v>1372</v>
      </c>
      <c r="P37">
        <v>1372</v>
      </c>
      <c r="Q37">
        <v>1372</v>
      </c>
      <c r="R37">
        <v>86.5</v>
      </c>
      <c r="S37">
        <v>84.2</v>
      </c>
      <c r="T37">
        <v>1372</v>
      </c>
      <c r="U37">
        <v>-5</v>
      </c>
      <c r="V37">
        <v>6</v>
      </c>
      <c r="W37">
        <v>-209</v>
      </c>
      <c r="X37">
        <v>-127</v>
      </c>
      <c r="Y37">
        <v>0</v>
      </c>
      <c r="Z37">
        <v>-243</v>
      </c>
      <c r="AC37"/>
      <c r="AE37" s="85">
        <f>_xlfn.MAXIFS(EXTR_AUTOCLAVE[[#This Row],[Date/Heure]:[BORNE]],$A$1:$AD$1,"TC")</f>
        <v>97.1</v>
      </c>
      <c r="AF37" s="66">
        <f>_xlfn.MINIFS(EXTR_AUTOCLAVE[[#This Row],[Date/Heure]:[BORNE]],$A$1:$AD$1,"TC")</f>
        <v>84.2</v>
      </c>
      <c r="AG37" s="86">
        <f>EXTR_AUTOCLAVE[[#This Row],[Max]]-T0min</f>
        <v>76.3</v>
      </c>
      <c r="AH37" s="86">
        <f>COUNTIFS(EXTR_AUTOCLAVE[[#This Row],[Date/Heure]:[BORNE]],"&gt;=385",$A$1:$AD$1,"TC")</f>
        <v>0</v>
      </c>
      <c r="AI37" s="86">
        <f>COUNTIFS(EXTR_AUTOCLAVE[[#This Row],[Date/Heure]:[BORNE]],"&gt;=200",$A$1:$AD$1,"TC")</f>
        <v>0</v>
      </c>
      <c r="AJ37" s="86">
        <f>COUNTIFS(EXTR_AUTOCLAVE[[#This Row],[Date/Heure]:[BORNE]],"&gt;=99",$A$1:$AD$1,"TC")</f>
        <v>0</v>
      </c>
    </row>
    <row r="38" spans="1:36" x14ac:dyDescent="0.25">
      <c r="A38" s="71">
        <v>45006.464872685188</v>
      </c>
      <c r="B38">
        <v>107.3</v>
      </c>
      <c r="C38">
        <v>2</v>
      </c>
      <c r="D38">
        <v>104.2</v>
      </c>
      <c r="E38">
        <v>-115</v>
      </c>
      <c r="F38">
        <v>2</v>
      </c>
      <c r="G38">
        <v>109</v>
      </c>
      <c r="H38">
        <v>97.2</v>
      </c>
      <c r="I38">
        <v>100.2</v>
      </c>
      <c r="J38">
        <v>94.2</v>
      </c>
      <c r="K38">
        <v>95.5</v>
      </c>
      <c r="L38">
        <v>1372</v>
      </c>
      <c r="M38">
        <v>1372</v>
      </c>
      <c r="N38">
        <v>1372</v>
      </c>
      <c r="O38">
        <v>1372</v>
      </c>
      <c r="P38">
        <v>1372</v>
      </c>
      <c r="Q38">
        <v>1372</v>
      </c>
      <c r="R38">
        <v>88.9</v>
      </c>
      <c r="S38">
        <v>86.8</v>
      </c>
      <c r="T38">
        <v>1372</v>
      </c>
      <c r="U38">
        <v>-5</v>
      </c>
      <c r="V38">
        <v>7</v>
      </c>
      <c r="W38">
        <v>-191</v>
      </c>
      <c r="X38">
        <v>-125</v>
      </c>
      <c r="Y38">
        <v>0</v>
      </c>
      <c r="Z38">
        <v>-356</v>
      </c>
      <c r="AC38"/>
      <c r="AE38" s="85">
        <f>_xlfn.MAXIFS(EXTR_AUTOCLAVE[[#This Row],[Date/Heure]:[BORNE]],$A$1:$AD$1,"TC")</f>
        <v>100.2</v>
      </c>
      <c r="AF38" s="66">
        <f>_xlfn.MINIFS(EXTR_AUTOCLAVE[[#This Row],[Date/Heure]:[BORNE]],$A$1:$AD$1,"TC")</f>
        <v>86.8</v>
      </c>
      <c r="AG38" s="86">
        <f>EXTR_AUTOCLAVE[[#This Row],[Max]]-T0min</f>
        <v>79.400000000000006</v>
      </c>
      <c r="AH38" s="86">
        <f>COUNTIFS(EXTR_AUTOCLAVE[[#This Row],[Date/Heure]:[BORNE]],"&gt;=385",$A$1:$AD$1,"TC")</f>
        <v>0</v>
      </c>
      <c r="AI38" s="86">
        <f>COUNTIFS(EXTR_AUTOCLAVE[[#This Row],[Date/Heure]:[BORNE]],"&gt;=200",$A$1:$AD$1,"TC")</f>
        <v>0</v>
      </c>
      <c r="AJ38" s="86">
        <f>COUNTIFS(EXTR_AUTOCLAVE[[#This Row],[Date/Heure]:[BORNE]],"&gt;=99",$A$1:$AD$1,"TC")</f>
        <v>1</v>
      </c>
    </row>
    <row r="39" spans="1:36" x14ac:dyDescent="0.25">
      <c r="A39" s="71">
        <v>45006.465219907404</v>
      </c>
      <c r="B39">
        <v>109.5</v>
      </c>
      <c r="C39">
        <v>2</v>
      </c>
      <c r="D39">
        <v>106.5</v>
      </c>
      <c r="E39">
        <v>-115</v>
      </c>
      <c r="F39">
        <v>2</v>
      </c>
      <c r="G39">
        <v>111.9</v>
      </c>
      <c r="H39">
        <v>99.6</v>
      </c>
      <c r="I39">
        <v>102.5</v>
      </c>
      <c r="J39">
        <v>96.5</v>
      </c>
      <c r="K39">
        <v>97.6</v>
      </c>
      <c r="L39">
        <v>1372</v>
      </c>
      <c r="M39">
        <v>1372</v>
      </c>
      <c r="N39">
        <v>1372</v>
      </c>
      <c r="O39">
        <v>1372</v>
      </c>
      <c r="P39">
        <v>1372</v>
      </c>
      <c r="Q39">
        <v>1372</v>
      </c>
      <c r="R39">
        <v>91.4</v>
      </c>
      <c r="S39">
        <v>89.1</v>
      </c>
      <c r="T39">
        <v>1372</v>
      </c>
      <c r="U39">
        <v>-5</v>
      </c>
      <c r="V39">
        <v>7</v>
      </c>
      <c r="W39">
        <v>-175</v>
      </c>
      <c r="X39">
        <v>-123</v>
      </c>
      <c r="Y39">
        <v>0</v>
      </c>
      <c r="Z39">
        <v>-307</v>
      </c>
      <c r="AC39"/>
      <c r="AE39" s="85">
        <f>_xlfn.MAXIFS(EXTR_AUTOCLAVE[[#This Row],[Date/Heure]:[BORNE]],$A$1:$AD$1,"TC")</f>
        <v>102.5</v>
      </c>
      <c r="AF39" s="66">
        <f>_xlfn.MINIFS(EXTR_AUTOCLAVE[[#This Row],[Date/Heure]:[BORNE]],$A$1:$AD$1,"TC")</f>
        <v>89.1</v>
      </c>
      <c r="AG39" s="86">
        <f>EXTR_AUTOCLAVE[[#This Row],[Max]]-T0min</f>
        <v>81.7</v>
      </c>
      <c r="AH39" s="86">
        <f>COUNTIFS(EXTR_AUTOCLAVE[[#This Row],[Date/Heure]:[BORNE]],"&gt;=385",$A$1:$AD$1,"TC")</f>
        <v>0</v>
      </c>
      <c r="AI39" s="86">
        <f>COUNTIFS(EXTR_AUTOCLAVE[[#This Row],[Date/Heure]:[BORNE]],"&gt;=200",$A$1:$AD$1,"TC")</f>
        <v>0</v>
      </c>
      <c r="AJ39" s="86">
        <f>COUNTIFS(EXTR_AUTOCLAVE[[#This Row],[Date/Heure]:[BORNE]],"&gt;=99",$A$1:$AD$1,"TC")</f>
        <v>2</v>
      </c>
    </row>
    <row r="40" spans="1:36" x14ac:dyDescent="0.25">
      <c r="A40" s="71">
        <v>45006.465567129628</v>
      </c>
      <c r="B40">
        <v>113.3</v>
      </c>
      <c r="C40">
        <v>2</v>
      </c>
      <c r="D40">
        <v>108.9</v>
      </c>
      <c r="E40">
        <v>-115</v>
      </c>
      <c r="F40">
        <v>2</v>
      </c>
      <c r="G40">
        <v>113</v>
      </c>
      <c r="H40">
        <v>101.4</v>
      </c>
      <c r="I40">
        <v>104.1</v>
      </c>
      <c r="J40">
        <v>98.4</v>
      </c>
      <c r="K40">
        <v>99.5</v>
      </c>
      <c r="L40">
        <v>1372</v>
      </c>
      <c r="M40">
        <v>1372</v>
      </c>
      <c r="N40">
        <v>1372</v>
      </c>
      <c r="O40">
        <v>1372</v>
      </c>
      <c r="P40">
        <v>1372</v>
      </c>
      <c r="Q40">
        <v>1372</v>
      </c>
      <c r="R40">
        <v>93.1</v>
      </c>
      <c r="S40">
        <v>91</v>
      </c>
      <c r="T40">
        <v>1372</v>
      </c>
      <c r="U40">
        <v>-5</v>
      </c>
      <c r="V40">
        <v>7</v>
      </c>
      <c r="W40">
        <v>-160</v>
      </c>
      <c r="X40">
        <v>-122</v>
      </c>
      <c r="Y40">
        <v>0</v>
      </c>
      <c r="Z40">
        <v>-258</v>
      </c>
      <c r="AC40"/>
      <c r="AE40" s="85">
        <f>_xlfn.MAXIFS(EXTR_AUTOCLAVE[[#This Row],[Date/Heure]:[BORNE]],$A$1:$AD$1,"TC")</f>
        <v>104.1</v>
      </c>
      <c r="AF40" s="66">
        <f>_xlfn.MINIFS(EXTR_AUTOCLAVE[[#This Row],[Date/Heure]:[BORNE]],$A$1:$AD$1,"TC")</f>
        <v>91</v>
      </c>
      <c r="AG40" s="86">
        <f>EXTR_AUTOCLAVE[[#This Row],[Max]]-T0min</f>
        <v>83.3</v>
      </c>
      <c r="AH40" s="86">
        <f>COUNTIFS(EXTR_AUTOCLAVE[[#This Row],[Date/Heure]:[BORNE]],"&gt;=385",$A$1:$AD$1,"TC")</f>
        <v>0</v>
      </c>
      <c r="AI40" s="86">
        <f>COUNTIFS(EXTR_AUTOCLAVE[[#This Row],[Date/Heure]:[BORNE]],"&gt;=200",$A$1:$AD$1,"TC")</f>
        <v>0</v>
      </c>
      <c r="AJ40" s="86">
        <f>COUNTIFS(EXTR_AUTOCLAVE[[#This Row],[Date/Heure]:[BORNE]],"&gt;=99",$A$1:$AD$1,"TC")</f>
        <v>3</v>
      </c>
    </row>
    <row r="41" spans="1:36" x14ac:dyDescent="0.25">
      <c r="A41" s="71">
        <v>45006.465914351851</v>
      </c>
      <c r="B41">
        <v>116.6</v>
      </c>
      <c r="C41">
        <v>2</v>
      </c>
      <c r="D41">
        <v>111.3</v>
      </c>
      <c r="E41">
        <v>-115</v>
      </c>
      <c r="F41">
        <v>2</v>
      </c>
      <c r="G41">
        <v>113.7</v>
      </c>
      <c r="H41">
        <v>103.2</v>
      </c>
      <c r="I41">
        <v>106</v>
      </c>
      <c r="J41">
        <v>100.2</v>
      </c>
      <c r="K41">
        <v>101.3</v>
      </c>
      <c r="L41">
        <v>1372</v>
      </c>
      <c r="M41">
        <v>1372</v>
      </c>
      <c r="N41">
        <v>1372</v>
      </c>
      <c r="O41">
        <v>1372</v>
      </c>
      <c r="P41">
        <v>1372</v>
      </c>
      <c r="Q41">
        <v>1372</v>
      </c>
      <c r="R41">
        <v>95</v>
      </c>
      <c r="S41">
        <v>92.9</v>
      </c>
      <c r="T41">
        <v>1372</v>
      </c>
      <c r="U41">
        <v>-5</v>
      </c>
      <c r="V41">
        <v>6</v>
      </c>
      <c r="W41">
        <v>-149</v>
      </c>
      <c r="X41">
        <v>-129</v>
      </c>
      <c r="Y41">
        <v>0</v>
      </c>
      <c r="Z41">
        <v>-212</v>
      </c>
      <c r="AC41"/>
      <c r="AE41" s="85">
        <f>_xlfn.MAXIFS(EXTR_AUTOCLAVE[[#This Row],[Date/Heure]:[BORNE]],$A$1:$AD$1,"TC")</f>
        <v>106</v>
      </c>
      <c r="AF41" s="66">
        <f>_xlfn.MINIFS(EXTR_AUTOCLAVE[[#This Row],[Date/Heure]:[BORNE]],$A$1:$AD$1,"TC")</f>
        <v>92.9</v>
      </c>
      <c r="AG41" s="86">
        <f>EXTR_AUTOCLAVE[[#This Row],[Max]]-T0min</f>
        <v>85.2</v>
      </c>
      <c r="AH41" s="86">
        <f>COUNTIFS(EXTR_AUTOCLAVE[[#This Row],[Date/Heure]:[BORNE]],"&gt;=385",$A$1:$AD$1,"TC")</f>
        <v>0</v>
      </c>
      <c r="AI41" s="86">
        <f>COUNTIFS(EXTR_AUTOCLAVE[[#This Row],[Date/Heure]:[BORNE]],"&gt;=200",$A$1:$AD$1,"TC")</f>
        <v>0</v>
      </c>
      <c r="AJ41" s="86">
        <f>COUNTIFS(EXTR_AUTOCLAVE[[#This Row],[Date/Heure]:[BORNE]],"&gt;=99",$A$1:$AD$1,"TC")</f>
        <v>4</v>
      </c>
    </row>
    <row r="42" spans="1:36" x14ac:dyDescent="0.25">
      <c r="A42" s="71">
        <v>45006.466261574074</v>
      </c>
      <c r="B42">
        <v>118.4</v>
      </c>
      <c r="C42">
        <v>2</v>
      </c>
      <c r="D42">
        <v>113.6</v>
      </c>
      <c r="E42">
        <v>-115</v>
      </c>
      <c r="F42">
        <v>2</v>
      </c>
      <c r="G42">
        <v>116.2</v>
      </c>
      <c r="H42">
        <v>105.7</v>
      </c>
      <c r="I42">
        <v>108.7</v>
      </c>
      <c r="J42">
        <v>102.6</v>
      </c>
      <c r="K42">
        <v>103.8</v>
      </c>
      <c r="L42">
        <v>1372</v>
      </c>
      <c r="M42">
        <v>1372</v>
      </c>
      <c r="N42">
        <v>1372</v>
      </c>
      <c r="O42">
        <v>1372</v>
      </c>
      <c r="P42">
        <v>1372</v>
      </c>
      <c r="Q42">
        <v>1372</v>
      </c>
      <c r="R42">
        <v>97.4</v>
      </c>
      <c r="S42">
        <v>95.3</v>
      </c>
      <c r="T42">
        <v>1372</v>
      </c>
      <c r="U42">
        <v>-5</v>
      </c>
      <c r="V42">
        <v>7</v>
      </c>
      <c r="W42">
        <v>-145</v>
      </c>
      <c r="X42">
        <v>-126</v>
      </c>
      <c r="Y42">
        <v>0</v>
      </c>
      <c r="Z42">
        <v>-169</v>
      </c>
      <c r="AC42"/>
      <c r="AE42" s="85">
        <f>_xlfn.MAXIFS(EXTR_AUTOCLAVE[[#This Row],[Date/Heure]:[BORNE]],$A$1:$AD$1,"TC")</f>
        <v>108.7</v>
      </c>
      <c r="AF42" s="66">
        <f>_xlfn.MINIFS(EXTR_AUTOCLAVE[[#This Row],[Date/Heure]:[BORNE]],$A$1:$AD$1,"TC")</f>
        <v>95.3</v>
      </c>
      <c r="AG42" s="86">
        <f>EXTR_AUTOCLAVE[[#This Row],[Max]]-T0min</f>
        <v>87.9</v>
      </c>
      <c r="AH42" s="86">
        <f>COUNTIFS(EXTR_AUTOCLAVE[[#This Row],[Date/Heure]:[BORNE]],"&gt;=385",$A$1:$AD$1,"TC")</f>
        <v>0</v>
      </c>
      <c r="AI42" s="86">
        <f>COUNTIFS(EXTR_AUTOCLAVE[[#This Row],[Date/Heure]:[BORNE]],"&gt;=200",$A$1:$AD$1,"TC")</f>
        <v>0</v>
      </c>
      <c r="AJ42" s="86">
        <f>COUNTIFS(EXTR_AUTOCLAVE[[#This Row],[Date/Heure]:[BORNE]],"&gt;=99",$A$1:$AD$1,"TC")</f>
        <v>4</v>
      </c>
    </row>
    <row r="43" spans="1:36" x14ac:dyDescent="0.25">
      <c r="A43" s="71">
        <v>45006.466608796298</v>
      </c>
      <c r="B43">
        <v>119.1</v>
      </c>
      <c r="C43">
        <v>2</v>
      </c>
      <c r="D43">
        <v>116</v>
      </c>
      <c r="E43">
        <v>-115</v>
      </c>
      <c r="F43">
        <v>2</v>
      </c>
      <c r="G43">
        <v>120</v>
      </c>
      <c r="H43">
        <v>108.9</v>
      </c>
      <c r="I43">
        <v>111.9</v>
      </c>
      <c r="J43">
        <v>105.3</v>
      </c>
      <c r="K43">
        <v>106.6</v>
      </c>
      <c r="L43">
        <v>1372</v>
      </c>
      <c r="M43">
        <v>1372</v>
      </c>
      <c r="N43">
        <v>1372</v>
      </c>
      <c r="O43">
        <v>1372</v>
      </c>
      <c r="P43">
        <v>1372</v>
      </c>
      <c r="Q43">
        <v>1372</v>
      </c>
      <c r="R43">
        <v>100</v>
      </c>
      <c r="S43">
        <v>97.8</v>
      </c>
      <c r="T43">
        <v>1372</v>
      </c>
      <c r="U43">
        <v>-5</v>
      </c>
      <c r="V43">
        <v>7</v>
      </c>
      <c r="W43">
        <v>-140</v>
      </c>
      <c r="X43">
        <v>-123</v>
      </c>
      <c r="Y43">
        <v>0</v>
      </c>
      <c r="Z43">
        <v>-143</v>
      </c>
      <c r="AC43"/>
      <c r="AE43" s="85">
        <f>_xlfn.MAXIFS(EXTR_AUTOCLAVE[[#This Row],[Date/Heure]:[BORNE]],$A$1:$AD$1,"TC")</f>
        <v>111.9</v>
      </c>
      <c r="AF43" s="66">
        <f>_xlfn.MINIFS(EXTR_AUTOCLAVE[[#This Row],[Date/Heure]:[BORNE]],$A$1:$AD$1,"TC")</f>
        <v>97.8</v>
      </c>
      <c r="AG43" s="86">
        <f>EXTR_AUTOCLAVE[[#This Row],[Max]]-T0min</f>
        <v>91.100000000000009</v>
      </c>
      <c r="AH43" s="86">
        <f>COUNTIFS(EXTR_AUTOCLAVE[[#This Row],[Date/Heure]:[BORNE]],"&gt;=385",$A$1:$AD$1,"TC")</f>
        <v>0</v>
      </c>
      <c r="AI43" s="86">
        <f>COUNTIFS(EXTR_AUTOCLAVE[[#This Row],[Date/Heure]:[BORNE]],"&gt;=200",$A$1:$AD$1,"TC")</f>
        <v>0</v>
      </c>
      <c r="AJ43" s="86">
        <f>COUNTIFS(EXTR_AUTOCLAVE[[#This Row],[Date/Heure]:[BORNE]],"&gt;=99",$A$1:$AD$1,"TC")</f>
        <v>5</v>
      </c>
    </row>
    <row r="44" spans="1:36" x14ac:dyDescent="0.25">
      <c r="A44" s="71">
        <v>45006.466956018521</v>
      </c>
      <c r="B44">
        <v>121</v>
      </c>
      <c r="C44">
        <v>2</v>
      </c>
      <c r="D44">
        <v>118.3</v>
      </c>
      <c r="E44">
        <v>-115</v>
      </c>
      <c r="F44">
        <v>2</v>
      </c>
      <c r="G44">
        <v>123.5</v>
      </c>
      <c r="H44">
        <v>111.6</v>
      </c>
      <c r="I44">
        <v>114.5</v>
      </c>
      <c r="J44">
        <v>107.9</v>
      </c>
      <c r="K44">
        <v>109.3</v>
      </c>
      <c r="L44">
        <v>1372</v>
      </c>
      <c r="M44">
        <v>1372</v>
      </c>
      <c r="N44">
        <v>1372</v>
      </c>
      <c r="O44">
        <v>1372</v>
      </c>
      <c r="P44">
        <v>1372</v>
      </c>
      <c r="Q44">
        <v>1372</v>
      </c>
      <c r="R44">
        <v>102.3</v>
      </c>
      <c r="S44">
        <v>100.2</v>
      </c>
      <c r="T44">
        <v>1372</v>
      </c>
      <c r="U44">
        <v>-5</v>
      </c>
      <c r="V44">
        <v>7</v>
      </c>
      <c r="W44">
        <v>-142</v>
      </c>
      <c r="X44">
        <v>-122</v>
      </c>
      <c r="Y44">
        <v>0</v>
      </c>
      <c r="Z44">
        <v>-141</v>
      </c>
      <c r="AC44"/>
      <c r="AE44" s="85">
        <f>_xlfn.MAXIFS(EXTR_AUTOCLAVE[[#This Row],[Date/Heure]:[BORNE]],$A$1:$AD$1,"TC")</f>
        <v>114.5</v>
      </c>
      <c r="AF44" s="66">
        <f>_xlfn.MINIFS(EXTR_AUTOCLAVE[[#This Row],[Date/Heure]:[BORNE]],$A$1:$AD$1,"TC")</f>
        <v>100.2</v>
      </c>
      <c r="AG44" s="86">
        <f>EXTR_AUTOCLAVE[[#This Row],[Max]]-T0min</f>
        <v>93.7</v>
      </c>
      <c r="AH44" s="86">
        <f>COUNTIFS(EXTR_AUTOCLAVE[[#This Row],[Date/Heure]:[BORNE]],"&gt;=385",$A$1:$AD$1,"TC")</f>
        <v>0</v>
      </c>
      <c r="AI44" s="86">
        <f>COUNTIFS(EXTR_AUTOCLAVE[[#This Row],[Date/Heure]:[BORNE]],"&gt;=200",$A$1:$AD$1,"TC")</f>
        <v>0</v>
      </c>
      <c r="AJ44" s="86">
        <f>COUNTIFS(EXTR_AUTOCLAVE[[#This Row],[Date/Heure]:[BORNE]],"&gt;=99",$A$1:$AD$1,"TC")</f>
        <v>6</v>
      </c>
    </row>
    <row r="45" spans="1:36" x14ac:dyDescent="0.25">
      <c r="A45" s="71">
        <v>45006.467303240737</v>
      </c>
      <c r="B45">
        <v>124</v>
      </c>
      <c r="C45">
        <v>2</v>
      </c>
      <c r="D45">
        <v>120.7</v>
      </c>
      <c r="E45">
        <v>-115</v>
      </c>
      <c r="F45">
        <v>2</v>
      </c>
      <c r="G45">
        <v>125.3</v>
      </c>
      <c r="H45">
        <v>113.6</v>
      </c>
      <c r="I45">
        <v>116.4</v>
      </c>
      <c r="J45">
        <v>109.9</v>
      </c>
      <c r="K45">
        <v>111.2</v>
      </c>
      <c r="L45">
        <v>1372</v>
      </c>
      <c r="M45">
        <v>1372</v>
      </c>
      <c r="N45">
        <v>1372</v>
      </c>
      <c r="O45">
        <v>1372</v>
      </c>
      <c r="P45">
        <v>1372</v>
      </c>
      <c r="Q45">
        <v>1372</v>
      </c>
      <c r="R45">
        <v>104.7</v>
      </c>
      <c r="S45">
        <v>102.2</v>
      </c>
      <c r="T45">
        <v>1372</v>
      </c>
      <c r="U45">
        <v>-5</v>
      </c>
      <c r="V45">
        <v>6</v>
      </c>
      <c r="W45">
        <v>-138</v>
      </c>
      <c r="X45">
        <v>-120</v>
      </c>
      <c r="Y45">
        <v>0</v>
      </c>
      <c r="Z45">
        <v>-135</v>
      </c>
      <c r="AC45"/>
      <c r="AE45" s="85">
        <f>_xlfn.MAXIFS(EXTR_AUTOCLAVE[[#This Row],[Date/Heure]:[BORNE]],$A$1:$AD$1,"TC")</f>
        <v>116.4</v>
      </c>
      <c r="AF45" s="66">
        <f>_xlfn.MINIFS(EXTR_AUTOCLAVE[[#This Row],[Date/Heure]:[BORNE]],$A$1:$AD$1,"TC")</f>
        <v>102.2</v>
      </c>
      <c r="AG45" s="86">
        <f>EXTR_AUTOCLAVE[[#This Row],[Max]]-T0min</f>
        <v>95.600000000000009</v>
      </c>
      <c r="AH45" s="86">
        <f>COUNTIFS(EXTR_AUTOCLAVE[[#This Row],[Date/Heure]:[BORNE]],"&gt;=385",$A$1:$AD$1,"TC")</f>
        <v>0</v>
      </c>
      <c r="AI45" s="86">
        <f>COUNTIFS(EXTR_AUTOCLAVE[[#This Row],[Date/Heure]:[BORNE]],"&gt;=200",$A$1:$AD$1,"TC")</f>
        <v>0</v>
      </c>
      <c r="AJ45" s="86">
        <f>COUNTIFS(EXTR_AUTOCLAVE[[#This Row],[Date/Heure]:[BORNE]],"&gt;=99",$A$1:$AD$1,"TC")</f>
        <v>6</v>
      </c>
    </row>
    <row r="46" spans="1:36" x14ac:dyDescent="0.25">
      <c r="A46" s="71">
        <v>45006.467650462961</v>
      </c>
      <c r="B46">
        <v>127.7</v>
      </c>
      <c r="C46">
        <v>2</v>
      </c>
      <c r="D46">
        <v>123</v>
      </c>
      <c r="E46">
        <v>-115</v>
      </c>
      <c r="F46">
        <v>2</v>
      </c>
      <c r="G46">
        <v>125.8</v>
      </c>
      <c r="H46">
        <v>115.2</v>
      </c>
      <c r="I46">
        <v>118</v>
      </c>
      <c r="J46">
        <v>111.7</v>
      </c>
      <c r="K46">
        <v>112.9</v>
      </c>
      <c r="L46">
        <v>1372</v>
      </c>
      <c r="M46">
        <v>1372</v>
      </c>
      <c r="N46">
        <v>1372</v>
      </c>
      <c r="O46">
        <v>1372</v>
      </c>
      <c r="P46">
        <v>1372</v>
      </c>
      <c r="Q46">
        <v>1372</v>
      </c>
      <c r="R46">
        <v>106.4</v>
      </c>
      <c r="S46">
        <v>104.1</v>
      </c>
      <c r="T46">
        <v>1372</v>
      </c>
      <c r="U46">
        <v>-5</v>
      </c>
      <c r="V46">
        <v>6</v>
      </c>
      <c r="W46">
        <v>-132</v>
      </c>
      <c r="X46">
        <v>-121</v>
      </c>
      <c r="Y46">
        <v>0</v>
      </c>
      <c r="Z46">
        <v>-129</v>
      </c>
      <c r="AC46"/>
      <c r="AE46" s="85">
        <f>_xlfn.MAXIFS(EXTR_AUTOCLAVE[[#This Row],[Date/Heure]:[BORNE]],$A$1:$AD$1,"TC")</f>
        <v>118</v>
      </c>
      <c r="AF46" s="66">
        <f>_xlfn.MINIFS(EXTR_AUTOCLAVE[[#This Row],[Date/Heure]:[BORNE]],$A$1:$AD$1,"TC")</f>
        <v>104.1</v>
      </c>
      <c r="AG46" s="86">
        <f>EXTR_AUTOCLAVE[[#This Row],[Max]]-T0min</f>
        <v>97.2</v>
      </c>
      <c r="AH46" s="86">
        <f>COUNTIFS(EXTR_AUTOCLAVE[[#This Row],[Date/Heure]:[BORNE]],"&gt;=385",$A$1:$AD$1,"TC")</f>
        <v>0</v>
      </c>
      <c r="AI46" s="86">
        <f>COUNTIFS(EXTR_AUTOCLAVE[[#This Row],[Date/Heure]:[BORNE]],"&gt;=200",$A$1:$AD$1,"TC")</f>
        <v>0</v>
      </c>
      <c r="AJ46" s="86">
        <f>COUNTIFS(EXTR_AUTOCLAVE[[#This Row],[Date/Heure]:[BORNE]],"&gt;=99",$A$1:$AD$1,"TC")</f>
        <v>6</v>
      </c>
    </row>
    <row r="47" spans="1:36" x14ac:dyDescent="0.25">
      <c r="A47" s="71">
        <v>45006.467997685184</v>
      </c>
      <c r="B47">
        <v>130.1</v>
      </c>
      <c r="C47">
        <v>2</v>
      </c>
      <c r="D47">
        <v>125.4</v>
      </c>
      <c r="E47">
        <v>-115</v>
      </c>
      <c r="F47">
        <v>2</v>
      </c>
      <c r="G47">
        <v>127.5</v>
      </c>
      <c r="H47">
        <v>117.5</v>
      </c>
      <c r="I47">
        <v>120.4</v>
      </c>
      <c r="J47">
        <v>113.9</v>
      </c>
      <c r="K47">
        <v>115.2</v>
      </c>
      <c r="L47">
        <v>1372</v>
      </c>
      <c r="M47">
        <v>1372</v>
      </c>
      <c r="N47">
        <v>1372</v>
      </c>
      <c r="O47">
        <v>1372</v>
      </c>
      <c r="P47">
        <v>1372</v>
      </c>
      <c r="Q47">
        <v>1372</v>
      </c>
      <c r="R47">
        <v>108.5</v>
      </c>
      <c r="S47">
        <v>106.3</v>
      </c>
      <c r="T47">
        <v>1372</v>
      </c>
      <c r="U47">
        <v>-5</v>
      </c>
      <c r="V47">
        <v>6</v>
      </c>
      <c r="W47">
        <v>-125</v>
      </c>
      <c r="X47">
        <v>-119</v>
      </c>
      <c r="Y47">
        <v>0</v>
      </c>
      <c r="Z47">
        <v>-123</v>
      </c>
      <c r="AC47"/>
      <c r="AE47" s="85">
        <f>_xlfn.MAXIFS(EXTR_AUTOCLAVE[[#This Row],[Date/Heure]:[BORNE]],$A$1:$AD$1,"TC")</f>
        <v>120.4</v>
      </c>
      <c r="AF47" s="66">
        <f>_xlfn.MINIFS(EXTR_AUTOCLAVE[[#This Row],[Date/Heure]:[BORNE]],$A$1:$AD$1,"TC")</f>
        <v>106.3</v>
      </c>
      <c r="AG47" s="86">
        <f>EXTR_AUTOCLAVE[[#This Row],[Max]]-T0min</f>
        <v>99.600000000000009</v>
      </c>
      <c r="AH47" s="86">
        <f>COUNTIFS(EXTR_AUTOCLAVE[[#This Row],[Date/Heure]:[BORNE]],"&gt;=385",$A$1:$AD$1,"TC")</f>
        <v>0</v>
      </c>
      <c r="AI47" s="86">
        <f>COUNTIFS(EXTR_AUTOCLAVE[[#This Row],[Date/Heure]:[BORNE]],"&gt;=200",$A$1:$AD$1,"TC")</f>
        <v>0</v>
      </c>
      <c r="AJ47" s="86">
        <f>COUNTIFS(EXTR_AUTOCLAVE[[#This Row],[Date/Heure]:[BORNE]],"&gt;=99",$A$1:$AD$1,"TC")</f>
        <v>6</v>
      </c>
    </row>
    <row r="48" spans="1:36" x14ac:dyDescent="0.25">
      <c r="A48" s="71">
        <v>45006.468344907407</v>
      </c>
      <c r="B48">
        <v>131.19999999999999</v>
      </c>
      <c r="C48">
        <v>2</v>
      </c>
      <c r="D48">
        <v>127.7</v>
      </c>
      <c r="E48">
        <v>-115</v>
      </c>
      <c r="F48">
        <v>2</v>
      </c>
      <c r="G48">
        <v>130.80000000000001</v>
      </c>
      <c r="H48">
        <v>120.4</v>
      </c>
      <c r="I48">
        <v>123.4</v>
      </c>
      <c r="J48">
        <v>116.6</v>
      </c>
      <c r="K48">
        <v>117.9</v>
      </c>
      <c r="L48">
        <v>1372</v>
      </c>
      <c r="M48">
        <v>1372</v>
      </c>
      <c r="N48">
        <v>1372</v>
      </c>
      <c r="O48">
        <v>1372</v>
      </c>
      <c r="P48">
        <v>1372</v>
      </c>
      <c r="Q48">
        <v>1372</v>
      </c>
      <c r="R48">
        <v>111.4</v>
      </c>
      <c r="S48">
        <v>108.8</v>
      </c>
      <c r="T48">
        <v>1372</v>
      </c>
      <c r="U48">
        <v>-5</v>
      </c>
      <c r="V48">
        <v>6</v>
      </c>
      <c r="W48">
        <v>-119</v>
      </c>
      <c r="X48">
        <v>-117</v>
      </c>
      <c r="Y48">
        <v>0</v>
      </c>
      <c r="Z48">
        <v>-117</v>
      </c>
      <c r="AC48"/>
      <c r="AE48" s="85">
        <f>_xlfn.MAXIFS(EXTR_AUTOCLAVE[[#This Row],[Date/Heure]:[BORNE]],$A$1:$AD$1,"TC")</f>
        <v>123.4</v>
      </c>
      <c r="AF48" s="66">
        <f>_xlfn.MINIFS(EXTR_AUTOCLAVE[[#This Row],[Date/Heure]:[BORNE]],$A$1:$AD$1,"TC")</f>
        <v>108.8</v>
      </c>
      <c r="AG48" s="86">
        <f>EXTR_AUTOCLAVE[[#This Row],[Max]]-T0min</f>
        <v>102.60000000000001</v>
      </c>
      <c r="AH48" s="86">
        <f>COUNTIFS(EXTR_AUTOCLAVE[[#This Row],[Date/Heure]:[BORNE]],"&gt;=385",$A$1:$AD$1,"TC")</f>
        <v>0</v>
      </c>
      <c r="AI48" s="86">
        <f>COUNTIFS(EXTR_AUTOCLAVE[[#This Row],[Date/Heure]:[BORNE]],"&gt;=200",$A$1:$AD$1,"TC")</f>
        <v>0</v>
      </c>
      <c r="AJ48" s="86">
        <f>COUNTIFS(EXTR_AUTOCLAVE[[#This Row],[Date/Heure]:[BORNE]],"&gt;=99",$A$1:$AD$1,"TC")</f>
        <v>6</v>
      </c>
    </row>
    <row r="49" spans="1:36" x14ac:dyDescent="0.25">
      <c r="A49" s="71">
        <v>45006.468692129631</v>
      </c>
      <c r="B49">
        <v>132.4</v>
      </c>
      <c r="C49">
        <v>2</v>
      </c>
      <c r="D49">
        <v>130</v>
      </c>
      <c r="E49">
        <v>-115</v>
      </c>
      <c r="F49">
        <v>2</v>
      </c>
      <c r="G49">
        <v>134.5</v>
      </c>
      <c r="H49">
        <v>123.4</v>
      </c>
      <c r="I49">
        <v>126.4</v>
      </c>
      <c r="J49">
        <v>119.2</v>
      </c>
      <c r="K49">
        <v>120.6</v>
      </c>
      <c r="L49">
        <v>1372</v>
      </c>
      <c r="M49">
        <v>1372</v>
      </c>
      <c r="N49">
        <v>1372</v>
      </c>
      <c r="O49">
        <v>1372</v>
      </c>
      <c r="P49">
        <v>1372</v>
      </c>
      <c r="Q49">
        <v>1372</v>
      </c>
      <c r="R49">
        <v>113.9</v>
      </c>
      <c r="S49">
        <v>111.3</v>
      </c>
      <c r="T49">
        <v>1372</v>
      </c>
      <c r="U49">
        <v>-5</v>
      </c>
      <c r="V49">
        <v>6</v>
      </c>
      <c r="W49">
        <v>-113</v>
      </c>
      <c r="X49">
        <v>-111</v>
      </c>
      <c r="Y49">
        <v>0</v>
      </c>
      <c r="Z49">
        <v>-111</v>
      </c>
      <c r="AC49"/>
      <c r="AE49" s="85">
        <f>_xlfn.MAXIFS(EXTR_AUTOCLAVE[[#This Row],[Date/Heure]:[BORNE]],$A$1:$AD$1,"TC")</f>
        <v>126.4</v>
      </c>
      <c r="AF49" s="66">
        <f>_xlfn.MINIFS(EXTR_AUTOCLAVE[[#This Row],[Date/Heure]:[BORNE]],$A$1:$AD$1,"TC")</f>
        <v>111.3</v>
      </c>
      <c r="AG49" s="86">
        <f>EXTR_AUTOCLAVE[[#This Row],[Max]]-T0min</f>
        <v>105.60000000000001</v>
      </c>
      <c r="AH49" s="86">
        <f>COUNTIFS(EXTR_AUTOCLAVE[[#This Row],[Date/Heure]:[BORNE]],"&gt;=385",$A$1:$AD$1,"TC")</f>
        <v>0</v>
      </c>
      <c r="AI49" s="86">
        <f>COUNTIFS(EXTR_AUTOCLAVE[[#This Row],[Date/Heure]:[BORNE]],"&gt;=200",$A$1:$AD$1,"TC")</f>
        <v>0</v>
      </c>
      <c r="AJ49" s="86">
        <f>COUNTIFS(EXTR_AUTOCLAVE[[#This Row],[Date/Heure]:[BORNE]],"&gt;=99",$A$1:$AD$1,"TC")</f>
        <v>6</v>
      </c>
    </row>
    <row r="50" spans="1:36" x14ac:dyDescent="0.25">
      <c r="A50" s="71">
        <v>45006.469039351854</v>
      </c>
      <c r="B50">
        <v>135.30000000000001</v>
      </c>
      <c r="C50">
        <v>2</v>
      </c>
      <c r="D50">
        <v>132.4</v>
      </c>
      <c r="E50">
        <v>-115</v>
      </c>
      <c r="F50">
        <v>2</v>
      </c>
      <c r="G50">
        <v>136.80000000000001</v>
      </c>
      <c r="H50">
        <v>125.5</v>
      </c>
      <c r="I50">
        <v>128.30000000000001</v>
      </c>
      <c r="J50">
        <v>121.4</v>
      </c>
      <c r="K50">
        <v>122.8</v>
      </c>
      <c r="L50">
        <v>1372</v>
      </c>
      <c r="M50">
        <v>1372</v>
      </c>
      <c r="N50">
        <v>1372</v>
      </c>
      <c r="O50">
        <v>1372</v>
      </c>
      <c r="P50">
        <v>1372</v>
      </c>
      <c r="Q50">
        <v>1372</v>
      </c>
      <c r="R50">
        <v>115.8</v>
      </c>
      <c r="S50">
        <v>113.4</v>
      </c>
      <c r="T50">
        <v>1372</v>
      </c>
      <c r="U50">
        <v>-5</v>
      </c>
      <c r="V50">
        <v>7</v>
      </c>
      <c r="W50">
        <v>-107</v>
      </c>
      <c r="X50">
        <v>-105</v>
      </c>
      <c r="Y50">
        <v>0</v>
      </c>
      <c r="Z50">
        <v>-105</v>
      </c>
      <c r="AC50"/>
      <c r="AE50" s="85">
        <f>_xlfn.MAXIFS(EXTR_AUTOCLAVE[[#This Row],[Date/Heure]:[BORNE]],$A$1:$AD$1,"TC")</f>
        <v>128.30000000000001</v>
      </c>
      <c r="AF50" s="66">
        <f>_xlfn.MINIFS(EXTR_AUTOCLAVE[[#This Row],[Date/Heure]:[BORNE]],$A$1:$AD$1,"TC")</f>
        <v>113.4</v>
      </c>
      <c r="AG50" s="86">
        <f>EXTR_AUTOCLAVE[[#This Row],[Max]]-T0min</f>
        <v>107.50000000000001</v>
      </c>
      <c r="AH50" s="86">
        <f>COUNTIFS(EXTR_AUTOCLAVE[[#This Row],[Date/Heure]:[BORNE]],"&gt;=385",$A$1:$AD$1,"TC")</f>
        <v>0</v>
      </c>
      <c r="AI50" s="86">
        <f>COUNTIFS(EXTR_AUTOCLAVE[[#This Row],[Date/Heure]:[BORNE]],"&gt;=200",$A$1:$AD$1,"TC")</f>
        <v>0</v>
      </c>
      <c r="AJ50" s="86">
        <f>COUNTIFS(EXTR_AUTOCLAVE[[#This Row],[Date/Heure]:[BORNE]],"&gt;=99",$A$1:$AD$1,"TC")</f>
        <v>6</v>
      </c>
    </row>
    <row r="51" spans="1:36" x14ac:dyDescent="0.25">
      <c r="A51" s="71">
        <v>45006.469386574077</v>
      </c>
      <c r="B51">
        <v>139</v>
      </c>
      <c r="C51">
        <v>2</v>
      </c>
      <c r="D51">
        <v>134.69999999999999</v>
      </c>
      <c r="E51">
        <v>-115</v>
      </c>
      <c r="F51">
        <v>2</v>
      </c>
      <c r="G51">
        <v>137.69999999999999</v>
      </c>
      <c r="H51">
        <v>127.2</v>
      </c>
      <c r="I51">
        <v>129.9</v>
      </c>
      <c r="J51">
        <v>123.2</v>
      </c>
      <c r="K51">
        <v>124.4</v>
      </c>
      <c r="L51">
        <v>1372</v>
      </c>
      <c r="M51">
        <v>1372</v>
      </c>
      <c r="N51">
        <v>1372</v>
      </c>
      <c r="O51">
        <v>1372</v>
      </c>
      <c r="P51">
        <v>1372</v>
      </c>
      <c r="Q51">
        <v>1372</v>
      </c>
      <c r="R51">
        <v>118</v>
      </c>
      <c r="S51">
        <v>115.3</v>
      </c>
      <c r="T51">
        <v>1372</v>
      </c>
      <c r="U51">
        <v>-5</v>
      </c>
      <c r="V51">
        <v>7</v>
      </c>
      <c r="W51">
        <v>-102</v>
      </c>
      <c r="X51">
        <v>-100</v>
      </c>
      <c r="Y51">
        <v>0</v>
      </c>
      <c r="Z51">
        <v>-100</v>
      </c>
      <c r="AC51"/>
      <c r="AE51" s="85">
        <f>_xlfn.MAXIFS(EXTR_AUTOCLAVE[[#This Row],[Date/Heure]:[BORNE]],$A$1:$AD$1,"TC")</f>
        <v>129.9</v>
      </c>
      <c r="AF51" s="66">
        <f>_xlfn.MINIFS(EXTR_AUTOCLAVE[[#This Row],[Date/Heure]:[BORNE]],$A$1:$AD$1,"TC")</f>
        <v>115.3</v>
      </c>
      <c r="AG51" s="86">
        <f>EXTR_AUTOCLAVE[[#This Row],[Max]]-T0min</f>
        <v>109.10000000000001</v>
      </c>
      <c r="AH51" s="86">
        <f>COUNTIFS(EXTR_AUTOCLAVE[[#This Row],[Date/Heure]:[BORNE]],"&gt;=385",$A$1:$AD$1,"TC")</f>
        <v>0</v>
      </c>
      <c r="AI51" s="86">
        <f>COUNTIFS(EXTR_AUTOCLAVE[[#This Row],[Date/Heure]:[BORNE]],"&gt;=200",$A$1:$AD$1,"TC")</f>
        <v>0</v>
      </c>
      <c r="AJ51" s="86">
        <f>COUNTIFS(EXTR_AUTOCLAVE[[#This Row],[Date/Heure]:[BORNE]],"&gt;=99",$A$1:$AD$1,"TC")</f>
        <v>6</v>
      </c>
    </row>
    <row r="52" spans="1:36" x14ac:dyDescent="0.25">
      <c r="A52" s="71">
        <v>45006.469733796293</v>
      </c>
      <c r="B52">
        <v>142.4</v>
      </c>
      <c r="C52">
        <v>2</v>
      </c>
      <c r="D52">
        <v>137.1</v>
      </c>
      <c r="E52">
        <v>-115</v>
      </c>
      <c r="F52">
        <v>2</v>
      </c>
      <c r="G52">
        <v>138.9</v>
      </c>
      <c r="H52">
        <v>129.19999999999999</v>
      </c>
      <c r="I52">
        <v>131.69999999999999</v>
      </c>
      <c r="J52">
        <v>125.2</v>
      </c>
      <c r="K52">
        <v>126.4</v>
      </c>
      <c r="L52">
        <v>1372</v>
      </c>
      <c r="M52">
        <v>1372</v>
      </c>
      <c r="N52">
        <v>1372</v>
      </c>
      <c r="O52">
        <v>1372</v>
      </c>
      <c r="P52">
        <v>1372</v>
      </c>
      <c r="Q52">
        <v>1372</v>
      </c>
      <c r="R52">
        <v>119.9</v>
      </c>
      <c r="S52">
        <v>117.4</v>
      </c>
      <c r="T52">
        <v>1372</v>
      </c>
      <c r="U52">
        <v>-5</v>
      </c>
      <c r="V52">
        <v>7</v>
      </c>
      <c r="W52">
        <v>-99</v>
      </c>
      <c r="X52">
        <v>-95</v>
      </c>
      <c r="Y52">
        <v>0</v>
      </c>
      <c r="Z52">
        <v>-97</v>
      </c>
      <c r="AC52"/>
      <c r="AE52" s="85">
        <f>_xlfn.MAXIFS(EXTR_AUTOCLAVE[[#This Row],[Date/Heure]:[BORNE]],$A$1:$AD$1,"TC")</f>
        <v>131.69999999999999</v>
      </c>
      <c r="AF52" s="66">
        <f>_xlfn.MINIFS(EXTR_AUTOCLAVE[[#This Row],[Date/Heure]:[BORNE]],$A$1:$AD$1,"TC")</f>
        <v>117.4</v>
      </c>
      <c r="AG52" s="86">
        <f>EXTR_AUTOCLAVE[[#This Row],[Max]]-T0min</f>
        <v>110.89999999999999</v>
      </c>
      <c r="AH52" s="86">
        <f>COUNTIFS(EXTR_AUTOCLAVE[[#This Row],[Date/Heure]:[BORNE]],"&gt;=385",$A$1:$AD$1,"TC")</f>
        <v>0</v>
      </c>
      <c r="AI52" s="86">
        <f>COUNTIFS(EXTR_AUTOCLAVE[[#This Row],[Date/Heure]:[BORNE]],"&gt;=200",$A$1:$AD$1,"TC")</f>
        <v>0</v>
      </c>
      <c r="AJ52" s="86">
        <f>COUNTIFS(EXTR_AUTOCLAVE[[#This Row],[Date/Heure]:[BORNE]],"&gt;=99",$A$1:$AD$1,"TC")</f>
        <v>6</v>
      </c>
    </row>
    <row r="53" spans="1:36" x14ac:dyDescent="0.25">
      <c r="A53" s="71">
        <v>45006.470081018517</v>
      </c>
      <c r="B53">
        <v>144.9</v>
      </c>
      <c r="C53">
        <v>2</v>
      </c>
      <c r="D53">
        <v>139.4</v>
      </c>
      <c r="E53">
        <v>-115</v>
      </c>
      <c r="F53">
        <v>2</v>
      </c>
      <c r="G53">
        <v>141.1</v>
      </c>
      <c r="H53">
        <v>131.6</v>
      </c>
      <c r="I53">
        <v>134.1</v>
      </c>
      <c r="J53">
        <v>127.5</v>
      </c>
      <c r="K53">
        <v>128.9</v>
      </c>
      <c r="L53">
        <v>1372</v>
      </c>
      <c r="M53">
        <v>1372</v>
      </c>
      <c r="N53">
        <v>1372</v>
      </c>
      <c r="O53">
        <v>1372</v>
      </c>
      <c r="P53">
        <v>1372</v>
      </c>
      <c r="Q53">
        <v>1372</v>
      </c>
      <c r="R53">
        <v>122.1</v>
      </c>
      <c r="S53">
        <v>119.6</v>
      </c>
      <c r="T53">
        <v>1372</v>
      </c>
      <c r="U53">
        <v>-5</v>
      </c>
      <c r="V53">
        <v>5</v>
      </c>
      <c r="W53">
        <v>-99</v>
      </c>
      <c r="X53">
        <v>-95</v>
      </c>
      <c r="Y53">
        <v>0</v>
      </c>
      <c r="Z53">
        <v>-96</v>
      </c>
      <c r="AC53"/>
      <c r="AE53" s="85">
        <f>_xlfn.MAXIFS(EXTR_AUTOCLAVE[[#This Row],[Date/Heure]:[BORNE]],$A$1:$AD$1,"TC")</f>
        <v>134.1</v>
      </c>
      <c r="AF53" s="66">
        <f>_xlfn.MINIFS(EXTR_AUTOCLAVE[[#This Row],[Date/Heure]:[BORNE]],$A$1:$AD$1,"TC")</f>
        <v>119.6</v>
      </c>
      <c r="AG53" s="86">
        <f>EXTR_AUTOCLAVE[[#This Row],[Max]]-T0min</f>
        <v>113.3</v>
      </c>
      <c r="AH53" s="86">
        <f>COUNTIFS(EXTR_AUTOCLAVE[[#This Row],[Date/Heure]:[BORNE]],"&gt;=385",$A$1:$AD$1,"TC")</f>
        <v>0</v>
      </c>
      <c r="AI53" s="86">
        <f>COUNTIFS(EXTR_AUTOCLAVE[[#This Row],[Date/Heure]:[BORNE]],"&gt;=200",$A$1:$AD$1,"TC")</f>
        <v>0</v>
      </c>
      <c r="AJ53" s="86">
        <f>COUNTIFS(EXTR_AUTOCLAVE[[#This Row],[Date/Heure]:[BORNE]],"&gt;=99",$A$1:$AD$1,"TC")</f>
        <v>6</v>
      </c>
    </row>
    <row r="54" spans="1:36" x14ac:dyDescent="0.25">
      <c r="A54" s="71">
        <v>45006.47042824074</v>
      </c>
      <c r="B54">
        <v>146.6</v>
      </c>
      <c r="C54">
        <v>2</v>
      </c>
      <c r="D54">
        <v>141.80000000000001</v>
      </c>
      <c r="E54">
        <v>-115</v>
      </c>
      <c r="F54">
        <v>2</v>
      </c>
      <c r="G54">
        <v>144.19999999999999</v>
      </c>
      <c r="H54">
        <v>134.30000000000001</v>
      </c>
      <c r="I54">
        <v>136.9</v>
      </c>
      <c r="J54">
        <v>130.19999999999999</v>
      </c>
      <c r="K54">
        <v>131.6</v>
      </c>
      <c r="L54">
        <v>1372</v>
      </c>
      <c r="M54">
        <v>1372</v>
      </c>
      <c r="N54">
        <v>1372</v>
      </c>
      <c r="O54">
        <v>1372</v>
      </c>
      <c r="P54">
        <v>1372</v>
      </c>
      <c r="Q54">
        <v>1372</v>
      </c>
      <c r="R54">
        <v>124.6</v>
      </c>
      <c r="S54">
        <v>122.1</v>
      </c>
      <c r="T54">
        <v>1372</v>
      </c>
      <c r="U54">
        <v>-5</v>
      </c>
      <c r="V54">
        <v>5</v>
      </c>
      <c r="W54">
        <v>-100</v>
      </c>
      <c r="X54">
        <v>-97</v>
      </c>
      <c r="Y54">
        <v>0</v>
      </c>
      <c r="Z54">
        <v>-98</v>
      </c>
      <c r="AC54"/>
      <c r="AE54" s="85">
        <f>_xlfn.MAXIFS(EXTR_AUTOCLAVE[[#This Row],[Date/Heure]:[BORNE]],$A$1:$AD$1,"TC")</f>
        <v>136.9</v>
      </c>
      <c r="AF54" s="66">
        <f>_xlfn.MINIFS(EXTR_AUTOCLAVE[[#This Row],[Date/Heure]:[BORNE]],$A$1:$AD$1,"TC")</f>
        <v>122.1</v>
      </c>
      <c r="AG54" s="86">
        <f>EXTR_AUTOCLAVE[[#This Row],[Max]]-T0min</f>
        <v>116.10000000000001</v>
      </c>
      <c r="AH54" s="86">
        <f>COUNTIFS(EXTR_AUTOCLAVE[[#This Row],[Date/Heure]:[BORNE]],"&gt;=385",$A$1:$AD$1,"TC")</f>
        <v>0</v>
      </c>
      <c r="AI54" s="86">
        <f>COUNTIFS(EXTR_AUTOCLAVE[[#This Row],[Date/Heure]:[BORNE]],"&gt;=200",$A$1:$AD$1,"TC")</f>
        <v>0</v>
      </c>
      <c r="AJ54" s="86">
        <f>COUNTIFS(EXTR_AUTOCLAVE[[#This Row],[Date/Heure]:[BORNE]],"&gt;=99",$A$1:$AD$1,"TC")</f>
        <v>6</v>
      </c>
    </row>
    <row r="55" spans="1:36" x14ac:dyDescent="0.25">
      <c r="A55" s="71">
        <v>45006.470775462964</v>
      </c>
      <c r="B55">
        <v>148</v>
      </c>
      <c r="C55">
        <v>2</v>
      </c>
      <c r="D55">
        <v>144.1</v>
      </c>
      <c r="E55">
        <v>-115</v>
      </c>
      <c r="F55">
        <v>2</v>
      </c>
      <c r="G55">
        <v>147.6</v>
      </c>
      <c r="H55">
        <v>136.9</v>
      </c>
      <c r="I55">
        <v>139.5</v>
      </c>
      <c r="J55">
        <v>132.9</v>
      </c>
      <c r="K55">
        <v>134.30000000000001</v>
      </c>
      <c r="L55">
        <v>1372</v>
      </c>
      <c r="M55">
        <v>1372</v>
      </c>
      <c r="N55">
        <v>1372</v>
      </c>
      <c r="O55">
        <v>1372</v>
      </c>
      <c r="P55">
        <v>1372</v>
      </c>
      <c r="Q55">
        <v>1372</v>
      </c>
      <c r="R55">
        <v>127.1</v>
      </c>
      <c r="S55">
        <v>124.7</v>
      </c>
      <c r="T55">
        <v>1372</v>
      </c>
      <c r="U55">
        <v>-5</v>
      </c>
      <c r="V55">
        <v>5</v>
      </c>
      <c r="W55">
        <v>-103</v>
      </c>
      <c r="X55">
        <v>-98</v>
      </c>
      <c r="Y55">
        <v>0</v>
      </c>
      <c r="Z55">
        <v>-101</v>
      </c>
      <c r="AC55"/>
      <c r="AE55" s="85">
        <f>_xlfn.MAXIFS(EXTR_AUTOCLAVE[[#This Row],[Date/Heure]:[BORNE]],$A$1:$AD$1,"TC")</f>
        <v>139.5</v>
      </c>
      <c r="AF55" s="66">
        <f>_xlfn.MINIFS(EXTR_AUTOCLAVE[[#This Row],[Date/Heure]:[BORNE]],$A$1:$AD$1,"TC")</f>
        <v>124.7</v>
      </c>
      <c r="AG55" s="86">
        <f>EXTR_AUTOCLAVE[[#This Row],[Max]]-T0min</f>
        <v>118.7</v>
      </c>
      <c r="AH55" s="86">
        <f>COUNTIFS(EXTR_AUTOCLAVE[[#This Row],[Date/Heure]:[BORNE]],"&gt;=385",$A$1:$AD$1,"TC")</f>
        <v>0</v>
      </c>
      <c r="AI55" s="86">
        <f>COUNTIFS(EXTR_AUTOCLAVE[[#This Row],[Date/Heure]:[BORNE]],"&gt;=200",$A$1:$AD$1,"TC")</f>
        <v>0</v>
      </c>
      <c r="AJ55" s="86">
        <f>COUNTIFS(EXTR_AUTOCLAVE[[#This Row],[Date/Heure]:[BORNE]],"&gt;=99",$A$1:$AD$1,"TC")</f>
        <v>6</v>
      </c>
    </row>
    <row r="56" spans="1:36" x14ac:dyDescent="0.25">
      <c r="A56" s="71">
        <v>45006.471122685187</v>
      </c>
      <c r="B56">
        <v>150</v>
      </c>
      <c r="C56">
        <v>2</v>
      </c>
      <c r="D56">
        <v>146.5</v>
      </c>
      <c r="E56">
        <v>-115</v>
      </c>
      <c r="F56">
        <v>2</v>
      </c>
      <c r="G56">
        <v>151.19999999999999</v>
      </c>
      <c r="H56">
        <v>139.6</v>
      </c>
      <c r="I56">
        <v>142.19999999999999</v>
      </c>
      <c r="J56">
        <v>135.9</v>
      </c>
      <c r="K56">
        <v>137.1</v>
      </c>
      <c r="L56">
        <v>1372</v>
      </c>
      <c r="M56">
        <v>1372</v>
      </c>
      <c r="N56">
        <v>1372</v>
      </c>
      <c r="O56">
        <v>1372</v>
      </c>
      <c r="P56">
        <v>1372</v>
      </c>
      <c r="Q56">
        <v>1372</v>
      </c>
      <c r="R56">
        <v>129.5</v>
      </c>
      <c r="S56">
        <v>127.4</v>
      </c>
      <c r="T56">
        <v>1372</v>
      </c>
      <c r="U56">
        <v>-5</v>
      </c>
      <c r="V56">
        <v>5</v>
      </c>
      <c r="W56">
        <v>-107</v>
      </c>
      <c r="X56">
        <v>-103</v>
      </c>
      <c r="Y56">
        <v>0</v>
      </c>
      <c r="Z56">
        <v>-104</v>
      </c>
      <c r="AC56"/>
      <c r="AE56" s="85">
        <f>_xlfn.MAXIFS(EXTR_AUTOCLAVE[[#This Row],[Date/Heure]:[BORNE]],$A$1:$AD$1,"TC")</f>
        <v>142.19999999999999</v>
      </c>
      <c r="AF56" s="66">
        <f>_xlfn.MINIFS(EXTR_AUTOCLAVE[[#This Row],[Date/Heure]:[BORNE]],$A$1:$AD$1,"TC")</f>
        <v>127.4</v>
      </c>
      <c r="AG56" s="86">
        <f>EXTR_AUTOCLAVE[[#This Row],[Max]]-T0min</f>
        <v>121.39999999999999</v>
      </c>
      <c r="AH56" s="86">
        <f>COUNTIFS(EXTR_AUTOCLAVE[[#This Row],[Date/Heure]:[BORNE]],"&gt;=385",$A$1:$AD$1,"TC")</f>
        <v>0</v>
      </c>
      <c r="AI56" s="86">
        <f>COUNTIFS(EXTR_AUTOCLAVE[[#This Row],[Date/Heure]:[BORNE]],"&gt;=200",$A$1:$AD$1,"TC")</f>
        <v>0</v>
      </c>
      <c r="AJ56" s="86">
        <f>COUNTIFS(EXTR_AUTOCLAVE[[#This Row],[Date/Heure]:[BORNE]],"&gt;=99",$A$1:$AD$1,"TC")</f>
        <v>6</v>
      </c>
    </row>
    <row r="57" spans="1:36" x14ac:dyDescent="0.25">
      <c r="A57" s="71">
        <v>45006.47146990741</v>
      </c>
      <c r="B57">
        <v>152.4</v>
      </c>
      <c r="C57">
        <v>2</v>
      </c>
      <c r="D57">
        <v>148.80000000000001</v>
      </c>
      <c r="E57">
        <v>-115</v>
      </c>
      <c r="F57">
        <v>2</v>
      </c>
      <c r="G57">
        <v>153.9</v>
      </c>
      <c r="H57">
        <v>142.19999999999999</v>
      </c>
      <c r="I57">
        <v>144.4</v>
      </c>
      <c r="J57">
        <v>138.4</v>
      </c>
      <c r="K57">
        <v>139.69999999999999</v>
      </c>
      <c r="L57">
        <v>1372</v>
      </c>
      <c r="M57">
        <v>1372</v>
      </c>
      <c r="N57">
        <v>1372</v>
      </c>
      <c r="O57">
        <v>1372</v>
      </c>
      <c r="P57">
        <v>1372</v>
      </c>
      <c r="Q57">
        <v>1372</v>
      </c>
      <c r="R57">
        <v>132.1</v>
      </c>
      <c r="S57">
        <v>129.9</v>
      </c>
      <c r="T57">
        <v>1372</v>
      </c>
      <c r="U57">
        <v>-5</v>
      </c>
      <c r="V57">
        <v>5</v>
      </c>
      <c r="W57">
        <v>-110</v>
      </c>
      <c r="X57">
        <v>-106</v>
      </c>
      <c r="Y57">
        <v>0</v>
      </c>
      <c r="Z57">
        <v>-108</v>
      </c>
      <c r="AC57"/>
      <c r="AE57" s="85">
        <f>_xlfn.MAXIFS(EXTR_AUTOCLAVE[[#This Row],[Date/Heure]:[BORNE]],$A$1:$AD$1,"TC")</f>
        <v>144.4</v>
      </c>
      <c r="AF57" s="66">
        <f>_xlfn.MINIFS(EXTR_AUTOCLAVE[[#This Row],[Date/Heure]:[BORNE]],$A$1:$AD$1,"TC")</f>
        <v>129.9</v>
      </c>
      <c r="AG57" s="86">
        <f>EXTR_AUTOCLAVE[[#This Row],[Max]]-T0min</f>
        <v>123.60000000000001</v>
      </c>
      <c r="AH57" s="86">
        <f>COUNTIFS(EXTR_AUTOCLAVE[[#This Row],[Date/Heure]:[BORNE]],"&gt;=385",$A$1:$AD$1,"TC")</f>
        <v>0</v>
      </c>
      <c r="AI57" s="86">
        <f>COUNTIFS(EXTR_AUTOCLAVE[[#This Row],[Date/Heure]:[BORNE]],"&gt;=200",$A$1:$AD$1,"TC")</f>
        <v>0</v>
      </c>
      <c r="AJ57" s="86">
        <f>COUNTIFS(EXTR_AUTOCLAVE[[#This Row],[Date/Heure]:[BORNE]],"&gt;=99",$A$1:$AD$1,"TC")</f>
        <v>6</v>
      </c>
    </row>
    <row r="58" spans="1:36" x14ac:dyDescent="0.25">
      <c r="A58" s="71">
        <v>45006.471817129626</v>
      </c>
      <c r="B58">
        <v>155.80000000000001</v>
      </c>
      <c r="C58">
        <v>2</v>
      </c>
      <c r="D58">
        <v>151.19999999999999</v>
      </c>
      <c r="E58">
        <v>-115</v>
      </c>
      <c r="F58">
        <v>2</v>
      </c>
      <c r="G58">
        <v>155.6</v>
      </c>
      <c r="H58">
        <v>144.1</v>
      </c>
      <c r="I58">
        <v>146.30000000000001</v>
      </c>
      <c r="J58">
        <v>140.6</v>
      </c>
      <c r="K58">
        <v>141.9</v>
      </c>
      <c r="L58">
        <v>1372</v>
      </c>
      <c r="M58">
        <v>1372</v>
      </c>
      <c r="N58">
        <v>1372</v>
      </c>
      <c r="O58">
        <v>1372</v>
      </c>
      <c r="P58">
        <v>1372</v>
      </c>
      <c r="Q58">
        <v>1372</v>
      </c>
      <c r="R58">
        <v>134.80000000000001</v>
      </c>
      <c r="S58">
        <v>132.1</v>
      </c>
      <c r="T58">
        <v>1372</v>
      </c>
      <c r="U58">
        <v>-5</v>
      </c>
      <c r="V58">
        <v>5</v>
      </c>
      <c r="W58">
        <v>-113</v>
      </c>
      <c r="X58">
        <v>-109</v>
      </c>
      <c r="Y58">
        <v>0</v>
      </c>
      <c r="Z58">
        <v>-111</v>
      </c>
      <c r="AC58"/>
      <c r="AE58" s="85">
        <f>_xlfn.MAXIFS(EXTR_AUTOCLAVE[[#This Row],[Date/Heure]:[BORNE]],$A$1:$AD$1,"TC")</f>
        <v>146.30000000000001</v>
      </c>
      <c r="AF58" s="66">
        <f>_xlfn.MINIFS(EXTR_AUTOCLAVE[[#This Row],[Date/Heure]:[BORNE]],$A$1:$AD$1,"TC")</f>
        <v>132.1</v>
      </c>
      <c r="AG58" s="86">
        <f>EXTR_AUTOCLAVE[[#This Row],[Max]]-T0min</f>
        <v>125.50000000000001</v>
      </c>
      <c r="AH58" s="86">
        <f>COUNTIFS(EXTR_AUTOCLAVE[[#This Row],[Date/Heure]:[BORNE]],"&gt;=385",$A$1:$AD$1,"TC")</f>
        <v>0</v>
      </c>
      <c r="AI58" s="86">
        <f>COUNTIFS(EXTR_AUTOCLAVE[[#This Row],[Date/Heure]:[BORNE]],"&gt;=200",$A$1:$AD$1,"TC")</f>
        <v>0</v>
      </c>
      <c r="AJ58" s="86">
        <f>COUNTIFS(EXTR_AUTOCLAVE[[#This Row],[Date/Heure]:[BORNE]],"&gt;=99",$A$1:$AD$1,"TC")</f>
        <v>6</v>
      </c>
    </row>
    <row r="59" spans="1:36" x14ac:dyDescent="0.25">
      <c r="A59" s="71">
        <v>45006.47216435185</v>
      </c>
      <c r="B59">
        <v>158.80000000000001</v>
      </c>
      <c r="C59">
        <v>2</v>
      </c>
      <c r="D59">
        <v>153.5</v>
      </c>
      <c r="E59">
        <v>-115</v>
      </c>
      <c r="F59">
        <v>2</v>
      </c>
      <c r="G59">
        <v>157.5</v>
      </c>
      <c r="H59">
        <v>146.19999999999999</v>
      </c>
      <c r="I59">
        <v>148.30000000000001</v>
      </c>
      <c r="J59">
        <v>142.80000000000001</v>
      </c>
      <c r="K59">
        <v>144.1</v>
      </c>
      <c r="L59">
        <v>1372</v>
      </c>
      <c r="M59">
        <v>1372</v>
      </c>
      <c r="N59">
        <v>1372</v>
      </c>
      <c r="O59">
        <v>1372</v>
      </c>
      <c r="P59">
        <v>1372</v>
      </c>
      <c r="Q59">
        <v>1372</v>
      </c>
      <c r="R59">
        <v>136.5</v>
      </c>
      <c r="S59">
        <v>134.5</v>
      </c>
      <c r="T59">
        <v>1372</v>
      </c>
      <c r="U59">
        <v>-5</v>
      </c>
      <c r="V59">
        <v>5</v>
      </c>
      <c r="W59">
        <v>-116</v>
      </c>
      <c r="X59">
        <v>-112</v>
      </c>
      <c r="Y59">
        <v>0</v>
      </c>
      <c r="Z59">
        <v>-113</v>
      </c>
      <c r="AC59"/>
      <c r="AE59" s="85">
        <f>_xlfn.MAXIFS(EXTR_AUTOCLAVE[[#This Row],[Date/Heure]:[BORNE]],$A$1:$AD$1,"TC")</f>
        <v>148.30000000000001</v>
      </c>
      <c r="AF59" s="66">
        <f>_xlfn.MINIFS(EXTR_AUTOCLAVE[[#This Row],[Date/Heure]:[BORNE]],$A$1:$AD$1,"TC")</f>
        <v>134.5</v>
      </c>
      <c r="AG59" s="86">
        <f>EXTR_AUTOCLAVE[[#This Row],[Max]]-T0min</f>
        <v>127.50000000000001</v>
      </c>
      <c r="AH59" s="86">
        <f>COUNTIFS(EXTR_AUTOCLAVE[[#This Row],[Date/Heure]:[BORNE]],"&gt;=385",$A$1:$AD$1,"TC")</f>
        <v>0</v>
      </c>
      <c r="AI59" s="86">
        <f>COUNTIFS(EXTR_AUTOCLAVE[[#This Row],[Date/Heure]:[BORNE]],"&gt;=200",$A$1:$AD$1,"TC")</f>
        <v>0</v>
      </c>
      <c r="AJ59" s="86">
        <f>COUNTIFS(EXTR_AUTOCLAVE[[#This Row],[Date/Heure]:[BORNE]],"&gt;=99",$A$1:$AD$1,"TC")</f>
        <v>6</v>
      </c>
    </row>
    <row r="60" spans="1:36" x14ac:dyDescent="0.25">
      <c r="A60" s="71">
        <v>45006.472511574073</v>
      </c>
      <c r="B60">
        <v>161.1</v>
      </c>
      <c r="C60">
        <v>2</v>
      </c>
      <c r="D60">
        <v>155.9</v>
      </c>
      <c r="E60">
        <v>-115</v>
      </c>
      <c r="F60">
        <v>2</v>
      </c>
      <c r="G60">
        <v>160</v>
      </c>
      <c r="H60">
        <v>148.4</v>
      </c>
      <c r="I60">
        <v>150.69999999999999</v>
      </c>
      <c r="J60">
        <v>145.30000000000001</v>
      </c>
      <c r="K60">
        <v>146.69999999999999</v>
      </c>
      <c r="L60">
        <v>1372</v>
      </c>
      <c r="M60">
        <v>1372</v>
      </c>
      <c r="N60">
        <v>1372</v>
      </c>
      <c r="O60">
        <v>1372</v>
      </c>
      <c r="P60">
        <v>1372</v>
      </c>
      <c r="Q60">
        <v>1372</v>
      </c>
      <c r="R60">
        <v>139.4</v>
      </c>
      <c r="S60">
        <v>136.80000000000001</v>
      </c>
      <c r="T60">
        <v>1372</v>
      </c>
      <c r="U60">
        <v>-5</v>
      </c>
      <c r="V60">
        <v>5</v>
      </c>
      <c r="W60">
        <v>-118</v>
      </c>
      <c r="X60">
        <v>-114</v>
      </c>
      <c r="Y60">
        <v>0</v>
      </c>
      <c r="Z60">
        <v>-116</v>
      </c>
      <c r="AC60"/>
      <c r="AE60" s="85">
        <f>_xlfn.MAXIFS(EXTR_AUTOCLAVE[[#This Row],[Date/Heure]:[BORNE]],$A$1:$AD$1,"TC")</f>
        <v>150.69999999999999</v>
      </c>
      <c r="AF60" s="66">
        <f>_xlfn.MINIFS(EXTR_AUTOCLAVE[[#This Row],[Date/Heure]:[BORNE]],$A$1:$AD$1,"TC")</f>
        <v>136.80000000000001</v>
      </c>
      <c r="AG60" s="86">
        <f>EXTR_AUTOCLAVE[[#This Row],[Max]]-T0min</f>
        <v>129.89999999999998</v>
      </c>
      <c r="AH60" s="86">
        <f>COUNTIFS(EXTR_AUTOCLAVE[[#This Row],[Date/Heure]:[BORNE]],"&gt;=385",$A$1:$AD$1,"TC")</f>
        <v>0</v>
      </c>
      <c r="AI60" s="86">
        <f>COUNTIFS(EXTR_AUTOCLAVE[[#This Row],[Date/Heure]:[BORNE]],"&gt;=200",$A$1:$AD$1,"TC")</f>
        <v>0</v>
      </c>
      <c r="AJ60" s="86">
        <f>COUNTIFS(EXTR_AUTOCLAVE[[#This Row],[Date/Heure]:[BORNE]],"&gt;=99",$A$1:$AD$1,"TC")</f>
        <v>6</v>
      </c>
    </row>
    <row r="61" spans="1:36" x14ac:dyDescent="0.25">
      <c r="A61" s="71">
        <v>45006.472858796296</v>
      </c>
      <c r="B61">
        <v>162.69999999999999</v>
      </c>
      <c r="C61">
        <v>2</v>
      </c>
      <c r="D61">
        <v>158.19999999999999</v>
      </c>
      <c r="E61">
        <v>-115</v>
      </c>
      <c r="F61">
        <v>2</v>
      </c>
      <c r="G61">
        <v>163.19999999999999</v>
      </c>
      <c r="H61">
        <v>151</v>
      </c>
      <c r="I61">
        <v>153.4</v>
      </c>
      <c r="J61">
        <v>148.1</v>
      </c>
      <c r="K61">
        <v>149.30000000000001</v>
      </c>
      <c r="L61">
        <v>1372</v>
      </c>
      <c r="M61">
        <v>1372</v>
      </c>
      <c r="N61">
        <v>1372</v>
      </c>
      <c r="O61">
        <v>1372</v>
      </c>
      <c r="P61">
        <v>1372</v>
      </c>
      <c r="Q61">
        <v>1372</v>
      </c>
      <c r="R61">
        <v>141.9</v>
      </c>
      <c r="S61">
        <v>139.4</v>
      </c>
      <c r="T61">
        <v>1372</v>
      </c>
      <c r="U61">
        <v>-5</v>
      </c>
      <c r="V61">
        <v>5</v>
      </c>
      <c r="W61">
        <v>-120</v>
      </c>
      <c r="X61">
        <v>-115</v>
      </c>
      <c r="Y61">
        <v>0</v>
      </c>
      <c r="Z61">
        <v>-118</v>
      </c>
      <c r="AC61"/>
      <c r="AE61" s="85">
        <f>_xlfn.MAXIFS(EXTR_AUTOCLAVE[[#This Row],[Date/Heure]:[BORNE]],$A$1:$AD$1,"TC")</f>
        <v>153.4</v>
      </c>
      <c r="AF61" s="66">
        <f>_xlfn.MINIFS(EXTR_AUTOCLAVE[[#This Row],[Date/Heure]:[BORNE]],$A$1:$AD$1,"TC")</f>
        <v>139.4</v>
      </c>
      <c r="AG61" s="86">
        <f>EXTR_AUTOCLAVE[[#This Row],[Max]]-T0min</f>
        <v>132.6</v>
      </c>
      <c r="AH61" s="86">
        <f>COUNTIFS(EXTR_AUTOCLAVE[[#This Row],[Date/Heure]:[BORNE]],"&gt;=385",$A$1:$AD$1,"TC")</f>
        <v>0</v>
      </c>
      <c r="AI61" s="86">
        <f>COUNTIFS(EXTR_AUTOCLAVE[[#This Row],[Date/Heure]:[BORNE]],"&gt;=200",$A$1:$AD$1,"TC")</f>
        <v>0</v>
      </c>
      <c r="AJ61" s="86">
        <f>COUNTIFS(EXTR_AUTOCLAVE[[#This Row],[Date/Heure]:[BORNE]],"&gt;=99",$A$1:$AD$1,"TC")</f>
        <v>6</v>
      </c>
    </row>
    <row r="62" spans="1:36" x14ac:dyDescent="0.25">
      <c r="A62" s="71">
        <v>45006.47320601852</v>
      </c>
      <c r="B62">
        <v>164.8</v>
      </c>
      <c r="C62">
        <v>2</v>
      </c>
      <c r="D62">
        <v>160.6</v>
      </c>
      <c r="E62">
        <v>-115</v>
      </c>
      <c r="F62">
        <v>2</v>
      </c>
      <c r="G62">
        <v>166.3</v>
      </c>
      <c r="H62">
        <v>153.6</v>
      </c>
      <c r="I62">
        <v>155.9</v>
      </c>
      <c r="J62">
        <v>150.69999999999999</v>
      </c>
      <c r="K62">
        <v>152.1</v>
      </c>
      <c r="L62">
        <v>1372</v>
      </c>
      <c r="M62">
        <v>1372</v>
      </c>
      <c r="N62">
        <v>1372</v>
      </c>
      <c r="O62">
        <v>1372</v>
      </c>
      <c r="P62">
        <v>1372</v>
      </c>
      <c r="Q62">
        <v>1372</v>
      </c>
      <c r="R62">
        <v>144.5</v>
      </c>
      <c r="S62">
        <v>142</v>
      </c>
      <c r="T62">
        <v>1372</v>
      </c>
      <c r="U62">
        <v>-5</v>
      </c>
      <c r="V62">
        <v>5</v>
      </c>
      <c r="W62">
        <v>-121</v>
      </c>
      <c r="X62">
        <v>-117</v>
      </c>
      <c r="Y62">
        <v>0</v>
      </c>
      <c r="Z62">
        <v>-119</v>
      </c>
      <c r="AC62"/>
      <c r="AE62" s="85">
        <f>_xlfn.MAXIFS(EXTR_AUTOCLAVE[[#This Row],[Date/Heure]:[BORNE]],$A$1:$AD$1,"TC")</f>
        <v>155.9</v>
      </c>
      <c r="AF62" s="66">
        <f>_xlfn.MINIFS(EXTR_AUTOCLAVE[[#This Row],[Date/Heure]:[BORNE]],$A$1:$AD$1,"TC")</f>
        <v>142</v>
      </c>
      <c r="AG62" s="86">
        <f>EXTR_AUTOCLAVE[[#This Row],[Max]]-T0min</f>
        <v>135.1</v>
      </c>
      <c r="AH62" s="86">
        <f>COUNTIFS(EXTR_AUTOCLAVE[[#This Row],[Date/Heure]:[BORNE]],"&gt;=385",$A$1:$AD$1,"TC")</f>
        <v>0</v>
      </c>
      <c r="AI62" s="86">
        <f>COUNTIFS(EXTR_AUTOCLAVE[[#This Row],[Date/Heure]:[BORNE]],"&gt;=200",$A$1:$AD$1,"TC")</f>
        <v>0</v>
      </c>
      <c r="AJ62" s="86">
        <f>COUNTIFS(EXTR_AUTOCLAVE[[#This Row],[Date/Heure]:[BORNE]],"&gt;=99",$A$1:$AD$1,"TC")</f>
        <v>6</v>
      </c>
    </row>
    <row r="63" spans="1:36" x14ac:dyDescent="0.25">
      <c r="A63" s="71">
        <v>45006.473553240743</v>
      </c>
      <c r="B63">
        <v>167.3</v>
      </c>
      <c r="C63">
        <v>2</v>
      </c>
      <c r="D63">
        <v>162.9</v>
      </c>
      <c r="E63">
        <v>-115</v>
      </c>
      <c r="F63">
        <v>2</v>
      </c>
      <c r="G63">
        <v>168.5</v>
      </c>
      <c r="H63">
        <v>155.9</v>
      </c>
      <c r="I63">
        <v>158.1</v>
      </c>
      <c r="J63">
        <v>153</v>
      </c>
      <c r="K63">
        <v>154.30000000000001</v>
      </c>
      <c r="L63">
        <v>1372</v>
      </c>
      <c r="M63">
        <v>1372</v>
      </c>
      <c r="N63">
        <v>1372</v>
      </c>
      <c r="O63">
        <v>1372</v>
      </c>
      <c r="P63">
        <v>1372</v>
      </c>
      <c r="Q63">
        <v>1372</v>
      </c>
      <c r="R63">
        <v>146.19999999999999</v>
      </c>
      <c r="S63">
        <v>144.30000000000001</v>
      </c>
      <c r="T63">
        <v>1372</v>
      </c>
      <c r="U63">
        <v>-5</v>
      </c>
      <c r="V63">
        <v>5</v>
      </c>
      <c r="W63">
        <v>-122</v>
      </c>
      <c r="X63">
        <v>-117</v>
      </c>
      <c r="Y63">
        <v>0</v>
      </c>
      <c r="Z63">
        <v>-120</v>
      </c>
      <c r="AC63"/>
      <c r="AE63" s="85">
        <f>_xlfn.MAXIFS(EXTR_AUTOCLAVE[[#This Row],[Date/Heure]:[BORNE]],$A$1:$AD$1,"TC")</f>
        <v>158.1</v>
      </c>
      <c r="AF63" s="66">
        <f>_xlfn.MINIFS(EXTR_AUTOCLAVE[[#This Row],[Date/Heure]:[BORNE]],$A$1:$AD$1,"TC")</f>
        <v>144.30000000000001</v>
      </c>
      <c r="AG63" s="86">
        <f>EXTR_AUTOCLAVE[[#This Row],[Max]]-T0min</f>
        <v>137.29999999999998</v>
      </c>
      <c r="AH63" s="86">
        <f>COUNTIFS(EXTR_AUTOCLAVE[[#This Row],[Date/Heure]:[BORNE]],"&gt;=385",$A$1:$AD$1,"TC")</f>
        <v>0</v>
      </c>
      <c r="AI63" s="86">
        <f>COUNTIFS(EXTR_AUTOCLAVE[[#This Row],[Date/Heure]:[BORNE]],"&gt;=200",$A$1:$AD$1,"TC")</f>
        <v>0</v>
      </c>
      <c r="AJ63" s="86">
        <f>COUNTIFS(EXTR_AUTOCLAVE[[#This Row],[Date/Heure]:[BORNE]],"&gt;=99",$A$1:$AD$1,"TC")</f>
        <v>6</v>
      </c>
    </row>
    <row r="64" spans="1:36" x14ac:dyDescent="0.25">
      <c r="A64" s="71">
        <v>45006.473900462966</v>
      </c>
      <c r="B64">
        <v>170.3</v>
      </c>
      <c r="C64">
        <v>2</v>
      </c>
      <c r="D64">
        <v>165.3</v>
      </c>
      <c r="E64">
        <v>-115</v>
      </c>
      <c r="F64">
        <v>2</v>
      </c>
      <c r="G64">
        <v>170.2</v>
      </c>
      <c r="H64">
        <v>158.1</v>
      </c>
      <c r="I64">
        <v>160.19999999999999</v>
      </c>
      <c r="J64">
        <v>155.19999999999999</v>
      </c>
      <c r="K64">
        <v>156.5</v>
      </c>
      <c r="L64">
        <v>1372</v>
      </c>
      <c r="M64">
        <v>1372</v>
      </c>
      <c r="N64">
        <v>1372</v>
      </c>
      <c r="O64">
        <v>1372</v>
      </c>
      <c r="P64">
        <v>1372</v>
      </c>
      <c r="Q64">
        <v>1372</v>
      </c>
      <c r="R64">
        <v>148.9</v>
      </c>
      <c r="S64">
        <v>146.5</v>
      </c>
      <c r="T64">
        <v>1372</v>
      </c>
      <c r="U64">
        <v>-5</v>
      </c>
      <c r="V64">
        <v>5</v>
      </c>
      <c r="W64">
        <v>-123</v>
      </c>
      <c r="X64">
        <v>-117</v>
      </c>
      <c r="Y64">
        <v>0</v>
      </c>
      <c r="Z64">
        <v>-121</v>
      </c>
      <c r="AC64"/>
      <c r="AE64" s="85">
        <f>_xlfn.MAXIFS(EXTR_AUTOCLAVE[[#This Row],[Date/Heure]:[BORNE]],$A$1:$AD$1,"TC")</f>
        <v>160.19999999999999</v>
      </c>
      <c r="AF64" s="66">
        <f>_xlfn.MINIFS(EXTR_AUTOCLAVE[[#This Row],[Date/Heure]:[BORNE]],$A$1:$AD$1,"TC")</f>
        <v>146.5</v>
      </c>
      <c r="AG64" s="86">
        <f>EXTR_AUTOCLAVE[[#This Row],[Max]]-T0min</f>
        <v>139.39999999999998</v>
      </c>
      <c r="AH64" s="86">
        <f>COUNTIFS(EXTR_AUTOCLAVE[[#This Row],[Date/Heure]:[BORNE]],"&gt;=385",$A$1:$AD$1,"TC")</f>
        <v>0</v>
      </c>
      <c r="AI64" s="86">
        <f>COUNTIFS(EXTR_AUTOCLAVE[[#This Row],[Date/Heure]:[BORNE]],"&gt;=200",$A$1:$AD$1,"TC")</f>
        <v>0</v>
      </c>
      <c r="AJ64" s="86">
        <f>COUNTIFS(EXTR_AUTOCLAVE[[#This Row],[Date/Heure]:[BORNE]],"&gt;=99",$A$1:$AD$1,"TC")</f>
        <v>6</v>
      </c>
    </row>
    <row r="65" spans="1:36" x14ac:dyDescent="0.25">
      <c r="A65" s="71">
        <v>45006.474247685182</v>
      </c>
      <c r="B65">
        <v>172.4</v>
      </c>
      <c r="C65">
        <v>2</v>
      </c>
      <c r="D65">
        <v>167.6</v>
      </c>
      <c r="E65">
        <v>-115</v>
      </c>
      <c r="F65">
        <v>2</v>
      </c>
      <c r="G65">
        <v>172.1</v>
      </c>
      <c r="H65">
        <v>160.4</v>
      </c>
      <c r="I65">
        <v>162.6</v>
      </c>
      <c r="J65">
        <v>157.5</v>
      </c>
      <c r="K65">
        <v>158.9</v>
      </c>
      <c r="L65">
        <v>1372</v>
      </c>
      <c r="M65">
        <v>1372</v>
      </c>
      <c r="N65">
        <v>1372</v>
      </c>
      <c r="O65">
        <v>1372</v>
      </c>
      <c r="P65">
        <v>1372</v>
      </c>
      <c r="Q65">
        <v>1372</v>
      </c>
      <c r="R65">
        <v>150.19999999999999</v>
      </c>
      <c r="S65">
        <v>149.30000000000001</v>
      </c>
      <c r="T65">
        <v>1372</v>
      </c>
      <c r="U65">
        <v>-5</v>
      </c>
      <c r="V65">
        <v>5</v>
      </c>
      <c r="W65">
        <v>-123</v>
      </c>
      <c r="X65">
        <v>-118</v>
      </c>
      <c r="Y65">
        <v>0</v>
      </c>
      <c r="Z65">
        <v>-121</v>
      </c>
      <c r="AC65"/>
      <c r="AE65" s="85">
        <f>_xlfn.MAXIFS(EXTR_AUTOCLAVE[[#This Row],[Date/Heure]:[BORNE]],$A$1:$AD$1,"TC")</f>
        <v>162.6</v>
      </c>
      <c r="AF65" s="66">
        <f>_xlfn.MINIFS(EXTR_AUTOCLAVE[[#This Row],[Date/Heure]:[BORNE]],$A$1:$AD$1,"TC")</f>
        <v>149.30000000000001</v>
      </c>
      <c r="AG65" s="86">
        <f>EXTR_AUTOCLAVE[[#This Row],[Max]]-T0min</f>
        <v>141.79999999999998</v>
      </c>
      <c r="AH65" s="86">
        <f>COUNTIFS(EXTR_AUTOCLAVE[[#This Row],[Date/Heure]:[BORNE]],"&gt;=385",$A$1:$AD$1,"TC")</f>
        <v>0</v>
      </c>
      <c r="AI65" s="86">
        <f>COUNTIFS(EXTR_AUTOCLAVE[[#This Row],[Date/Heure]:[BORNE]],"&gt;=200",$A$1:$AD$1,"TC")</f>
        <v>0</v>
      </c>
      <c r="AJ65" s="86">
        <f>COUNTIFS(EXTR_AUTOCLAVE[[#This Row],[Date/Heure]:[BORNE]],"&gt;=99",$A$1:$AD$1,"TC")</f>
        <v>6</v>
      </c>
    </row>
    <row r="66" spans="1:36" x14ac:dyDescent="0.25">
      <c r="A66" s="71">
        <v>45006.474594907406</v>
      </c>
      <c r="B66">
        <v>174.1</v>
      </c>
      <c r="C66">
        <v>2</v>
      </c>
      <c r="D66">
        <v>170</v>
      </c>
      <c r="E66">
        <v>-115</v>
      </c>
      <c r="F66">
        <v>2</v>
      </c>
      <c r="G66">
        <v>174.8</v>
      </c>
      <c r="H66">
        <v>163</v>
      </c>
      <c r="I66">
        <v>165.3</v>
      </c>
      <c r="J66">
        <v>160.1</v>
      </c>
      <c r="K66">
        <v>161.5</v>
      </c>
      <c r="L66">
        <v>1372</v>
      </c>
      <c r="M66">
        <v>1372</v>
      </c>
      <c r="N66">
        <v>1372</v>
      </c>
      <c r="O66">
        <v>1372</v>
      </c>
      <c r="P66">
        <v>1372</v>
      </c>
      <c r="Q66">
        <v>1372</v>
      </c>
      <c r="R66">
        <v>152.69999999999999</v>
      </c>
      <c r="S66">
        <v>151.69999999999999</v>
      </c>
      <c r="T66">
        <v>1372</v>
      </c>
      <c r="U66">
        <v>-5</v>
      </c>
      <c r="V66">
        <v>5</v>
      </c>
      <c r="W66">
        <v>-124</v>
      </c>
      <c r="X66">
        <v>-117</v>
      </c>
      <c r="Y66">
        <v>0</v>
      </c>
      <c r="Z66">
        <v>-121</v>
      </c>
      <c r="AC66"/>
      <c r="AE66" s="85">
        <f>_xlfn.MAXIFS(EXTR_AUTOCLAVE[[#This Row],[Date/Heure]:[BORNE]],$A$1:$AD$1,"TC")</f>
        <v>165.3</v>
      </c>
      <c r="AF66" s="66">
        <f>_xlfn.MINIFS(EXTR_AUTOCLAVE[[#This Row],[Date/Heure]:[BORNE]],$A$1:$AD$1,"TC")</f>
        <v>151.69999999999999</v>
      </c>
      <c r="AG66" s="86">
        <f>EXTR_AUTOCLAVE[[#This Row],[Max]]-T0min</f>
        <v>144.5</v>
      </c>
      <c r="AH66" s="86">
        <f>COUNTIFS(EXTR_AUTOCLAVE[[#This Row],[Date/Heure]:[BORNE]],"&gt;=385",$A$1:$AD$1,"TC")</f>
        <v>0</v>
      </c>
      <c r="AI66" s="86">
        <f>COUNTIFS(EXTR_AUTOCLAVE[[#This Row],[Date/Heure]:[BORNE]],"&gt;=200",$A$1:$AD$1,"TC")</f>
        <v>0</v>
      </c>
      <c r="AJ66" s="86">
        <f>COUNTIFS(EXTR_AUTOCLAVE[[#This Row],[Date/Heure]:[BORNE]],"&gt;=99",$A$1:$AD$1,"TC")</f>
        <v>6</v>
      </c>
    </row>
    <row r="67" spans="1:36" x14ac:dyDescent="0.25">
      <c r="A67" s="71">
        <v>45006.474942129629</v>
      </c>
      <c r="B67">
        <v>176.1</v>
      </c>
      <c r="C67">
        <v>2</v>
      </c>
      <c r="D67">
        <v>172.3</v>
      </c>
      <c r="E67">
        <v>-115</v>
      </c>
      <c r="F67">
        <v>2</v>
      </c>
      <c r="G67">
        <v>177.5</v>
      </c>
      <c r="H67">
        <v>165.4</v>
      </c>
      <c r="I67">
        <v>167.8</v>
      </c>
      <c r="J67">
        <v>162.6</v>
      </c>
      <c r="K67">
        <v>164.1</v>
      </c>
      <c r="L67">
        <v>1372</v>
      </c>
      <c r="M67">
        <v>1372</v>
      </c>
      <c r="N67">
        <v>1372</v>
      </c>
      <c r="O67">
        <v>1372</v>
      </c>
      <c r="P67">
        <v>1372</v>
      </c>
      <c r="Q67">
        <v>1372</v>
      </c>
      <c r="R67">
        <v>155.5</v>
      </c>
      <c r="S67">
        <v>154.1</v>
      </c>
      <c r="T67">
        <v>1372</v>
      </c>
      <c r="U67">
        <v>-5</v>
      </c>
      <c r="V67">
        <v>5</v>
      </c>
      <c r="W67">
        <v>-124</v>
      </c>
      <c r="X67">
        <v>-117</v>
      </c>
      <c r="Y67">
        <v>0</v>
      </c>
      <c r="Z67">
        <v>-119</v>
      </c>
      <c r="AC67"/>
      <c r="AE67" s="85">
        <f>_xlfn.MAXIFS(EXTR_AUTOCLAVE[[#This Row],[Date/Heure]:[BORNE]],$A$1:$AD$1,"TC")</f>
        <v>167.8</v>
      </c>
      <c r="AF67" s="66">
        <f>_xlfn.MINIFS(EXTR_AUTOCLAVE[[#This Row],[Date/Heure]:[BORNE]],$A$1:$AD$1,"TC")</f>
        <v>154.1</v>
      </c>
      <c r="AG67" s="86">
        <f>EXTR_AUTOCLAVE[[#This Row],[Max]]-T0min</f>
        <v>147</v>
      </c>
      <c r="AH67" s="86">
        <f>COUNTIFS(EXTR_AUTOCLAVE[[#This Row],[Date/Heure]:[BORNE]],"&gt;=385",$A$1:$AD$1,"TC")</f>
        <v>0</v>
      </c>
      <c r="AI67" s="86">
        <f>COUNTIFS(EXTR_AUTOCLAVE[[#This Row],[Date/Heure]:[BORNE]],"&gt;=200",$A$1:$AD$1,"TC")</f>
        <v>0</v>
      </c>
      <c r="AJ67" s="86">
        <f>COUNTIFS(EXTR_AUTOCLAVE[[#This Row],[Date/Heure]:[BORNE]],"&gt;=99",$A$1:$AD$1,"TC")</f>
        <v>6</v>
      </c>
    </row>
    <row r="68" spans="1:36" x14ac:dyDescent="0.25">
      <c r="A68" s="71">
        <v>45006.475289351853</v>
      </c>
      <c r="B68">
        <v>178.6</v>
      </c>
      <c r="C68">
        <v>2</v>
      </c>
      <c r="D68">
        <v>174.7</v>
      </c>
      <c r="E68">
        <v>-115</v>
      </c>
      <c r="F68">
        <v>2</v>
      </c>
      <c r="G68">
        <v>179.6</v>
      </c>
      <c r="H68">
        <v>167.8</v>
      </c>
      <c r="I68">
        <v>170.1</v>
      </c>
      <c r="J68">
        <v>164.8</v>
      </c>
      <c r="K68">
        <v>166.3</v>
      </c>
      <c r="L68">
        <v>1372</v>
      </c>
      <c r="M68">
        <v>1372</v>
      </c>
      <c r="N68">
        <v>1372</v>
      </c>
      <c r="O68">
        <v>1372</v>
      </c>
      <c r="P68">
        <v>1372</v>
      </c>
      <c r="Q68">
        <v>1372</v>
      </c>
      <c r="R68">
        <v>157.9</v>
      </c>
      <c r="S68">
        <v>156.5</v>
      </c>
      <c r="T68">
        <v>1372</v>
      </c>
      <c r="U68">
        <v>-5</v>
      </c>
      <c r="V68">
        <v>5</v>
      </c>
      <c r="W68">
        <v>-124</v>
      </c>
      <c r="X68">
        <v>-117</v>
      </c>
      <c r="Y68">
        <v>0</v>
      </c>
      <c r="Z68">
        <v>-121</v>
      </c>
      <c r="AC68"/>
      <c r="AE68" s="85">
        <f>_xlfn.MAXIFS(EXTR_AUTOCLAVE[[#This Row],[Date/Heure]:[BORNE]],$A$1:$AD$1,"TC")</f>
        <v>170.1</v>
      </c>
      <c r="AF68" s="66">
        <f>_xlfn.MINIFS(EXTR_AUTOCLAVE[[#This Row],[Date/Heure]:[BORNE]],$A$1:$AD$1,"TC")</f>
        <v>156.5</v>
      </c>
      <c r="AG68" s="86">
        <f>EXTR_AUTOCLAVE[[#This Row],[Max]]-T0min</f>
        <v>149.29999999999998</v>
      </c>
      <c r="AH68" s="86">
        <f>COUNTIFS(EXTR_AUTOCLAVE[[#This Row],[Date/Heure]:[BORNE]],"&gt;=385",$A$1:$AD$1,"TC")</f>
        <v>0</v>
      </c>
      <c r="AI68" s="86">
        <f>COUNTIFS(EXTR_AUTOCLAVE[[#This Row],[Date/Heure]:[BORNE]],"&gt;=200",$A$1:$AD$1,"TC")</f>
        <v>0</v>
      </c>
      <c r="AJ68" s="86">
        <f>COUNTIFS(EXTR_AUTOCLAVE[[#This Row],[Date/Heure]:[BORNE]],"&gt;=99",$A$1:$AD$1,"TC")</f>
        <v>6</v>
      </c>
    </row>
    <row r="69" spans="1:36" x14ac:dyDescent="0.25">
      <c r="A69" s="71">
        <v>45006.475636574076</v>
      </c>
      <c r="B69">
        <v>181.7</v>
      </c>
      <c r="C69">
        <v>2</v>
      </c>
      <c r="D69">
        <v>177</v>
      </c>
      <c r="E69">
        <v>-115</v>
      </c>
      <c r="F69">
        <v>2</v>
      </c>
      <c r="G69">
        <v>181.1</v>
      </c>
      <c r="H69">
        <v>170</v>
      </c>
      <c r="I69">
        <v>172</v>
      </c>
      <c r="J69">
        <v>166.9</v>
      </c>
      <c r="K69">
        <v>168.5</v>
      </c>
      <c r="L69">
        <v>1372</v>
      </c>
      <c r="M69">
        <v>1372</v>
      </c>
      <c r="N69">
        <v>1372</v>
      </c>
      <c r="O69">
        <v>1372</v>
      </c>
      <c r="P69">
        <v>1372</v>
      </c>
      <c r="Q69">
        <v>1372</v>
      </c>
      <c r="R69">
        <v>159.6</v>
      </c>
      <c r="S69">
        <v>158.69999999999999</v>
      </c>
      <c r="T69">
        <v>1372</v>
      </c>
      <c r="U69">
        <v>-5</v>
      </c>
      <c r="V69">
        <v>5</v>
      </c>
      <c r="W69">
        <v>-124</v>
      </c>
      <c r="X69">
        <v>-117</v>
      </c>
      <c r="Y69">
        <v>0</v>
      </c>
      <c r="Z69">
        <v>-121</v>
      </c>
      <c r="AC69"/>
      <c r="AE69" s="85">
        <f>_xlfn.MAXIFS(EXTR_AUTOCLAVE[[#This Row],[Date/Heure]:[BORNE]],$A$1:$AD$1,"TC")</f>
        <v>172</v>
      </c>
      <c r="AF69" s="66">
        <f>_xlfn.MINIFS(EXTR_AUTOCLAVE[[#This Row],[Date/Heure]:[BORNE]],$A$1:$AD$1,"TC")</f>
        <v>158.69999999999999</v>
      </c>
      <c r="AG69" s="86">
        <f>EXTR_AUTOCLAVE[[#This Row],[Max]]-T0min</f>
        <v>151.19999999999999</v>
      </c>
      <c r="AH69" s="86">
        <f>COUNTIFS(EXTR_AUTOCLAVE[[#This Row],[Date/Heure]:[BORNE]],"&gt;=385",$A$1:$AD$1,"TC")</f>
        <v>0</v>
      </c>
      <c r="AI69" s="86">
        <f>COUNTIFS(EXTR_AUTOCLAVE[[#This Row],[Date/Heure]:[BORNE]],"&gt;=200",$A$1:$AD$1,"TC")</f>
        <v>0</v>
      </c>
      <c r="AJ69" s="86">
        <f>COUNTIFS(EXTR_AUTOCLAVE[[#This Row],[Date/Heure]:[BORNE]],"&gt;=99",$A$1:$AD$1,"TC")</f>
        <v>6</v>
      </c>
    </row>
    <row r="70" spans="1:36" x14ac:dyDescent="0.25">
      <c r="A70" s="71">
        <v>45006.475983796299</v>
      </c>
      <c r="B70">
        <v>184.8</v>
      </c>
      <c r="C70">
        <v>2</v>
      </c>
      <c r="D70">
        <v>179.4</v>
      </c>
      <c r="E70">
        <v>-115</v>
      </c>
      <c r="F70">
        <v>2</v>
      </c>
      <c r="G70">
        <v>182.8</v>
      </c>
      <c r="H70">
        <v>172.2</v>
      </c>
      <c r="I70">
        <v>174</v>
      </c>
      <c r="J70">
        <v>169.2</v>
      </c>
      <c r="K70">
        <v>170.7</v>
      </c>
      <c r="L70">
        <v>1372</v>
      </c>
      <c r="M70">
        <v>1372</v>
      </c>
      <c r="N70">
        <v>1372</v>
      </c>
      <c r="O70">
        <v>1372</v>
      </c>
      <c r="P70">
        <v>1372</v>
      </c>
      <c r="Q70">
        <v>1372</v>
      </c>
      <c r="R70">
        <v>162.30000000000001</v>
      </c>
      <c r="S70">
        <v>161</v>
      </c>
      <c r="T70">
        <v>1372</v>
      </c>
      <c r="U70">
        <v>-5</v>
      </c>
      <c r="V70">
        <v>5</v>
      </c>
      <c r="W70">
        <v>-123</v>
      </c>
      <c r="X70">
        <v>-117</v>
      </c>
      <c r="Y70">
        <v>0</v>
      </c>
      <c r="Z70">
        <v>-121</v>
      </c>
      <c r="AC70"/>
      <c r="AE70" s="85">
        <f>_xlfn.MAXIFS(EXTR_AUTOCLAVE[[#This Row],[Date/Heure]:[BORNE]],$A$1:$AD$1,"TC")</f>
        <v>174</v>
      </c>
      <c r="AF70" s="66">
        <f>_xlfn.MINIFS(EXTR_AUTOCLAVE[[#This Row],[Date/Heure]:[BORNE]],$A$1:$AD$1,"TC")</f>
        <v>161</v>
      </c>
      <c r="AG70" s="86">
        <f>EXTR_AUTOCLAVE[[#This Row],[Max]]-T0min</f>
        <v>153.19999999999999</v>
      </c>
      <c r="AH70" s="86">
        <f>COUNTIFS(EXTR_AUTOCLAVE[[#This Row],[Date/Heure]:[BORNE]],"&gt;=385",$A$1:$AD$1,"TC")</f>
        <v>0</v>
      </c>
      <c r="AI70" s="86">
        <f>COUNTIFS(EXTR_AUTOCLAVE[[#This Row],[Date/Heure]:[BORNE]],"&gt;=200",$A$1:$AD$1,"TC")</f>
        <v>0</v>
      </c>
      <c r="AJ70" s="86">
        <f>COUNTIFS(EXTR_AUTOCLAVE[[#This Row],[Date/Heure]:[BORNE]],"&gt;=99",$A$1:$AD$1,"TC")</f>
        <v>6</v>
      </c>
    </row>
    <row r="71" spans="1:36" x14ac:dyDescent="0.25">
      <c r="A71" s="71">
        <v>45006.476331018515</v>
      </c>
      <c r="B71">
        <v>187.3</v>
      </c>
      <c r="C71">
        <v>2</v>
      </c>
      <c r="D71">
        <v>181.7</v>
      </c>
      <c r="E71">
        <v>-115</v>
      </c>
      <c r="F71">
        <v>2</v>
      </c>
      <c r="G71">
        <v>185.3</v>
      </c>
      <c r="H71">
        <v>174.4</v>
      </c>
      <c r="I71">
        <v>176.3</v>
      </c>
      <c r="J71">
        <v>171.6</v>
      </c>
      <c r="K71">
        <v>173.1</v>
      </c>
      <c r="L71">
        <v>1372</v>
      </c>
      <c r="M71">
        <v>1372</v>
      </c>
      <c r="N71">
        <v>1372</v>
      </c>
      <c r="O71">
        <v>1372</v>
      </c>
      <c r="P71">
        <v>1372</v>
      </c>
      <c r="Q71">
        <v>1372</v>
      </c>
      <c r="R71">
        <v>164.2</v>
      </c>
      <c r="S71">
        <v>163.30000000000001</v>
      </c>
      <c r="T71">
        <v>1372</v>
      </c>
      <c r="U71">
        <v>-5</v>
      </c>
      <c r="V71">
        <v>5</v>
      </c>
      <c r="W71">
        <v>-123</v>
      </c>
      <c r="X71">
        <v>-117</v>
      </c>
      <c r="Y71">
        <v>0</v>
      </c>
      <c r="Z71">
        <v>-121</v>
      </c>
      <c r="AC71"/>
      <c r="AE71" s="85">
        <f>_xlfn.MAXIFS(EXTR_AUTOCLAVE[[#This Row],[Date/Heure]:[BORNE]],$A$1:$AD$1,"TC")</f>
        <v>176.3</v>
      </c>
      <c r="AF71" s="66">
        <f>_xlfn.MINIFS(EXTR_AUTOCLAVE[[#This Row],[Date/Heure]:[BORNE]],$A$1:$AD$1,"TC")</f>
        <v>163.30000000000001</v>
      </c>
      <c r="AG71" s="86">
        <f>EXTR_AUTOCLAVE[[#This Row],[Max]]-T0min</f>
        <v>155.5</v>
      </c>
      <c r="AH71" s="86">
        <f>COUNTIFS(EXTR_AUTOCLAVE[[#This Row],[Date/Heure]:[BORNE]],"&gt;=385",$A$1:$AD$1,"TC")</f>
        <v>0</v>
      </c>
      <c r="AI71" s="86">
        <f>COUNTIFS(EXTR_AUTOCLAVE[[#This Row],[Date/Heure]:[BORNE]],"&gt;=200",$A$1:$AD$1,"TC")</f>
        <v>0</v>
      </c>
      <c r="AJ71" s="86">
        <f>COUNTIFS(EXTR_AUTOCLAVE[[#This Row],[Date/Heure]:[BORNE]],"&gt;=99",$A$1:$AD$1,"TC")</f>
        <v>6</v>
      </c>
    </row>
    <row r="72" spans="1:36" x14ac:dyDescent="0.25">
      <c r="A72" s="71">
        <v>45006.476678240739</v>
      </c>
      <c r="B72">
        <v>189.2</v>
      </c>
      <c r="C72">
        <v>2</v>
      </c>
      <c r="D72">
        <v>184.1</v>
      </c>
      <c r="E72">
        <v>-115</v>
      </c>
      <c r="F72">
        <v>2</v>
      </c>
      <c r="G72">
        <v>188.4</v>
      </c>
      <c r="H72">
        <v>176.8</v>
      </c>
      <c r="I72">
        <v>178.9</v>
      </c>
      <c r="J72">
        <v>174.2</v>
      </c>
      <c r="K72">
        <v>175.7</v>
      </c>
      <c r="L72">
        <v>1372</v>
      </c>
      <c r="M72">
        <v>1372</v>
      </c>
      <c r="N72">
        <v>1372</v>
      </c>
      <c r="O72">
        <v>1372</v>
      </c>
      <c r="P72">
        <v>1372</v>
      </c>
      <c r="Q72">
        <v>1372</v>
      </c>
      <c r="R72">
        <v>167.5</v>
      </c>
      <c r="S72">
        <v>165.9</v>
      </c>
      <c r="T72">
        <v>1372</v>
      </c>
      <c r="U72">
        <v>-5</v>
      </c>
      <c r="V72">
        <v>5</v>
      </c>
      <c r="W72">
        <v>-123</v>
      </c>
      <c r="X72">
        <v>-117</v>
      </c>
      <c r="Y72">
        <v>0</v>
      </c>
      <c r="Z72">
        <v>-121</v>
      </c>
      <c r="AC72"/>
      <c r="AE72" s="85">
        <f>_xlfn.MAXIFS(EXTR_AUTOCLAVE[[#This Row],[Date/Heure]:[BORNE]],$A$1:$AD$1,"TC")</f>
        <v>178.9</v>
      </c>
      <c r="AF72" s="66">
        <f>_xlfn.MINIFS(EXTR_AUTOCLAVE[[#This Row],[Date/Heure]:[BORNE]],$A$1:$AD$1,"TC")</f>
        <v>165.9</v>
      </c>
      <c r="AG72" s="86">
        <f>EXTR_AUTOCLAVE[[#This Row],[Max]]-T0min</f>
        <v>158.1</v>
      </c>
      <c r="AH72" s="86">
        <f>COUNTIFS(EXTR_AUTOCLAVE[[#This Row],[Date/Heure]:[BORNE]],"&gt;=385",$A$1:$AD$1,"TC")</f>
        <v>0</v>
      </c>
      <c r="AI72" s="86">
        <f>COUNTIFS(EXTR_AUTOCLAVE[[#This Row],[Date/Heure]:[BORNE]],"&gt;=200",$A$1:$AD$1,"TC")</f>
        <v>0</v>
      </c>
      <c r="AJ72" s="86">
        <f>COUNTIFS(EXTR_AUTOCLAVE[[#This Row],[Date/Heure]:[BORNE]],"&gt;=99",$A$1:$AD$1,"TC")</f>
        <v>6</v>
      </c>
    </row>
    <row r="73" spans="1:36" x14ac:dyDescent="0.25">
      <c r="A73" s="71">
        <v>45006.477025462962</v>
      </c>
      <c r="B73">
        <v>191</v>
      </c>
      <c r="C73">
        <v>2</v>
      </c>
      <c r="D73">
        <v>186.4</v>
      </c>
      <c r="E73">
        <v>-115</v>
      </c>
      <c r="F73">
        <v>2</v>
      </c>
      <c r="G73">
        <v>191.5</v>
      </c>
      <c r="H73">
        <v>179.4</v>
      </c>
      <c r="I73">
        <v>181.5</v>
      </c>
      <c r="J73">
        <v>176.9</v>
      </c>
      <c r="K73">
        <v>178.4</v>
      </c>
      <c r="L73">
        <v>1372</v>
      </c>
      <c r="M73">
        <v>1372</v>
      </c>
      <c r="N73">
        <v>1372</v>
      </c>
      <c r="O73">
        <v>1372</v>
      </c>
      <c r="P73">
        <v>1372</v>
      </c>
      <c r="Q73">
        <v>1372</v>
      </c>
      <c r="R73">
        <v>169.7</v>
      </c>
      <c r="S73">
        <v>168.6</v>
      </c>
      <c r="T73">
        <v>1372</v>
      </c>
      <c r="U73">
        <v>-5</v>
      </c>
      <c r="V73">
        <v>5</v>
      </c>
      <c r="W73">
        <v>-123</v>
      </c>
      <c r="X73">
        <v>-116</v>
      </c>
      <c r="Y73">
        <v>0</v>
      </c>
      <c r="Z73">
        <v>-121</v>
      </c>
      <c r="AC73"/>
      <c r="AE73" s="85">
        <f>_xlfn.MAXIFS(EXTR_AUTOCLAVE[[#This Row],[Date/Heure]:[BORNE]],$A$1:$AD$1,"TC")</f>
        <v>181.5</v>
      </c>
      <c r="AF73" s="66">
        <f>_xlfn.MINIFS(EXTR_AUTOCLAVE[[#This Row],[Date/Heure]:[BORNE]],$A$1:$AD$1,"TC")</f>
        <v>168.6</v>
      </c>
      <c r="AG73" s="86">
        <f>EXTR_AUTOCLAVE[[#This Row],[Max]]-T0min</f>
        <v>160.69999999999999</v>
      </c>
      <c r="AH73" s="86">
        <f>COUNTIFS(EXTR_AUTOCLAVE[[#This Row],[Date/Heure]:[BORNE]],"&gt;=385",$A$1:$AD$1,"TC")</f>
        <v>0</v>
      </c>
      <c r="AI73" s="86">
        <f>COUNTIFS(EXTR_AUTOCLAVE[[#This Row],[Date/Heure]:[BORNE]],"&gt;=200",$A$1:$AD$1,"TC")</f>
        <v>0</v>
      </c>
      <c r="AJ73" s="86">
        <f>COUNTIFS(EXTR_AUTOCLAVE[[#This Row],[Date/Heure]:[BORNE]],"&gt;=99",$A$1:$AD$1,"TC")</f>
        <v>6</v>
      </c>
    </row>
    <row r="74" spans="1:36" x14ac:dyDescent="0.25">
      <c r="A74" s="71">
        <v>45006.477372685185</v>
      </c>
      <c r="B74">
        <v>193.3</v>
      </c>
      <c r="C74">
        <v>2</v>
      </c>
      <c r="D74">
        <v>188.8</v>
      </c>
      <c r="E74">
        <v>-115</v>
      </c>
      <c r="F74">
        <v>2</v>
      </c>
      <c r="G74">
        <v>194.4</v>
      </c>
      <c r="H74">
        <v>181.7</v>
      </c>
      <c r="I74">
        <v>183.9</v>
      </c>
      <c r="J74">
        <v>179.4</v>
      </c>
      <c r="K74">
        <v>181</v>
      </c>
      <c r="L74">
        <v>1372</v>
      </c>
      <c r="M74">
        <v>1372</v>
      </c>
      <c r="N74">
        <v>1372</v>
      </c>
      <c r="O74">
        <v>1372</v>
      </c>
      <c r="P74">
        <v>1372</v>
      </c>
      <c r="Q74">
        <v>1372</v>
      </c>
      <c r="R74">
        <v>172.2</v>
      </c>
      <c r="S74">
        <v>171.3</v>
      </c>
      <c r="T74">
        <v>1372</v>
      </c>
      <c r="U74">
        <v>-5</v>
      </c>
      <c r="V74">
        <v>5</v>
      </c>
      <c r="W74">
        <v>-123</v>
      </c>
      <c r="X74">
        <v>-118</v>
      </c>
      <c r="Y74">
        <v>0</v>
      </c>
      <c r="Z74">
        <v>-120</v>
      </c>
      <c r="AC74"/>
      <c r="AE74" s="85">
        <f>_xlfn.MAXIFS(EXTR_AUTOCLAVE[[#This Row],[Date/Heure]:[BORNE]],$A$1:$AD$1,"TC")</f>
        <v>183.9</v>
      </c>
      <c r="AF74" s="66">
        <f>_xlfn.MINIFS(EXTR_AUTOCLAVE[[#This Row],[Date/Heure]:[BORNE]],$A$1:$AD$1,"TC")</f>
        <v>171.3</v>
      </c>
      <c r="AG74" s="86">
        <f>EXTR_AUTOCLAVE[[#This Row],[Max]]-T0min</f>
        <v>163.1</v>
      </c>
      <c r="AH74" s="86">
        <f>COUNTIFS(EXTR_AUTOCLAVE[[#This Row],[Date/Heure]:[BORNE]],"&gt;=385",$A$1:$AD$1,"TC")</f>
        <v>0</v>
      </c>
      <c r="AI74" s="86">
        <f>COUNTIFS(EXTR_AUTOCLAVE[[#This Row],[Date/Heure]:[BORNE]],"&gt;=200",$A$1:$AD$1,"TC")</f>
        <v>0</v>
      </c>
      <c r="AJ74" s="86">
        <f>COUNTIFS(EXTR_AUTOCLAVE[[#This Row],[Date/Heure]:[BORNE]],"&gt;=99",$A$1:$AD$1,"TC")</f>
        <v>6</v>
      </c>
    </row>
    <row r="75" spans="1:36" x14ac:dyDescent="0.25">
      <c r="A75" s="71">
        <v>45006.477719907409</v>
      </c>
      <c r="B75">
        <v>195.8</v>
      </c>
      <c r="C75">
        <v>2</v>
      </c>
      <c r="D75">
        <v>191.1</v>
      </c>
      <c r="E75">
        <v>-115</v>
      </c>
      <c r="F75">
        <v>2</v>
      </c>
      <c r="G75">
        <v>196.5</v>
      </c>
      <c r="H75">
        <v>184</v>
      </c>
      <c r="I75">
        <v>186.2</v>
      </c>
      <c r="J75">
        <v>181.7</v>
      </c>
      <c r="K75">
        <v>183.2</v>
      </c>
      <c r="L75">
        <v>1372</v>
      </c>
      <c r="M75">
        <v>1372</v>
      </c>
      <c r="N75">
        <v>1372</v>
      </c>
      <c r="O75">
        <v>1372</v>
      </c>
      <c r="P75">
        <v>1372</v>
      </c>
      <c r="Q75">
        <v>1372</v>
      </c>
      <c r="R75">
        <v>175</v>
      </c>
      <c r="S75">
        <v>173.8</v>
      </c>
      <c r="T75">
        <v>1372</v>
      </c>
      <c r="U75">
        <v>-5</v>
      </c>
      <c r="V75">
        <v>5</v>
      </c>
      <c r="W75">
        <v>-123</v>
      </c>
      <c r="X75">
        <v>-117</v>
      </c>
      <c r="Y75">
        <v>0</v>
      </c>
      <c r="Z75">
        <v>-120</v>
      </c>
      <c r="AC75"/>
      <c r="AE75" s="85">
        <f>_xlfn.MAXIFS(EXTR_AUTOCLAVE[[#This Row],[Date/Heure]:[BORNE]],$A$1:$AD$1,"TC")</f>
        <v>186.2</v>
      </c>
      <c r="AF75" s="66">
        <f>_xlfn.MINIFS(EXTR_AUTOCLAVE[[#This Row],[Date/Heure]:[BORNE]],$A$1:$AD$1,"TC")</f>
        <v>173.8</v>
      </c>
      <c r="AG75" s="86">
        <f>EXTR_AUTOCLAVE[[#This Row],[Max]]-T0min</f>
        <v>165.39999999999998</v>
      </c>
      <c r="AH75" s="86">
        <f>COUNTIFS(EXTR_AUTOCLAVE[[#This Row],[Date/Heure]:[BORNE]],"&gt;=385",$A$1:$AD$1,"TC")</f>
        <v>0</v>
      </c>
      <c r="AI75" s="86">
        <f>COUNTIFS(EXTR_AUTOCLAVE[[#This Row],[Date/Heure]:[BORNE]],"&gt;=200",$A$1:$AD$1,"TC")</f>
        <v>0</v>
      </c>
      <c r="AJ75" s="86">
        <f>COUNTIFS(EXTR_AUTOCLAVE[[#This Row],[Date/Heure]:[BORNE]],"&gt;=99",$A$1:$AD$1,"TC")</f>
        <v>6</v>
      </c>
    </row>
    <row r="76" spans="1:36" x14ac:dyDescent="0.25">
      <c r="A76" s="71">
        <v>45006.478067129632</v>
      </c>
      <c r="B76">
        <v>198.4</v>
      </c>
      <c r="C76">
        <v>2</v>
      </c>
      <c r="D76">
        <v>193.5</v>
      </c>
      <c r="E76">
        <v>-115</v>
      </c>
      <c r="F76">
        <v>2</v>
      </c>
      <c r="G76">
        <v>198.4</v>
      </c>
      <c r="H76">
        <v>186.3</v>
      </c>
      <c r="I76">
        <v>188.4</v>
      </c>
      <c r="J76">
        <v>183.9</v>
      </c>
      <c r="K76">
        <v>185.4</v>
      </c>
      <c r="L76">
        <v>1372</v>
      </c>
      <c r="M76">
        <v>1372</v>
      </c>
      <c r="N76">
        <v>1372</v>
      </c>
      <c r="O76">
        <v>1372</v>
      </c>
      <c r="P76">
        <v>1372</v>
      </c>
      <c r="Q76">
        <v>1372</v>
      </c>
      <c r="R76">
        <v>176.7</v>
      </c>
      <c r="S76">
        <v>176.1</v>
      </c>
      <c r="T76">
        <v>1372</v>
      </c>
      <c r="U76">
        <v>-5</v>
      </c>
      <c r="V76">
        <v>5</v>
      </c>
      <c r="W76">
        <v>-123</v>
      </c>
      <c r="X76">
        <v>-117</v>
      </c>
      <c r="Y76">
        <v>0</v>
      </c>
      <c r="Z76">
        <v>-120</v>
      </c>
      <c r="AC76"/>
      <c r="AE76" s="85">
        <f>_xlfn.MAXIFS(EXTR_AUTOCLAVE[[#This Row],[Date/Heure]:[BORNE]],$A$1:$AD$1,"TC")</f>
        <v>188.4</v>
      </c>
      <c r="AF76" s="66">
        <f>_xlfn.MINIFS(EXTR_AUTOCLAVE[[#This Row],[Date/Heure]:[BORNE]],$A$1:$AD$1,"TC")</f>
        <v>176.1</v>
      </c>
      <c r="AG76" s="86">
        <f>EXTR_AUTOCLAVE[[#This Row],[Max]]-T0min</f>
        <v>167.6</v>
      </c>
      <c r="AH76" s="86">
        <f>COUNTIFS(EXTR_AUTOCLAVE[[#This Row],[Date/Heure]:[BORNE]],"&gt;=385",$A$1:$AD$1,"TC")</f>
        <v>0</v>
      </c>
      <c r="AI76" s="86">
        <f>COUNTIFS(EXTR_AUTOCLAVE[[#This Row],[Date/Heure]:[BORNE]],"&gt;=200",$A$1:$AD$1,"TC")</f>
        <v>0</v>
      </c>
      <c r="AJ76" s="86">
        <f>COUNTIFS(EXTR_AUTOCLAVE[[#This Row],[Date/Heure]:[BORNE]],"&gt;=99",$A$1:$AD$1,"TC")</f>
        <v>6</v>
      </c>
    </row>
    <row r="77" spans="1:36" x14ac:dyDescent="0.25">
      <c r="A77" s="71">
        <v>45006.478414351855</v>
      </c>
      <c r="B77">
        <v>200.8</v>
      </c>
      <c r="C77">
        <v>2</v>
      </c>
      <c r="D77">
        <v>195.8</v>
      </c>
      <c r="E77">
        <v>-115</v>
      </c>
      <c r="F77">
        <v>2</v>
      </c>
      <c r="G77">
        <v>200.6</v>
      </c>
      <c r="H77">
        <v>188.7</v>
      </c>
      <c r="I77">
        <v>190.7</v>
      </c>
      <c r="J77">
        <v>186.3</v>
      </c>
      <c r="K77">
        <v>187.9</v>
      </c>
      <c r="L77">
        <v>1372</v>
      </c>
      <c r="M77">
        <v>1372</v>
      </c>
      <c r="N77">
        <v>1372</v>
      </c>
      <c r="O77">
        <v>1372</v>
      </c>
      <c r="P77">
        <v>1372</v>
      </c>
      <c r="Q77">
        <v>1372</v>
      </c>
      <c r="R77">
        <v>179.1</v>
      </c>
      <c r="S77">
        <v>178.4</v>
      </c>
      <c r="T77">
        <v>1372</v>
      </c>
      <c r="U77">
        <v>-5</v>
      </c>
      <c r="V77">
        <v>5</v>
      </c>
      <c r="W77">
        <v>-122</v>
      </c>
      <c r="X77">
        <v>-117</v>
      </c>
      <c r="Y77">
        <v>0</v>
      </c>
      <c r="Z77">
        <v>-120</v>
      </c>
      <c r="AC77"/>
      <c r="AE77" s="85">
        <f>_xlfn.MAXIFS(EXTR_AUTOCLAVE[[#This Row],[Date/Heure]:[BORNE]],$A$1:$AD$1,"TC")</f>
        <v>190.7</v>
      </c>
      <c r="AF77" s="66">
        <f>_xlfn.MINIFS(EXTR_AUTOCLAVE[[#This Row],[Date/Heure]:[BORNE]],$A$1:$AD$1,"TC")</f>
        <v>178.4</v>
      </c>
      <c r="AG77" s="86">
        <f>EXTR_AUTOCLAVE[[#This Row],[Max]]-T0min</f>
        <v>169.89999999999998</v>
      </c>
      <c r="AH77" s="86">
        <f>COUNTIFS(EXTR_AUTOCLAVE[[#This Row],[Date/Heure]:[BORNE]],"&gt;=385",$A$1:$AD$1,"TC")</f>
        <v>0</v>
      </c>
      <c r="AI77" s="86">
        <f>COUNTIFS(EXTR_AUTOCLAVE[[#This Row],[Date/Heure]:[BORNE]],"&gt;=200",$A$1:$AD$1,"TC")</f>
        <v>0</v>
      </c>
      <c r="AJ77" s="86">
        <f>COUNTIFS(EXTR_AUTOCLAVE[[#This Row],[Date/Heure]:[BORNE]],"&gt;=99",$A$1:$AD$1,"TC")</f>
        <v>6</v>
      </c>
    </row>
    <row r="78" spans="1:36" x14ac:dyDescent="0.25">
      <c r="A78" s="71">
        <v>45006.478761574072</v>
      </c>
      <c r="B78">
        <v>202.9</v>
      </c>
      <c r="C78">
        <v>2</v>
      </c>
      <c r="D78">
        <v>198.2</v>
      </c>
      <c r="E78">
        <v>-115</v>
      </c>
      <c r="F78">
        <v>2</v>
      </c>
      <c r="G78">
        <v>203.1</v>
      </c>
      <c r="H78">
        <v>191.2</v>
      </c>
      <c r="I78">
        <v>193.3</v>
      </c>
      <c r="J78">
        <v>188.8</v>
      </c>
      <c r="K78">
        <v>190.3</v>
      </c>
      <c r="L78">
        <v>1372</v>
      </c>
      <c r="M78">
        <v>1372</v>
      </c>
      <c r="N78">
        <v>1372</v>
      </c>
      <c r="O78">
        <v>1372</v>
      </c>
      <c r="P78">
        <v>1372</v>
      </c>
      <c r="Q78">
        <v>1372</v>
      </c>
      <c r="R78">
        <v>182</v>
      </c>
      <c r="S78">
        <v>180.9</v>
      </c>
      <c r="T78">
        <v>1372</v>
      </c>
      <c r="U78">
        <v>-5</v>
      </c>
      <c r="V78">
        <v>5</v>
      </c>
      <c r="W78">
        <v>-123</v>
      </c>
      <c r="X78">
        <v>-117</v>
      </c>
      <c r="Y78">
        <v>0</v>
      </c>
      <c r="Z78">
        <v>-120</v>
      </c>
      <c r="AC78"/>
      <c r="AE78" s="85">
        <f>_xlfn.MAXIFS(EXTR_AUTOCLAVE[[#This Row],[Date/Heure]:[BORNE]],$A$1:$AD$1,"TC")</f>
        <v>193.3</v>
      </c>
      <c r="AF78" s="66">
        <f>_xlfn.MINIFS(EXTR_AUTOCLAVE[[#This Row],[Date/Heure]:[BORNE]],$A$1:$AD$1,"TC")</f>
        <v>180.9</v>
      </c>
      <c r="AG78" s="86">
        <f>EXTR_AUTOCLAVE[[#This Row],[Max]]-T0min</f>
        <v>172.5</v>
      </c>
      <c r="AH78" s="86">
        <f>COUNTIFS(EXTR_AUTOCLAVE[[#This Row],[Date/Heure]:[BORNE]],"&gt;=385",$A$1:$AD$1,"TC")</f>
        <v>0</v>
      </c>
      <c r="AI78" s="86">
        <f>COUNTIFS(EXTR_AUTOCLAVE[[#This Row],[Date/Heure]:[BORNE]],"&gt;=200",$A$1:$AD$1,"TC")</f>
        <v>0</v>
      </c>
      <c r="AJ78" s="86">
        <f>COUNTIFS(EXTR_AUTOCLAVE[[#This Row],[Date/Heure]:[BORNE]],"&gt;=99",$A$1:$AD$1,"TC")</f>
        <v>6</v>
      </c>
    </row>
    <row r="79" spans="1:36" x14ac:dyDescent="0.25">
      <c r="A79" s="71">
        <v>45006.479108796295</v>
      </c>
      <c r="B79">
        <v>205.1</v>
      </c>
      <c r="C79">
        <v>2</v>
      </c>
      <c r="D79">
        <v>200.5</v>
      </c>
      <c r="E79">
        <v>-115</v>
      </c>
      <c r="F79">
        <v>2</v>
      </c>
      <c r="G79">
        <v>205.8</v>
      </c>
      <c r="H79">
        <v>193.6</v>
      </c>
      <c r="I79">
        <v>195.6</v>
      </c>
      <c r="J79">
        <v>191.1</v>
      </c>
      <c r="K79">
        <v>192.7</v>
      </c>
      <c r="L79">
        <v>1372</v>
      </c>
      <c r="M79">
        <v>1372</v>
      </c>
      <c r="N79">
        <v>1372</v>
      </c>
      <c r="O79">
        <v>1372</v>
      </c>
      <c r="P79">
        <v>1372</v>
      </c>
      <c r="Q79">
        <v>1372</v>
      </c>
      <c r="R79">
        <v>184.4</v>
      </c>
      <c r="S79">
        <v>183.3</v>
      </c>
      <c r="T79">
        <v>1372</v>
      </c>
      <c r="U79">
        <v>-5</v>
      </c>
      <c r="V79">
        <v>5</v>
      </c>
      <c r="W79">
        <v>-122</v>
      </c>
      <c r="X79">
        <v>-116</v>
      </c>
      <c r="Y79">
        <v>0</v>
      </c>
      <c r="Z79">
        <v>-120</v>
      </c>
      <c r="AC79"/>
      <c r="AE79" s="85">
        <f>_xlfn.MAXIFS(EXTR_AUTOCLAVE[[#This Row],[Date/Heure]:[BORNE]],$A$1:$AD$1,"TC")</f>
        <v>195.6</v>
      </c>
      <c r="AF79" s="66">
        <f>_xlfn.MINIFS(EXTR_AUTOCLAVE[[#This Row],[Date/Heure]:[BORNE]],$A$1:$AD$1,"TC")</f>
        <v>183.3</v>
      </c>
      <c r="AG79" s="86">
        <f>EXTR_AUTOCLAVE[[#This Row],[Max]]-T0min</f>
        <v>174.79999999999998</v>
      </c>
      <c r="AH79" s="86">
        <f>COUNTIFS(EXTR_AUTOCLAVE[[#This Row],[Date/Heure]:[BORNE]],"&gt;=385",$A$1:$AD$1,"TC")</f>
        <v>0</v>
      </c>
      <c r="AI79" s="86">
        <f>COUNTIFS(EXTR_AUTOCLAVE[[#This Row],[Date/Heure]:[BORNE]],"&gt;=200",$A$1:$AD$1,"TC")</f>
        <v>0</v>
      </c>
      <c r="AJ79" s="86">
        <f>COUNTIFS(EXTR_AUTOCLAVE[[#This Row],[Date/Heure]:[BORNE]],"&gt;=99",$A$1:$AD$1,"TC")</f>
        <v>6</v>
      </c>
    </row>
    <row r="80" spans="1:36" x14ac:dyDescent="0.25">
      <c r="A80" s="71">
        <v>45006.479456018518</v>
      </c>
      <c r="B80">
        <v>207.6</v>
      </c>
      <c r="C80">
        <v>2</v>
      </c>
      <c r="D80">
        <v>202.9</v>
      </c>
      <c r="E80">
        <v>-115</v>
      </c>
      <c r="F80">
        <v>2</v>
      </c>
      <c r="G80">
        <v>208</v>
      </c>
      <c r="H80">
        <v>195.8</v>
      </c>
      <c r="I80">
        <v>197.8</v>
      </c>
      <c r="J80">
        <v>193.3</v>
      </c>
      <c r="K80">
        <v>194.9</v>
      </c>
      <c r="L80">
        <v>1372</v>
      </c>
      <c r="M80">
        <v>1372</v>
      </c>
      <c r="N80">
        <v>1372</v>
      </c>
      <c r="O80">
        <v>1372</v>
      </c>
      <c r="P80">
        <v>1372</v>
      </c>
      <c r="Q80">
        <v>1372</v>
      </c>
      <c r="R80">
        <v>186.1</v>
      </c>
      <c r="S80">
        <v>185.5</v>
      </c>
      <c r="T80">
        <v>1372</v>
      </c>
      <c r="U80">
        <v>-5</v>
      </c>
      <c r="V80">
        <v>5</v>
      </c>
      <c r="W80">
        <v>-122</v>
      </c>
      <c r="X80">
        <v>-116</v>
      </c>
      <c r="Y80">
        <v>0</v>
      </c>
      <c r="Z80">
        <v>-120</v>
      </c>
      <c r="AC80"/>
      <c r="AE80" s="85">
        <f>_xlfn.MAXIFS(EXTR_AUTOCLAVE[[#This Row],[Date/Heure]:[BORNE]],$A$1:$AD$1,"TC")</f>
        <v>197.8</v>
      </c>
      <c r="AF80" s="66">
        <f>_xlfn.MINIFS(EXTR_AUTOCLAVE[[#This Row],[Date/Heure]:[BORNE]],$A$1:$AD$1,"TC")</f>
        <v>185.5</v>
      </c>
      <c r="AG80" s="86">
        <f>EXTR_AUTOCLAVE[[#This Row],[Max]]-T0min</f>
        <v>177</v>
      </c>
      <c r="AH80" s="86">
        <f>COUNTIFS(EXTR_AUTOCLAVE[[#This Row],[Date/Heure]:[BORNE]],"&gt;=385",$A$1:$AD$1,"TC")</f>
        <v>0</v>
      </c>
      <c r="AI80" s="86">
        <f>COUNTIFS(EXTR_AUTOCLAVE[[#This Row],[Date/Heure]:[BORNE]],"&gt;=200",$A$1:$AD$1,"TC")</f>
        <v>0</v>
      </c>
      <c r="AJ80" s="86">
        <f>COUNTIFS(EXTR_AUTOCLAVE[[#This Row],[Date/Heure]:[BORNE]],"&gt;=99",$A$1:$AD$1,"TC")</f>
        <v>6</v>
      </c>
    </row>
    <row r="81" spans="1:36" x14ac:dyDescent="0.25">
      <c r="A81" s="71">
        <v>45006.479803240742</v>
      </c>
      <c r="B81">
        <v>210</v>
      </c>
      <c r="C81">
        <v>2</v>
      </c>
      <c r="D81">
        <v>205.2</v>
      </c>
      <c r="E81">
        <v>-115</v>
      </c>
      <c r="F81">
        <v>2</v>
      </c>
      <c r="G81">
        <v>209.9</v>
      </c>
      <c r="H81">
        <v>198.1</v>
      </c>
      <c r="I81">
        <v>200.2</v>
      </c>
      <c r="J81">
        <v>195.6</v>
      </c>
      <c r="K81">
        <v>197.2</v>
      </c>
      <c r="L81">
        <v>1372</v>
      </c>
      <c r="M81">
        <v>1372</v>
      </c>
      <c r="N81">
        <v>1372</v>
      </c>
      <c r="O81">
        <v>1372</v>
      </c>
      <c r="P81">
        <v>1372</v>
      </c>
      <c r="Q81">
        <v>1372</v>
      </c>
      <c r="R81">
        <v>188.5</v>
      </c>
      <c r="S81">
        <v>187.8</v>
      </c>
      <c r="T81">
        <v>1372</v>
      </c>
      <c r="U81">
        <v>-5</v>
      </c>
      <c r="V81">
        <v>5</v>
      </c>
      <c r="W81">
        <v>-123</v>
      </c>
      <c r="X81">
        <v>-116</v>
      </c>
      <c r="Y81">
        <v>0</v>
      </c>
      <c r="Z81">
        <v>-120</v>
      </c>
      <c r="AC81"/>
      <c r="AE81" s="85">
        <f>_xlfn.MAXIFS(EXTR_AUTOCLAVE[[#This Row],[Date/Heure]:[BORNE]],$A$1:$AD$1,"TC")</f>
        <v>200.2</v>
      </c>
      <c r="AF81" s="66">
        <f>_xlfn.MINIFS(EXTR_AUTOCLAVE[[#This Row],[Date/Heure]:[BORNE]],$A$1:$AD$1,"TC")</f>
        <v>187.8</v>
      </c>
      <c r="AG81" s="86">
        <f>EXTR_AUTOCLAVE[[#This Row],[Max]]-T0min</f>
        <v>179.39999999999998</v>
      </c>
      <c r="AH81" s="86">
        <f>COUNTIFS(EXTR_AUTOCLAVE[[#This Row],[Date/Heure]:[BORNE]],"&gt;=385",$A$1:$AD$1,"TC")</f>
        <v>0</v>
      </c>
      <c r="AI81" s="86">
        <f>COUNTIFS(EXTR_AUTOCLAVE[[#This Row],[Date/Heure]:[BORNE]],"&gt;=200",$A$1:$AD$1,"TC")</f>
        <v>1</v>
      </c>
      <c r="AJ81" s="86">
        <f>COUNTIFS(EXTR_AUTOCLAVE[[#This Row],[Date/Heure]:[BORNE]],"&gt;=99",$A$1:$AD$1,"TC")</f>
        <v>6</v>
      </c>
    </row>
    <row r="82" spans="1:36" x14ac:dyDescent="0.25">
      <c r="A82" s="71">
        <v>45006.480150462965</v>
      </c>
      <c r="B82">
        <v>212.6</v>
      </c>
      <c r="C82">
        <v>2</v>
      </c>
      <c r="D82">
        <v>207.6</v>
      </c>
      <c r="E82">
        <v>-115</v>
      </c>
      <c r="F82">
        <v>2</v>
      </c>
      <c r="G82">
        <v>212.1</v>
      </c>
      <c r="H82">
        <v>200.5</v>
      </c>
      <c r="I82">
        <v>202.5</v>
      </c>
      <c r="J82">
        <v>197.8</v>
      </c>
      <c r="K82">
        <v>199.5</v>
      </c>
      <c r="L82">
        <v>1372</v>
      </c>
      <c r="M82">
        <v>1372</v>
      </c>
      <c r="N82">
        <v>1372</v>
      </c>
      <c r="O82">
        <v>1372</v>
      </c>
      <c r="P82">
        <v>1372</v>
      </c>
      <c r="Q82">
        <v>1372</v>
      </c>
      <c r="R82">
        <v>191.3</v>
      </c>
      <c r="S82">
        <v>190.1</v>
      </c>
      <c r="T82">
        <v>1372</v>
      </c>
      <c r="U82">
        <v>-5</v>
      </c>
      <c r="V82">
        <v>5</v>
      </c>
      <c r="W82">
        <v>-122</v>
      </c>
      <c r="X82">
        <v>-116</v>
      </c>
      <c r="Y82">
        <v>0</v>
      </c>
      <c r="Z82">
        <v>-120</v>
      </c>
      <c r="AC82"/>
      <c r="AE82" s="85">
        <f>_xlfn.MAXIFS(EXTR_AUTOCLAVE[[#This Row],[Date/Heure]:[BORNE]],$A$1:$AD$1,"TC")</f>
        <v>202.5</v>
      </c>
      <c r="AF82" s="66">
        <f>_xlfn.MINIFS(EXTR_AUTOCLAVE[[#This Row],[Date/Heure]:[BORNE]],$A$1:$AD$1,"TC")</f>
        <v>190.1</v>
      </c>
      <c r="AG82" s="86">
        <f>EXTR_AUTOCLAVE[[#This Row],[Max]]-T0min</f>
        <v>181.7</v>
      </c>
      <c r="AH82" s="86">
        <f>COUNTIFS(EXTR_AUTOCLAVE[[#This Row],[Date/Heure]:[BORNE]],"&gt;=385",$A$1:$AD$1,"TC")</f>
        <v>0</v>
      </c>
      <c r="AI82" s="86">
        <f>COUNTIFS(EXTR_AUTOCLAVE[[#This Row],[Date/Heure]:[BORNE]],"&gt;=200",$A$1:$AD$1,"TC")</f>
        <v>2</v>
      </c>
      <c r="AJ82" s="86">
        <f>COUNTIFS(EXTR_AUTOCLAVE[[#This Row],[Date/Heure]:[BORNE]],"&gt;=99",$A$1:$AD$1,"TC")</f>
        <v>6</v>
      </c>
    </row>
    <row r="83" spans="1:36" x14ac:dyDescent="0.25">
      <c r="A83" s="71">
        <v>45006.480497685188</v>
      </c>
      <c r="B83">
        <v>214.5</v>
      </c>
      <c r="C83">
        <v>2</v>
      </c>
      <c r="D83">
        <v>209.9</v>
      </c>
      <c r="E83">
        <v>-115</v>
      </c>
      <c r="F83">
        <v>2</v>
      </c>
      <c r="G83">
        <v>214.4</v>
      </c>
      <c r="H83">
        <v>203</v>
      </c>
      <c r="I83">
        <v>205.1</v>
      </c>
      <c r="J83">
        <v>200.2</v>
      </c>
      <c r="K83">
        <v>201.9</v>
      </c>
      <c r="L83">
        <v>1372</v>
      </c>
      <c r="M83">
        <v>1372</v>
      </c>
      <c r="N83">
        <v>1372</v>
      </c>
      <c r="O83">
        <v>1372</v>
      </c>
      <c r="P83">
        <v>1372</v>
      </c>
      <c r="Q83">
        <v>1372</v>
      </c>
      <c r="R83">
        <v>193.8</v>
      </c>
      <c r="S83">
        <v>192.5</v>
      </c>
      <c r="T83">
        <v>1372</v>
      </c>
      <c r="U83">
        <v>-5</v>
      </c>
      <c r="V83">
        <v>5</v>
      </c>
      <c r="W83">
        <v>-122</v>
      </c>
      <c r="X83">
        <v>-116</v>
      </c>
      <c r="Y83">
        <v>0</v>
      </c>
      <c r="Z83">
        <v>-120</v>
      </c>
      <c r="AC83"/>
      <c r="AE83" s="85">
        <f>_xlfn.MAXIFS(EXTR_AUTOCLAVE[[#This Row],[Date/Heure]:[BORNE]],$A$1:$AD$1,"TC")</f>
        <v>205.1</v>
      </c>
      <c r="AF83" s="66">
        <f>_xlfn.MINIFS(EXTR_AUTOCLAVE[[#This Row],[Date/Heure]:[BORNE]],$A$1:$AD$1,"TC")</f>
        <v>192.5</v>
      </c>
      <c r="AG83" s="86">
        <f>EXTR_AUTOCLAVE[[#This Row],[Max]]-T0min</f>
        <v>184.29999999999998</v>
      </c>
      <c r="AH83" s="86">
        <f>COUNTIFS(EXTR_AUTOCLAVE[[#This Row],[Date/Heure]:[BORNE]],"&gt;=385",$A$1:$AD$1,"TC")</f>
        <v>0</v>
      </c>
      <c r="AI83" s="86">
        <f>COUNTIFS(EXTR_AUTOCLAVE[[#This Row],[Date/Heure]:[BORNE]],"&gt;=200",$A$1:$AD$1,"TC")</f>
        <v>4</v>
      </c>
      <c r="AJ83" s="86">
        <f>COUNTIFS(EXTR_AUTOCLAVE[[#This Row],[Date/Heure]:[BORNE]],"&gt;=99",$A$1:$AD$1,"TC")</f>
        <v>6</v>
      </c>
    </row>
    <row r="84" spans="1:36" x14ac:dyDescent="0.25">
      <c r="A84" s="71">
        <v>45006.480844907404</v>
      </c>
      <c r="B84">
        <v>216.8</v>
      </c>
      <c r="C84">
        <v>2</v>
      </c>
      <c r="D84">
        <v>212.3</v>
      </c>
      <c r="E84">
        <v>-115</v>
      </c>
      <c r="F84">
        <v>2</v>
      </c>
      <c r="G84">
        <v>217</v>
      </c>
      <c r="H84">
        <v>205.4</v>
      </c>
      <c r="I84">
        <v>207.4</v>
      </c>
      <c r="J84">
        <v>202.6</v>
      </c>
      <c r="K84">
        <v>204.2</v>
      </c>
      <c r="L84">
        <v>1372</v>
      </c>
      <c r="M84">
        <v>1372</v>
      </c>
      <c r="N84">
        <v>1372</v>
      </c>
      <c r="O84">
        <v>1372</v>
      </c>
      <c r="P84">
        <v>1372</v>
      </c>
      <c r="Q84">
        <v>1372</v>
      </c>
      <c r="R84">
        <v>195.6</v>
      </c>
      <c r="S84">
        <v>195</v>
      </c>
      <c r="T84">
        <v>1372</v>
      </c>
      <c r="U84">
        <v>-5</v>
      </c>
      <c r="V84">
        <v>5</v>
      </c>
      <c r="W84">
        <v>-122</v>
      </c>
      <c r="X84">
        <v>-116</v>
      </c>
      <c r="Y84">
        <v>0</v>
      </c>
      <c r="Z84">
        <v>-120</v>
      </c>
      <c r="AC84"/>
      <c r="AE84" s="85">
        <f>_xlfn.MAXIFS(EXTR_AUTOCLAVE[[#This Row],[Date/Heure]:[BORNE]],$A$1:$AD$1,"TC")</f>
        <v>207.4</v>
      </c>
      <c r="AF84" s="66">
        <f>_xlfn.MINIFS(EXTR_AUTOCLAVE[[#This Row],[Date/Heure]:[BORNE]],$A$1:$AD$1,"TC")</f>
        <v>195</v>
      </c>
      <c r="AG84" s="86">
        <f>EXTR_AUTOCLAVE[[#This Row],[Max]]-T0min</f>
        <v>186.6</v>
      </c>
      <c r="AH84" s="86">
        <f>COUNTIFS(EXTR_AUTOCLAVE[[#This Row],[Date/Heure]:[BORNE]],"&gt;=385",$A$1:$AD$1,"TC")</f>
        <v>0</v>
      </c>
      <c r="AI84" s="86">
        <f>COUNTIFS(EXTR_AUTOCLAVE[[#This Row],[Date/Heure]:[BORNE]],"&gt;=200",$A$1:$AD$1,"TC")</f>
        <v>4</v>
      </c>
      <c r="AJ84" s="86">
        <f>COUNTIFS(EXTR_AUTOCLAVE[[#This Row],[Date/Heure]:[BORNE]],"&gt;=99",$A$1:$AD$1,"TC")</f>
        <v>6</v>
      </c>
    </row>
    <row r="85" spans="1:36" x14ac:dyDescent="0.25">
      <c r="A85" s="71">
        <v>45006.481192129628</v>
      </c>
      <c r="B85">
        <v>219.1</v>
      </c>
      <c r="C85">
        <v>2</v>
      </c>
      <c r="D85">
        <v>214.6</v>
      </c>
      <c r="E85">
        <v>-115</v>
      </c>
      <c r="F85">
        <v>2</v>
      </c>
      <c r="G85">
        <v>219.3</v>
      </c>
      <c r="H85">
        <v>207.5</v>
      </c>
      <c r="I85">
        <v>209.7</v>
      </c>
      <c r="J85">
        <v>204.9</v>
      </c>
      <c r="K85">
        <v>206.6</v>
      </c>
      <c r="L85">
        <v>1372</v>
      </c>
      <c r="M85">
        <v>1372</v>
      </c>
      <c r="N85">
        <v>1372</v>
      </c>
      <c r="O85">
        <v>1372</v>
      </c>
      <c r="P85">
        <v>1372</v>
      </c>
      <c r="Q85">
        <v>1372</v>
      </c>
      <c r="R85">
        <v>198.4</v>
      </c>
      <c r="S85">
        <v>197.2</v>
      </c>
      <c r="T85">
        <v>1372</v>
      </c>
      <c r="U85">
        <v>-5</v>
      </c>
      <c r="V85">
        <v>5</v>
      </c>
      <c r="W85">
        <v>-122</v>
      </c>
      <c r="X85">
        <v>-116</v>
      </c>
      <c r="Y85">
        <v>0</v>
      </c>
      <c r="Z85">
        <v>-120</v>
      </c>
      <c r="AC85"/>
      <c r="AE85" s="85">
        <f>_xlfn.MAXIFS(EXTR_AUTOCLAVE[[#This Row],[Date/Heure]:[BORNE]],$A$1:$AD$1,"TC")</f>
        <v>209.7</v>
      </c>
      <c r="AF85" s="66">
        <f>_xlfn.MINIFS(EXTR_AUTOCLAVE[[#This Row],[Date/Heure]:[BORNE]],$A$1:$AD$1,"TC")</f>
        <v>197.2</v>
      </c>
      <c r="AG85" s="86">
        <f>EXTR_AUTOCLAVE[[#This Row],[Max]]-T0min</f>
        <v>188.89999999999998</v>
      </c>
      <c r="AH85" s="86">
        <f>COUNTIFS(EXTR_AUTOCLAVE[[#This Row],[Date/Heure]:[BORNE]],"&gt;=385",$A$1:$AD$1,"TC")</f>
        <v>0</v>
      </c>
      <c r="AI85" s="86">
        <f>COUNTIFS(EXTR_AUTOCLAVE[[#This Row],[Date/Heure]:[BORNE]],"&gt;=200",$A$1:$AD$1,"TC")</f>
        <v>4</v>
      </c>
      <c r="AJ85" s="86">
        <f>COUNTIFS(EXTR_AUTOCLAVE[[#This Row],[Date/Heure]:[BORNE]],"&gt;=99",$A$1:$AD$1,"TC")</f>
        <v>6</v>
      </c>
    </row>
    <row r="86" spans="1:36" x14ac:dyDescent="0.25">
      <c r="A86" s="71">
        <v>45006.481539351851</v>
      </c>
      <c r="B86">
        <v>221.7</v>
      </c>
      <c r="C86">
        <v>2</v>
      </c>
      <c r="D86">
        <v>217</v>
      </c>
      <c r="E86">
        <v>-115</v>
      </c>
      <c r="F86">
        <v>2</v>
      </c>
      <c r="G86">
        <v>221.5</v>
      </c>
      <c r="H86">
        <v>209.9</v>
      </c>
      <c r="I86">
        <v>211.9</v>
      </c>
      <c r="J86">
        <v>207.1</v>
      </c>
      <c r="K86">
        <v>208.8</v>
      </c>
      <c r="L86">
        <v>1372</v>
      </c>
      <c r="M86">
        <v>1372</v>
      </c>
      <c r="N86">
        <v>1372</v>
      </c>
      <c r="O86">
        <v>1372</v>
      </c>
      <c r="P86">
        <v>1372</v>
      </c>
      <c r="Q86">
        <v>1372</v>
      </c>
      <c r="R86">
        <v>200.8</v>
      </c>
      <c r="S86">
        <v>199.6</v>
      </c>
      <c r="T86">
        <v>1372</v>
      </c>
      <c r="U86">
        <v>-5</v>
      </c>
      <c r="V86">
        <v>5</v>
      </c>
      <c r="W86">
        <v>-122</v>
      </c>
      <c r="X86">
        <v>-116</v>
      </c>
      <c r="Y86">
        <v>0</v>
      </c>
      <c r="Z86">
        <v>-120</v>
      </c>
      <c r="AC86"/>
      <c r="AE86" s="85">
        <f>_xlfn.MAXIFS(EXTR_AUTOCLAVE[[#This Row],[Date/Heure]:[BORNE]],$A$1:$AD$1,"TC")</f>
        <v>211.9</v>
      </c>
      <c r="AF86" s="66">
        <f>_xlfn.MINIFS(EXTR_AUTOCLAVE[[#This Row],[Date/Heure]:[BORNE]],$A$1:$AD$1,"TC")</f>
        <v>199.6</v>
      </c>
      <c r="AG86" s="86">
        <f>EXTR_AUTOCLAVE[[#This Row],[Max]]-T0min</f>
        <v>191.1</v>
      </c>
      <c r="AH86" s="86">
        <f>COUNTIFS(EXTR_AUTOCLAVE[[#This Row],[Date/Heure]:[BORNE]],"&gt;=385",$A$1:$AD$1,"TC")</f>
        <v>0</v>
      </c>
      <c r="AI86" s="86">
        <f>COUNTIFS(EXTR_AUTOCLAVE[[#This Row],[Date/Heure]:[BORNE]],"&gt;=200",$A$1:$AD$1,"TC")</f>
        <v>5</v>
      </c>
      <c r="AJ86" s="86">
        <f>COUNTIFS(EXTR_AUTOCLAVE[[#This Row],[Date/Heure]:[BORNE]],"&gt;=99",$A$1:$AD$1,"TC")</f>
        <v>6</v>
      </c>
    </row>
    <row r="87" spans="1:36" x14ac:dyDescent="0.25">
      <c r="A87" s="71">
        <v>45006.481886574074</v>
      </c>
      <c r="B87">
        <v>224.1</v>
      </c>
      <c r="C87">
        <v>2</v>
      </c>
      <c r="D87">
        <v>219.3</v>
      </c>
      <c r="E87">
        <v>-115</v>
      </c>
      <c r="F87">
        <v>2</v>
      </c>
      <c r="G87">
        <v>223.6</v>
      </c>
      <c r="H87">
        <v>212.4</v>
      </c>
      <c r="I87">
        <v>214.3</v>
      </c>
      <c r="J87">
        <v>209.4</v>
      </c>
      <c r="K87">
        <v>211.3</v>
      </c>
      <c r="L87">
        <v>1372</v>
      </c>
      <c r="M87">
        <v>1372</v>
      </c>
      <c r="N87">
        <v>1372</v>
      </c>
      <c r="O87">
        <v>1372</v>
      </c>
      <c r="P87">
        <v>1372</v>
      </c>
      <c r="Q87">
        <v>1372</v>
      </c>
      <c r="R87">
        <v>202.6</v>
      </c>
      <c r="S87">
        <v>201.9</v>
      </c>
      <c r="T87">
        <v>1372</v>
      </c>
      <c r="U87">
        <v>-5</v>
      </c>
      <c r="V87">
        <v>5</v>
      </c>
      <c r="W87">
        <v>-122</v>
      </c>
      <c r="X87">
        <v>-116</v>
      </c>
      <c r="Y87">
        <v>0</v>
      </c>
      <c r="Z87">
        <v>-120</v>
      </c>
      <c r="AC87"/>
      <c r="AE87" s="85">
        <f>_xlfn.MAXIFS(EXTR_AUTOCLAVE[[#This Row],[Date/Heure]:[BORNE]],$A$1:$AD$1,"TC")</f>
        <v>214.3</v>
      </c>
      <c r="AF87" s="66">
        <f>_xlfn.MINIFS(EXTR_AUTOCLAVE[[#This Row],[Date/Heure]:[BORNE]],$A$1:$AD$1,"TC")</f>
        <v>201.9</v>
      </c>
      <c r="AG87" s="86">
        <f>EXTR_AUTOCLAVE[[#This Row],[Max]]-T0min</f>
        <v>193.5</v>
      </c>
      <c r="AH87" s="86">
        <f>COUNTIFS(EXTR_AUTOCLAVE[[#This Row],[Date/Heure]:[BORNE]],"&gt;=385",$A$1:$AD$1,"TC")</f>
        <v>0</v>
      </c>
      <c r="AI87" s="86">
        <f>COUNTIFS(EXTR_AUTOCLAVE[[#This Row],[Date/Heure]:[BORNE]],"&gt;=200",$A$1:$AD$1,"TC")</f>
        <v>6</v>
      </c>
      <c r="AJ87" s="86">
        <f>COUNTIFS(EXTR_AUTOCLAVE[[#This Row],[Date/Heure]:[BORNE]],"&gt;=99",$A$1:$AD$1,"TC")</f>
        <v>6</v>
      </c>
    </row>
    <row r="88" spans="1:36" x14ac:dyDescent="0.25">
      <c r="A88" s="71">
        <v>45006.482233796298</v>
      </c>
      <c r="B88">
        <v>226.2</v>
      </c>
      <c r="C88">
        <v>2</v>
      </c>
      <c r="D88">
        <v>221.7</v>
      </c>
      <c r="E88">
        <v>-115</v>
      </c>
      <c r="F88">
        <v>2</v>
      </c>
      <c r="G88">
        <v>226.1</v>
      </c>
      <c r="H88">
        <v>214.9</v>
      </c>
      <c r="I88">
        <v>216.8</v>
      </c>
      <c r="J88">
        <v>211.8</v>
      </c>
      <c r="K88">
        <v>213.7</v>
      </c>
      <c r="L88">
        <v>1372</v>
      </c>
      <c r="M88">
        <v>1372</v>
      </c>
      <c r="N88">
        <v>1372</v>
      </c>
      <c r="O88">
        <v>1372</v>
      </c>
      <c r="P88">
        <v>1372</v>
      </c>
      <c r="Q88">
        <v>1372</v>
      </c>
      <c r="R88">
        <v>205.5</v>
      </c>
      <c r="S88">
        <v>204.3</v>
      </c>
      <c r="T88">
        <v>1372</v>
      </c>
      <c r="U88">
        <v>-5</v>
      </c>
      <c r="V88">
        <v>5</v>
      </c>
      <c r="W88">
        <v>-122</v>
      </c>
      <c r="X88">
        <v>-116</v>
      </c>
      <c r="Y88">
        <v>0</v>
      </c>
      <c r="Z88">
        <v>-120</v>
      </c>
      <c r="AC88"/>
      <c r="AE88" s="85">
        <f>_xlfn.MAXIFS(EXTR_AUTOCLAVE[[#This Row],[Date/Heure]:[BORNE]],$A$1:$AD$1,"TC")</f>
        <v>216.8</v>
      </c>
      <c r="AF88" s="66">
        <f>_xlfn.MINIFS(EXTR_AUTOCLAVE[[#This Row],[Date/Heure]:[BORNE]],$A$1:$AD$1,"TC")</f>
        <v>204.3</v>
      </c>
      <c r="AG88" s="86">
        <f>EXTR_AUTOCLAVE[[#This Row],[Max]]-T0min</f>
        <v>196</v>
      </c>
      <c r="AH88" s="86">
        <f>COUNTIFS(EXTR_AUTOCLAVE[[#This Row],[Date/Heure]:[BORNE]],"&gt;=385",$A$1:$AD$1,"TC")</f>
        <v>0</v>
      </c>
      <c r="AI88" s="86">
        <f>COUNTIFS(EXTR_AUTOCLAVE[[#This Row],[Date/Heure]:[BORNE]],"&gt;=200",$A$1:$AD$1,"TC")</f>
        <v>6</v>
      </c>
      <c r="AJ88" s="86">
        <f>COUNTIFS(EXTR_AUTOCLAVE[[#This Row],[Date/Heure]:[BORNE]],"&gt;=99",$A$1:$AD$1,"TC")</f>
        <v>6</v>
      </c>
    </row>
    <row r="89" spans="1:36" x14ac:dyDescent="0.25">
      <c r="A89" s="71">
        <v>45006.482581018521</v>
      </c>
      <c r="B89">
        <v>228.3</v>
      </c>
      <c r="C89">
        <v>2</v>
      </c>
      <c r="D89">
        <v>224</v>
      </c>
      <c r="E89">
        <v>-115</v>
      </c>
      <c r="F89">
        <v>2</v>
      </c>
      <c r="G89">
        <v>228.6</v>
      </c>
      <c r="H89">
        <v>217.3</v>
      </c>
      <c r="I89">
        <v>219.3</v>
      </c>
      <c r="J89">
        <v>214.3</v>
      </c>
      <c r="K89">
        <v>216.1</v>
      </c>
      <c r="L89">
        <v>1372</v>
      </c>
      <c r="M89">
        <v>1372</v>
      </c>
      <c r="N89">
        <v>1372</v>
      </c>
      <c r="O89">
        <v>1372</v>
      </c>
      <c r="P89">
        <v>1372</v>
      </c>
      <c r="Q89">
        <v>1372</v>
      </c>
      <c r="R89">
        <v>207.8</v>
      </c>
      <c r="S89">
        <v>206.6</v>
      </c>
      <c r="T89">
        <v>1372</v>
      </c>
      <c r="U89">
        <v>-5</v>
      </c>
      <c r="V89">
        <v>5</v>
      </c>
      <c r="W89">
        <v>-122</v>
      </c>
      <c r="X89">
        <v>-115</v>
      </c>
      <c r="Y89">
        <v>0</v>
      </c>
      <c r="Z89">
        <v>-120</v>
      </c>
      <c r="AC89"/>
      <c r="AE89" s="85">
        <f>_xlfn.MAXIFS(EXTR_AUTOCLAVE[[#This Row],[Date/Heure]:[BORNE]],$A$1:$AD$1,"TC")</f>
        <v>219.3</v>
      </c>
      <c r="AF89" s="66">
        <f>_xlfn.MINIFS(EXTR_AUTOCLAVE[[#This Row],[Date/Heure]:[BORNE]],$A$1:$AD$1,"TC")</f>
        <v>206.6</v>
      </c>
      <c r="AG89" s="86">
        <f>EXTR_AUTOCLAVE[[#This Row],[Max]]-T0min</f>
        <v>198.5</v>
      </c>
      <c r="AH89" s="86">
        <f>COUNTIFS(EXTR_AUTOCLAVE[[#This Row],[Date/Heure]:[BORNE]],"&gt;=385",$A$1:$AD$1,"TC")</f>
        <v>0</v>
      </c>
      <c r="AI89" s="86">
        <f>COUNTIFS(EXTR_AUTOCLAVE[[#This Row],[Date/Heure]:[BORNE]],"&gt;=200",$A$1:$AD$1,"TC")</f>
        <v>6</v>
      </c>
      <c r="AJ89" s="86">
        <f>COUNTIFS(EXTR_AUTOCLAVE[[#This Row],[Date/Heure]:[BORNE]],"&gt;=99",$A$1:$AD$1,"TC")</f>
        <v>6</v>
      </c>
    </row>
    <row r="90" spans="1:36" x14ac:dyDescent="0.25">
      <c r="A90" s="71">
        <v>45006.482928240737</v>
      </c>
      <c r="B90">
        <v>230.7</v>
      </c>
      <c r="C90">
        <v>2</v>
      </c>
      <c r="D90">
        <v>226.4</v>
      </c>
      <c r="E90">
        <v>-115</v>
      </c>
      <c r="F90">
        <v>2</v>
      </c>
      <c r="G90">
        <v>231</v>
      </c>
      <c r="H90">
        <v>219.6</v>
      </c>
      <c r="I90">
        <v>221.6</v>
      </c>
      <c r="J90">
        <v>216.6</v>
      </c>
      <c r="K90">
        <v>218.4</v>
      </c>
      <c r="L90">
        <v>1372</v>
      </c>
      <c r="M90">
        <v>1372</v>
      </c>
      <c r="N90">
        <v>1372</v>
      </c>
      <c r="O90">
        <v>1372</v>
      </c>
      <c r="P90">
        <v>1372</v>
      </c>
      <c r="Q90">
        <v>1372</v>
      </c>
      <c r="R90">
        <v>210.3</v>
      </c>
      <c r="S90">
        <v>209</v>
      </c>
      <c r="T90">
        <v>1372</v>
      </c>
      <c r="U90">
        <v>-5</v>
      </c>
      <c r="V90">
        <v>5</v>
      </c>
      <c r="W90">
        <v>-122</v>
      </c>
      <c r="X90">
        <v>-115</v>
      </c>
      <c r="Y90">
        <v>0</v>
      </c>
      <c r="Z90">
        <v>-120</v>
      </c>
      <c r="AC90"/>
      <c r="AE90" s="85">
        <f>_xlfn.MAXIFS(EXTR_AUTOCLAVE[[#This Row],[Date/Heure]:[BORNE]],$A$1:$AD$1,"TC")</f>
        <v>221.6</v>
      </c>
      <c r="AF90" s="66">
        <f>_xlfn.MINIFS(EXTR_AUTOCLAVE[[#This Row],[Date/Heure]:[BORNE]],$A$1:$AD$1,"TC")</f>
        <v>209</v>
      </c>
      <c r="AG90" s="86">
        <f>EXTR_AUTOCLAVE[[#This Row],[Max]]-T0min</f>
        <v>200.79999999999998</v>
      </c>
      <c r="AH90" s="86">
        <f>COUNTIFS(EXTR_AUTOCLAVE[[#This Row],[Date/Heure]:[BORNE]],"&gt;=385",$A$1:$AD$1,"TC")</f>
        <v>0</v>
      </c>
      <c r="AI90" s="86">
        <f>COUNTIFS(EXTR_AUTOCLAVE[[#This Row],[Date/Heure]:[BORNE]],"&gt;=200",$A$1:$AD$1,"TC")</f>
        <v>6</v>
      </c>
      <c r="AJ90" s="86">
        <f>COUNTIFS(EXTR_AUTOCLAVE[[#This Row],[Date/Heure]:[BORNE]],"&gt;=99",$A$1:$AD$1,"TC")</f>
        <v>6</v>
      </c>
    </row>
    <row r="91" spans="1:36" x14ac:dyDescent="0.25">
      <c r="A91" s="71">
        <v>45006.483275462961</v>
      </c>
      <c r="B91">
        <v>233</v>
      </c>
      <c r="C91">
        <v>2</v>
      </c>
      <c r="D91">
        <v>228.7</v>
      </c>
      <c r="E91">
        <v>-115</v>
      </c>
      <c r="F91">
        <v>2</v>
      </c>
      <c r="G91">
        <v>233.3</v>
      </c>
      <c r="H91">
        <v>221.9</v>
      </c>
      <c r="I91">
        <v>223.9</v>
      </c>
      <c r="J91">
        <v>218.9</v>
      </c>
      <c r="K91">
        <v>220.8</v>
      </c>
      <c r="L91">
        <v>1372</v>
      </c>
      <c r="M91">
        <v>1372</v>
      </c>
      <c r="N91">
        <v>1372</v>
      </c>
      <c r="O91">
        <v>1372</v>
      </c>
      <c r="P91">
        <v>1372</v>
      </c>
      <c r="Q91">
        <v>1372</v>
      </c>
      <c r="R91">
        <v>212.1</v>
      </c>
      <c r="S91">
        <v>211.3</v>
      </c>
      <c r="T91">
        <v>1372</v>
      </c>
      <c r="U91">
        <v>-5</v>
      </c>
      <c r="V91">
        <v>5</v>
      </c>
      <c r="W91">
        <v>-122</v>
      </c>
      <c r="X91">
        <v>-116</v>
      </c>
      <c r="Y91">
        <v>0</v>
      </c>
      <c r="Z91">
        <v>-120</v>
      </c>
      <c r="AC91"/>
      <c r="AE91" s="85">
        <f>_xlfn.MAXIFS(EXTR_AUTOCLAVE[[#This Row],[Date/Heure]:[BORNE]],$A$1:$AD$1,"TC")</f>
        <v>223.9</v>
      </c>
      <c r="AF91" s="66">
        <f>_xlfn.MINIFS(EXTR_AUTOCLAVE[[#This Row],[Date/Heure]:[BORNE]],$A$1:$AD$1,"TC")</f>
        <v>211.3</v>
      </c>
      <c r="AG91" s="86">
        <f>EXTR_AUTOCLAVE[[#This Row],[Max]]-T0min</f>
        <v>203.1</v>
      </c>
      <c r="AH91" s="86">
        <f>COUNTIFS(EXTR_AUTOCLAVE[[#This Row],[Date/Heure]:[BORNE]],"&gt;=385",$A$1:$AD$1,"TC")</f>
        <v>0</v>
      </c>
      <c r="AI91" s="86">
        <f>COUNTIFS(EXTR_AUTOCLAVE[[#This Row],[Date/Heure]:[BORNE]],"&gt;=200",$A$1:$AD$1,"TC")</f>
        <v>6</v>
      </c>
      <c r="AJ91" s="86">
        <f>COUNTIFS(EXTR_AUTOCLAVE[[#This Row],[Date/Heure]:[BORNE]],"&gt;=99",$A$1:$AD$1,"TC")</f>
        <v>6</v>
      </c>
    </row>
    <row r="92" spans="1:36" x14ac:dyDescent="0.25">
      <c r="A92" s="71">
        <v>45006.483622685184</v>
      </c>
      <c r="B92">
        <v>235.5</v>
      </c>
      <c r="C92">
        <v>2</v>
      </c>
      <c r="D92">
        <v>231.1</v>
      </c>
      <c r="E92">
        <v>-115</v>
      </c>
      <c r="F92">
        <v>2</v>
      </c>
      <c r="G92">
        <v>235.3</v>
      </c>
      <c r="H92">
        <v>224.1</v>
      </c>
      <c r="I92">
        <v>226.2</v>
      </c>
      <c r="J92">
        <v>221.1</v>
      </c>
      <c r="K92">
        <v>222.9</v>
      </c>
      <c r="L92">
        <v>1372</v>
      </c>
      <c r="M92">
        <v>1372</v>
      </c>
      <c r="N92">
        <v>1372</v>
      </c>
      <c r="O92">
        <v>1372</v>
      </c>
      <c r="P92">
        <v>1372</v>
      </c>
      <c r="Q92">
        <v>1372</v>
      </c>
      <c r="R92">
        <v>214.9</v>
      </c>
      <c r="S92">
        <v>213.7</v>
      </c>
      <c r="T92">
        <v>1372</v>
      </c>
      <c r="U92">
        <v>-5</v>
      </c>
      <c r="V92">
        <v>5</v>
      </c>
      <c r="W92">
        <v>-122</v>
      </c>
      <c r="X92">
        <v>-116</v>
      </c>
      <c r="Y92">
        <v>0</v>
      </c>
      <c r="Z92">
        <v>-120</v>
      </c>
      <c r="AC92"/>
      <c r="AE92" s="85">
        <f>_xlfn.MAXIFS(EXTR_AUTOCLAVE[[#This Row],[Date/Heure]:[BORNE]],$A$1:$AD$1,"TC")</f>
        <v>226.2</v>
      </c>
      <c r="AF92" s="66">
        <f>_xlfn.MINIFS(EXTR_AUTOCLAVE[[#This Row],[Date/Heure]:[BORNE]],$A$1:$AD$1,"TC")</f>
        <v>213.7</v>
      </c>
      <c r="AG92" s="86">
        <f>EXTR_AUTOCLAVE[[#This Row],[Max]]-T0min</f>
        <v>205.39999999999998</v>
      </c>
      <c r="AH92" s="86">
        <f>COUNTIFS(EXTR_AUTOCLAVE[[#This Row],[Date/Heure]:[BORNE]],"&gt;=385",$A$1:$AD$1,"TC")</f>
        <v>0</v>
      </c>
      <c r="AI92" s="86">
        <f>COUNTIFS(EXTR_AUTOCLAVE[[#This Row],[Date/Heure]:[BORNE]],"&gt;=200",$A$1:$AD$1,"TC")</f>
        <v>6</v>
      </c>
      <c r="AJ92" s="86">
        <f>COUNTIFS(EXTR_AUTOCLAVE[[#This Row],[Date/Heure]:[BORNE]],"&gt;=99",$A$1:$AD$1,"TC")</f>
        <v>6</v>
      </c>
    </row>
    <row r="93" spans="1:36" x14ac:dyDescent="0.25">
      <c r="A93" s="71">
        <v>45006.483969907407</v>
      </c>
      <c r="B93">
        <v>238.1</v>
      </c>
      <c r="C93">
        <v>2</v>
      </c>
      <c r="D93">
        <v>233.4</v>
      </c>
      <c r="E93">
        <v>-115</v>
      </c>
      <c r="F93">
        <v>2</v>
      </c>
      <c r="G93">
        <v>237.6</v>
      </c>
      <c r="H93">
        <v>226.4</v>
      </c>
      <c r="I93">
        <v>228.5</v>
      </c>
      <c r="J93">
        <v>223.5</v>
      </c>
      <c r="K93">
        <v>225.4</v>
      </c>
      <c r="L93">
        <v>1372</v>
      </c>
      <c r="M93">
        <v>1372</v>
      </c>
      <c r="N93">
        <v>1372</v>
      </c>
      <c r="O93">
        <v>1372</v>
      </c>
      <c r="P93">
        <v>1372</v>
      </c>
      <c r="Q93">
        <v>1372</v>
      </c>
      <c r="R93">
        <v>216.6</v>
      </c>
      <c r="S93">
        <v>215.9</v>
      </c>
      <c r="T93">
        <v>1372</v>
      </c>
      <c r="U93">
        <v>-5</v>
      </c>
      <c r="V93">
        <v>5</v>
      </c>
      <c r="W93">
        <v>-122</v>
      </c>
      <c r="X93">
        <v>-116</v>
      </c>
      <c r="Y93">
        <v>0</v>
      </c>
      <c r="Z93">
        <v>-120</v>
      </c>
      <c r="AC93"/>
      <c r="AE93" s="85">
        <f>_xlfn.MAXIFS(EXTR_AUTOCLAVE[[#This Row],[Date/Heure]:[BORNE]],$A$1:$AD$1,"TC")</f>
        <v>228.5</v>
      </c>
      <c r="AF93" s="66">
        <f>_xlfn.MINIFS(EXTR_AUTOCLAVE[[#This Row],[Date/Heure]:[BORNE]],$A$1:$AD$1,"TC")</f>
        <v>215.9</v>
      </c>
      <c r="AG93" s="86">
        <f>EXTR_AUTOCLAVE[[#This Row],[Max]]-T0min</f>
        <v>207.7</v>
      </c>
      <c r="AH93" s="86">
        <f>COUNTIFS(EXTR_AUTOCLAVE[[#This Row],[Date/Heure]:[BORNE]],"&gt;=385",$A$1:$AD$1,"TC")</f>
        <v>0</v>
      </c>
      <c r="AI93" s="86">
        <f>COUNTIFS(EXTR_AUTOCLAVE[[#This Row],[Date/Heure]:[BORNE]],"&gt;=200",$A$1:$AD$1,"TC")</f>
        <v>6</v>
      </c>
      <c r="AJ93" s="86">
        <f>COUNTIFS(EXTR_AUTOCLAVE[[#This Row],[Date/Heure]:[BORNE]],"&gt;=99",$A$1:$AD$1,"TC")</f>
        <v>6</v>
      </c>
    </row>
    <row r="94" spans="1:36" x14ac:dyDescent="0.25">
      <c r="A94" s="71">
        <v>45006.484317129631</v>
      </c>
      <c r="B94">
        <v>240.3</v>
      </c>
      <c r="C94">
        <v>2</v>
      </c>
      <c r="D94">
        <v>235.8</v>
      </c>
      <c r="E94">
        <v>-115</v>
      </c>
      <c r="F94">
        <v>2</v>
      </c>
      <c r="G94">
        <v>240</v>
      </c>
      <c r="H94">
        <v>228.9</v>
      </c>
      <c r="I94">
        <v>230.9</v>
      </c>
      <c r="J94">
        <v>225.8</v>
      </c>
      <c r="K94">
        <v>227.7</v>
      </c>
      <c r="L94">
        <v>1372</v>
      </c>
      <c r="M94">
        <v>1372</v>
      </c>
      <c r="N94">
        <v>1372</v>
      </c>
      <c r="O94">
        <v>1372</v>
      </c>
      <c r="P94">
        <v>1372</v>
      </c>
      <c r="Q94">
        <v>1372</v>
      </c>
      <c r="R94">
        <v>219.4</v>
      </c>
      <c r="S94">
        <v>218.3</v>
      </c>
      <c r="T94">
        <v>1372</v>
      </c>
      <c r="U94">
        <v>-5</v>
      </c>
      <c r="V94">
        <v>6</v>
      </c>
      <c r="W94">
        <v>-122</v>
      </c>
      <c r="X94">
        <v>-115</v>
      </c>
      <c r="Y94">
        <v>0</v>
      </c>
      <c r="Z94">
        <v>-120</v>
      </c>
      <c r="AC94"/>
      <c r="AE94" s="85">
        <f>_xlfn.MAXIFS(EXTR_AUTOCLAVE[[#This Row],[Date/Heure]:[BORNE]],$A$1:$AD$1,"TC")</f>
        <v>230.9</v>
      </c>
      <c r="AF94" s="66">
        <f>_xlfn.MINIFS(EXTR_AUTOCLAVE[[#This Row],[Date/Heure]:[BORNE]],$A$1:$AD$1,"TC")</f>
        <v>218.3</v>
      </c>
      <c r="AG94" s="86">
        <f>EXTR_AUTOCLAVE[[#This Row],[Max]]-T0min</f>
        <v>210.1</v>
      </c>
      <c r="AH94" s="86">
        <f>COUNTIFS(EXTR_AUTOCLAVE[[#This Row],[Date/Heure]:[BORNE]],"&gt;=385",$A$1:$AD$1,"TC")</f>
        <v>0</v>
      </c>
      <c r="AI94" s="86">
        <f>COUNTIFS(EXTR_AUTOCLAVE[[#This Row],[Date/Heure]:[BORNE]],"&gt;=200",$A$1:$AD$1,"TC")</f>
        <v>6</v>
      </c>
      <c r="AJ94" s="86">
        <f>COUNTIFS(EXTR_AUTOCLAVE[[#This Row],[Date/Heure]:[BORNE]],"&gt;=99",$A$1:$AD$1,"TC")</f>
        <v>6</v>
      </c>
    </row>
    <row r="95" spans="1:36" x14ac:dyDescent="0.25">
      <c r="A95" s="71">
        <v>45006.484664351854</v>
      </c>
      <c r="B95">
        <v>242.6</v>
      </c>
      <c r="C95">
        <v>2</v>
      </c>
      <c r="D95">
        <v>238.1</v>
      </c>
      <c r="E95">
        <v>-115</v>
      </c>
      <c r="F95">
        <v>2</v>
      </c>
      <c r="G95">
        <v>242.4</v>
      </c>
      <c r="H95">
        <v>231.3</v>
      </c>
      <c r="I95">
        <v>233.3</v>
      </c>
      <c r="J95">
        <v>228.1</v>
      </c>
      <c r="K95">
        <v>230.1</v>
      </c>
      <c r="L95">
        <v>1372</v>
      </c>
      <c r="M95">
        <v>1372</v>
      </c>
      <c r="N95">
        <v>1372</v>
      </c>
      <c r="O95">
        <v>1372</v>
      </c>
      <c r="P95">
        <v>1372</v>
      </c>
      <c r="Q95">
        <v>1372</v>
      </c>
      <c r="R95">
        <v>221.8</v>
      </c>
      <c r="S95">
        <v>220.7</v>
      </c>
      <c r="T95">
        <v>1372</v>
      </c>
      <c r="U95">
        <v>-5</v>
      </c>
      <c r="V95">
        <v>6</v>
      </c>
      <c r="W95">
        <v>-122</v>
      </c>
      <c r="X95">
        <v>-115</v>
      </c>
      <c r="Y95">
        <v>0</v>
      </c>
      <c r="Z95">
        <v>-120</v>
      </c>
      <c r="AC95"/>
      <c r="AE95" s="85">
        <f>_xlfn.MAXIFS(EXTR_AUTOCLAVE[[#This Row],[Date/Heure]:[BORNE]],$A$1:$AD$1,"TC")</f>
        <v>233.3</v>
      </c>
      <c r="AF95" s="66">
        <f>_xlfn.MINIFS(EXTR_AUTOCLAVE[[#This Row],[Date/Heure]:[BORNE]],$A$1:$AD$1,"TC")</f>
        <v>220.7</v>
      </c>
      <c r="AG95" s="86">
        <f>EXTR_AUTOCLAVE[[#This Row],[Max]]-T0min</f>
        <v>212.5</v>
      </c>
      <c r="AH95" s="86">
        <f>COUNTIFS(EXTR_AUTOCLAVE[[#This Row],[Date/Heure]:[BORNE]],"&gt;=385",$A$1:$AD$1,"TC")</f>
        <v>0</v>
      </c>
      <c r="AI95" s="86">
        <f>COUNTIFS(EXTR_AUTOCLAVE[[#This Row],[Date/Heure]:[BORNE]],"&gt;=200",$A$1:$AD$1,"TC")</f>
        <v>6</v>
      </c>
      <c r="AJ95" s="86">
        <f>COUNTIFS(EXTR_AUTOCLAVE[[#This Row],[Date/Heure]:[BORNE]],"&gt;=99",$A$1:$AD$1,"TC")</f>
        <v>6</v>
      </c>
    </row>
    <row r="96" spans="1:36" x14ac:dyDescent="0.25">
      <c r="A96" s="71">
        <v>45006.485011574077</v>
      </c>
      <c r="B96">
        <v>244.9</v>
      </c>
      <c r="C96">
        <v>2</v>
      </c>
      <c r="D96">
        <v>240.5</v>
      </c>
      <c r="E96">
        <v>-115</v>
      </c>
      <c r="F96">
        <v>2</v>
      </c>
      <c r="G96">
        <v>244.9</v>
      </c>
      <c r="H96">
        <v>233.6</v>
      </c>
      <c r="I96">
        <v>235.6</v>
      </c>
      <c r="J96">
        <v>230.5</v>
      </c>
      <c r="K96">
        <v>232.5</v>
      </c>
      <c r="L96">
        <v>1372</v>
      </c>
      <c r="M96">
        <v>1372</v>
      </c>
      <c r="N96">
        <v>1372</v>
      </c>
      <c r="O96">
        <v>1372</v>
      </c>
      <c r="P96">
        <v>1372</v>
      </c>
      <c r="Q96">
        <v>1372</v>
      </c>
      <c r="R96">
        <v>223.7</v>
      </c>
      <c r="S96">
        <v>223.1</v>
      </c>
      <c r="T96">
        <v>1372</v>
      </c>
      <c r="U96">
        <v>-5</v>
      </c>
      <c r="V96">
        <v>5</v>
      </c>
      <c r="W96">
        <v>-122</v>
      </c>
      <c r="X96">
        <v>-116</v>
      </c>
      <c r="Y96">
        <v>0</v>
      </c>
      <c r="Z96">
        <v>-120</v>
      </c>
      <c r="AC96"/>
      <c r="AE96" s="85">
        <f>_xlfn.MAXIFS(EXTR_AUTOCLAVE[[#This Row],[Date/Heure]:[BORNE]],$A$1:$AD$1,"TC")</f>
        <v>235.6</v>
      </c>
      <c r="AF96" s="66">
        <f>_xlfn.MINIFS(EXTR_AUTOCLAVE[[#This Row],[Date/Heure]:[BORNE]],$A$1:$AD$1,"TC")</f>
        <v>223.1</v>
      </c>
      <c r="AG96" s="86">
        <f>EXTR_AUTOCLAVE[[#This Row],[Max]]-T0min</f>
        <v>214.79999999999998</v>
      </c>
      <c r="AH96" s="86">
        <f>COUNTIFS(EXTR_AUTOCLAVE[[#This Row],[Date/Heure]:[BORNE]],"&gt;=385",$A$1:$AD$1,"TC")</f>
        <v>0</v>
      </c>
      <c r="AI96" s="86">
        <f>COUNTIFS(EXTR_AUTOCLAVE[[#This Row],[Date/Heure]:[BORNE]],"&gt;=200",$A$1:$AD$1,"TC")</f>
        <v>6</v>
      </c>
      <c r="AJ96" s="86">
        <f>COUNTIFS(EXTR_AUTOCLAVE[[#This Row],[Date/Heure]:[BORNE]],"&gt;=99",$A$1:$AD$1,"TC")</f>
        <v>6</v>
      </c>
    </row>
    <row r="97" spans="1:36" x14ac:dyDescent="0.25">
      <c r="A97" s="71">
        <v>45006.485358796293</v>
      </c>
      <c r="B97">
        <v>247.2</v>
      </c>
      <c r="C97">
        <v>2</v>
      </c>
      <c r="D97">
        <v>242.8</v>
      </c>
      <c r="E97">
        <v>-115</v>
      </c>
      <c r="F97">
        <v>2</v>
      </c>
      <c r="G97">
        <v>247.4</v>
      </c>
      <c r="H97">
        <v>236.1</v>
      </c>
      <c r="I97">
        <v>238.1</v>
      </c>
      <c r="J97">
        <v>233</v>
      </c>
      <c r="K97">
        <v>234.9</v>
      </c>
      <c r="L97">
        <v>1372</v>
      </c>
      <c r="M97">
        <v>1372</v>
      </c>
      <c r="N97">
        <v>1372</v>
      </c>
      <c r="O97">
        <v>1372</v>
      </c>
      <c r="P97">
        <v>1372</v>
      </c>
      <c r="Q97">
        <v>1372</v>
      </c>
      <c r="R97">
        <v>226</v>
      </c>
      <c r="S97">
        <v>225.4</v>
      </c>
      <c r="T97">
        <v>1372</v>
      </c>
      <c r="U97">
        <v>-5</v>
      </c>
      <c r="V97">
        <v>6</v>
      </c>
      <c r="W97">
        <v>-122</v>
      </c>
      <c r="X97">
        <v>-114</v>
      </c>
      <c r="Y97">
        <v>0</v>
      </c>
      <c r="Z97">
        <v>-120</v>
      </c>
      <c r="AC97"/>
      <c r="AE97" s="85">
        <f>_xlfn.MAXIFS(EXTR_AUTOCLAVE[[#This Row],[Date/Heure]:[BORNE]],$A$1:$AD$1,"TC")</f>
        <v>238.1</v>
      </c>
      <c r="AF97" s="66">
        <f>_xlfn.MINIFS(EXTR_AUTOCLAVE[[#This Row],[Date/Heure]:[BORNE]],$A$1:$AD$1,"TC")</f>
        <v>225.4</v>
      </c>
      <c r="AG97" s="86">
        <f>EXTR_AUTOCLAVE[[#This Row],[Max]]-T0min</f>
        <v>217.29999999999998</v>
      </c>
      <c r="AH97" s="86">
        <f>COUNTIFS(EXTR_AUTOCLAVE[[#This Row],[Date/Heure]:[BORNE]],"&gt;=385",$A$1:$AD$1,"TC")</f>
        <v>0</v>
      </c>
      <c r="AI97" s="86">
        <f>COUNTIFS(EXTR_AUTOCLAVE[[#This Row],[Date/Heure]:[BORNE]],"&gt;=200",$A$1:$AD$1,"TC")</f>
        <v>6</v>
      </c>
      <c r="AJ97" s="86">
        <f>COUNTIFS(EXTR_AUTOCLAVE[[#This Row],[Date/Heure]:[BORNE]],"&gt;=99",$A$1:$AD$1,"TC")</f>
        <v>6</v>
      </c>
    </row>
    <row r="98" spans="1:36" x14ac:dyDescent="0.25">
      <c r="A98" s="71">
        <v>45006.485706018517</v>
      </c>
      <c r="B98">
        <v>249.3</v>
      </c>
      <c r="C98">
        <v>2</v>
      </c>
      <c r="D98">
        <v>245.2</v>
      </c>
      <c r="E98">
        <v>-115</v>
      </c>
      <c r="F98">
        <v>2</v>
      </c>
      <c r="G98">
        <v>249.6</v>
      </c>
      <c r="H98">
        <v>238.5</v>
      </c>
      <c r="I98">
        <v>240.5</v>
      </c>
      <c r="J98">
        <v>235.4</v>
      </c>
      <c r="K98">
        <v>237.2</v>
      </c>
      <c r="L98">
        <v>1372</v>
      </c>
      <c r="M98">
        <v>1372</v>
      </c>
      <c r="N98">
        <v>1372</v>
      </c>
      <c r="O98">
        <v>1372</v>
      </c>
      <c r="P98">
        <v>1372</v>
      </c>
      <c r="Q98">
        <v>1372</v>
      </c>
      <c r="R98">
        <v>228.8</v>
      </c>
      <c r="S98">
        <v>227.7</v>
      </c>
      <c r="T98">
        <v>1372</v>
      </c>
      <c r="U98">
        <v>-5</v>
      </c>
      <c r="V98">
        <v>6</v>
      </c>
      <c r="W98">
        <v>-122</v>
      </c>
      <c r="X98">
        <v>-115</v>
      </c>
      <c r="Y98">
        <v>0</v>
      </c>
      <c r="Z98">
        <v>-120</v>
      </c>
      <c r="AC98"/>
      <c r="AE98" s="85">
        <f>_xlfn.MAXIFS(EXTR_AUTOCLAVE[[#This Row],[Date/Heure]:[BORNE]],$A$1:$AD$1,"TC")</f>
        <v>240.5</v>
      </c>
      <c r="AF98" s="66">
        <f>_xlfn.MINIFS(EXTR_AUTOCLAVE[[#This Row],[Date/Heure]:[BORNE]],$A$1:$AD$1,"TC")</f>
        <v>227.7</v>
      </c>
      <c r="AG98" s="86">
        <f>EXTR_AUTOCLAVE[[#This Row],[Max]]-T0min</f>
        <v>219.7</v>
      </c>
      <c r="AH98" s="86">
        <f>COUNTIFS(EXTR_AUTOCLAVE[[#This Row],[Date/Heure]:[BORNE]],"&gt;=385",$A$1:$AD$1,"TC")</f>
        <v>0</v>
      </c>
      <c r="AI98" s="86">
        <f>COUNTIFS(EXTR_AUTOCLAVE[[#This Row],[Date/Heure]:[BORNE]],"&gt;=200",$A$1:$AD$1,"TC")</f>
        <v>6</v>
      </c>
      <c r="AJ98" s="86">
        <f>COUNTIFS(EXTR_AUTOCLAVE[[#This Row],[Date/Heure]:[BORNE]],"&gt;=99",$A$1:$AD$1,"TC")</f>
        <v>6</v>
      </c>
    </row>
    <row r="99" spans="1:36" x14ac:dyDescent="0.25">
      <c r="A99" s="71">
        <v>45006.48605324074</v>
      </c>
      <c r="B99">
        <v>251.8</v>
      </c>
      <c r="C99">
        <v>2</v>
      </c>
      <c r="D99">
        <v>247.5</v>
      </c>
      <c r="E99">
        <v>-115</v>
      </c>
      <c r="F99">
        <v>2</v>
      </c>
      <c r="G99">
        <v>251.8</v>
      </c>
      <c r="H99">
        <v>240.9</v>
      </c>
      <c r="I99">
        <v>242.8</v>
      </c>
      <c r="J99">
        <v>237.6</v>
      </c>
      <c r="K99">
        <v>239.4</v>
      </c>
      <c r="L99">
        <v>1372</v>
      </c>
      <c r="M99">
        <v>1372</v>
      </c>
      <c r="N99">
        <v>1372</v>
      </c>
      <c r="O99">
        <v>1372</v>
      </c>
      <c r="P99">
        <v>1372</v>
      </c>
      <c r="Q99">
        <v>1372</v>
      </c>
      <c r="R99">
        <v>231</v>
      </c>
      <c r="S99">
        <v>229.8</v>
      </c>
      <c r="T99">
        <v>1372</v>
      </c>
      <c r="U99">
        <v>-5</v>
      </c>
      <c r="V99">
        <v>6</v>
      </c>
      <c r="W99">
        <v>-122</v>
      </c>
      <c r="X99">
        <v>-116</v>
      </c>
      <c r="Y99">
        <v>0</v>
      </c>
      <c r="Z99">
        <v>-120</v>
      </c>
      <c r="AC99"/>
      <c r="AE99" s="85">
        <f>_xlfn.MAXIFS(EXTR_AUTOCLAVE[[#This Row],[Date/Heure]:[BORNE]],$A$1:$AD$1,"TC")</f>
        <v>242.8</v>
      </c>
      <c r="AF99" s="66">
        <f>_xlfn.MINIFS(EXTR_AUTOCLAVE[[#This Row],[Date/Heure]:[BORNE]],$A$1:$AD$1,"TC")</f>
        <v>229.8</v>
      </c>
      <c r="AG99" s="86">
        <f>EXTR_AUTOCLAVE[[#This Row],[Max]]-T0min</f>
        <v>222</v>
      </c>
      <c r="AH99" s="86">
        <f>COUNTIFS(EXTR_AUTOCLAVE[[#This Row],[Date/Heure]:[BORNE]],"&gt;=385",$A$1:$AD$1,"TC")</f>
        <v>0</v>
      </c>
      <c r="AI99" s="86">
        <f>COUNTIFS(EXTR_AUTOCLAVE[[#This Row],[Date/Heure]:[BORNE]],"&gt;=200",$A$1:$AD$1,"TC")</f>
        <v>6</v>
      </c>
      <c r="AJ99" s="86">
        <f>COUNTIFS(EXTR_AUTOCLAVE[[#This Row],[Date/Heure]:[BORNE]],"&gt;=99",$A$1:$AD$1,"TC")</f>
        <v>6</v>
      </c>
    </row>
    <row r="100" spans="1:36" x14ac:dyDescent="0.25">
      <c r="A100" s="71">
        <v>45006.486400462964</v>
      </c>
      <c r="B100">
        <v>254.1</v>
      </c>
      <c r="C100">
        <v>2</v>
      </c>
      <c r="D100">
        <v>249.9</v>
      </c>
      <c r="E100">
        <v>-115</v>
      </c>
      <c r="F100">
        <v>2</v>
      </c>
      <c r="G100">
        <v>254.1</v>
      </c>
      <c r="H100">
        <v>243</v>
      </c>
      <c r="I100">
        <v>245.1</v>
      </c>
      <c r="J100">
        <v>240</v>
      </c>
      <c r="K100">
        <v>241.8</v>
      </c>
      <c r="L100">
        <v>1372</v>
      </c>
      <c r="M100">
        <v>1372</v>
      </c>
      <c r="N100">
        <v>1372</v>
      </c>
      <c r="O100">
        <v>1372</v>
      </c>
      <c r="P100">
        <v>1372</v>
      </c>
      <c r="Q100">
        <v>1372</v>
      </c>
      <c r="R100">
        <v>233</v>
      </c>
      <c r="S100">
        <v>231.9</v>
      </c>
      <c r="T100">
        <v>1372</v>
      </c>
      <c r="U100">
        <v>-5</v>
      </c>
      <c r="V100">
        <v>6</v>
      </c>
      <c r="W100">
        <v>-122</v>
      </c>
      <c r="X100">
        <v>-114</v>
      </c>
      <c r="Y100">
        <v>0</v>
      </c>
      <c r="Z100">
        <v>-120</v>
      </c>
      <c r="AC100"/>
      <c r="AE100" s="85">
        <f>_xlfn.MAXIFS(EXTR_AUTOCLAVE[[#This Row],[Date/Heure]:[BORNE]],$A$1:$AD$1,"TC")</f>
        <v>245.1</v>
      </c>
      <c r="AF100" s="66">
        <f>_xlfn.MINIFS(EXTR_AUTOCLAVE[[#This Row],[Date/Heure]:[BORNE]],$A$1:$AD$1,"TC")</f>
        <v>231.9</v>
      </c>
      <c r="AG100" s="86">
        <f>EXTR_AUTOCLAVE[[#This Row],[Max]]-T0min</f>
        <v>224.29999999999998</v>
      </c>
      <c r="AH100" s="86">
        <f>COUNTIFS(EXTR_AUTOCLAVE[[#This Row],[Date/Heure]:[BORNE]],"&gt;=385",$A$1:$AD$1,"TC")</f>
        <v>0</v>
      </c>
      <c r="AI100" s="86">
        <f>COUNTIFS(EXTR_AUTOCLAVE[[#This Row],[Date/Heure]:[BORNE]],"&gt;=200",$A$1:$AD$1,"TC")</f>
        <v>6</v>
      </c>
      <c r="AJ100" s="86">
        <f>COUNTIFS(EXTR_AUTOCLAVE[[#This Row],[Date/Heure]:[BORNE]],"&gt;=99",$A$1:$AD$1,"TC")</f>
        <v>6</v>
      </c>
    </row>
    <row r="101" spans="1:36" x14ac:dyDescent="0.25">
      <c r="A101" s="71">
        <v>45006.486747685187</v>
      </c>
      <c r="B101">
        <v>256.39999999999998</v>
      </c>
      <c r="C101">
        <v>2</v>
      </c>
      <c r="D101">
        <v>252.2</v>
      </c>
      <c r="E101">
        <v>-115</v>
      </c>
      <c r="F101">
        <v>2</v>
      </c>
      <c r="G101">
        <v>256.39999999999998</v>
      </c>
      <c r="H101">
        <v>245.5</v>
      </c>
      <c r="I101">
        <v>247.4</v>
      </c>
      <c r="J101">
        <v>242.3</v>
      </c>
      <c r="K101">
        <v>244.1</v>
      </c>
      <c r="L101">
        <v>1372</v>
      </c>
      <c r="M101">
        <v>1372</v>
      </c>
      <c r="N101">
        <v>1372</v>
      </c>
      <c r="O101">
        <v>1372</v>
      </c>
      <c r="P101">
        <v>1372</v>
      </c>
      <c r="Q101">
        <v>1372</v>
      </c>
      <c r="R101">
        <v>235.9</v>
      </c>
      <c r="S101">
        <v>234</v>
      </c>
      <c r="T101">
        <v>1372</v>
      </c>
      <c r="U101">
        <v>-5</v>
      </c>
      <c r="V101">
        <v>6</v>
      </c>
      <c r="W101">
        <v>-122</v>
      </c>
      <c r="X101">
        <v>-115</v>
      </c>
      <c r="Y101">
        <v>0</v>
      </c>
      <c r="Z101">
        <v>-120</v>
      </c>
      <c r="AC101"/>
      <c r="AE101" s="85">
        <f>_xlfn.MAXIFS(EXTR_AUTOCLAVE[[#This Row],[Date/Heure]:[BORNE]],$A$1:$AD$1,"TC")</f>
        <v>247.4</v>
      </c>
      <c r="AF101" s="66">
        <f>_xlfn.MINIFS(EXTR_AUTOCLAVE[[#This Row],[Date/Heure]:[BORNE]],$A$1:$AD$1,"TC")</f>
        <v>234</v>
      </c>
      <c r="AG101" s="86">
        <f>EXTR_AUTOCLAVE[[#This Row],[Max]]-T0min</f>
        <v>226.6</v>
      </c>
      <c r="AH101" s="86">
        <f>COUNTIFS(EXTR_AUTOCLAVE[[#This Row],[Date/Heure]:[BORNE]],"&gt;=385",$A$1:$AD$1,"TC")</f>
        <v>0</v>
      </c>
      <c r="AI101" s="86">
        <f>COUNTIFS(EXTR_AUTOCLAVE[[#This Row],[Date/Heure]:[BORNE]],"&gt;=200",$A$1:$AD$1,"TC")</f>
        <v>6</v>
      </c>
      <c r="AJ101" s="86">
        <f>COUNTIFS(EXTR_AUTOCLAVE[[#This Row],[Date/Heure]:[BORNE]],"&gt;=99",$A$1:$AD$1,"TC")</f>
        <v>6</v>
      </c>
    </row>
    <row r="102" spans="1:36" x14ac:dyDescent="0.25">
      <c r="A102" s="71">
        <v>45006.48709490741</v>
      </c>
      <c r="B102">
        <v>258.39999999999998</v>
      </c>
      <c r="C102">
        <v>2</v>
      </c>
      <c r="D102">
        <v>254.5</v>
      </c>
      <c r="E102">
        <v>-115</v>
      </c>
      <c r="F102">
        <v>2</v>
      </c>
      <c r="G102">
        <v>258.60000000000002</v>
      </c>
      <c r="H102">
        <v>247.9</v>
      </c>
      <c r="I102">
        <v>249.8</v>
      </c>
      <c r="J102">
        <v>244.7</v>
      </c>
      <c r="K102">
        <v>246.5</v>
      </c>
      <c r="L102">
        <v>1372</v>
      </c>
      <c r="M102">
        <v>1372</v>
      </c>
      <c r="N102">
        <v>1372</v>
      </c>
      <c r="O102">
        <v>1372</v>
      </c>
      <c r="P102">
        <v>1372</v>
      </c>
      <c r="Q102">
        <v>1372</v>
      </c>
      <c r="R102">
        <v>237.7</v>
      </c>
      <c r="S102">
        <v>236.3</v>
      </c>
      <c r="T102">
        <v>1372</v>
      </c>
      <c r="U102">
        <v>-5</v>
      </c>
      <c r="V102">
        <v>6</v>
      </c>
      <c r="W102">
        <v>-122</v>
      </c>
      <c r="X102">
        <v>-114</v>
      </c>
      <c r="Y102">
        <v>0</v>
      </c>
      <c r="Z102">
        <v>-120</v>
      </c>
      <c r="AC102"/>
      <c r="AE102" s="85">
        <f>_xlfn.MAXIFS(EXTR_AUTOCLAVE[[#This Row],[Date/Heure]:[BORNE]],$A$1:$AD$1,"TC")</f>
        <v>249.8</v>
      </c>
      <c r="AF102" s="66">
        <f>_xlfn.MINIFS(EXTR_AUTOCLAVE[[#This Row],[Date/Heure]:[BORNE]],$A$1:$AD$1,"TC")</f>
        <v>236.3</v>
      </c>
      <c r="AG102" s="86">
        <f>EXTR_AUTOCLAVE[[#This Row],[Max]]-T0min</f>
        <v>229</v>
      </c>
      <c r="AH102" s="86">
        <f>COUNTIFS(EXTR_AUTOCLAVE[[#This Row],[Date/Heure]:[BORNE]],"&gt;=385",$A$1:$AD$1,"TC")</f>
        <v>0</v>
      </c>
      <c r="AI102" s="86">
        <f>COUNTIFS(EXTR_AUTOCLAVE[[#This Row],[Date/Heure]:[BORNE]],"&gt;=200",$A$1:$AD$1,"TC")</f>
        <v>6</v>
      </c>
      <c r="AJ102" s="86">
        <f>COUNTIFS(EXTR_AUTOCLAVE[[#This Row],[Date/Heure]:[BORNE]],"&gt;=99",$A$1:$AD$1,"TC")</f>
        <v>6</v>
      </c>
    </row>
    <row r="103" spans="1:36" x14ac:dyDescent="0.25">
      <c r="A103" s="71">
        <v>45006.487442129626</v>
      </c>
      <c r="B103">
        <v>260.8</v>
      </c>
      <c r="C103">
        <v>2</v>
      </c>
      <c r="D103">
        <v>256.8</v>
      </c>
      <c r="E103">
        <v>-115</v>
      </c>
      <c r="F103">
        <v>2</v>
      </c>
      <c r="G103">
        <v>260.89999999999998</v>
      </c>
      <c r="H103">
        <v>250.2</v>
      </c>
      <c r="I103">
        <v>252.1</v>
      </c>
      <c r="J103">
        <v>247</v>
      </c>
      <c r="K103">
        <v>248.9</v>
      </c>
      <c r="L103">
        <v>1372</v>
      </c>
      <c r="M103">
        <v>1372</v>
      </c>
      <c r="N103">
        <v>1372</v>
      </c>
      <c r="O103">
        <v>1372</v>
      </c>
      <c r="P103">
        <v>1372</v>
      </c>
      <c r="Q103">
        <v>1372</v>
      </c>
      <c r="R103">
        <v>240.5</v>
      </c>
      <c r="S103">
        <v>238.7</v>
      </c>
      <c r="T103">
        <v>1372</v>
      </c>
      <c r="U103">
        <v>-5</v>
      </c>
      <c r="V103">
        <v>6</v>
      </c>
      <c r="W103">
        <v>-122</v>
      </c>
      <c r="X103">
        <v>-114</v>
      </c>
      <c r="Y103">
        <v>0</v>
      </c>
      <c r="Z103">
        <v>-120</v>
      </c>
      <c r="AC103"/>
      <c r="AE103" s="85">
        <f>_xlfn.MAXIFS(EXTR_AUTOCLAVE[[#This Row],[Date/Heure]:[BORNE]],$A$1:$AD$1,"TC")</f>
        <v>252.1</v>
      </c>
      <c r="AF103" s="66">
        <f>_xlfn.MINIFS(EXTR_AUTOCLAVE[[#This Row],[Date/Heure]:[BORNE]],$A$1:$AD$1,"TC")</f>
        <v>238.7</v>
      </c>
      <c r="AG103" s="86">
        <f>EXTR_AUTOCLAVE[[#This Row],[Max]]-T0min</f>
        <v>231.29999999999998</v>
      </c>
      <c r="AH103" s="86">
        <f>COUNTIFS(EXTR_AUTOCLAVE[[#This Row],[Date/Heure]:[BORNE]],"&gt;=385",$A$1:$AD$1,"TC")</f>
        <v>0</v>
      </c>
      <c r="AI103" s="86">
        <f>COUNTIFS(EXTR_AUTOCLAVE[[#This Row],[Date/Heure]:[BORNE]],"&gt;=200",$A$1:$AD$1,"TC")</f>
        <v>6</v>
      </c>
      <c r="AJ103" s="86">
        <f>COUNTIFS(EXTR_AUTOCLAVE[[#This Row],[Date/Heure]:[BORNE]],"&gt;=99",$A$1:$AD$1,"TC")</f>
        <v>6</v>
      </c>
    </row>
    <row r="104" spans="1:36" x14ac:dyDescent="0.25">
      <c r="A104" s="71">
        <v>45006.48778935185</v>
      </c>
      <c r="B104">
        <v>263.10000000000002</v>
      </c>
      <c r="C104">
        <v>2</v>
      </c>
      <c r="D104">
        <v>259.10000000000002</v>
      </c>
      <c r="E104">
        <v>-115</v>
      </c>
      <c r="F104">
        <v>2</v>
      </c>
      <c r="G104">
        <v>263.2</v>
      </c>
      <c r="H104">
        <v>252.6</v>
      </c>
      <c r="I104">
        <v>254.4</v>
      </c>
      <c r="J104">
        <v>249.4</v>
      </c>
      <c r="K104">
        <v>251.2</v>
      </c>
      <c r="L104">
        <v>1372</v>
      </c>
      <c r="M104">
        <v>1372</v>
      </c>
      <c r="N104">
        <v>1372</v>
      </c>
      <c r="O104">
        <v>1372</v>
      </c>
      <c r="P104">
        <v>1372</v>
      </c>
      <c r="Q104">
        <v>1372</v>
      </c>
      <c r="R104">
        <v>242.2</v>
      </c>
      <c r="S104">
        <v>241</v>
      </c>
      <c r="T104">
        <v>1372</v>
      </c>
      <c r="U104">
        <v>-5</v>
      </c>
      <c r="V104">
        <v>6</v>
      </c>
      <c r="W104">
        <v>-122</v>
      </c>
      <c r="X104">
        <v>-115</v>
      </c>
      <c r="Y104">
        <v>0</v>
      </c>
      <c r="Z104">
        <v>-120</v>
      </c>
      <c r="AC104"/>
      <c r="AE104" s="85">
        <f>_xlfn.MAXIFS(EXTR_AUTOCLAVE[[#This Row],[Date/Heure]:[BORNE]],$A$1:$AD$1,"TC")</f>
        <v>254.4</v>
      </c>
      <c r="AF104" s="66">
        <f>_xlfn.MINIFS(EXTR_AUTOCLAVE[[#This Row],[Date/Heure]:[BORNE]],$A$1:$AD$1,"TC")</f>
        <v>241</v>
      </c>
      <c r="AG104" s="86">
        <f>EXTR_AUTOCLAVE[[#This Row],[Max]]-T0min</f>
        <v>233.6</v>
      </c>
      <c r="AH104" s="86">
        <f>COUNTIFS(EXTR_AUTOCLAVE[[#This Row],[Date/Heure]:[BORNE]],"&gt;=385",$A$1:$AD$1,"TC")</f>
        <v>0</v>
      </c>
      <c r="AI104" s="86">
        <f>COUNTIFS(EXTR_AUTOCLAVE[[#This Row],[Date/Heure]:[BORNE]],"&gt;=200",$A$1:$AD$1,"TC")</f>
        <v>6</v>
      </c>
      <c r="AJ104" s="86">
        <f>COUNTIFS(EXTR_AUTOCLAVE[[#This Row],[Date/Heure]:[BORNE]],"&gt;=99",$A$1:$AD$1,"TC")</f>
        <v>6</v>
      </c>
    </row>
    <row r="105" spans="1:36" x14ac:dyDescent="0.25">
      <c r="A105" s="71">
        <v>45006.488136574073</v>
      </c>
      <c r="B105">
        <v>265.39999999999998</v>
      </c>
      <c r="C105">
        <v>2</v>
      </c>
      <c r="D105">
        <v>261.39999999999998</v>
      </c>
      <c r="E105">
        <v>-115</v>
      </c>
      <c r="F105">
        <v>2</v>
      </c>
      <c r="G105">
        <v>265.3</v>
      </c>
      <c r="H105">
        <v>254.8</v>
      </c>
      <c r="I105">
        <v>256.7</v>
      </c>
      <c r="J105">
        <v>251.6</v>
      </c>
      <c r="K105">
        <v>253.5</v>
      </c>
      <c r="L105">
        <v>1372</v>
      </c>
      <c r="M105">
        <v>1372</v>
      </c>
      <c r="N105">
        <v>1372</v>
      </c>
      <c r="O105">
        <v>1372</v>
      </c>
      <c r="P105">
        <v>1372</v>
      </c>
      <c r="Q105">
        <v>1372</v>
      </c>
      <c r="R105">
        <v>244.9</v>
      </c>
      <c r="S105">
        <v>243.4</v>
      </c>
      <c r="T105">
        <v>1372</v>
      </c>
      <c r="U105">
        <v>-5</v>
      </c>
      <c r="V105">
        <v>6</v>
      </c>
      <c r="W105">
        <v>-122</v>
      </c>
      <c r="X105">
        <v>-115</v>
      </c>
      <c r="Y105">
        <v>0</v>
      </c>
      <c r="Z105">
        <v>-120</v>
      </c>
      <c r="AC105"/>
      <c r="AE105" s="85">
        <f>_xlfn.MAXIFS(EXTR_AUTOCLAVE[[#This Row],[Date/Heure]:[BORNE]],$A$1:$AD$1,"TC")</f>
        <v>256.7</v>
      </c>
      <c r="AF105" s="66">
        <f>_xlfn.MINIFS(EXTR_AUTOCLAVE[[#This Row],[Date/Heure]:[BORNE]],$A$1:$AD$1,"TC")</f>
        <v>243.4</v>
      </c>
      <c r="AG105" s="86">
        <f>EXTR_AUTOCLAVE[[#This Row],[Max]]-T0min</f>
        <v>235.89999999999998</v>
      </c>
      <c r="AH105" s="86">
        <f>COUNTIFS(EXTR_AUTOCLAVE[[#This Row],[Date/Heure]:[BORNE]],"&gt;=385",$A$1:$AD$1,"TC")</f>
        <v>0</v>
      </c>
      <c r="AI105" s="86">
        <f>COUNTIFS(EXTR_AUTOCLAVE[[#This Row],[Date/Heure]:[BORNE]],"&gt;=200",$A$1:$AD$1,"TC")</f>
        <v>6</v>
      </c>
      <c r="AJ105" s="86">
        <f>COUNTIFS(EXTR_AUTOCLAVE[[#This Row],[Date/Heure]:[BORNE]],"&gt;=99",$A$1:$AD$1,"TC")</f>
        <v>6</v>
      </c>
    </row>
    <row r="106" spans="1:36" x14ac:dyDescent="0.25">
      <c r="A106" s="71">
        <v>45006.488483796296</v>
      </c>
      <c r="B106">
        <v>267.8</v>
      </c>
      <c r="C106">
        <v>2</v>
      </c>
      <c r="D106">
        <v>263.7</v>
      </c>
      <c r="E106">
        <v>-115</v>
      </c>
      <c r="F106">
        <v>2</v>
      </c>
      <c r="G106">
        <v>267.5</v>
      </c>
      <c r="H106">
        <v>257.10000000000002</v>
      </c>
      <c r="I106">
        <v>258.89999999999998</v>
      </c>
      <c r="J106">
        <v>254</v>
      </c>
      <c r="K106">
        <v>255.9</v>
      </c>
      <c r="L106">
        <v>1372</v>
      </c>
      <c r="M106">
        <v>1372</v>
      </c>
      <c r="N106">
        <v>1372</v>
      </c>
      <c r="O106">
        <v>1372</v>
      </c>
      <c r="P106">
        <v>1372</v>
      </c>
      <c r="Q106">
        <v>1372</v>
      </c>
      <c r="R106">
        <v>246.6</v>
      </c>
      <c r="S106">
        <v>245.7</v>
      </c>
      <c r="T106">
        <v>1372</v>
      </c>
      <c r="U106">
        <v>-5</v>
      </c>
      <c r="V106">
        <v>6</v>
      </c>
      <c r="W106">
        <v>-122</v>
      </c>
      <c r="X106">
        <v>-114</v>
      </c>
      <c r="Y106">
        <v>0</v>
      </c>
      <c r="Z106">
        <v>-120</v>
      </c>
      <c r="AC106"/>
      <c r="AE106" s="85">
        <f>_xlfn.MAXIFS(EXTR_AUTOCLAVE[[#This Row],[Date/Heure]:[BORNE]],$A$1:$AD$1,"TC")</f>
        <v>258.89999999999998</v>
      </c>
      <c r="AF106" s="66">
        <f>_xlfn.MINIFS(EXTR_AUTOCLAVE[[#This Row],[Date/Heure]:[BORNE]],$A$1:$AD$1,"TC")</f>
        <v>245.7</v>
      </c>
      <c r="AG106" s="86">
        <f>EXTR_AUTOCLAVE[[#This Row],[Max]]-T0min</f>
        <v>238.09999999999997</v>
      </c>
      <c r="AH106" s="86">
        <f>COUNTIFS(EXTR_AUTOCLAVE[[#This Row],[Date/Heure]:[BORNE]],"&gt;=385",$A$1:$AD$1,"TC")</f>
        <v>0</v>
      </c>
      <c r="AI106" s="86">
        <f>COUNTIFS(EXTR_AUTOCLAVE[[#This Row],[Date/Heure]:[BORNE]],"&gt;=200",$A$1:$AD$1,"TC")</f>
        <v>6</v>
      </c>
      <c r="AJ106" s="86">
        <f>COUNTIFS(EXTR_AUTOCLAVE[[#This Row],[Date/Heure]:[BORNE]],"&gt;=99",$A$1:$AD$1,"TC")</f>
        <v>6</v>
      </c>
    </row>
    <row r="107" spans="1:36" x14ac:dyDescent="0.25">
      <c r="A107" s="71">
        <v>45006.48883101852</v>
      </c>
      <c r="B107">
        <v>270.10000000000002</v>
      </c>
      <c r="C107">
        <v>2</v>
      </c>
      <c r="D107">
        <v>266</v>
      </c>
      <c r="E107">
        <v>-115</v>
      </c>
      <c r="F107">
        <v>2</v>
      </c>
      <c r="G107">
        <v>269.8</v>
      </c>
      <c r="H107">
        <v>259.5</v>
      </c>
      <c r="I107">
        <v>261.3</v>
      </c>
      <c r="J107">
        <v>256.3</v>
      </c>
      <c r="K107">
        <v>258.10000000000002</v>
      </c>
      <c r="L107">
        <v>1372</v>
      </c>
      <c r="M107">
        <v>1372</v>
      </c>
      <c r="N107">
        <v>1372</v>
      </c>
      <c r="O107">
        <v>1372</v>
      </c>
      <c r="P107">
        <v>1372</v>
      </c>
      <c r="Q107">
        <v>1372</v>
      </c>
      <c r="R107">
        <v>249.4</v>
      </c>
      <c r="S107">
        <v>248.1</v>
      </c>
      <c r="T107">
        <v>1372</v>
      </c>
      <c r="U107">
        <v>-5</v>
      </c>
      <c r="V107">
        <v>6</v>
      </c>
      <c r="W107">
        <v>-122</v>
      </c>
      <c r="X107">
        <v>-114</v>
      </c>
      <c r="Y107">
        <v>0</v>
      </c>
      <c r="Z107">
        <v>-120</v>
      </c>
      <c r="AC107"/>
      <c r="AE107" s="85">
        <f>_xlfn.MAXIFS(EXTR_AUTOCLAVE[[#This Row],[Date/Heure]:[BORNE]],$A$1:$AD$1,"TC")</f>
        <v>261.3</v>
      </c>
      <c r="AF107" s="66">
        <f>_xlfn.MINIFS(EXTR_AUTOCLAVE[[#This Row],[Date/Heure]:[BORNE]],$A$1:$AD$1,"TC")</f>
        <v>248.1</v>
      </c>
      <c r="AG107" s="86">
        <f>EXTR_AUTOCLAVE[[#This Row],[Max]]-T0min</f>
        <v>240.5</v>
      </c>
      <c r="AH107" s="86">
        <f>COUNTIFS(EXTR_AUTOCLAVE[[#This Row],[Date/Heure]:[BORNE]],"&gt;=385",$A$1:$AD$1,"TC")</f>
        <v>0</v>
      </c>
      <c r="AI107" s="86">
        <f>COUNTIFS(EXTR_AUTOCLAVE[[#This Row],[Date/Heure]:[BORNE]],"&gt;=200",$A$1:$AD$1,"TC")</f>
        <v>6</v>
      </c>
      <c r="AJ107" s="86">
        <f>COUNTIFS(EXTR_AUTOCLAVE[[#This Row],[Date/Heure]:[BORNE]],"&gt;=99",$A$1:$AD$1,"TC")</f>
        <v>6</v>
      </c>
    </row>
    <row r="108" spans="1:36" x14ac:dyDescent="0.25">
      <c r="A108" s="71">
        <v>45006.489178240743</v>
      </c>
      <c r="B108">
        <v>272.3</v>
      </c>
      <c r="C108">
        <v>2</v>
      </c>
      <c r="D108">
        <v>268.3</v>
      </c>
      <c r="E108">
        <v>-115</v>
      </c>
      <c r="F108">
        <v>2</v>
      </c>
      <c r="G108">
        <v>272.3</v>
      </c>
      <c r="H108">
        <v>261.8</v>
      </c>
      <c r="I108">
        <v>263.60000000000002</v>
      </c>
      <c r="J108">
        <v>258.7</v>
      </c>
      <c r="K108">
        <v>260.39999999999998</v>
      </c>
      <c r="L108">
        <v>1372</v>
      </c>
      <c r="M108">
        <v>1372</v>
      </c>
      <c r="N108">
        <v>1372</v>
      </c>
      <c r="O108">
        <v>1372</v>
      </c>
      <c r="P108">
        <v>1372</v>
      </c>
      <c r="Q108">
        <v>1372</v>
      </c>
      <c r="R108">
        <v>251.2</v>
      </c>
      <c r="S108">
        <v>250.4</v>
      </c>
      <c r="T108">
        <v>1372</v>
      </c>
      <c r="U108">
        <v>-5</v>
      </c>
      <c r="V108">
        <v>6</v>
      </c>
      <c r="W108">
        <v>-122</v>
      </c>
      <c r="X108">
        <v>-113</v>
      </c>
      <c r="Y108">
        <v>0</v>
      </c>
      <c r="Z108">
        <v>-120</v>
      </c>
      <c r="AC108"/>
      <c r="AE108" s="85">
        <f>_xlfn.MAXIFS(EXTR_AUTOCLAVE[[#This Row],[Date/Heure]:[BORNE]],$A$1:$AD$1,"TC")</f>
        <v>263.60000000000002</v>
      </c>
      <c r="AF108" s="66">
        <f>_xlfn.MINIFS(EXTR_AUTOCLAVE[[#This Row],[Date/Heure]:[BORNE]],$A$1:$AD$1,"TC")</f>
        <v>250.4</v>
      </c>
      <c r="AG108" s="86">
        <f>EXTR_AUTOCLAVE[[#This Row],[Max]]-T0min</f>
        <v>242.8</v>
      </c>
      <c r="AH108" s="86">
        <f>COUNTIFS(EXTR_AUTOCLAVE[[#This Row],[Date/Heure]:[BORNE]],"&gt;=385",$A$1:$AD$1,"TC")</f>
        <v>0</v>
      </c>
      <c r="AI108" s="86">
        <f>COUNTIFS(EXTR_AUTOCLAVE[[#This Row],[Date/Heure]:[BORNE]],"&gt;=200",$A$1:$AD$1,"TC")</f>
        <v>6</v>
      </c>
      <c r="AJ108" s="86">
        <f>COUNTIFS(EXTR_AUTOCLAVE[[#This Row],[Date/Heure]:[BORNE]],"&gt;=99",$A$1:$AD$1,"TC")</f>
        <v>6</v>
      </c>
    </row>
    <row r="109" spans="1:36" x14ac:dyDescent="0.25">
      <c r="A109" s="71">
        <v>45006.489525462966</v>
      </c>
      <c r="B109">
        <v>274.7</v>
      </c>
      <c r="C109">
        <v>2</v>
      </c>
      <c r="D109">
        <v>270.5</v>
      </c>
      <c r="E109">
        <v>-115</v>
      </c>
      <c r="F109">
        <v>2</v>
      </c>
      <c r="G109">
        <v>274.60000000000002</v>
      </c>
      <c r="H109">
        <v>264</v>
      </c>
      <c r="I109">
        <v>265.89999999999998</v>
      </c>
      <c r="J109">
        <v>260.89999999999998</v>
      </c>
      <c r="K109">
        <v>262.7</v>
      </c>
      <c r="L109">
        <v>1372</v>
      </c>
      <c r="M109">
        <v>1372</v>
      </c>
      <c r="N109">
        <v>1372</v>
      </c>
      <c r="O109">
        <v>1372</v>
      </c>
      <c r="P109">
        <v>1372</v>
      </c>
      <c r="Q109">
        <v>1372</v>
      </c>
      <c r="R109">
        <v>253.8</v>
      </c>
      <c r="S109">
        <v>252.7</v>
      </c>
      <c r="T109">
        <v>1372</v>
      </c>
      <c r="U109">
        <v>-5</v>
      </c>
      <c r="V109">
        <v>6</v>
      </c>
      <c r="W109">
        <v>-122</v>
      </c>
      <c r="X109">
        <v>-114</v>
      </c>
      <c r="Y109">
        <v>0</v>
      </c>
      <c r="Z109">
        <v>-120</v>
      </c>
      <c r="AC109"/>
      <c r="AE109" s="85">
        <f>_xlfn.MAXIFS(EXTR_AUTOCLAVE[[#This Row],[Date/Heure]:[BORNE]],$A$1:$AD$1,"TC")</f>
        <v>265.89999999999998</v>
      </c>
      <c r="AF109" s="66">
        <f>_xlfn.MINIFS(EXTR_AUTOCLAVE[[#This Row],[Date/Heure]:[BORNE]],$A$1:$AD$1,"TC")</f>
        <v>252.7</v>
      </c>
      <c r="AG109" s="86">
        <f>EXTR_AUTOCLAVE[[#This Row],[Max]]-T0min</f>
        <v>245.09999999999997</v>
      </c>
      <c r="AH109" s="86">
        <f>COUNTIFS(EXTR_AUTOCLAVE[[#This Row],[Date/Heure]:[BORNE]],"&gt;=385",$A$1:$AD$1,"TC")</f>
        <v>0</v>
      </c>
      <c r="AI109" s="86">
        <f>COUNTIFS(EXTR_AUTOCLAVE[[#This Row],[Date/Heure]:[BORNE]],"&gt;=200",$A$1:$AD$1,"TC")</f>
        <v>6</v>
      </c>
      <c r="AJ109" s="86">
        <f>COUNTIFS(EXTR_AUTOCLAVE[[#This Row],[Date/Heure]:[BORNE]],"&gt;=99",$A$1:$AD$1,"TC")</f>
        <v>6</v>
      </c>
    </row>
    <row r="110" spans="1:36" x14ac:dyDescent="0.25">
      <c r="A110" s="71">
        <v>45006.489872685182</v>
      </c>
      <c r="B110">
        <v>277</v>
      </c>
      <c r="C110">
        <v>2</v>
      </c>
      <c r="D110">
        <v>272.89999999999998</v>
      </c>
      <c r="E110">
        <v>-115</v>
      </c>
      <c r="F110">
        <v>2</v>
      </c>
      <c r="G110">
        <v>276.89999999999998</v>
      </c>
      <c r="H110">
        <v>266.39999999999998</v>
      </c>
      <c r="I110">
        <v>268.2</v>
      </c>
      <c r="J110">
        <v>263.2</v>
      </c>
      <c r="K110">
        <v>265</v>
      </c>
      <c r="L110">
        <v>1372</v>
      </c>
      <c r="M110">
        <v>1372</v>
      </c>
      <c r="N110">
        <v>1372</v>
      </c>
      <c r="O110">
        <v>1372</v>
      </c>
      <c r="P110">
        <v>1372</v>
      </c>
      <c r="Q110">
        <v>1372</v>
      </c>
      <c r="R110">
        <v>255.6</v>
      </c>
      <c r="S110">
        <v>255.1</v>
      </c>
      <c r="T110">
        <v>1372</v>
      </c>
      <c r="U110">
        <v>-5</v>
      </c>
      <c r="V110">
        <v>6</v>
      </c>
      <c r="W110">
        <v>-122</v>
      </c>
      <c r="X110">
        <v>-115</v>
      </c>
      <c r="Y110">
        <v>0</v>
      </c>
      <c r="Z110">
        <v>-120</v>
      </c>
      <c r="AC110"/>
      <c r="AE110" s="85">
        <f>_xlfn.MAXIFS(EXTR_AUTOCLAVE[[#This Row],[Date/Heure]:[BORNE]],$A$1:$AD$1,"TC")</f>
        <v>268.2</v>
      </c>
      <c r="AF110" s="66">
        <f>_xlfn.MINIFS(EXTR_AUTOCLAVE[[#This Row],[Date/Heure]:[BORNE]],$A$1:$AD$1,"TC")</f>
        <v>255.1</v>
      </c>
      <c r="AG110" s="86">
        <f>EXTR_AUTOCLAVE[[#This Row],[Max]]-T0min</f>
        <v>247.39999999999998</v>
      </c>
      <c r="AH110" s="86">
        <f>COUNTIFS(EXTR_AUTOCLAVE[[#This Row],[Date/Heure]:[BORNE]],"&gt;=385",$A$1:$AD$1,"TC")</f>
        <v>0</v>
      </c>
      <c r="AI110" s="86">
        <f>COUNTIFS(EXTR_AUTOCLAVE[[#This Row],[Date/Heure]:[BORNE]],"&gt;=200",$A$1:$AD$1,"TC")</f>
        <v>6</v>
      </c>
      <c r="AJ110" s="86">
        <f>COUNTIFS(EXTR_AUTOCLAVE[[#This Row],[Date/Heure]:[BORNE]],"&gt;=99",$A$1:$AD$1,"TC")</f>
        <v>6</v>
      </c>
    </row>
    <row r="111" spans="1:36" x14ac:dyDescent="0.25">
      <c r="A111" s="71">
        <v>45006.490219907406</v>
      </c>
      <c r="B111">
        <v>279.2</v>
      </c>
      <c r="C111">
        <v>2</v>
      </c>
      <c r="D111">
        <v>275.2</v>
      </c>
      <c r="E111">
        <v>-115</v>
      </c>
      <c r="F111">
        <v>2</v>
      </c>
      <c r="G111">
        <v>279.10000000000002</v>
      </c>
      <c r="H111">
        <v>268.7</v>
      </c>
      <c r="I111">
        <v>270.60000000000002</v>
      </c>
      <c r="J111">
        <v>265.39999999999998</v>
      </c>
      <c r="K111">
        <v>267.3</v>
      </c>
      <c r="L111">
        <v>1372</v>
      </c>
      <c r="M111">
        <v>1372</v>
      </c>
      <c r="N111">
        <v>1372</v>
      </c>
      <c r="O111">
        <v>1372</v>
      </c>
      <c r="P111">
        <v>1372</v>
      </c>
      <c r="Q111">
        <v>1372</v>
      </c>
      <c r="R111">
        <v>258.5</v>
      </c>
      <c r="S111">
        <v>257.39999999999998</v>
      </c>
      <c r="T111">
        <v>1372</v>
      </c>
      <c r="U111">
        <v>-5</v>
      </c>
      <c r="V111">
        <v>6</v>
      </c>
      <c r="W111">
        <v>-122</v>
      </c>
      <c r="X111">
        <v>-113</v>
      </c>
      <c r="Y111">
        <v>0</v>
      </c>
      <c r="Z111">
        <v>-120</v>
      </c>
      <c r="AC111"/>
      <c r="AE111" s="85">
        <f>_xlfn.MAXIFS(EXTR_AUTOCLAVE[[#This Row],[Date/Heure]:[BORNE]],$A$1:$AD$1,"TC")</f>
        <v>270.60000000000002</v>
      </c>
      <c r="AF111" s="66">
        <f>_xlfn.MINIFS(EXTR_AUTOCLAVE[[#This Row],[Date/Heure]:[BORNE]],$A$1:$AD$1,"TC")</f>
        <v>257.39999999999998</v>
      </c>
      <c r="AG111" s="86">
        <f>EXTR_AUTOCLAVE[[#This Row],[Max]]-T0min</f>
        <v>249.8</v>
      </c>
      <c r="AH111" s="86">
        <f>COUNTIFS(EXTR_AUTOCLAVE[[#This Row],[Date/Heure]:[BORNE]],"&gt;=385",$A$1:$AD$1,"TC")</f>
        <v>0</v>
      </c>
      <c r="AI111" s="86">
        <f>COUNTIFS(EXTR_AUTOCLAVE[[#This Row],[Date/Heure]:[BORNE]],"&gt;=200",$A$1:$AD$1,"TC")</f>
        <v>6</v>
      </c>
      <c r="AJ111" s="86">
        <f>COUNTIFS(EXTR_AUTOCLAVE[[#This Row],[Date/Heure]:[BORNE]],"&gt;=99",$A$1:$AD$1,"TC")</f>
        <v>6</v>
      </c>
    </row>
    <row r="112" spans="1:36" x14ac:dyDescent="0.25">
      <c r="A112" s="71">
        <v>45006.490567129629</v>
      </c>
      <c r="B112">
        <v>281.39999999999998</v>
      </c>
      <c r="C112">
        <v>2</v>
      </c>
      <c r="D112">
        <v>277.5</v>
      </c>
      <c r="E112">
        <v>-115</v>
      </c>
      <c r="F112">
        <v>2</v>
      </c>
      <c r="G112">
        <v>281.39999999999998</v>
      </c>
      <c r="H112">
        <v>271</v>
      </c>
      <c r="I112">
        <v>272.89999999999998</v>
      </c>
      <c r="J112">
        <v>267.60000000000002</v>
      </c>
      <c r="K112">
        <v>269.60000000000002</v>
      </c>
      <c r="L112">
        <v>1372</v>
      </c>
      <c r="M112">
        <v>1372</v>
      </c>
      <c r="N112">
        <v>1372</v>
      </c>
      <c r="O112">
        <v>1372</v>
      </c>
      <c r="P112">
        <v>1372</v>
      </c>
      <c r="Q112">
        <v>1372</v>
      </c>
      <c r="R112">
        <v>260.8</v>
      </c>
      <c r="S112">
        <v>259.8</v>
      </c>
      <c r="T112">
        <v>1372</v>
      </c>
      <c r="U112">
        <v>-5</v>
      </c>
      <c r="V112">
        <v>6</v>
      </c>
      <c r="W112">
        <v>-122</v>
      </c>
      <c r="X112">
        <v>-114</v>
      </c>
      <c r="Y112">
        <v>0</v>
      </c>
      <c r="Z112">
        <v>-120</v>
      </c>
      <c r="AC112"/>
      <c r="AE112" s="85">
        <f>_xlfn.MAXIFS(EXTR_AUTOCLAVE[[#This Row],[Date/Heure]:[BORNE]],$A$1:$AD$1,"TC")</f>
        <v>272.89999999999998</v>
      </c>
      <c r="AF112" s="66">
        <f>_xlfn.MINIFS(EXTR_AUTOCLAVE[[#This Row],[Date/Heure]:[BORNE]],$A$1:$AD$1,"TC")</f>
        <v>259.8</v>
      </c>
      <c r="AG112" s="86">
        <f>EXTR_AUTOCLAVE[[#This Row],[Max]]-T0min</f>
        <v>252.09999999999997</v>
      </c>
      <c r="AH112" s="86">
        <f>COUNTIFS(EXTR_AUTOCLAVE[[#This Row],[Date/Heure]:[BORNE]],"&gt;=385",$A$1:$AD$1,"TC")</f>
        <v>0</v>
      </c>
      <c r="AI112" s="86">
        <f>COUNTIFS(EXTR_AUTOCLAVE[[#This Row],[Date/Heure]:[BORNE]],"&gt;=200",$A$1:$AD$1,"TC")</f>
        <v>6</v>
      </c>
      <c r="AJ112" s="86">
        <f>COUNTIFS(EXTR_AUTOCLAVE[[#This Row],[Date/Heure]:[BORNE]],"&gt;=99",$A$1:$AD$1,"TC")</f>
        <v>6</v>
      </c>
    </row>
    <row r="113" spans="1:36" x14ac:dyDescent="0.25">
      <c r="A113" s="71">
        <v>45006.490914351853</v>
      </c>
      <c r="B113">
        <v>283.89999999999998</v>
      </c>
      <c r="C113">
        <v>2</v>
      </c>
      <c r="D113">
        <v>279.8</v>
      </c>
      <c r="E113">
        <v>-115</v>
      </c>
      <c r="F113">
        <v>2</v>
      </c>
      <c r="G113">
        <v>283.7</v>
      </c>
      <c r="H113">
        <v>273.2</v>
      </c>
      <c r="I113">
        <v>275.10000000000002</v>
      </c>
      <c r="J113">
        <v>269.89999999999998</v>
      </c>
      <c r="K113">
        <v>272</v>
      </c>
      <c r="L113">
        <v>1372</v>
      </c>
      <c r="M113">
        <v>1372</v>
      </c>
      <c r="N113">
        <v>1372</v>
      </c>
      <c r="O113">
        <v>1372</v>
      </c>
      <c r="P113">
        <v>1372</v>
      </c>
      <c r="Q113">
        <v>1372</v>
      </c>
      <c r="R113">
        <v>263</v>
      </c>
      <c r="S113">
        <v>262.10000000000002</v>
      </c>
      <c r="T113">
        <v>1372</v>
      </c>
      <c r="U113">
        <v>-5</v>
      </c>
      <c r="V113">
        <v>6</v>
      </c>
      <c r="W113">
        <v>-122</v>
      </c>
      <c r="X113">
        <v>-113</v>
      </c>
      <c r="Y113">
        <v>0</v>
      </c>
      <c r="Z113">
        <v>-120</v>
      </c>
      <c r="AC113"/>
      <c r="AE113" s="85">
        <f>_xlfn.MAXIFS(EXTR_AUTOCLAVE[[#This Row],[Date/Heure]:[BORNE]],$A$1:$AD$1,"TC")</f>
        <v>275.10000000000002</v>
      </c>
      <c r="AF113" s="66">
        <f>_xlfn.MINIFS(EXTR_AUTOCLAVE[[#This Row],[Date/Heure]:[BORNE]],$A$1:$AD$1,"TC")</f>
        <v>262.10000000000002</v>
      </c>
      <c r="AG113" s="86">
        <f>EXTR_AUTOCLAVE[[#This Row],[Max]]-T0min</f>
        <v>254.3</v>
      </c>
      <c r="AH113" s="86">
        <f>COUNTIFS(EXTR_AUTOCLAVE[[#This Row],[Date/Heure]:[BORNE]],"&gt;=385",$A$1:$AD$1,"TC")</f>
        <v>0</v>
      </c>
      <c r="AI113" s="86">
        <f>COUNTIFS(EXTR_AUTOCLAVE[[#This Row],[Date/Heure]:[BORNE]],"&gt;=200",$A$1:$AD$1,"TC")</f>
        <v>6</v>
      </c>
      <c r="AJ113" s="86">
        <f>COUNTIFS(EXTR_AUTOCLAVE[[#This Row],[Date/Heure]:[BORNE]],"&gt;=99",$A$1:$AD$1,"TC")</f>
        <v>6</v>
      </c>
    </row>
    <row r="114" spans="1:36" x14ac:dyDescent="0.25">
      <c r="A114" s="71">
        <v>45006.491261574076</v>
      </c>
      <c r="B114">
        <v>286.2</v>
      </c>
      <c r="C114">
        <v>2</v>
      </c>
      <c r="D114">
        <v>282.10000000000002</v>
      </c>
      <c r="E114">
        <v>-115</v>
      </c>
      <c r="F114">
        <v>2</v>
      </c>
      <c r="G114">
        <v>285.89999999999998</v>
      </c>
      <c r="H114">
        <v>275.5</v>
      </c>
      <c r="I114">
        <v>277.39999999999998</v>
      </c>
      <c r="J114">
        <v>272.2</v>
      </c>
      <c r="K114">
        <v>274.3</v>
      </c>
      <c r="L114">
        <v>1372</v>
      </c>
      <c r="M114">
        <v>1372</v>
      </c>
      <c r="N114">
        <v>1372</v>
      </c>
      <c r="O114">
        <v>1372</v>
      </c>
      <c r="P114">
        <v>1372</v>
      </c>
      <c r="Q114">
        <v>1372</v>
      </c>
      <c r="R114">
        <v>264.3</v>
      </c>
      <c r="S114">
        <v>264.5</v>
      </c>
      <c r="T114">
        <v>1372</v>
      </c>
      <c r="U114">
        <v>-5</v>
      </c>
      <c r="V114">
        <v>6</v>
      </c>
      <c r="W114">
        <v>-122</v>
      </c>
      <c r="X114">
        <v>-114</v>
      </c>
      <c r="Y114">
        <v>0</v>
      </c>
      <c r="Z114">
        <v>-120</v>
      </c>
      <c r="AC114"/>
      <c r="AE114" s="85">
        <f>_xlfn.MAXIFS(EXTR_AUTOCLAVE[[#This Row],[Date/Heure]:[BORNE]],$A$1:$AD$1,"TC")</f>
        <v>277.39999999999998</v>
      </c>
      <c r="AF114" s="66">
        <f>_xlfn.MINIFS(EXTR_AUTOCLAVE[[#This Row],[Date/Heure]:[BORNE]],$A$1:$AD$1,"TC")</f>
        <v>264.3</v>
      </c>
      <c r="AG114" s="86">
        <f>EXTR_AUTOCLAVE[[#This Row],[Max]]-T0min</f>
        <v>256.59999999999997</v>
      </c>
      <c r="AH114" s="86">
        <f>COUNTIFS(EXTR_AUTOCLAVE[[#This Row],[Date/Heure]:[BORNE]],"&gt;=385",$A$1:$AD$1,"TC")</f>
        <v>0</v>
      </c>
      <c r="AI114" s="86">
        <f>COUNTIFS(EXTR_AUTOCLAVE[[#This Row],[Date/Heure]:[BORNE]],"&gt;=200",$A$1:$AD$1,"TC")</f>
        <v>6</v>
      </c>
      <c r="AJ114" s="86">
        <f>COUNTIFS(EXTR_AUTOCLAVE[[#This Row],[Date/Heure]:[BORNE]],"&gt;=99",$A$1:$AD$1,"TC")</f>
        <v>6</v>
      </c>
    </row>
    <row r="115" spans="1:36" x14ac:dyDescent="0.25">
      <c r="A115" s="71">
        <v>45006.491608796299</v>
      </c>
      <c r="B115">
        <v>288.39999999999998</v>
      </c>
      <c r="C115">
        <v>2</v>
      </c>
      <c r="D115">
        <v>284.39999999999998</v>
      </c>
      <c r="E115">
        <v>-115</v>
      </c>
      <c r="F115">
        <v>2</v>
      </c>
      <c r="G115">
        <v>288.39999999999998</v>
      </c>
      <c r="H115">
        <v>277.89999999999998</v>
      </c>
      <c r="I115">
        <v>279.8</v>
      </c>
      <c r="J115">
        <v>274.5</v>
      </c>
      <c r="K115">
        <v>276.60000000000002</v>
      </c>
      <c r="L115">
        <v>1372</v>
      </c>
      <c r="M115">
        <v>1372</v>
      </c>
      <c r="N115">
        <v>1372</v>
      </c>
      <c r="O115">
        <v>1372</v>
      </c>
      <c r="P115">
        <v>1372</v>
      </c>
      <c r="Q115">
        <v>1372</v>
      </c>
      <c r="R115">
        <v>266.5</v>
      </c>
      <c r="S115">
        <v>266.8</v>
      </c>
      <c r="T115">
        <v>1372</v>
      </c>
      <c r="U115">
        <v>-5</v>
      </c>
      <c r="V115">
        <v>6</v>
      </c>
      <c r="W115">
        <v>-122</v>
      </c>
      <c r="X115">
        <v>-115</v>
      </c>
      <c r="Y115">
        <v>0</v>
      </c>
      <c r="Z115">
        <v>-120</v>
      </c>
      <c r="AC115"/>
      <c r="AE115" s="85">
        <f>_xlfn.MAXIFS(EXTR_AUTOCLAVE[[#This Row],[Date/Heure]:[BORNE]],$A$1:$AD$1,"TC")</f>
        <v>279.8</v>
      </c>
      <c r="AF115" s="66">
        <f>_xlfn.MINIFS(EXTR_AUTOCLAVE[[#This Row],[Date/Heure]:[BORNE]],$A$1:$AD$1,"TC")</f>
        <v>266.5</v>
      </c>
      <c r="AG115" s="86">
        <f>EXTR_AUTOCLAVE[[#This Row],[Max]]-T0min</f>
        <v>259</v>
      </c>
      <c r="AH115" s="86">
        <f>COUNTIFS(EXTR_AUTOCLAVE[[#This Row],[Date/Heure]:[BORNE]],"&gt;=385",$A$1:$AD$1,"TC")</f>
        <v>0</v>
      </c>
      <c r="AI115" s="86">
        <f>COUNTIFS(EXTR_AUTOCLAVE[[#This Row],[Date/Heure]:[BORNE]],"&gt;=200",$A$1:$AD$1,"TC")</f>
        <v>6</v>
      </c>
      <c r="AJ115" s="86">
        <f>COUNTIFS(EXTR_AUTOCLAVE[[#This Row],[Date/Heure]:[BORNE]],"&gt;=99",$A$1:$AD$1,"TC")</f>
        <v>6</v>
      </c>
    </row>
    <row r="116" spans="1:36" x14ac:dyDescent="0.25">
      <c r="A116" s="71">
        <v>45006.491956018515</v>
      </c>
      <c r="B116">
        <v>290.5</v>
      </c>
      <c r="C116">
        <v>2</v>
      </c>
      <c r="D116">
        <v>286.7</v>
      </c>
      <c r="E116">
        <v>-115</v>
      </c>
      <c r="F116">
        <v>2</v>
      </c>
      <c r="G116">
        <v>290.7</v>
      </c>
      <c r="H116">
        <v>280.3</v>
      </c>
      <c r="I116">
        <v>282.2</v>
      </c>
      <c r="J116">
        <v>276.8</v>
      </c>
      <c r="K116">
        <v>279</v>
      </c>
      <c r="L116">
        <v>1372</v>
      </c>
      <c r="M116">
        <v>1372</v>
      </c>
      <c r="N116">
        <v>1372</v>
      </c>
      <c r="O116">
        <v>1372</v>
      </c>
      <c r="P116">
        <v>1372</v>
      </c>
      <c r="Q116">
        <v>1372</v>
      </c>
      <c r="R116">
        <v>269.7</v>
      </c>
      <c r="S116">
        <v>269.10000000000002</v>
      </c>
      <c r="T116">
        <v>1372</v>
      </c>
      <c r="U116">
        <v>-5</v>
      </c>
      <c r="V116">
        <v>6</v>
      </c>
      <c r="W116">
        <v>-121</v>
      </c>
      <c r="X116">
        <v>-113</v>
      </c>
      <c r="Y116">
        <v>0</v>
      </c>
      <c r="Z116">
        <v>-120</v>
      </c>
      <c r="AC116"/>
      <c r="AE116" s="85">
        <f>_xlfn.MAXIFS(EXTR_AUTOCLAVE[[#This Row],[Date/Heure]:[BORNE]],$A$1:$AD$1,"TC")</f>
        <v>282.2</v>
      </c>
      <c r="AF116" s="66">
        <f>_xlfn.MINIFS(EXTR_AUTOCLAVE[[#This Row],[Date/Heure]:[BORNE]],$A$1:$AD$1,"TC")</f>
        <v>269.10000000000002</v>
      </c>
      <c r="AG116" s="86">
        <f>EXTR_AUTOCLAVE[[#This Row],[Max]]-T0min</f>
        <v>261.39999999999998</v>
      </c>
      <c r="AH116" s="86">
        <f>COUNTIFS(EXTR_AUTOCLAVE[[#This Row],[Date/Heure]:[BORNE]],"&gt;=385",$A$1:$AD$1,"TC")</f>
        <v>0</v>
      </c>
      <c r="AI116" s="86">
        <f>COUNTIFS(EXTR_AUTOCLAVE[[#This Row],[Date/Heure]:[BORNE]],"&gt;=200",$A$1:$AD$1,"TC")</f>
        <v>6</v>
      </c>
      <c r="AJ116" s="86">
        <f>COUNTIFS(EXTR_AUTOCLAVE[[#This Row],[Date/Heure]:[BORNE]],"&gt;=99",$A$1:$AD$1,"TC")</f>
        <v>6</v>
      </c>
    </row>
    <row r="117" spans="1:36" x14ac:dyDescent="0.25">
      <c r="A117" s="71">
        <v>45006.492303240739</v>
      </c>
      <c r="B117">
        <v>292.8</v>
      </c>
      <c r="C117">
        <v>2</v>
      </c>
      <c r="D117">
        <v>289</v>
      </c>
      <c r="E117">
        <v>-115</v>
      </c>
      <c r="F117">
        <v>2</v>
      </c>
      <c r="G117">
        <v>293.10000000000002</v>
      </c>
      <c r="H117">
        <v>282.5</v>
      </c>
      <c r="I117">
        <v>284.5</v>
      </c>
      <c r="J117">
        <v>279</v>
      </c>
      <c r="K117">
        <v>281.2</v>
      </c>
      <c r="L117">
        <v>1372</v>
      </c>
      <c r="M117">
        <v>1372</v>
      </c>
      <c r="N117">
        <v>1372</v>
      </c>
      <c r="O117">
        <v>1372</v>
      </c>
      <c r="P117">
        <v>1372</v>
      </c>
      <c r="Q117">
        <v>1372</v>
      </c>
      <c r="R117">
        <v>271.10000000000002</v>
      </c>
      <c r="S117">
        <v>271.5</v>
      </c>
      <c r="T117">
        <v>1372</v>
      </c>
      <c r="U117">
        <v>-5</v>
      </c>
      <c r="V117">
        <v>6</v>
      </c>
      <c r="W117">
        <v>-122</v>
      </c>
      <c r="X117">
        <v>-114</v>
      </c>
      <c r="Y117">
        <v>0</v>
      </c>
      <c r="Z117">
        <v>-120</v>
      </c>
      <c r="AC117"/>
      <c r="AE117" s="85">
        <f>_xlfn.MAXIFS(EXTR_AUTOCLAVE[[#This Row],[Date/Heure]:[BORNE]],$A$1:$AD$1,"TC")</f>
        <v>284.5</v>
      </c>
      <c r="AF117" s="66">
        <f>_xlfn.MINIFS(EXTR_AUTOCLAVE[[#This Row],[Date/Heure]:[BORNE]],$A$1:$AD$1,"TC")</f>
        <v>271.10000000000002</v>
      </c>
      <c r="AG117" s="86">
        <f>EXTR_AUTOCLAVE[[#This Row],[Max]]-T0min</f>
        <v>263.7</v>
      </c>
      <c r="AH117" s="86">
        <f>COUNTIFS(EXTR_AUTOCLAVE[[#This Row],[Date/Heure]:[BORNE]],"&gt;=385",$A$1:$AD$1,"TC")</f>
        <v>0</v>
      </c>
      <c r="AI117" s="86">
        <f>COUNTIFS(EXTR_AUTOCLAVE[[#This Row],[Date/Heure]:[BORNE]],"&gt;=200",$A$1:$AD$1,"TC")</f>
        <v>6</v>
      </c>
      <c r="AJ117" s="86">
        <f>COUNTIFS(EXTR_AUTOCLAVE[[#This Row],[Date/Heure]:[BORNE]],"&gt;=99",$A$1:$AD$1,"TC")</f>
        <v>6</v>
      </c>
    </row>
    <row r="118" spans="1:36" x14ac:dyDescent="0.25">
      <c r="A118" s="71">
        <v>45006.492650462962</v>
      </c>
      <c r="B118">
        <v>295</v>
      </c>
      <c r="C118">
        <v>2</v>
      </c>
      <c r="D118">
        <v>291.3</v>
      </c>
      <c r="E118">
        <v>-115</v>
      </c>
      <c r="F118">
        <v>2</v>
      </c>
      <c r="G118">
        <v>295.10000000000002</v>
      </c>
      <c r="H118">
        <v>284.8</v>
      </c>
      <c r="I118">
        <v>286.7</v>
      </c>
      <c r="J118">
        <v>281.2</v>
      </c>
      <c r="K118">
        <v>283.5</v>
      </c>
      <c r="L118">
        <v>1372</v>
      </c>
      <c r="M118">
        <v>1372</v>
      </c>
      <c r="N118">
        <v>1372</v>
      </c>
      <c r="O118">
        <v>1372</v>
      </c>
      <c r="P118">
        <v>1372</v>
      </c>
      <c r="Q118">
        <v>1372</v>
      </c>
      <c r="R118">
        <v>273.2</v>
      </c>
      <c r="S118">
        <v>273.7</v>
      </c>
      <c r="T118">
        <v>1372</v>
      </c>
      <c r="U118">
        <v>-5</v>
      </c>
      <c r="V118">
        <v>6</v>
      </c>
      <c r="W118">
        <v>-122</v>
      </c>
      <c r="X118">
        <v>-113</v>
      </c>
      <c r="Y118">
        <v>0</v>
      </c>
      <c r="Z118">
        <v>-120</v>
      </c>
      <c r="AC118"/>
      <c r="AE118" s="85">
        <f>_xlfn.MAXIFS(EXTR_AUTOCLAVE[[#This Row],[Date/Heure]:[BORNE]],$A$1:$AD$1,"TC")</f>
        <v>286.7</v>
      </c>
      <c r="AF118" s="66">
        <f>_xlfn.MINIFS(EXTR_AUTOCLAVE[[#This Row],[Date/Heure]:[BORNE]],$A$1:$AD$1,"TC")</f>
        <v>273.2</v>
      </c>
      <c r="AG118" s="86">
        <f>EXTR_AUTOCLAVE[[#This Row],[Max]]-T0min</f>
        <v>265.89999999999998</v>
      </c>
      <c r="AH118" s="86">
        <f>COUNTIFS(EXTR_AUTOCLAVE[[#This Row],[Date/Heure]:[BORNE]],"&gt;=385",$A$1:$AD$1,"TC")</f>
        <v>0</v>
      </c>
      <c r="AI118" s="86">
        <f>COUNTIFS(EXTR_AUTOCLAVE[[#This Row],[Date/Heure]:[BORNE]],"&gt;=200",$A$1:$AD$1,"TC")</f>
        <v>6</v>
      </c>
      <c r="AJ118" s="86">
        <f>COUNTIFS(EXTR_AUTOCLAVE[[#This Row],[Date/Heure]:[BORNE]],"&gt;=99",$A$1:$AD$1,"TC")</f>
        <v>6</v>
      </c>
    </row>
    <row r="119" spans="1:36" x14ac:dyDescent="0.25">
      <c r="A119" s="71">
        <v>45006.492997685185</v>
      </c>
      <c r="B119">
        <v>297.5</v>
      </c>
      <c r="C119">
        <v>2</v>
      </c>
      <c r="D119">
        <v>293.60000000000002</v>
      </c>
      <c r="E119">
        <v>-115</v>
      </c>
      <c r="F119">
        <v>2</v>
      </c>
      <c r="G119">
        <v>297.3</v>
      </c>
      <c r="H119">
        <v>287.10000000000002</v>
      </c>
      <c r="I119">
        <v>289</v>
      </c>
      <c r="J119">
        <v>283.5</v>
      </c>
      <c r="K119">
        <v>285.7</v>
      </c>
      <c r="L119">
        <v>1372</v>
      </c>
      <c r="M119">
        <v>1372</v>
      </c>
      <c r="N119">
        <v>1372</v>
      </c>
      <c r="O119">
        <v>1372</v>
      </c>
      <c r="P119">
        <v>1372</v>
      </c>
      <c r="Q119">
        <v>1372</v>
      </c>
      <c r="R119">
        <v>276.60000000000002</v>
      </c>
      <c r="S119">
        <v>276</v>
      </c>
      <c r="T119">
        <v>1372</v>
      </c>
      <c r="U119">
        <v>-5</v>
      </c>
      <c r="V119">
        <v>6</v>
      </c>
      <c r="W119">
        <v>-122</v>
      </c>
      <c r="X119">
        <v>-114</v>
      </c>
      <c r="Y119">
        <v>0</v>
      </c>
      <c r="Z119">
        <v>-120</v>
      </c>
      <c r="AC119"/>
      <c r="AE119" s="85">
        <f>_xlfn.MAXIFS(EXTR_AUTOCLAVE[[#This Row],[Date/Heure]:[BORNE]],$A$1:$AD$1,"TC")</f>
        <v>289</v>
      </c>
      <c r="AF119" s="66">
        <f>_xlfn.MINIFS(EXTR_AUTOCLAVE[[#This Row],[Date/Heure]:[BORNE]],$A$1:$AD$1,"TC")</f>
        <v>276</v>
      </c>
      <c r="AG119" s="86">
        <f>EXTR_AUTOCLAVE[[#This Row],[Max]]-T0min</f>
        <v>268.2</v>
      </c>
      <c r="AH119" s="86">
        <f>COUNTIFS(EXTR_AUTOCLAVE[[#This Row],[Date/Heure]:[BORNE]],"&gt;=385",$A$1:$AD$1,"TC")</f>
        <v>0</v>
      </c>
      <c r="AI119" s="86">
        <f>COUNTIFS(EXTR_AUTOCLAVE[[#This Row],[Date/Heure]:[BORNE]],"&gt;=200",$A$1:$AD$1,"TC")</f>
        <v>6</v>
      </c>
      <c r="AJ119" s="86">
        <f>COUNTIFS(EXTR_AUTOCLAVE[[#This Row],[Date/Heure]:[BORNE]],"&gt;=99",$A$1:$AD$1,"TC")</f>
        <v>6</v>
      </c>
    </row>
    <row r="120" spans="1:36" x14ac:dyDescent="0.25">
      <c r="A120" s="71">
        <v>45006.493344907409</v>
      </c>
      <c r="B120">
        <v>300</v>
      </c>
      <c r="C120">
        <v>2</v>
      </c>
      <c r="D120">
        <v>295.89999999999998</v>
      </c>
      <c r="E120">
        <v>-115</v>
      </c>
      <c r="F120">
        <v>2</v>
      </c>
      <c r="G120">
        <v>299.39999999999998</v>
      </c>
      <c r="H120">
        <v>289.3</v>
      </c>
      <c r="I120">
        <v>291.2</v>
      </c>
      <c r="J120">
        <v>285.8</v>
      </c>
      <c r="K120">
        <v>287.89999999999998</v>
      </c>
      <c r="L120">
        <v>1372</v>
      </c>
      <c r="M120">
        <v>1372</v>
      </c>
      <c r="N120">
        <v>1372</v>
      </c>
      <c r="O120">
        <v>1372</v>
      </c>
      <c r="P120">
        <v>1372</v>
      </c>
      <c r="Q120">
        <v>1372</v>
      </c>
      <c r="R120">
        <v>278.8</v>
      </c>
      <c r="S120">
        <v>278.3</v>
      </c>
      <c r="T120">
        <v>1372</v>
      </c>
      <c r="U120">
        <v>-5</v>
      </c>
      <c r="V120">
        <v>6</v>
      </c>
      <c r="W120">
        <v>-122</v>
      </c>
      <c r="X120">
        <v>-112</v>
      </c>
      <c r="Y120">
        <v>0</v>
      </c>
      <c r="Z120">
        <v>-120</v>
      </c>
      <c r="AC120"/>
      <c r="AE120" s="85">
        <f>_xlfn.MAXIFS(EXTR_AUTOCLAVE[[#This Row],[Date/Heure]:[BORNE]],$A$1:$AD$1,"TC")</f>
        <v>291.2</v>
      </c>
      <c r="AF120" s="66">
        <f>_xlfn.MINIFS(EXTR_AUTOCLAVE[[#This Row],[Date/Heure]:[BORNE]],$A$1:$AD$1,"TC")</f>
        <v>278.3</v>
      </c>
      <c r="AG120" s="86">
        <f>EXTR_AUTOCLAVE[[#This Row],[Max]]-T0min</f>
        <v>270.39999999999998</v>
      </c>
      <c r="AH120" s="86">
        <f>COUNTIFS(EXTR_AUTOCLAVE[[#This Row],[Date/Heure]:[BORNE]],"&gt;=385",$A$1:$AD$1,"TC")</f>
        <v>0</v>
      </c>
      <c r="AI120" s="86">
        <f>COUNTIFS(EXTR_AUTOCLAVE[[#This Row],[Date/Heure]:[BORNE]],"&gt;=200",$A$1:$AD$1,"TC")</f>
        <v>6</v>
      </c>
      <c r="AJ120" s="86">
        <f>COUNTIFS(EXTR_AUTOCLAVE[[#This Row],[Date/Heure]:[BORNE]],"&gt;=99",$A$1:$AD$1,"TC")</f>
        <v>6</v>
      </c>
    </row>
    <row r="121" spans="1:36" x14ac:dyDescent="0.25">
      <c r="A121" s="71">
        <v>45006.493692129632</v>
      </c>
      <c r="B121">
        <v>302.3</v>
      </c>
      <c r="C121">
        <v>2</v>
      </c>
      <c r="D121">
        <v>298.10000000000002</v>
      </c>
      <c r="E121">
        <v>-115</v>
      </c>
      <c r="F121">
        <v>2</v>
      </c>
      <c r="G121">
        <v>302</v>
      </c>
      <c r="H121">
        <v>291.7</v>
      </c>
      <c r="I121">
        <v>293.39999999999998</v>
      </c>
      <c r="J121">
        <v>288.10000000000002</v>
      </c>
      <c r="K121">
        <v>290.2</v>
      </c>
      <c r="L121">
        <v>1372</v>
      </c>
      <c r="M121">
        <v>1372</v>
      </c>
      <c r="N121">
        <v>1372</v>
      </c>
      <c r="O121">
        <v>1372</v>
      </c>
      <c r="P121">
        <v>1372</v>
      </c>
      <c r="Q121">
        <v>1372</v>
      </c>
      <c r="R121">
        <v>280.10000000000002</v>
      </c>
      <c r="S121">
        <v>280.7</v>
      </c>
      <c r="T121">
        <v>1372</v>
      </c>
      <c r="U121">
        <v>-5</v>
      </c>
      <c r="V121">
        <v>6</v>
      </c>
      <c r="W121">
        <v>-122</v>
      </c>
      <c r="X121">
        <v>-113</v>
      </c>
      <c r="Y121">
        <v>0</v>
      </c>
      <c r="Z121">
        <v>-120</v>
      </c>
      <c r="AC121"/>
      <c r="AE121" s="85">
        <f>_xlfn.MAXIFS(EXTR_AUTOCLAVE[[#This Row],[Date/Heure]:[BORNE]],$A$1:$AD$1,"TC")</f>
        <v>293.39999999999998</v>
      </c>
      <c r="AF121" s="66">
        <f>_xlfn.MINIFS(EXTR_AUTOCLAVE[[#This Row],[Date/Heure]:[BORNE]],$A$1:$AD$1,"TC")</f>
        <v>280.10000000000002</v>
      </c>
      <c r="AG121" s="86">
        <f>EXTR_AUTOCLAVE[[#This Row],[Max]]-T0min</f>
        <v>272.59999999999997</v>
      </c>
      <c r="AH121" s="86">
        <f>COUNTIFS(EXTR_AUTOCLAVE[[#This Row],[Date/Heure]:[BORNE]],"&gt;=385",$A$1:$AD$1,"TC")</f>
        <v>0</v>
      </c>
      <c r="AI121" s="86">
        <f>COUNTIFS(EXTR_AUTOCLAVE[[#This Row],[Date/Heure]:[BORNE]],"&gt;=200",$A$1:$AD$1,"TC")</f>
        <v>6</v>
      </c>
      <c r="AJ121" s="86">
        <f>COUNTIFS(EXTR_AUTOCLAVE[[#This Row],[Date/Heure]:[BORNE]],"&gt;=99",$A$1:$AD$1,"TC")</f>
        <v>6</v>
      </c>
    </row>
    <row r="122" spans="1:36" x14ac:dyDescent="0.25">
      <c r="A122" s="71">
        <v>45006.494039351855</v>
      </c>
      <c r="B122">
        <v>304.10000000000002</v>
      </c>
      <c r="C122">
        <v>2</v>
      </c>
      <c r="D122">
        <v>300.39999999999998</v>
      </c>
      <c r="E122">
        <v>-115</v>
      </c>
      <c r="F122">
        <v>2</v>
      </c>
      <c r="G122">
        <v>304.39999999999998</v>
      </c>
      <c r="H122">
        <v>294.2</v>
      </c>
      <c r="I122">
        <v>296</v>
      </c>
      <c r="J122">
        <v>290.5</v>
      </c>
      <c r="K122">
        <v>292.60000000000002</v>
      </c>
      <c r="L122">
        <v>1372</v>
      </c>
      <c r="M122">
        <v>1372</v>
      </c>
      <c r="N122">
        <v>1372</v>
      </c>
      <c r="O122">
        <v>1372</v>
      </c>
      <c r="P122">
        <v>1372</v>
      </c>
      <c r="Q122">
        <v>1372</v>
      </c>
      <c r="R122">
        <v>282.39999999999998</v>
      </c>
      <c r="S122">
        <v>283.10000000000002</v>
      </c>
      <c r="T122">
        <v>1372</v>
      </c>
      <c r="U122">
        <v>-5</v>
      </c>
      <c r="V122">
        <v>6</v>
      </c>
      <c r="W122">
        <v>-121</v>
      </c>
      <c r="X122">
        <v>-114</v>
      </c>
      <c r="Y122">
        <v>0</v>
      </c>
      <c r="Z122">
        <v>-120</v>
      </c>
      <c r="AC122"/>
      <c r="AE122" s="85">
        <f>_xlfn.MAXIFS(EXTR_AUTOCLAVE[[#This Row],[Date/Heure]:[BORNE]],$A$1:$AD$1,"TC")</f>
        <v>296</v>
      </c>
      <c r="AF122" s="66">
        <f>_xlfn.MINIFS(EXTR_AUTOCLAVE[[#This Row],[Date/Heure]:[BORNE]],$A$1:$AD$1,"TC")</f>
        <v>282.39999999999998</v>
      </c>
      <c r="AG122" s="86">
        <f>EXTR_AUTOCLAVE[[#This Row],[Max]]-T0min</f>
        <v>275.2</v>
      </c>
      <c r="AH122" s="86">
        <f>COUNTIFS(EXTR_AUTOCLAVE[[#This Row],[Date/Heure]:[BORNE]],"&gt;=385",$A$1:$AD$1,"TC")</f>
        <v>0</v>
      </c>
      <c r="AI122" s="86">
        <f>COUNTIFS(EXTR_AUTOCLAVE[[#This Row],[Date/Heure]:[BORNE]],"&gt;=200",$A$1:$AD$1,"TC")</f>
        <v>6</v>
      </c>
      <c r="AJ122" s="86">
        <f>COUNTIFS(EXTR_AUTOCLAVE[[#This Row],[Date/Heure]:[BORNE]],"&gt;=99",$A$1:$AD$1,"TC")</f>
        <v>6</v>
      </c>
    </row>
    <row r="123" spans="1:36" x14ac:dyDescent="0.25">
      <c r="A123" s="71">
        <v>45006.494386574072</v>
      </c>
      <c r="B123">
        <v>305.2</v>
      </c>
      <c r="C123">
        <v>2</v>
      </c>
      <c r="D123">
        <v>302.2</v>
      </c>
      <c r="E123">
        <v>-115</v>
      </c>
      <c r="F123">
        <v>2</v>
      </c>
      <c r="G123">
        <v>306.8</v>
      </c>
      <c r="H123">
        <v>296.5</v>
      </c>
      <c r="I123">
        <v>298.3</v>
      </c>
      <c r="J123">
        <v>292.8</v>
      </c>
      <c r="K123">
        <v>295</v>
      </c>
      <c r="L123">
        <v>1372</v>
      </c>
      <c r="M123">
        <v>1372</v>
      </c>
      <c r="N123">
        <v>1372</v>
      </c>
      <c r="O123">
        <v>1372</v>
      </c>
      <c r="P123">
        <v>1372</v>
      </c>
      <c r="Q123">
        <v>1372</v>
      </c>
      <c r="R123">
        <v>285.8</v>
      </c>
      <c r="S123">
        <v>285.39999999999998</v>
      </c>
      <c r="T123">
        <v>1372</v>
      </c>
      <c r="U123">
        <v>-5</v>
      </c>
      <c r="V123">
        <v>6</v>
      </c>
      <c r="W123">
        <v>-121</v>
      </c>
      <c r="X123">
        <v>-113</v>
      </c>
      <c r="Y123">
        <v>0</v>
      </c>
      <c r="Z123">
        <v>-120</v>
      </c>
      <c r="AC123"/>
      <c r="AE123" s="85">
        <f>_xlfn.MAXIFS(EXTR_AUTOCLAVE[[#This Row],[Date/Heure]:[BORNE]],$A$1:$AD$1,"TC")</f>
        <v>298.3</v>
      </c>
      <c r="AF123" s="66">
        <f>_xlfn.MINIFS(EXTR_AUTOCLAVE[[#This Row],[Date/Heure]:[BORNE]],$A$1:$AD$1,"TC")</f>
        <v>285.39999999999998</v>
      </c>
      <c r="AG123" s="86">
        <f>EXTR_AUTOCLAVE[[#This Row],[Max]]-T0min</f>
        <v>277.5</v>
      </c>
      <c r="AH123" s="86">
        <f>COUNTIFS(EXTR_AUTOCLAVE[[#This Row],[Date/Heure]:[BORNE]],"&gt;=385",$A$1:$AD$1,"TC")</f>
        <v>0</v>
      </c>
      <c r="AI123" s="86">
        <f>COUNTIFS(EXTR_AUTOCLAVE[[#This Row],[Date/Heure]:[BORNE]],"&gt;=200",$A$1:$AD$1,"TC")</f>
        <v>6</v>
      </c>
      <c r="AJ123" s="86">
        <f>COUNTIFS(EXTR_AUTOCLAVE[[#This Row],[Date/Heure]:[BORNE]],"&gt;=99",$A$1:$AD$1,"TC")</f>
        <v>6</v>
      </c>
    </row>
    <row r="124" spans="1:36" x14ac:dyDescent="0.25">
      <c r="A124" s="71">
        <v>45006.494733796295</v>
      </c>
      <c r="B124">
        <v>306.8</v>
      </c>
      <c r="C124">
        <v>2</v>
      </c>
      <c r="D124">
        <v>304.10000000000002</v>
      </c>
      <c r="E124">
        <v>-115</v>
      </c>
      <c r="F124">
        <v>2</v>
      </c>
      <c r="G124">
        <v>308.89999999999998</v>
      </c>
      <c r="H124">
        <v>298.60000000000002</v>
      </c>
      <c r="I124">
        <v>300.39999999999998</v>
      </c>
      <c r="J124">
        <v>295</v>
      </c>
      <c r="K124">
        <v>297.3</v>
      </c>
      <c r="L124">
        <v>1372</v>
      </c>
      <c r="M124">
        <v>1372</v>
      </c>
      <c r="N124">
        <v>1372</v>
      </c>
      <c r="O124">
        <v>1372</v>
      </c>
      <c r="P124">
        <v>1372</v>
      </c>
      <c r="Q124">
        <v>1372</v>
      </c>
      <c r="R124">
        <v>288</v>
      </c>
      <c r="S124">
        <v>287.60000000000002</v>
      </c>
      <c r="T124">
        <v>1372</v>
      </c>
      <c r="U124">
        <v>-5</v>
      </c>
      <c r="V124">
        <v>6</v>
      </c>
      <c r="W124">
        <v>-122</v>
      </c>
      <c r="X124">
        <v>-114</v>
      </c>
      <c r="Y124">
        <v>0</v>
      </c>
      <c r="Z124">
        <v>-120</v>
      </c>
      <c r="AC124"/>
      <c r="AE124" s="85">
        <f>_xlfn.MAXIFS(EXTR_AUTOCLAVE[[#This Row],[Date/Heure]:[BORNE]],$A$1:$AD$1,"TC")</f>
        <v>300.39999999999998</v>
      </c>
      <c r="AF124" s="66">
        <f>_xlfn.MINIFS(EXTR_AUTOCLAVE[[#This Row],[Date/Heure]:[BORNE]],$A$1:$AD$1,"TC")</f>
        <v>287.60000000000002</v>
      </c>
      <c r="AG124" s="86">
        <f>EXTR_AUTOCLAVE[[#This Row],[Max]]-T0min</f>
        <v>279.59999999999997</v>
      </c>
      <c r="AH124" s="86">
        <f>COUNTIFS(EXTR_AUTOCLAVE[[#This Row],[Date/Heure]:[BORNE]],"&gt;=385",$A$1:$AD$1,"TC")</f>
        <v>0</v>
      </c>
      <c r="AI124" s="86">
        <f>COUNTIFS(EXTR_AUTOCLAVE[[#This Row],[Date/Heure]:[BORNE]],"&gt;=200",$A$1:$AD$1,"TC")</f>
        <v>6</v>
      </c>
      <c r="AJ124" s="86">
        <f>COUNTIFS(EXTR_AUTOCLAVE[[#This Row],[Date/Heure]:[BORNE]],"&gt;=99",$A$1:$AD$1,"TC")</f>
        <v>6</v>
      </c>
    </row>
    <row r="125" spans="1:36" x14ac:dyDescent="0.25">
      <c r="A125" s="71">
        <v>45006.495081018518</v>
      </c>
      <c r="B125">
        <v>308.7</v>
      </c>
      <c r="C125">
        <v>2</v>
      </c>
      <c r="D125">
        <v>306</v>
      </c>
      <c r="E125">
        <v>-115</v>
      </c>
      <c r="F125">
        <v>2</v>
      </c>
      <c r="G125">
        <v>310.10000000000002</v>
      </c>
      <c r="H125">
        <v>300.39999999999998</v>
      </c>
      <c r="I125">
        <v>302.10000000000002</v>
      </c>
      <c r="J125">
        <v>296.89999999999998</v>
      </c>
      <c r="K125">
        <v>299.10000000000002</v>
      </c>
      <c r="L125">
        <v>1372</v>
      </c>
      <c r="M125">
        <v>1372</v>
      </c>
      <c r="N125">
        <v>1372</v>
      </c>
      <c r="O125">
        <v>1372</v>
      </c>
      <c r="P125">
        <v>1372</v>
      </c>
      <c r="Q125">
        <v>1372</v>
      </c>
      <c r="R125">
        <v>289</v>
      </c>
      <c r="S125">
        <v>289.60000000000002</v>
      </c>
      <c r="T125">
        <v>1372</v>
      </c>
      <c r="U125">
        <v>-5</v>
      </c>
      <c r="V125">
        <v>6</v>
      </c>
      <c r="W125">
        <v>-122</v>
      </c>
      <c r="X125">
        <v>-112</v>
      </c>
      <c r="Y125">
        <v>0</v>
      </c>
      <c r="Z125">
        <v>-120</v>
      </c>
      <c r="AC125"/>
      <c r="AE125" s="85">
        <f>_xlfn.MAXIFS(EXTR_AUTOCLAVE[[#This Row],[Date/Heure]:[BORNE]],$A$1:$AD$1,"TC")</f>
        <v>302.10000000000002</v>
      </c>
      <c r="AF125" s="66">
        <f>_xlfn.MINIFS(EXTR_AUTOCLAVE[[#This Row],[Date/Heure]:[BORNE]],$A$1:$AD$1,"TC")</f>
        <v>289</v>
      </c>
      <c r="AG125" s="86">
        <f>EXTR_AUTOCLAVE[[#This Row],[Max]]-T0min</f>
        <v>281.3</v>
      </c>
      <c r="AH125" s="86">
        <f>COUNTIFS(EXTR_AUTOCLAVE[[#This Row],[Date/Heure]:[BORNE]],"&gt;=385",$A$1:$AD$1,"TC")</f>
        <v>0</v>
      </c>
      <c r="AI125" s="86">
        <f>COUNTIFS(EXTR_AUTOCLAVE[[#This Row],[Date/Heure]:[BORNE]],"&gt;=200",$A$1:$AD$1,"TC")</f>
        <v>6</v>
      </c>
      <c r="AJ125" s="86">
        <f>COUNTIFS(EXTR_AUTOCLAVE[[#This Row],[Date/Heure]:[BORNE]],"&gt;=99",$A$1:$AD$1,"TC")</f>
        <v>6</v>
      </c>
    </row>
    <row r="126" spans="1:36" x14ac:dyDescent="0.25">
      <c r="A126" s="71">
        <v>45006.495428240742</v>
      </c>
      <c r="B126">
        <v>310.8</v>
      </c>
      <c r="C126">
        <v>2</v>
      </c>
      <c r="D126">
        <v>307.89999999999998</v>
      </c>
      <c r="E126">
        <v>-115</v>
      </c>
      <c r="F126">
        <v>2</v>
      </c>
      <c r="G126">
        <v>311.2</v>
      </c>
      <c r="H126">
        <v>302.2</v>
      </c>
      <c r="I126">
        <v>303.89999999999998</v>
      </c>
      <c r="J126">
        <v>298.8</v>
      </c>
      <c r="K126">
        <v>300.8</v>
      </c>
      <c r="L126">
        <v>1372</v>
      </c>
      <c r="M126">
        <v>1372</v>
      </c>
      <c r="N126">
        <v>1372</v>
      </c>
      <c r="O126">
        <v>1372</v>
      </c>
      <c r="P126">
        <v>1372</v>
      </c>
      <c r="Q126">
        <v>1372</v>
      </c>
      <c r="R126">
        <v>291</v>
      </c>
      <c r="S126">
        <v>291.60000000000002</v>
      </c>
      <c r="T126">
        <v>1372</v>
      </c>
      <c r="U126">
        <v>-5</v>
      </c>
      <c r="V126">
        <v>6</v>
      </c>
      <c r="W126">
        <v>-122</v>
      </c>
      <c r="X126">
        <v>-113</v>
      </c>
      <c r="Y126">
        <v>0</v>
      </c>
      <c r="Z126">
        <v>-120</v>
      </c>
      <c r="AC126"/>
      <c r="AE126" s="85">
        <f>_xlfn.MAXIFS(EXTR_AUTOCLAVE[[#This Row],[Date/Heure]:[BORNE]],$A$1:$AD$1,"TC")</f>
        <v>303.89999999999998</v>
      </c>
      <c r="AF126" s="66">
        <f>_xlfn.MINIFS(EXTR_AUTOCLAVE[[#This Row],[Date/Heure]:[BORNE]],$A$1:$AD$1,"TC")</f>
        <v>291</v>
      </c>
      <c r="AG126" s="86">
        <f>EXTR_AUTOCLAVE[[#This Row],[Max]]-T0min</f>
        <v>283.09999999999997</v>
      </c>
      <c r="AH126" s="86">
        <f>COUNTIFS(EXTR_AUTOCLAVE[[#This Row],[Date/Heure]:[BORNE]],"&gt;=385",$A$1:$AD$1,"TC")</f>
        <v>0</v>
      </c>
      <c r="AI126" s="86">
        <f>COUNTIFS(EXTR_AUTOCLAVE[[#This Row],[Date/Heure]:[BORNE]],"&gt;=200",$A$1:$AD$1,"TC")</f>
        <v>6</v>
      </c>
      <c r="AJ126" s="86">
        <f>COUNTIFS(EXTR_AUTOCLAVE[[#This Row],[Date/Heure]:[BORNE]],"&gt;=99",$A$1:$AD$1,"TC")</f>
        <v>6</v>
      </c>
    </row>
    <row r="127" spans="1:36" x14ac:dyDescent="0.25">
      <c r="A127" s="71">
        <v>45006.495775462965</v>
      </c>
      <c r="B127">
        <v>312.7</v>
      </c>
      <c r="C127">
        <v>2</v>
      </c>
      <c r="D127">
        <v>309.7</v>
      </c>
      <c r="E127">
        <v>-115</v>
      </c>
      <c r="F127">
        <v>2</v>
      </c>
      <c r="G127">
        <v>312.60000000000002</v>
      </c>
      <c r="H127">
        <v>304.10000000000002</v>
      </c>
      <c r="I127">
        <v>305.8</v>
      </c>
      <c r="J127">
        <v>300.8</v>
      </c>
      <c r="K127">
        <v>302.7</v>
      </c>
      <c r="L127">
        <v>1372</v>
      </c>
      <c r="M127">
        <v>1372</v>
      </c>
      <c r="N127">
        <v>1372</v>
      </c>
      <c r="O127">
        <v>1372</v>
      </c>
      <c r="P127">
        <v>1372</v>
      </c>
      <c r="Q127">
        <v>1372</v>
      </c>
      <c r="R127">
        <v>293.10000000000002</v>
      </c>
      <c r="S127">
        <v>293.60000000000002</v>
      </c>
      <c r="T127">
        <v>1372</v>
      </c>
      <c r="U127">
        <v>-5</v>
      </c>
      <c r="V127">
        <v>6</v>
      </c>
      <c r="W127">
        <v>-122</v>
      </c>
      <c r="X127">
        <v>-112</v>
      </c>
      <c r="Y127">
        <v>0</v>
      </c>
      <c r="Z127">
        <v>-120</v>
      </c>
      <c r="AC127"/>
      <c r="AE127" s="85">
        <f>_xlfn.MAXIFS(EXTR_AUTOCLAVE[[#This Row],[Date/Heure]:[BORNE]],$A$1:$AD$1,"TC")</f>
        <v>305.8</v>
      </c>
      <c r="AF127" s="66">
        <f>_xlfn.MINIFS(EXTR_AUTOCLAVE[[#This Row],[Date/Heure]:[BORNE]],$A$1:$AD$1,"TC")</f>
        <v>293.10000000000002</v>
      </c>
      <c r="AG127" s="86">
        <f>EXTR_AUTOCLAVE[[#This Row],[Max]]-T0min</f>
        <v>285</v>
      </c>
      <c r="AH127" s="86">
        <f>COUNTIFS(EXTR_AUTOCLAVE[[#This Row],[Date/Heure]:[BORNE]],"&gt;=385",$A$1:$AD$1,"TC")</f>
        <v>0</v>
      </c>
      <c r="AI127" s="86">
        <f>COUNTIFS(EXTR_AUTOCLAVE[[#This Row],[Date/Heure]:[BORNE]],"&gt;=200",$A$1:$AD$1,"TC")</f>
        <v>6</v>
      </c>
      <c r="AJ127" s="86">
        <f>COUNTIFS(EXTR_AUTOCLAVE[[#This Row],[Date/Heure]:[BORNE]],"&gt;=99",$A$1:$AD$1,"TC")</f>
        <v>6</v>
      </c>
    </row>
    <row r="128" spans="1:36" x14ac:dyDescent="0.25">
      <c r="A128" s="71">
        <v>45006.496122685188</v>
      </c>
      <c r="B128">
        <v>314.5</v>
      </c>
      <c r="C128">
        <v>2</v>
      </c>
      <c r="D128">
        <v>311.60000000000002</v>
      </c>
      <c r="E128">
        <v>-115</v>
      </c>
      <c r="F128">
        <v>2</v>
      </c>
      <c r="G128">
        <v>314.39999999999998</v>
      </c>
      <c r="H128">
        <v>306.10000000000002</v>
      </c>
      <c r="I128">
        <v>307.7</v>
      </c>
      <c r="J128">
        <v>302.7</v>
      </c>
      <c r="K128">
        <v>304.60000000000002</v>
      </c>
      <c r="L128">
        <v>1372</v>
      </c>
      <c r="M128">
        <v>1372</v>
      </c>
      <c r="N128">
        <v>1372</v>
      </c>
      <c r="O128">
        <v>1372</v>
      </c>
      <c r="P128">
        <v>1372</v>
      </c>
      <c r="Q128">
        <v>1372</v>
      </c>
      <c r="R128">
        <v>295</v>
      </c>
      <c r="S128">
        <v>295.60000000000002</v>
      </c>
      <c r="T128">
        <v>1372</v>
      </c>
      <c r="U128">
        <v>-5</v>
      </c>
      <c r="V128">
        <v>6</v>
      </c>
      <c r="W128">
        <v>-121</v>
      </c>
      <c r="X128">
        <v>-113</v>
      </c>
      <c r="Y128">
        <v>0</v>
      </c>
      <c r="Z128">
        <v>-120</v>
      </c>
      <c r="AC128"/>
      <c r="AE128" s="85">
        <f>_xlfn.MAXIFS(EXTR_AUTOCLAVE[[#This Row],[Date/Heure]:[BORNE]],$A$1:$AD$1,"TC")</f>
        <v>307.7</v>
      </c>
      <c r="AF128" s="66">
        <f>_xlfn.MINIFS(EXTR_AUTOCLAVE[[#This Row],[Date/Heure]:[BORNE]],$A$1:$AD$1,"TC")</f>
        <v>295</v>
      </c>
      <c r="AG128" s="86">
        <f>EXTR_AUTOCLAVE[[#This Row],[Max]]-T0min</f>
        <v>286.89999999999998</v>
      </c>
      <c r="AH128" s="86">
        <f>COUNTIFS(EXTR_AUTOCLAVE[[#This Row],[Date/Heure]:[BORNE]],"&gt;=385",$A$1:$AD$1,"TC")</f>
        <v>0</v>
      </c>
      <c r="AI128" s="86">
        <f>COUNTIFS(EXTR_AUTOCLAVE[[#This Row],[Date/Heure]:[BORNE]],"&gt;=200",$A$1:$AD$1,"TC")</f>
        <v>6</v>
      </c>
      <c r="AJ128" s="86">
        <f>COUNTIFS(EXTR_AUTOCLAVE[[#This Row],[Date/Heure]:[BORNE]],"&gt;=99",$A$1:$AD$1,"TC")</f>
        <v>6</v>
      </c>
    </row>
    <row r="129" spans="1:36" x14ac:dyDescent="0.25">
      <c r="A129" s="71">
        <v>45006.496469907404</v>
      </c>
      <c r="B129">
        <v>316.2</v>
      </c>
      <c r="C129">
        <v>2</v>
      </c>
      <c r="D129">
        <v>313.5</v>
      </c>
      <c r="E129">
        <v>-115</v>
      </c>
      <c r="F129">
        <v>2</v>
      </c>
      <c r="G129">
        <v>316.39999999999998</v>
      </c>
      <c r="H129">
        <v>308.10000000000002</v>
      </c>
      <c r="I129">
        <v>309.7</v>
      </c>
      <c r="J129">
        <v>304.8</v>
      </c>
      <c r="K129">
        <v>306.7</v>
      </c>
      <c r="L129">
        <v>1372</v>
      </c>
      <c r="M129">
        <v>1372</v>
      </c>
      <c r="N129">
        <v>1372</v>
      </c>
      <c r="O129">
        <v>1372</v>
      </c>
      <c r="P129">
        <v>1372</v>
      </c>
      <c r="Q129">
        <v>1372</v>
      </c>
      <c r="R129">
        <v>297.10000000000002</v>
      </c>
      <c r="S129">
        <v>297.7</v>
      </c>
      <c r="T129">
        <v>1372</v>
      </c>
      <c r="U129">
        <v>-5</v>
      </c>
      <c r="V129">
        <v>6</v>
      </c>
      <c r="W129">
        <v>-122</v>
      </c>
      <c r="X129">
        <v>-112</v>
      </c>
      <c r="Y129">
        <v>0</v>
      </c>
      <c r="Z129">
        <v>-119</v>
      </c>
      <c r="AC129"/>
      <c r="AE129" s="85">
        <f>_xlfn.MAXIFS(EXTR_AUTOCLAVE[[#This Row],[Date/Heure]:[BORNE]],$A$1:$AD$1,"TC")</f>
        <v>309.7</v>
      </c>
      <c r="AF129" s="66">
        <f>_xlfn.MINIFS(EXTR_AUTOCLAVE[[#This Row],[Date/Heure]:[BORNE]],$A$1:$AD$1,"TC")</f>
        <v>297.10000000000002</v>
      </c>
      <c r="AG129" s="86">
        <f>EXTR_AUTOCLAVE[[#This Row],[Max]]-T0min</f>
        <v>288.89999999999998</v>
      </c>
      <c r="AH129" s="86">
        <f>COUNTIFS(EXTR_AUTOCLAVE[[#This Row],[Date/Heure]:[BORNE]],"&gt;=385",$A$1:$AD$1,"TC")</f>
        <v>0</v>
      </c>
      <c r="AI129" s="86">
        <f>COUNTIFS(EXTR_AUTOCLAVE[[#This Row],[Date/Heure]:[BORNE]],"&gt;=200",$A$1:$AD$1,"TC")</f>
        <v>6</v>
      </c>
      <c r="AJ129" s="86">
        <f>COUNTIFS(EXTR_AUTOCLAVE[[#This Row],[Date/Heure]:[BORNE]],"&gt;=99",$A$1:$AD$1,"TC")</f>
        <v>6</v>
      </c>
    </row>
    <row r="130" spans="1:36" x14ac:dyDescent="0.25">
      <c r="A130" s="71">
        <v>45006.496817129628</v>
      </c>
      <c r="B130">
        <v>318.10000000000002</v>
      </c>
      <c r="C130">
        <v>2</v>
      </c>
      <c r="D130">
        <v>315.39999999999998</v>
      </c>
      <c r="E130">
        <v>-115</v>
      </c>
      <c r="F130">
        <v>2</v>
      </c>
      <c r="G130">
        <v>318.3</v>
      </c>
      <c r="H130">
        <v>309.89999999999998</v>
      </c>
      <c r="I130">
        <v>311.5</v>
      </c>
      <c r="J130">
        <v>306.60000000000002</v>
      </c>
      <c r="K130">
        <v>308.60000000000002</v>
      </c>
      <c r="L130">
        <v>1372</v>
      </c>
      <c r="M130">
        <v>1372</v>
      </c>
      <c r="N130">
        <v>1372</v>
      </c>
      <c r="O130">
        <v>1372</v>
      </c>
      <c r="P130">
        <v>1372</v>
      </c>
      <c r="Q130">
        <v>1372</v>
      </c>
      <c r="R130">
        <v>300</v>
      </c>
      <c r="S130">
        <v>299.60000000000002</v>
      </c>
      <c r="T130">
        <v>1372</v>
      </c>
      <c r="U130">
        <v>-5</v>
      </c>
      <c r="V130">
        <v>6</v>
      </c>
      <c r="W130">
        <v>-122</v>
      </c>
      <c r="X130">
        <v>-113</v>
      </c>
      <c r="Y130">
        <v>0</v>
      </c>
      <c r="Z130">
        <v>-120</v>
      </c>
      <c r="AC130"/>
      <c r="AE130" s="85">
        <f>_xlfn.MAXIFS(EXTR_AUTOCLAVE[[#This Row],[Date/Heure]:[BORNE]],$A$1:$AD$1,"TC")</f>
        <v>311.5</v>
      </c>
      <c r="AF130" s="66">
        <f>_xlfn.MINIFS(EXTR_AUTOCLAVE[[#This Row],[Date/Heure]:[BORNE]],$A$1:$AD$1,"TC")</f>
        <v>299.60000000000002</v>
      </c>
      <c r="AG130" s="86">
        <f>EXTR_AUTOCLAVE[[#This Row],[Max]]-T0min</f>
        <v>290.7</v>
      </c>
      <c r="AH130" s="86">
        <f>COUNTIFS(EXTR_AUTOCLAVE[[#This Row],[Date/Heure]:[BORNE]],"&gt;=385",$A$1:$AD$1,"TC")</f>
        <v>0</v>
      </c>
      <c r="AI130" s="86">
        <f>COUNTIFS(EXTR_AUTOCLAVE[[#This Row],[Date/Heure]:[BORNE]],"&gt;=200",$A$1:$AD$1,"TC")</f>
        <v>6</v>
      </c>
      <c r="AJ130" s="86">
        <f>COUNTIFS(EXTR_AUTOCLAVE[[#This Row],[Date/Heure]:[BORNE]],"&gt;=99",$A$1:$AD$1,"TC")</f>
        <v>6</v>
      </c>
    </row>
    <row r="131" spans="1:36" x14ac:dyDescent="0.25">
      <c r="A131" s="71">
        <v>45006.497164351851</v>
      </c>
      <c r="B131">
        <v>320</v>
      </c>
      <c r="C131">
        <v>2</v>
      </c>
      <c r="D131">
        <v>317.2</v>
      </c>
      <c r="E131">
        <v>-115</v>
      </c>
      <c r="F131">
        <v>2</v>
      </c>
      <c r="G131">
        <v>320</v>
      </c>
      <c r="H131">
        <v>311.8</v>
      </c>
      <c r="I131">
        <v>313.39999999999998</v>
      </c>
      <c r="J131">
        <v>308.39999999999998</v>
      </c>
      <c r="K131">
        <v>310.3</v>
      </c>
      <c r="L131">
        <v>1372</v>
      </c>
      <c r="M131">
        <v>1372</v>
      </c>
      <c r="N131">
        <v>1372</v>
      </c>
      <c r="O131">
        <v>1372</v>
      </c>
      <c r="P131">
        <v>1372</v>
      </c>
      <c r="Q131">
        <v>1372</v>
      </c>
      <c r="R131">
        <v>301.89999999999998</v>
      </c>
      <c r="S131">
        <v>301.5</v>
      </c>
      <c r="T131">
        <v>1372</v>
      </c>
      <c r="U131">
        <v>-5</v>
      </c>
      <c r="V131">
        <v>4</v>
      </c>
      <c r="W131">
        <v>-121</v>
      </c>
      <c r="X131">
        <v>-112</v>
      </c>
      <c r="Y131">
        <v>0</v>
      </c>
      <c r="Z131">
        <v>-120</v>
      </c>
      <c r="AC131"/>
      <c r="AE131" s="85">
        <f>_xlfn.MAXIFS(EXTR_AUTOCLAVE[[#This Row],[Date/Heure]:[BORNE]],$A$1:$AD$1,"TC")</f>
        <v>313.39999999999998</v>
      </c>
      <c r="AF131" s="66">
        <f>_xlfn.MINIFS(EXTR_AUTOCLAVE[[#This Row],[Date/Heure]:[BORNE]],$A$1:$AD$1,"TC")</f>
        <v>301.5</v>
      </c>
      <c r="AG131" s="86">
        <f>EXTR_AUTOCLAVE[[#This Row],[Max]]-T0min</f>
        <v>292.59999999999997</v>
      </c>
      <c r="AH131" s="86">
        <f>COUNTIFS(EXTR_AUTOCLAVE[[#This Row],[Date/Heure]:[BORNE]],"&gt;=385",$A$1:$AD$1,"TC")</f>
        <v>0</v>
      </c>
      <c r="AI131" s="86">
        <f>COUNTIFS(EXTR_AUTOCLAVE[[#This Row],[Date/Heure]:[BORNE]],"&gt;=200",$A$1:$AD$1,"TC")</f>
        <v>6</v>
      </c>
      <c r="AJ131" s="86">
        <f>COUNTIFS(EXTR_AUTOCLAVE[[#This Row],[Date/Heure]:[BORNE]],"&gt;=99",$A$1:$AD$1,"TC")</f>
        <v>6</v>
      </c>
    </row>
    <row r="132" spans="1:36" x14ac:dyDescent="0.25">
      <c r="A132" s="71">
        <v>45006.497511574074</v>
      </c>
      <c r="B132">
        <v>321.89999999999998</v>
      </c>
      <c r="C132">
        <v>2</v>
      </c>
      <c r="D132">
        <v>319.10000000000002</v>
      </c>
      <c r="E132">
        <v>-115</v>
      </c>
      <c r="F132">
        <v>2</v>
      </c>
      <c r="G132">
        <v>321.5</v>
      </c>
      <c r="H132">
        <v>313.60000000000002</v>
      </c>
      <c r="I132">
        <v>315.2</v>
      </c>
      <c r="J132">
        <v>310.2</v>
      </c>
      <c r="K132">
        <v>312</v>
      </c>
      <c r="L132">
        <v>1372</v>
      </c>
      <c r="M132">
        <v>1372</v>
      </c>
      <c r="N132">
        <v>1372</v>
      </c>
      <c r="O132">
        <v>1372</v>
      </c>
      <c r="P132">
        <v>1372</v>
      </c>
      <c r="Q132">
        <v>1372</v>
      </c>
      <c r="R132">
        <v>303.7</v>
      </c>
      <c r="S132">
        <v>303.39999999999998</v>
      </c>
      <c r="T132">
        <v>1372</v>
      </c>
      <c r="U132">
        <v>-6</v>
      </c>
      <c r="V132">
        <v>4</v>
      </c>
      <c r="W132">
        <v>-121</v>
      </c>
      <c r="X132">
        <v>-113</v>
      </c>
      <c r="Y132">
        <v>0</v>
      </c>
      <c r="Z132">
        <v>-120</v>
      </c>
      <c r="AC132"/>
      <c r="AE132" s="85">
        <f>_xlfn.MAXIFS(EXTR_AUTOCLAVE[[#This Row],[Date/Heure]:[BORNE]],$A$1:$AD$1,"TC")</f>
        <v>315.2</v>
      </c>
      <c r="AF132" s="66">
        <f>_xlfn.MINIFS(EXTR_AUTOCLAVE[[#This Row],[Date/Heure]:[BORNE]],$A$1:$AD$1,"TC")</f>
        <v>303.39999999999998</v>
      </c>
      <c r="AG132" s="86">
        <f>EXTR_AUTOCLAVE[[#This Row],[Max]]-T0min</f>
        <v>294.39999999999998</v>
      </c>
      <c r="AH132" s="86">
        <f>COUNTIFS(EXTR_AUTOCLAVE[[#This Row],[Date/Heure]:[BORNE]],"&gt;=385",$A$1:$AD$1,"TC")</f>
        <v>0</v>
      </c>
      <c r="AI132" s="86">
        <f>COUNTIFS(EXTR_AUTOCLAVE[[#This Row],[Date/Heure]:[BORNE]],"&gt;=200",$A$1:$AD$1,"TC")</f>
        <v>6</v>
      </c>
      <c r="AJ132" s="86">
        <f>COUNTIFS(EXTR_AUTOCLAVE[[#This Row],[Date/Heure]:[BORNE]],"&gt;=99",$A$1:$AD$1,"TC")</f>
        <v>6</v>
      </c>
    </row>
    <row r="133" spans="1:36" x14ac:dyDescent="0.25">
      <c r="A133" s="71">
        <v>45006.497858796298</v>
      </c>
      <c r="B133">
        <v>323.7</v>
      </c>
      <c r="C133">
        <v>2</v>
      </c>
      <c r="D133">
        <v>321</v>
      </c>
      <c r="E133">
        <v>-115</v>
      </c>
      <c r="F133">
        <v>2</v>
      </c>
      <c r="G133">
        <v>323.39999999999998</v>
      </c>
      <c r="H133">
        <v>315.60000000000002</v>
      </c>
      <c r="I133">
        <v>317.2</v>
      </c>
      <c r="J133">
        <v>312.2</v>
      </c>
      <c r="K133">
        <v>314</v>
      </c>
      <c r="L133">
        <v>1372</v>
      </c>
      <c r="M133">
        <v>1372</v>
      </c>
      <c r="N133">
        <v>1372</v>
      </c>
      <c r="O133">
        <v>1372</v>
      </c>
      <c r="P133">
        <v>1372</v>
      </c>
      <c r="Q133">
        <v>1372</v>
      </c>
      <c r="R133">
        <v>305.7</v>
      </c>
      <c r="S133">
        <v>305.3</v>
      </c>
      <c r="T133">
        <v>1372</v>
      </c>
      <c r="U133">
        <v>-6</v>
      </c>
      <c r="V133">
        <v>5</v>
      </c>
      <c r="W133">
        <v>-122</v>
      </c>
      <c r="X133">
        <v>-112</v>
      </c>
      <c r="Y133">
        <v>0</v>
      </c>
      <c r="Z133">
        <v>-119</v>
      </c>
      <c r="AC133"/>
      <c r="AE133" s="85">
        <f>_xlfn.MAXIFS(EXTR_AUTOCLAVE[[#This Row],[Date/Heure]:[BORNE]],$A$1:$AD$1,"TC")</f>
        <v>317.2</v>
      </c>
      <c r="AF133" s="66">
        <f>_xlfn.MINIFS(EXTR_AUTOCLAVE[[#This Row],[Date/Heure]:[BORNE]],$A$1:$AD$1,"TC")</f>
        <v>305.3</v>
      </c>
      <c r="AG133" s="86">
        <f>EXTR_AUTOCLAVE[[#This Row],[Max]]-T0min</f>
        <v>296.39999999999998</v>
      </c>
      <c r="AH133" s="86">
        <f>COUNTIFS(EXTR_AUTOCLAVE[[#This Row],[Date/Heure]:[BORNE]],"&gt;=385",$A$1:$AD$1,"TC")</f>
        <v>0</v>
      </c>
      <c r="AI133" s="86">
        <f>COUNTIFS(EXTR_AUTOCLAVE[[#This Row],[Date/Heure]:[BORNE]],"&gt;=200",$A$1:$AD$1,"TC")</f>
        <v>6</v>
      </c>
      <c r="AJ133" s="86">
        <f>COUNTIFS(EXTR_AUTOCLAVE[[#This Row],[Date/Heure]:[BORNE]],"&gt;=99",$A$1:$AD$1,"TC")</f>
        <v>6</v>
      </c>
    </row>
    <row r="134" spans="1:36" x14ac:dyDescent="0.25">
      <c r="A134" s="71">
        <v>45006.498206018521</v>
      </c>
      <c r="B134">
        <v>325.5</v>
      </c>
      <c r="C134">
        <v>2</v>
      </c>
      <c r="D134">
        <v>322.89999999999998</v>
      </c>
      <c r="E134">
        <v>-115</v>
      </c>
      <c r="F134">
        <v>2</v>
      </c>
      <c r="G134">
        <v>325.3</v>
      </c>
      <c r="H134">
        <v>317.60000000000002</v>
      </c>
      <c r="I134">
        <v>319.10000000000002</v>
      </c>
      <c r="J134">
        <v>314.10000000000002</v>
      </c>
      <c r="K134">
        <v>316</v>
      </c>
      <c r="L134">
        <v>1372</v>
      </c>
      <c r="M134">
        <v>1372</v>
      </c>
      <c r="N134">
        <v>1372</v>
      </c>
      <c r="O134">
        <v>1372</v>
      </c>
      <c r="P134">
        <v>1372</v>
      </c>
      <c r="Q134">
        <v>1372</v>
      </c>
      <c r="R134">
        <v>307.60000000000002</v>
      </c>
      <c r="S134">
        <v>307.3</v>
      </c>
      <c r="T134">
        <v>1372</v>
      </c>
      <c r="U134">
        <v>-5</v>
      </c>
      <c r="V134">
        <v>5</v>
      </c>
      <c r="W134">
        <v>-122</v>
      </c>
      <c r="X134">
        <v>-113</v>
      </c>
      <c r="Y134">
        <v>0</v>
      </c>
      <c r="Z134">
        <v>-119</v>
      </c>
      <c r="AC134"/>
      <c r="AE134" s="85">
        <f>_xlfn.MAXIFS(EXTR_AUTOCLAVE[[#This Row],[Date/Heure]:[BORNE]],$A$1:$AD$1,"TC")</f>
        <v>319.10000000000002</v>
      </c>
      <c r="AF134" s="66">
        <f>_xlfn.MINIFS(EXTR_AUTOCLAVE[[#This Row],[Date/Heure]:[BORNE]],$A$1:$AD$1,"TC")</f>
        <v>307.3</v>
      </c>
      <c r="AG134" s="86">
        <f>EXTR_AUTOCLAVE[[#This Row],[Max]]-T0min</f>
        <v>298.3</v>
      </c>
      <c r="AH134" s="86">
        <f>COUNTIFS(EXTR_AUTOCLAVE[[#This Row],[Date/Heure]:[BORNE]],"&gt;=385",$A$1:$AD$1,"TC")</f>
        <v>0</v>
      </c>
      <c r="AI134" s="86">
        <f>COUNTIFS(EXTR_AUTOCLAVE[[#This Row],[Date/Heure]:[BORNE]],"&gt;=200",$A$1:$AD$1,"TC")</f>
        <v>6</v>
      </c>
      <c r="AJ134" s="86">
        <f>COUNTIFS(EXTR_AUTOCLAVE[[#This Row],[Date/Heure]:[BORNE]],"&gt;=99",$A$1:$AD$1,"TC")</f>
        <v>6</v>
      </c>
    </row>
    <row r="135" spans="1:36" x14ac:dyDescent="0.25">
      <c r="A135" s="71">
        <v>45006.498553240737</v>
      </c>
      <c r="B135">
        <v>327.3</v>
      </c>
      <c r="C135">
        <v>2</v>
      </c>
      <c r="D135">
        <v>324.7</v>
      </c>
      <c r="E135">
        <v>-115</v>
      </c>
      <c r="F135">
        <v>2</v>
      </c>
      <c r="G135">
        <v>327.39999999999998</v>
      </c>
      <c r="H135">
        <v>319.5</v>
      </c>
      <c r="I135">
        <v>321</v>
      </c>
      <c r="J135">
        <v>316.10000000000002</v>
      </c>
      <c r="K135">
        <v>318</v>
      </c>
      <c r="L135">
        <v>1372</v>
      </c>
      <c r="M135">
        <v>1372</v>
      </c>
      <c r="N135">
        <v>1372</v>
      </c>
      <c r="O135">
        <v>1372</v>
      </c>
      <c r="P135">
        <v>1372</v>
      </c>
      <c r="Q135">
        <v>1372</v>
      </c>
      <c r="R135">
        <v>309</v>
      </c>
      <c r="S135">
        <v>309.3</v>
      </c>
      <c r="T135">
        <v>1372</v>
      </c>
      <c r="U135">
        <v>-6</v>
      </c>
      <c r="V135">
        <v>4</v>
      </c>
      <c r="W135">
        <v>-122</v>
      </c>
      <c r="X135">
        <v>-112</v>
      </c>
      <c r="Y135">
        <v>0</v>
      </c>
      <c r="Z135">
        <v>-120</v>
      </c>
      <c r="AC135"/>
      <c r="AE135" s="85">
        <f>_xlfn.MAXIFS(EXTR_AUTOCLAVE[[#This Row],[Date/Heure]:[BORNE]],$A$1:$AD$1,"TC")</f>
        <v>321</v>
      </c>
      <c r="AF135" s="66">
        <f>_xlfn.MINIFS(EXTR_AUTOCLAVE[[#This Row],[Date/Heure]:[BORNE]],$A$1:$AD$1,"TC")</f>
        <v>309</v>
      </c>
      <c r="AG135" s="86">
        <f>EXTR_AUTOCLAVE[[#This Row],[Max]]-T0min</f>
        <v>300.2</v>
      </c>
      <c r="AH135" s="86">
        <f>COUNTIFS(EXTR_AUTOCLAVE[[#This Row],[Date/Heure]:[BORNE]],"&gt;=385",$A$1:$AD$1,"TC")</f>
        <v>0</v>
      </c>
      <c r="AI135" s="86">
        <f>COUNTIFS(EXTR_AUTOCLAVE[[#This Row],[Date/Heure]:[BORNE]],"&gt;=200",$A$1:$AD$1,"TC")</f>
        <v>6</v>
      </c>
      <c r="AJ135" s="86">
        <f>COUNTIFS(EXTR_AUTOCLAVE[[#This Row],[Date/Heure]:[BORNE]],"&gt;=99",$A$1:$AD$1,"TC")</f>
        <v>6</v>
      </c>
    </row>
    <row r="136" spans="1:36" x14ac:dyDescent="0.25">
      <c r="A136" s="71">
        <v>45006.498900462961</v>
      </c>
      <c r="B136">
        <v>329.2</v>
      </c>
      <c r="C136">
        <v>2</v>
      </c>
      <c r="D136">
        <v>326.60000000000002</v>
      </c>
      <c r="E136">
        <v>-115</v>
      </c>
      <c r="F136">
        <v>2</v>
      </c>
      <c r="G136">
        <v>329.3</v>
      </c>
      <c r="H136">
        <v>321.39999999999998</v>
      </c>
      <c r="I136">
        <v>322.89999999999998</v>
      </c>
      <c r="J136">
        <v>318</v>
      </c>
      <c r="K136">
        <v>319.89999999999998</v>
      </c>
      <c r="L136">
        <v>1372</v>
      </c>
      <c r="M136">
        <v>1372</v>
      </c>
      <c r="N136">
        <v>1372</v>
      </c>
      <c r="O136">
        <v>1372</v>
      </c>
      <c r="P136">
        <v>1372</v>
      </c>
      <c r="Q136">
        <v>1372</v>
      </c>
      <c r="R136">
        <v>311</v>
      </c>
      <c r="S136">
        <v>311.3</v>
      </c>
      <c r="T136">
        <v>1372</v>
      </c>
      <c r="U136">
        <v>-6</v>
      </c>
      <c r="V136">
        <v>5</v>
      </c>
      <c r="W136">
        <v>-121</v>
      </c>
      <c r="X136">
        <v>-113</v>
      </c>
      <c r="Y136">
        <v>0</v>
      </c>
      <c r="Z136">
        <v>-120</v>
      </c>
      <c r="AC136"/>
      <c r="AE136" s="85">
        <f>_xlfn.MAXIFS(EXTR_AUTOCLAVE[[#This Row],[Date/Heure]:[BORNE]],$A$1:$AD$1,"TC")</f>
        <v>322.89999999999998</v>
      </c>
      <c r="AF136" s="66">
        <f>_xlfn.MINIFS(EXTR_AUTOCLAVE[[#This Row],[Date/Heure]:[BORNE]],$A$1:$AD$1,"TC")</f>
        <v>311</v>
      </c>
      <c r="AG136" s="86">
        <f>EXTR_AUTOCLAVE[[#This Row],[Max]]-T0min</f>
        <v>302.09999999999997</v>
      </c>
      <c r="AH136" s="86">
        <f>COUNTIFS(EXTR_AUTOCLAVE[[#This Row],[Date/Heure]:[BORNE]],"&gt;=385",$A$1:$AD$1,"TC")</f>
        <v>0</v>
      </c>
      <c r="AI136" s="86">
        <f>COUNTIFS(EXTR_AUTOCLAVE[[#This Row],[Date/Heure]:[BORNE]],"&gt;=200",$A$1:$AD$1,"TC")</f>
        <v>6</v>
      </c>
      <c r="AJ136" s="86">
        <f>COUNTIFS(EXTR_AUTOCLAVE[[#This Row],[Date/Heure]:[BORNE]],"&gt;=99",$A$1:$AD$1,"TC")</f>
        <v>6</v>
      </c>
    </row>
    <row r="137" spans="1:36" x14ac:dyDescent="0.25">
      <c r="A137" s="71">
        <v>45006.499247685184</v>
      </c>
      <c r="B137">
        <v>331.2</v>
      </c>
      <c r="C137">
        <v>2</v>
      </c>
      <c r="D137">
        <v>328.5</v>
      </c>
      <c r="E137">
        <v>-115</v>
      </c>
      <c r="F137">
        <v>2</v>
      </c>
      <c r="G137">
        <v>331.1</v>
      </c>
      <c r="H137">
        <v>323.2</v>
      </c>
      <c r="I137">
        <v>324.7</v>
      </c>
      <c r="J137">
        <v>319.89999999999998</v>
      </c>
      <c r="K137">
        <v>321.7</v>
      </c>
      <c r="L137">
        <v>1372</v>
      </c>
      <c r="M137">
        <v>1372</v>
      </c>
      <c r="N137">
        <v>1372</v>
      </c>
      <c r="O137">
        <v>1372</v>
      </c>
      <c r="P137">
        <v>1372</v>
      </c>
      <c r="Q137">
        <v>1372</v>
      </c>
      <c r="R137">
        <v>312.89999999999998</v>
      </c>
      <c r="S137">
        <v>313.2</v>
      </c>
      <c r="T137">
        <v>1372</v>
      </c>
      <c r="U137">
        <v>-6</v>
      </c>
      <c r="V137">
        <v>5</v>
      </c>
      <c r="W137">
        <v>-121</v>
      </c>
      <c r="X137">
        <v>-112</v>
      </c>
      <c r="Y137">
        <v>0</v>
      </c>
      <c r="Z137">
        <v>-119</v>
      </c>
      <c r="AC137"/>
      <c r="AE137" s="85">
        <f>_xlfn.MAXIFS(EXTR_AUTOCLAVE[[#This Row],[Date/Heure]:[BORNE]],$A$1:$AD$1,"TC")</f>
        <v>324.7</v>
      </c>
      <c r="AF137" s="66">
        <f>_xlfn.MINIFS(EXTR_AUTOCLAVE[[#This Row],[Date/Heure]:[BORNE]],$A$1:$AD$1,"TC")</f>
        <v>312.89999999999998</v>
      </c>
      <c r="AG137" s="86">
        <f>EXTR_AUTOCLAVE[[#This Row],[Max]]-T0min</f>
        <v>303.89999999999998</v>
      </c>
      <c r="AH137" s="86">
        <f>COUNTIFS(EXTR_AUTOCLAVE[[#This Row],[Date/Heure]:[BORNE]],"&gt;=385",$A$1:$AD$1,"TC")</f>
        <v>0</v>
      </c>
      <c r="AI137" s="86">
        <f>COUNTIFS(EXTR_AUTOCLAVE[[#This Row],[Date/Heure]:[BORNE]],"&gt;=200",$A$1:$AD$1,"TC")</f>
        <v>6</v>
      </c>
      <c r="AJ137" s="86">
        <f>COUNTIFS(EXTR_AUTOCLAVE[[#This Row],[Date/Heure]:[BORNE]],"&gt;=99",$A$1:$AD$1,"TC")</f>
        <v>6</v>
      </c>
    </row>
    <row r="138" spans="1:36" x14ac:dyDescent="0.25">
      <c r="A138" s="71">
        <v>45006.499594907407</v>
      </c>
      <c r="B138">
        <v>333.1</v>
      </c>
      <c r="C138">
        <v>2</v>
      </c>
      <c r="D138">
        <v>330.4</v>
      </c>
      <c r="E138">
        <v>-115</v>
      </c>
      <c r="F138">
        <v>2</v>
      </c>
      <c r="G138">
        <v>332.8</v>
      </c>
      <c r="H138">
        <v>325.10000000000002</v>
      </c>
      <c r="I138">
        <v>326.5</v>
      </c>
      <c r="J138">
        <v>321.8</v>
      </c>
      <c r="K138">
        <v>323.7</v>
      </c>
      <c r="L138">
        <v>1372</v>
      </c>
      <c r="M138">
        <v>1372</v>
      </c>
      <c r="N138">
        <v>1372</v>
      </c>
      <c r="O138">
        <v>1372</v>
      </c>
      <c r="P138">
        <v>1372</v>
      </c>
      <c r="Q138">
        <v>1372</v>
      </c>
      <c r="R138">
        <v>314.8</v>
      </c>
      <c r="S138">
        <v>315.10000000000002</v>
      </c>
      <c r="T138">
        <v>1372</v>
      </c>
      <c r="U138">
        <v>-6</v>
      </c>
      <c r="V138">
        <v>4</v>
      </c>
      <c r="W138">
        <v>-121</v>
      </c>
      <c r="X138">
        <v>-111</v>
      </c>
      <c r="Y138">
        <v>0</v>
      </c>
      <c r="Z138">
        <v>-120</v>
      </c>
      <c r="AC138"/>
      <c r="AE138" s="85">
        <f>_xlfn.MAXIFS(EXTR_AUTOCLAVE[[#This Row],[Date/Heure]:[BORNE]],$A$1:$AD$1,"TC")</f>
        <v>326.5</v>
      </c>
      <c r="AF138" s="66">
        <f>_xlfn.MINIFS(EXTR_AUTOCLAVE[[#This Row],[Date/Heure]:[BORNE]],$A$1:$AD$1,"TC")</f>
        <v>314.8</v>
      </c>
      <c r="AG138" s="86">
        <f>EXTR_AUTOCLAVE[[#This Row],[Max]]-T0min</f>
        <v>305.7</v>
      </c>
      <c r="AH138" s="86">
        <f>COUNTIFS(EXTR_AUTOCLAVE[[#This Row],[Date/Heure]:[BORNE]],"&gt;=385",$A$1:$AD$1,"TC")</f>
        <v>0</v>
      </c>
      <c r="AI138" s="86">
        <f>COUNTIFS(EXTR_AUTOCLAVE[[#This Row],[Date/Heure]:[BORNE]],"&gt;=200",$A$1:$AD$1,"TC")</f>
        <v>6</v>
      </c>
      <c r="AJ138" s="86">
        <f>COUNTIFS(EXTR_AUTOCLAVE[[#This Row],[Date/Heure]:[BORNE]],"&gt;=99",$A$1:$AD$1,"TC")</f>
        <v>6</v>
      </c>
    </row>
    <row r="139" spans="1:36" x14ac:dyDescent="0.25">
      <c r="A139" s="71">
        <v>45006.499942129631</v>
      </c>
      <c r="B139">
        <v>334.9</v>
      </c>
      <c r="C139">
        <v>2</v>
      </c>
      <c r="D139">
        <v>332.2</v>
      </c>
      <c r="E139">
        <v>-115</v>
      </c>
      <c r="F139">
        <v>2</v>
      </c>
      <c r="G139">
        <v>334.8</v>
      </c>
      <c r="H139">
        <v>327</v>
      </c>
      <c r="I139">
        <v>328.5</v>
      </c>
      <c r="J139">
        <v>323.8</v>
      </c>
      <c r="K139">
        <v>325.60000000000002</v>
      </c>
      <c r="L139">
        <v>1372</v>
      </c>
      <c r="M139">
        <v>1372</v>
      </c>
      <c r="N139">
        <v>1372</v>
      </c>
      <c r="O139">
        <v>1372</v>
      </c>
      <c r="P139">
        <v>1372</v>
      </c>
      <c r="Q139">
        <v>1372</v>
      </c>
      <c r="R139">
        <v>316.7</v>
      </c>
      <c r="S139">
        <v>317</v>
      </c>
      <c r="T139">
        <v>1372</v>
      </c>
      <c r="U139">
        <v>-6</v>
      </c>
      <c r="V139">
        <v>5</v>
      </c>
      <c r="W139">
        <v>-121</v>
      </c>
      <c r="X139">
        <v>-112</v>
      </c>
      <c r="Y139">
        <v>0</v>
      </c>
      <c r="Z139">
        <v>-120</v>
      </c>
      <c r="AC139"/>
      <c r="AE139" s="85">
        <f>_xlfn.MAXIFS(EXTR_AUTOCLAVE[[#This Row],[Date/Heure]:[BORNE]],$A$1:$AD$1,"TC")</f>
        <v>328.5</v>
      </c>
      <c r="AF139" s="66">
        <f>_xlfn.MINIFS(EXTR_AUTOCLAVE[[#This Row],[Date/Heure]:[BORNE]],$A$1:$AD$1,"TC")</f>
        <v>316.7</v>
      </c>
      <c r="AG139" s="86">
        <f>EXTR_AUTOCLAVE[[#This Row],[Max]]-T0min</f>
        <v>307.7</v>
      </c>
      <c r="AH139" s="86">
        <f>COUNTIFS(EXTR_AUTOCLAVE[[#This Row],[Date/Heure]:[BORNE]],"&gt;=385",$A$1:$AD$1,"TC")</f>
        <v>0</v>
      </c>
      <c r="AI139" s="86">
        <f>COUNTIFS(EXTR_AUTOCLAVE[[#This Row],[Date/Heure]:[BORNE]],"&gt;=200",$A$1:$AD$1,"TC")</f>
        <v>6</v>
      </c>
      <c r="AJ139" s="86">
        <f>COUNTIFS(EXTR_AUTOCLAVE[[#This Row],[Date/Heure]:[BORNE]],"&gt;=99",$A$1:$AD$1,"TC")</f>
        <v>6</v>
      </c>
    </row>
    <row r="140" spans="1:36" x14ac:dyDescent="0.25">
      <c r="A140" s="71">
        <v>45006.500289351854</v>
      </c>
      <c r="B140">
        <v>336.7</v>
      </c>
      <c r="C140">
        <v>2</v>
      </c>
      <c r="D140">
        <v>334.1</v>
      </c>
      <c r="E140">
        <v>-115</v>
      </c>
      <c r="F140">
        <v>2</v>
      </c>
      <c r="G140">
        <v>336.9</v>
      </c>
      <c r="H140">
        <v>329</v>
      </c>
      <c r="I140">
        <v>330.4</v>
      </c>
      <c r="J140">
        <v>325.7</v>
      </c>
      <c r="K140">
        <v>327.5</v>
      </c>
      <c r="L140">
        <v>1372</v>
      </c>
      <c r="M140">
        <v>1372</v>
      </c>
      <c r="N140">
        <v>1372</v>
      </c>
      <c r="O140">
        <v>1372</v>
      </c>
      <c r="P140">
        <v>1372</v>
      </c>
      <c r="Q140">
        <v>1372</v>
      </c>
      <c r="R140">
        <v>318.60000000000002</v>
      </c>
      <c r="S140">
        <v>319</v>
      </c>
      <c r="T140">
        <v>1372</v>
      </c>
      <c r="U140">
        <v>-6</v>
      </c>
      <c r="V140">
        <v>5</v>
      </c>
      <c r="W140">
        <v>-122</v>
      </c>
      <c r="X140">
        <v>-111</v>
      </c>
      <c r="Y140">
        <v>0</v>
      </c>
      <c r="Z140">
        <v>-120</v>
      </c>
      <c r="AC140"/>
      <c r="AE140" s="85">
        <f>_xlfn.MAXIFS(EXTR_AUTOCLAVE[[#This Row],[Date/Heure]:[BORNE]],$A$1:$AD$1,"TC")</f>
        <v>330.4</v>
      </c>
      <c r="AF140" s="66">
        <f>_xlfn.MINIFS(EXTR_AUTOCLAVE[[#This Row],[Date/Heure]:[BORNE]],$A$1:$AD$1,"TC")</f>
        <v>318.60000000000002</v>
      </c>
      <c r="AG140" s="86">
        <f>EXTR_AUTOCLAVE[[#This Row],[Max]]-T0min</f>
        <v>309.59999999999997</v>
      </c>
      <c r="AH140" s="86">
        <f>COUNTIFS(EXTR_AUTOCLAVE[[#This Row],[Date/Heure]:[BORNE]],"&gt;=385",$A$1:$AD$1,"TC")</f>
        <v>0</v>
      </c>
      <c r="AI140" s="86">
        <f>COUNTIFS(EXTR_AUTOCLAVE[[#This Row],[Date/Heure]:[BORNE]],"&gt;=200",$A$1:$AD$1,"TC")</f>
        <v>6</v>
      </c>
      <c r="AJ140" s="86">
        <f>COUNTIFS(EXTR_AUTOCLAVE[[#This Row],[Date/Heure]:[BORNE]],"&gt;=99",$A$1:$AD$1,"TC")</f>
        <v>6</v>
      </c>
    </row>
    <row r="141" spans="1:36" x14ac:dyDescent="0.25">
      <c r="A141" s="71">
        <v>45006.500636574077</v>
      </c>
      <c r="B141">
        <v>338.5</v>
      </c>
      <c r="C141">
        <v>2</v>
      </c>
      <c r="D141">
        <v>336</v>
      </c>
      <c r="E141">
        <v>-115</v>
      </c>
      <c r="F141">
        <v>2</v>
      </c>
      <c r="G141">
        <v>338.7</v>
      </c>
      <c r="H141">
        <v>331</v>
      </c>
      <c r="I141">
        <v>332.3</v>
      </c>
      <c r="J141">
        <v>327.60000000000002</v>
      </c>
      <c r="K141">
        <v>329.4</v>
      </c>
      <c r="L141">
        <v>1372</v>
      </c>
      <c r="M141">
        <v>1372</v>
      </c>
      <c r="N141">
        <v>1372</v>
      </c>
      <c r="O141">
        <v>1372</v>
      </c>
      <c r="P141">
        <v>1372</v>
      </c>
      <c r="Q141">
        <v>1372</v>
      </c>
      <c r="R141">
        <v>320.60000000000002</v>
      </c>
      <c r="S141">
        <v>321</v>
      </c>
      <c r="T141">
        <v>1372</v>
      </c>
      <c r="U141">
        <v>-6</v>
      </c>
      <c r="V141">
        <v>4</v>
      </c>
      <c r="W141">
        <v>-121</v>
      </c>
      <c r="X141">
        <v>-111</v>
      </c>
      <c r="Y141">
        <v>0</v>
      </c>
      <c r="Z141">
        <v>-119</v>
      </c>
      <c r="AC141"/>
      <c r="AE141" s="85">
        <f>_xlfn.MAXIFS(EXTR_AUTOCLAVE[[#This Row],[Date/Heure]:[BORNE]],$A$1:$AD$1,"TC")</f>
        <v>332.3</v>
      </c>
      <c r="AF141" s="66">
        <f>_xlfn.MINIFS(EXTR_AUTOCLAVE[[#This Row],[Date/Heure]:[BORNE]],$A$1:$AD$1,"TC")</f>
        <v>320.60000000000002</v>
      </c>
      <c r="AG141" s="86">
        <f>EXTR_AUTOCLAVE[[#This Row],[Max]]-T0min</f>
        <v>311.5</v>
      </c>
      <c r="AH141" s="86">
        <f>COUNTIFS(EXTR_AUTOCLAVE[[#This Row],[Date/Heure]:[BORNE]],"&gt;=385",$A$1:$AD$1,"TC")</f>
        <v>0</v>
      </c>
      <c r="AI141" s="86">
        <f>COUNTIFS(EXTR_AUTOCLAVE[[#This Row],[Date/Heure]:[BORNE]],"&gt;=200",$A$1:$AD$1,"TC")</f>
        <v>6</v>
      </c>
      <c r="AJ141" s="86">
        <f>COUNTIFS(EXTR_AUTOCLAVE[[#This Row],[Date/Heure]:[BORNE]],"&gt;=99",$A$1:$AD$1,"TC")</f>
        <v>6</v>
      </c>
    </row>
    <row r="142" spans="1:36" x14ac:dyDescent="0.25">
      <c r="A142" s="71">
        <v>45006.500983796293</v>
      </c>
      <c r="B142">
        <v>340.5</v>
      </c>
      <c r="C142">
        <v>2</v>
      </c>
      <c r="D142">
        <v>337.9</v>
      </c>
      <c r="E142">
        <v>-115</v>
      </c>
      <c r="F142">
        <v>2</v>
      </c>
      <c r="G142">
        <v>340.5</v>
      </c>
      <c r="H142">
        <v>332.8</v>
      </c>
      <c r="I142">
        <v>334.1</v>
      </c>
      <c r="J142">
        <v>329.4</v>
      </c>
      <c r="K142">
        <v>331.3</v>
      </c>
      <c r="L142">
        <v>1372</v>
      </c>
      <c r="M142">
        <v>1372</v>
      </c>
      <c r="N142">
        <v>1372</v>
      </c>
      <c r="O142">
        <v>1372</v>
      </c>
      <c r="P142">
        <v>1372</v>
      </c>
      <c r="Q142">
        <v>1372</v>
      </c>
      <c r="R142">
        <v>322.39999999999998</v>
      </c>
      <c r="S142">
        <v>322.8</v>
      </c>
      <c r="T142">
        <v>1372</v>
      </c>
      <c r="U142">
        <v>-6</v>
      </c>
      <c r="V142">
        <v>5</v>
      </c>
      <c r="W142">
        <v>-121</v>
      </c>
      <c r="X142">
        <v>-112</v>
      </c>
      <c r="Y142">
        <v>0</v>
      </c>
      <c r="Z142">
        <v>-119</v>
      </c>
      <c r="AC142"/>
      <c r="AE142" s="85">
        <f>_xlfn.MAXIFS(EXTR_AUTOCLAVE[[#This Row],[Date/Heure]:[BORNE]],$A$1:$AD$1,"TC")</f>
        <v>334.1</v>
      </c>
      <c r="AF142" s="66">
        <f>_xlfn.MINIFS(EXTR_AUTOCLAVE[[#This Row],[Date/Heure]:[BORNE]],$A$1:$AD$1,"TC")</f>
        <v>322.39999999999998</v>
      </c>
      <c r="AG142" s="86">
        <f>EXTR_AUTOCLAVE[[#This Row],[Max]]-T0min</f>
        <v>313.3</v>
      </c>
      <c r="AH142" s="86">
        <f>COUNTIFS(EXTR_AUTOCLAVE[[#This Row],[Date/Heure]:[BORNE]],"&gt;=385",$A$1:$AD$1,"TC")</f>
        <v>0</v>
      </c>
      <c r="AI142" s="86">
        <f>COUNTIFS(EXTR_AUTOCLAVE[[#This Row],[Date/Heure]:[BORNE]],"&gt;=200",$A$1:$AD$1,"TC")</f>
        <v>6</v>
      </c>
      <c r="AJ142" s="86">
        <f>COUNTIFS(EXTR_AUTOCLAVE[[#This Row],[Date/Heure]:[BORNE]],"&gt;=99",$A$1:$AD$1,"TC")</f>
        <v>6</v>
      </c>
    </row>
    <row r="143" spans="1:36" x14ac:dyDescent="0.25">
      <c r="A143" s="71">
        <v>45006.501331018517</v>
      </c>
      <c r="B143">
        <v>342.5</v>
      </c>
      <c r="C143">
        <v>2</v>
      </c>
      <c r="D143">
        <v>339.7</v>
      </c>
      <c r="E143">
        <v>-115</v>
      </c>
      <c r="F143">
        <v>2</v>
      </c>
      <c r="G143">
        <v>342.3</v>
      </c>
      <c r="H143">
        <v>334.6</v>
      </c>
      <c r="I143">
        <v>336</v>
      </c>
      <c r="J143">
        <v>331.4</v>
      </c>
      <c r="K143">
        <v>333.2</v>
      </c>
      <c r="L143">
        <v>1372</v>
      </c>
      <c r="M143">
        <v>1372</v>
      </c>
      <c r="N143">
        <v>1372</v>
      </c>
      <c r="O143">
        <v>1372</v>
      </c>
      <c r="P143">
        <v>1372</v>
      </c>
      <c r="Q143">
        <v>1372</v>
      </c>
      <c r="R143">
        <v>324.3</v>
      </c>
      <c r="S143">
        <v>324.8</v>
      </c>
      <c r="T143">
        <v>1372</v>
      </c>
      <c r="U143">
        <v>-6</v>
      </c>
      <c r="V143">
        <v>5</v>
      </c>
      <c r="W143">
        <v>-121</v>
      </c>
      <c r="X143">
        <v>-111</v>
      </c>
      <c r="Y143">
        <v>0</v>
      </c>
      <c r="Z143">
        <v>-119</v>
      </c>
      <c r="AC143"/>
      <c r="AE143" s="85">
        <f>_xlfn.MAXIFS(EXTR_AUTOCLAVE[[#This Row],[Date/Heure]:[BORNE]],$A$1:$AD$1,"TC")</f>
        <v>336</v>
      </c>
      <c r="AF143" s="66">
        <f>_xlfn.MINIFS(EXTR_AUTOCLAVE[[#This Row],[Date/Heure]:[BORNE]],$A$1:$AD$1,"TC")</f>
        <v>324.3</v>
      </c>
      <c r="AG143" s="86">
        <f>EXTR_AUTOCLAVE[[#This Row],[Max]]-T0min</f>
        <v>315.2</v>
      </c>
      <c r="AH143" s="86">
        <f>COUNTIFS(EXTR_AUTOCLAVE[[#This Row],[Date/Heure]:[BORNE]],"&gt;=385",$A$1:$AD$1,"TC")</f>
        <v>0</v>
      </c>
      <c r="AI143" s="86">
        <f>COUNTIFS(EXTR_AUTOCLAVE[[#This Row],[Date/Heure]:[BORNE]],"&gt;=200",$A$1:$AD$1,"TC")</f>
        <v>6</v>
      </c>
      <c r="AJ143" s="86">
        <f>COUNTIFS(EXTR_AUTOCLAVE[[#This Row],[Date/Heure]:[BORNE]],"&gt;=99",$A$1:$AD$1,"TC")</f>
        <v>6</v>
      </c>
    </row>
    <row r="144" spans="1:36" x14ac:dyDescent="0.25">
      <c r="A144" s="71">
        <v>45006.50167824074</v>
      </c>
      <c r="B144">
        <v>344.3</v>
      </c>
      <c r="C144">
        <v>2</v>
      </c>
      <c r="D144">
        <v>341.6</v>
      </c>
      <c r="E144">
        <v>-115</v>
      </c>
      <c r="F144">
        <v>2</v>
      </c>
      <c r="G144">
        <v>344.2</v>
      </c>
      <c r="H144">
        <v>336.6</v>
      </c>
      <c r="I144">
        <v>337.9</v>
      </c>
      <c r="J144">
        <v>333.3</v>
      </c>
      <c r="K144">
        <v>335.2</v>
      </c>
      <c r="L144">
        <v>1372</v>
      </c>
      <c r="M144">
        <v>1372</v>
      </c>
      <c r="N144">
        <v>1372</v>
      </c>
      <c r="O144">
        <v>1372</v>
      </c>
      <c r="P144">
        <v>1372</v>
      </c>
      <c r="Q144">
        <v>1372</v>
      </c>
      <c r="R144">
        <v>326.2</v>
      </c>
      <c r="S144">
        <v>326.7</v>
      </c>
      <c r="T144">
        <v>1372</v>
      </c>
      <c r="U144">
        <v>-6</v>
      </c>
      <c r="V144">
        <v>5</v>
      </c>
      <c r="W144">
        <v>-121</v>
      </c>
      <c r="X144">
        <v>-113</v>
      </c>
      <c r="Y144">
        <v>0</v>
      </c>
      <c r="Z144">
        <v>-119</v>
      </c>
      <c r="AC144"/>
      <c r="AE144" s="85">
        <f>_xlfn.MAXIFS(EXTR_AUTOCLAVE[[#This Row],[Date/Heure]:[BORNE]],$A$1:$AD$1,"TC")</f>
        <v>337.9</v>
      </c>
      <c r="AF144" s="66">
        <f>_xlfn.MINIFS(EXTR_AUTOCLAVE[[#This Row],[Date/Heure]:[BORNE]],$A$1:$AD$1,"TC")</f>
        <v>326.2</v>
      </c>
      <c r="AG144" s="86">
        <f>EXTR_AUTOCLAVE[[#This Row],[Max]]-T0min</f>
        <v>317.09999999999997</v>
      </c>
      <c r="AH144" s="86">
        <f>COUNTIFS(EXTR_AUTOCLAVE[[#This Row],[Date/Heure]:[BORNE]],"&gt;=385",$A$1:$AD$1,"TC")</f>
        <v>0</v>
      </c>
      <c r="AI144" s="86">
        <f>COUNTIFS(EXTR_AUTOCLAVE[[#This Row],[Date/Heure]:[BORNE]],"&gt;=200",$A$1:$AD$1,"TC")</f>
        <v>6</v>
      </c>
      <c r="AJ144" s="86">
        <f>COUNTIFS(EXTR_AUTOCLAVE[[#This Row],[Date/Heure]:[BORNE]],"&gt;=99",$A$1:$AD$1,"TC")</f>
        <v>6</v>
      </c>
    </row>
    <row r="145" spans="1:36" x14ac:dyDescent="0.25">
      <c r="A145" s="71">
        <v>45006.502025462964</v>
      </c>
      <c r="B145">
        <v>346.3</v>
      </c>
      <c r="C145">
        <v>2</v>
      </c>
      <c r="D145">
        <v>343.5</v>
      </c>
      <c r="E145">
        <v>-115</v>
      </c>
      <c r="F145">
        <v>2</v>
      </c>
      <c r="G145">
        <v>346.2</v>
      </c>
      <c r="H145">
        <v>338.4</v>
      </c>
      <c r="I145">
        <v>339.6</v>
      </c>
      <c r="J145">
        <v>335.3</v>
      </c>
      <c r="K145">
        <v>337.2</v>
      </c>
      <c r="L145">
        <v>1372</v>
      </c>
      <c r="M145">
        <v>1372</v>
      </c>
      <c r="N145">
        <v>1372</v>
      </c>
      <c r="O145">
        <v>1372</v>
      </c>
      <c r="P145">
        <v>1372</v>
      </c>
      <c r="Q145">
        <v>1372</v>
      </c>
      <c r="R145">
        <v>328.2</v>
      </c>
      <c r="S145">
        <v>328.7</v>
      </c>
      <c r="T145">
        <v>1372</v>
      </c>
      <c r="U145">
        <v>-6</v>
      </c>
      <c r="V145">
        <v>5</v>
      </c>
      <c r="W145">
        <v>-121</v>
      </c>
      <c r="X145">
        <v>-111</v>
      </c>
      <c r="Y145">
        <v>0</v>
      </c>
      <c r="Z145">
        <v>-119</v>
      </c>
      <c r="AC145"/>
      <c r="AE145" s="85">
        <f>_xlfn.MAXIFS(EXTR_AUTOCLAVE[[#This Row],[Date/Heure]:[BORNE]],$A$1:$AD$1,"TC")</f>
        <v>339.6</v>
      </c>
      <c r="AF145" s="66">
        <f>_xlfn.MINIFS(EXTR_AUTOCLAVE[[#This Row],[Date/Heure]:[BORNE]],$A$1:$AD$1,"TC")</f>
        <v>328.2</v>
      </c>
      <c r="AG145" s="86">
        <f>EXTR_AUTOCLAVE[[#This Row],[Max]]-T0min</f>
        <v>318.8</v>
      </c>
      <c r="AH145" s="86">
        <f>COUNTIFS(EXTR_AUTOCLAVE[[#This Row],[Date/Heure]:[BORNE]],"&gt;=385",$A$1:$AD$1,"TC")</f>
        <v>0</v>
      </c>
      <c r="AI145" s="86">
        <f>COUNTIFS(EXTR_AUTOCLAVE[[#This Row],[Date/Heure]:[BORNE]],"&gt;=200",$A$1:$AD$1,"TC")</f>
        <v>6</v>
      </c>
      <c r="AJ145" s="86">
        <f>COUNTIFS(EXTR_AUTOCLAVE[[#This Row],[Date/Heure]:[BORNE]],"&gt;=99",$A$1:$AD$1,"TC")</f>
        <v>6</v>
      </c>
    </row>
    <row r="146" spans="1:36" x14ac:dyDescent="0.25">
      <c r="A146" s="71">
        <v>45006.502372685187</v>
      </c>
      <c r="B146">
        <v>348.3</v>
      </c>
      <c r="C146">
        <v>2</v>
      </c>
      <c r="D146">
        <v>345.4</v>
      </c>
      <c r="E146">
        <v>-115</v>
      </c>
      <c r="F146">
        <v>2</v>
      </c>
      <c r="G146">
        <v>348.1</v>
      </c>
      <c r="H146">
        <v>340.3</v>
      </c>
      <c r="I146">
        <v>341.4</v>
      </c>
      <c r="J146">
        <v>337.1</v>
      </c>
      <c r="K146">
        <v>339</v>
      </c>
      <c r="L146">
        <v>1372</v>
      </c>
      <c r="M146">
        <v>1372</v>
      </c>
      <c r="N146">
        <v>1372</v>
      </c>
      <c r="O146">
        <v>1372</v>
      </c>
      <c r="P146">
        <v>1372</v>
      </c>
      <c r="Q146">
        <v>1372</v>
      </c>
      <c r="R146">
        <v>330.1</v>
      </c>
      <c r="S146">
        <v>330.7</v>
      </c>
      <c r="T146">
        <v>1372</v>
      </c>
      <c r="U146">
        <v>-6</v>
      </c>
      <c r="V146">
        <v>5</v>
      </c>
      <c r="W146">
        <v>-121</v>
      </c>
      <c r="X146">
        <v>-110</v>
      </c>
      <c r="Y146">
        <v>0</v>
      </c>
      <c r="Z146">
        <v>-120</v>
      </c>
      <c r="AC146"/>
      <c r="AE146" s="85">
        <f>_xlfn.MAXIFS(EXTR_AUTOCLAVE[[#This Row],[Date/Heure]:[BORNE]],$A$1:$AD$1,"TC")</f>
        <v>341.4</v>
      </c>
      <c r="AF146" s="66">
        <f>_xlfn.MINIFS(EXTR_AUTOCLAVE[[#This Row],[Date/Heure]:[BORNE]],$A$1:$AD$1,"TC")</f>
        <v>330.1</v>
      </c>
      <c r="AG146" s="86">
        <f>EXTR_AUTOCLAVE[[#This Row],[Max]]-T0min</f>
        <v>320.59999999999997</v>
      </c>
      <c r="AH146" s="86">
        <f>COUNTIFS(EXTR_AUTOCLAVE[[#This Row],[Date/Heure]:[BORNE]],"&gt;=385",$A$1:$AD$1,"TC")</f>
        <v>0</v>
      </c>
      <c r="AI146" s="86">
        <f>COUNTIFS(EXTR_AUTOCLAVE[[#This Row],[Date/Heure]:[BORNE]],"&gt;=200",$A$1:$AD$1,"TC")</f>
        <v>6</v>
      </c>
      <c r="AJ146" s="86">
        <f>COUNTIFS(EXTR_AUTOCLAVE[[#This Row],[Date/Heure]:[BORNE]],"&gt;=99",$A$1:$AD$1,"TC")</f>
        <v>6</v>
      </c>
    </row>
    <row r="147" spans="1:36" x14ac:dyDescent="0.25">
      <c r="A147" s="71">
        <v>45006.50271990741</v>
      </c>
      <c r="B147">
        <v>350.3</v>
      </c>
      <c r="C147">
        <v>2</v>
      </c>
      <c r="D147">
        <v>347.2</v>
      </c>
      <c r="E147">
        <v>-115</v>
      </c>
      <c r="F147">
        <v>2</v>
      </c>
      <c r="G147">
        <v>350.1</v>
      </c>
      <c r="H147">
        <v>342.2</v>
      </c>
      <c r="I147">
        <v>343.3</v>
      </c>
      <c r="J147">
        <v>339.2</v>
      </c>
      <c r="K147">
        <v>340.9</v>
      </c>
      <c r="L147">
        <v>1372</v>
      </c>
      <c r="M147">
        <v>1372</v>
      </c>
      <c r="N147">
        <v>1372</v>
      </c>
      <c r="O147">
        <v>1372</v>
      </c>
      <c r="P147">
        <v>1372</v>
      </c>
      <c r="Q147">
        <v>1372</v>
      </c>
      <c r="R147">
        <v>332.1</v>
      </c>
      <c r="S147">
        <v>332.6</v>
      </c>
      <c r="T147">
        <v>1372</v>
      </c>
      <c r="U147">
        <v>-6</v>
      </c>
      <c r="V147">
        <v>5</v>
      </c>
      <c r="W147">
        <v>-121</v>
      </c>
      <c r="X147">
        <v>-112</v>
      </c>
      <c r="Y147">
        <v>-1</v>
      </c>
      <c r="Z147">
        <v>-119</v>
      </c>
      <c r="AC147"/>
      <c r="AE147" s="85">
        <f>_xlfn.MAXIFS(EXTR_AUTOCLAVE[[#This Row],[Date/Heure]:[BORNE]],$A$1:$AD$1,"TC")</f>
        <v>343.3</v>
      </c>
      <c r="AF147" s="66">
        <f>_xlfn.MINIFS(EXTR_AUTOCLAVE[[#This Row],[Date/Heure]:[BORNE]],$A$1:$AD$1,"TC")</f>
        <v>332.1</v>
      </c>
      <c r="AG147" s="86">
        <f>EXTR_AUTOCLAVE[[#This Row],[Max]]-T0min</f>
        <v>322.5</v>
      </c>
      <c r="AH147" s="86">
        <f>COUNTIFS(EXTR_AUTOCLAVE[[#This Row],[Date/Heure]:[BORNE]],"&gt;=385",$A$1:$AD$1,"TC")</f>
        <v>0</v>
      </c>
      <c r="AI147" s="86">
        <f>COUNTIFS(EXTR_AUTOCLAVE[[#This Row],[Date/Heure]:[BORNE]],"&gt;=200",$A$1:$AD$1,"TC")</f>
        <v>6</v>
      </c>
      <c r="AJ147" s="86">
        <f>COUNTIFS(EXTR_AUTOCLAVE[[#This Row],[Date/Heure]:[BORNE]],"&gt;=99",$A$1:$AD$1,"TC")</f>
        <v>6</v>
      </c>
    </row>
    <row r="148" spans="1:36" x14ac:dyDescent="0.25">
      <c r="A148" s="71">
        <v>45006.503067129626</v>
      </c>
      <c r="B148">
        <v>352.3</v>
      </c>
      <c r="C148">
        <v>2</v>
      </c>
      <c r="D148">
        <v>349.1</v>
      </c>
      <c r="E148">
        <v>-115</v>
      </c>
      <c r="F148">
        <v>2</v>
      </c>
      <c r="G148">
        <v>352</v>
      </c>
      <c r="H148">
        <v>343.9</v>
      </c>
      <c r="I148">
        <v>345</v>
      </c>
      <c r="J148">
        <v>341</v>
      </c>
      <c r="K148">
        <v>342.8</v>
      </c>
      <c r="L148">
        <v>1372</v>
      </c>
      <c r="M148">
        <v>1372</v>
      </c>
      <c r="N148">
        <v>1372</v>
      </c>
      <c r="O148">
        <v>1372</v>
      </c>
      <c r="P148">
        <v>1372</v>
      </c>
      <c r="Q148">
        <v>1372</v>
      </c>
      <c r="R148">
        <v>334.1</v>
      </c>
      <c r="S148">
        <v>334.6</v>
      </c>
      <c r="T148">
        <v>1372</v>
      </c>
      <c r="U148">
        <v>-6</v>
      </c>
      <c r="V148">
        <v>5</v>
      </c>
      <c r="W148">
        <v>-121</v>
      </c>
      <c r="X148">
        <v>-111</v>
      </c>
      <c r="Y148">
        <v>0</v>
      </c>
      <c r="Z148">
        <v>-119</v>
      </c>
      <c r="AC148"/>
      <c r="AE148" s="85">
        <f>_xlfn.MAXIFS(EXTR_AUTOCLAVE[[#This Row],[Date/Heure]:[BORNE]],$A$1:$AD$1,"TC")</f>
        <v>345</v>
      </c>
      <c r="AF148" s="66">
        <f>_xlfn.MINIFS(EXTR_AUTOCLAVE[[#This Row],[Date/Heure]:[BORNE]],$A$1:$AD$1,"TC")</f>
        <v>334.1</v>
      </c>
      <c r="AG148" s="86">
        <f>EXTR_AUTOCLAVE[[#This Row],[Max]]-T0min</f>
        <v>324.2</v>
      </c>
      <c r="AH148" s="86">
        <f>COUNTIFS(EXTR_AUTOCLAVE[[#This Row],[Date/Heure]:[BORNE]],"&gt;=385",$A$1:$AD$1,"TC")</f>
        <v>0</v>
      </c>
      <c r="AI148" s="86">
        <f>COUNTIFS(EXTR_AUTOCLAVE[[#This Row],[Date/Heure]:[BORNE]],"&gt;=200",$A$1:$AD$1,"TC")</f>
        <v>6</v>
      </c>
      <c r="AJ148" s="86">
        <f>COUNTIFS(EXTR_AUTOCLAVE[[#This Row],[Date/Heure]:[BORNE]],"&gt;=99",$A$1:$AD$1,"TC")</f>
        <v>6</v>
      </c>
    </row>
    <row r="149" spans="1:36" x14ac:dyDescent="0.25">
      <c r="A149" s="71">
        <v>45006.50341435185</v>
      </c>
      <c r="B149">
        <v>354.3</v>
      </c>
      <c r="C149">
        <v>2</v>
      </c>
      <c r="D149">
        <v>351</v>
      </c>
      <c r="E149">
        <v>-115</v>
      </c>
      <c r="F149">
        <v>2</v>
      </c>
      <c r="G149">
        <v>354</v>
      </c>
      <c r="H149">
        <v>345.7</v>
      </c>
      <c r="I149">
        <v>346.8</v>
      </c>
      <c r="J149">
        <v>342.9</v>
      </c>
      <c r="K149">
        <v>344.6</v>
      </c>
      <c r="L149">
        <v>1372</v>
      </c>
      <c r="M149">
        <v>1372</v>
      </c>
      <c r="N149">
        <v>1372</v>
      </c>
      <c r="O149">
        <v>1372</v>
      </c>
      <c r="P149">
        <v>1372</v>
      </c>
      <c r="Q149">
        <v>1372</v>
      </c>
      <c r="R149">
        <v>336.1</v>
      </c>
      <c r="S149">
        <v>336.6</v>
      </c>
      <c r="T149">
        <v>1372</v>
      </c>
      <c r="U149">
        <v>-6</v>
      </c>
      <c r="V149">
        <v>5</v>
      </c>
      <c r="W149">
        <v>-121</v>
      </c>
      <c r="X149">
        <v>-110</v>
      </c>
      <c r="Y149">
        <v>0</v>
      </c>
      <c r="Z149">
        <v>-119</v>
      </c>
      <c r="AC149"/>
      <c r="AE149" s="85">
        <f>_xlfn.MAXIFS(EXTR_AUTOCLAVE[[#This Row],[Date/Heure]:[BORNE]],$A$1:$AD$1,"TC")</f>
        <v>346.8</v>
      </c>
      <c r="AF149" s="66">
        <f>_xlfn.MINIFS(EXTR_AUTOCLAVE[[#This Row],[Date/Heure]:[BORNE]],$A$1:$AD$1,"TC")</f>
        <v>336.1</v>
      </c>
      <c r="AG149" s="86">
        <f>EXTR_AUTOCLAVE[[#This Row],[Max]]-T0min</f>
        <v>326</v>
      </c>
      <c r="AH149" s="86">
        <f>COUNTIFS(EXTR_AUTOCLAVE[[#This Row],[Date/Heure]:[BORNE]],"&gt;=385",$A$1:$AD$1,"TC")</f>
        <v>0</v>
      </c>
      <c r="AI149" s="86">
        <f>COUNTIFS(EXTR_AUTOCLAVE[[#This Row],[Date/Heure]:[BORNE]],"&gt;=200",$A$1:$AD$1,"TC")</f>
        <v>6</v>
      </c>
      <c r="AJ149" s="86">
        <f>COUNTIFS(EXTR_AUTOCLAVE[[#This Row],[Date/Heure]:[BORNE]],"&gt;=99",$A$1:$AD$1,"TC")</f>
        <v>6</v>
      </c>
    </row>
    <row r="150" spans="1:36" x14ac:dyDescent="0.25">
      <c r="A150" s="71">
        <v>45006.503761574073</v>
      </c>
      <c r="B150">
        <v>356.3</v>
      </c>
      <c r="C150">
        <v>2</v>
      </c>
      <c r="D150">
        <v>352.9</v>
      </c>
      <c r="E150">
        <v>-115</v>
      </c>
      <c r="F150">
        <v>2</v>
      </c>
      <c r="G150">
        <v>356.2</v>
      </c>
      <c r="H150">
        <v>347.4</v>
      </c>
      <c r="I150">
        <v>348.6</v>
      </c>
      <c r="J150">
        <v>344.8</v>
      </c>
      <c r="K150">
        <v>346.5</v>
      </c>
      <c r="L150">
        <v>1372</v>
      </c>
      <c r="M150">
        <v>1372</v>
      </c>
      <c r="N150">
        <v>1372</v>
      </c>
      <c r="O150">
        <v>1372</v>
      </c>
      <c r="P150">
        <v>1372</v>
      </c>
      <c r="Q150">
        <v>1372</v>
      </c>
      <c r="R150">
        <v>338.1</v>
      </c>
      <c r="S150">
        <v>338.5</v>
      </c>
      <c r="T150">
        <v>1372</v>
      </c>
      <c r="U150">
        <v>-6</v>
      </c>
      <c r="V150">
        <v>5</v>
      </c>
      <c r="W150">
        <v>-121</v>
      </c>
      <c r="X150">
        <v>-112</v>
      </c>
      <c r="Y150">
        <v>-1</v>
      </c>
      <c r="Z150">
        <v>-119</v>
      </c>
      <c r="AC150"/>
      <c r="AE150" s="85">
        <f>_xlfn.MAXIFS(EXTR_AUTOCLAVE[[#This Row],[Date/Heure]:[BORNE]],$A$1:$AD$1,"TC")</f>
        <v>348.6</v>
      </c>
      <c r="AF150" s="66">
        <f>_xlfn.MINIFS(EXTR_AUTOCLAVE[[#This Row],[Date/Heure]:[BORNE]],$A$1:$AD$1,"TC")</f>
        <v>338.1</v>
      </c>
      <c r="AG150" s="86">
        <f>EXTR_AUTOCLAVE[[#This Row],[Max]]-T0min</f>
        <v>327.8</v>
      </c>
      <c r="AH150" s="86">
        <f>COUNTIFS(EXTR_AUTOCLAVE[[#This Row],[Date/Heure]:[BORNE]],"&gt;=385",$A$1:$AD$1,"TC")</f>
        <v>0</v>
      </c>
      <c r="AI150" s="86">
        <f>COUNTIFS(EXTR_AUTOCLAVE[[#This Row],[Date/Heure]:[BORNE]],"&gt;=200",$A$1:$AD$1,"TC")</f>
        <v>6</v>
      </c>
      <c r="AJ150" s="86">
        <f>COUNTIFS(EXTR_AUTOCLAVE[[#This Row],[Date/Heure]:[BORNE]],"&gt;=99",$A$1:$AD$1,"TC")</f>
        <v>6</v>
      </c>
    </row>
    <row r="151" spans="1:36" x14ac:dyDescent="0.25">
      <c r="A151" s="71">
        <v>45006.504108796296</v>
      </c>
      <c r="B151">
        <v>357.9</v>
      </c>
      <c r="C151">
        <v>2</v>
      </c>
      <c r="D151">
        <v>354.7</v>
      </c>
      <c r="E151">
        <v>-115</v>
      </c>
      <c r="F151">
        <v>2</v>
      </c>
      <c r="G151">
        <v>358.2</v>
      </c>
      <c r="H151">
        <v>349.3</v>
      </c>
      <c r="I151">
        <v>350.7</v>
      </c>
      <c r="J151">
        <v>346.7</v>
      </c>
      <c r="K151">
        <v>348.5</v>
      </c>
      <c r="L151">
        <v>1372</v>
      </c>
      <c r="M151">
        <v>1372</v>
      </c>
      <c r="N151">
        <v>1372</v>
      </c>
      <c r="O151">
        <v>1372</v>
      </c>
      <c r="P151">
        <v>1372</v>
      </c>
      <c r="Q151">
        <v>1372</v>
      </c>
      <c r="R151">
        <v>340</v>
      </c>
      <c r="S151">
        <v>340.4</v>
      </c>
      <c r="T151">
        <v>1372</v>
      </c>
      <c r="U151">
        <v>-6</v>
      </c>
      <c r="V151">
        <v>5</v>
      </c>
      <c r="W151">
        <v>-121</v>
      </c>
      <c r="X151">
        <v>-110</v>
      </c>
      <c r="Y151">
        <v>-1</v>
      </c>
      <c r="Z151">
        <v>-119</v>
      </c>
      <c r="AC151"/>
      <c r="AE151" s="85">
        <f>_xlfn.MAXIFS(EXTR_AUTOCLAVE[[#This Row],[Date/Heure]:[BORNE]],$A$1:$AD$1,"TC")</f>
        <v>350.7</v>
      </c>
      <c r="AF151" s="66">
        <f>_xlfn.MINIFS(EXTR_AUTOCLAVE[[#This Row],[Date/Heure]:[BORNE]],$A$1:$AD$1,"TC")</f>
        <v>340</v>
      </c>
      <c r="AG151" s="86">
        <f>EXTR_AUTOCLAVE[[#This Row],[Max]]-T0min</f>
        <v>329.9</v>
      </c>
      <c r="AH151" s="86">
        <f>COUNTIFS(EXTR_AUTOCLAVE[[#This Row],[Date/Heure]:[BORNE]],"&gt;=385",$A$1:$AD$1,"TC")</f>
        <v>0</v>
      </c>
      <c r="AI151" s="86">
        <f>COUNTIFS(EXTR_AUTOCLAVE[[#This Row],[Date/Heure]:[BORNE]],"&gt;=200",$A$1:$AD$1,"TC")</f>
        <v>6</v>
      </c>
      <c r="AJ151" s="86">
        <f>COUNTIFS(EXTR_AUTOCLAVE[[#This Row],[Date/Heure]:[BORNE]],"&gt;=99",$A$1:$AD$1,"TC")</f>
        <v>6</v>
      </c>
    </row>
    <row r="152" spans="1:36" x14ac:dyDescent="0.25">
      <c r="A152" s="71">
        <v>45006.50445601852</v>
      </c>
      <c r="B152">
        <v>359.4</v>
      </c>
      <c r="C152">
        <v>2</v>
      </c>
      <c r="D152">
        <v>356.6</v>
      </c>
      <c r="E152">
        <v>-115</v>
      </c>
      <c r="F152">
        <v>2</v>
      </c>
      <c r="G152">
        <v>360.2</v>
      </c>
      <c r="H152">
        <v>351.2</v>
      </c>
      <c r="I152">
        <v>352.7</v>
      </c>
      <c r="J152">
        <v>348.6</v>
      </c>
      <c r="K152">
        <v>350.4</v>
      </c>
      <c r="L152">
        <v>1372</v>
      </c>
      <c r="M152">
        <v>1372</v>
      </c>
      <c r="N152">
        <v>1372</v>
      </c>
      <c r="O152">
        <v>1372</v>
      </c>
      <c r="P152">
        <v>1372</v>
      </c>
      <c r="Q152">
        <v>1372</v>
      </c>
      <c r="R152">
        <v>341.9</v>
      </c>
      <c r="S152">
        <v>342.3</v>
      </c>
      <c r="T152">
        <v>1372</v>
      </c>
      <c r="U152">
        <v>-6</v>
      </c>
      <c r="V152">
        <v>5</v>
      </c>
      <c r="W152">
        <v>-121</v>
      </c>
      <c r="X152">
        <v>-109</v>
      </c>
      <c r="Y152">
        <v>-1</v>
      </c>
      <c r="Z152">
        <v>-119</v>
      </c>
      <c r="AC152"/>
      <c r="AE152" s="85">
        <f>_xlfn.MAXIFS(EXTR_AUTOCLAVE[[#This Row],[Date/Heure]:[BORNE]],$A$1:$AD$1,"TC")</f>
        <v>352.7</v>
      </c>
      <c r="AF152" s="66">
        <f>_xlfn.MINIFS(EXTR_AUTOCLAVE[[#This Row],[Date/Heure]:[BORNE]],$A$1:$AD$1,"TC")</f>
        <v>341.9</v>
      </c>
      <c r="AG152" s="86">
        <f>EXTR_AUTOCLAVE[[#This Row],[Max]]-T0min</f>
        <v>331.9</v>
      </c>
      <c r="AH152" s="86">
        <f>COUNTIFS(EXTR_AUTOCLAVE[[#This Row],[Date/Heure]:[BORNE]],"&gt;=385",$A$1:$AD$1,"TC")</f>
        <v>0</v>
      </c>
      <c r="AI152" s="86">
        <f>COUNTIFS(EXTR_AUTOCLAVE[[#This Row],[Date/Heure]:[BORNE]],"&gt;=200",$A$1:$AD$1,"TC")</f>
        <v>6</v>
      </c>
      <c r="AJ152" s="86">
        <f>COUNTIFS(EXTR_AUTOCLAVE[[#This Row],[Date/Heure]:[BORNE]],"&gt;=99",$A$1:$AD$1,"TC")</f>
        <v>6</v>
      </c>
    </row>
    <row r="153" spans="1:36" x14ac:dyDescent="0.25">
      <c r="A153" s="71">
        <v>45006.504803240743</v>
      </c>
      <c r="B153">
        <v>361.2</v>
      </c>
      <c r="C153">
        <v>2</v>
      </c>
      <c r="D153">
        <v>358.5</v>
      </c>
      <c r="E153">
        <v>-115</v>
      </c>
      <c r="F153">
        <v>2</v>
      </c>
      <c r="G153">
        <v>362</v>
      </c>
      <c r="H153">
        <v>353.3</v>
      </c>
      <c r="I153">
        <v>354.7</v>
      </c>
      <c r="J153">
        <v>350.5</v>
      </c>
      <c r="K153">
        <v>352.4</v>
      </c>
      <c r="L153">
        <v>1372</v>
      </c>
      <c r="M153">
        <v>1372</v>
      </c>
      <c r="N153">
        <v>1372</v>
      </c>
      <c r="O153">
        <v>1372</v>
      </c>
      <c r="P153">
        <v>1372</v>
      </c>
      <c r="Q153">
        <v>1372</v>
      </c>
      <c r="R153">
        <v>343.8</v>
      </c>
      <c r="S153">
        <v>344.1</v>
      </c>
      <c r="T153">
        <v>1372</v>
      </c>
      <c r="U153">
        <v>-6</v>
      </c>
      <c r="V153">
        <v>5</v>
      </c>
      <c r="W153">
        <v>-121</v>
      </c>
      <c r="X153">
        <v>-111</v>
      </c>
      <c r="Y153">
        <v>-1</v>
      </c>
      <c r="Z153">
        <v>-119</v>
      </c>
      <c r="AC153"/>
      <c r="AE153" s="85">
        <f>_xlfn.MAXIFS(EXTR_AUTOCLAVE[[#This Row],[Date/Heure]:[BORNE]],$A$1:$AD$1,"TC")</f>
        <v>354.7</v>
      </c>
      <c r="AF153" s="66">
        <f>_xlfn.MINIFS(EXTR_AUTOCLAVE[[#This Row],[Date/Heure]:[BORNE]],$A$1:$AD$1,"TC")</f>
        <v>343.8</v>
      </c>
      <c r="AG153" s="86">
        <f>EXTR_AUTOCLAVE[[#This Row],[Max]]-T0min</f>
        <v>333.9</v>
      </c>
      <c r="AH153" s="86">
        <f>COUNTIFS(EXTR_AUTOCLAVE[[#This Row],[Date/Heure]:[BORNE]],"&gt;=385",$A$1:$AD$1,"TC")</f>
        <v>0</v>
      </c>
      <c r="AI153" s="86">
        <f>COUNTIFS(EXTR_AUTOCLAVE[[#This Row],[Date/Heure]:[BORNE]],"&gt;=200",$A$1:$AD$1,"TC")</f>
        <v>6</v>
      </c>
      <c r="AJ153" s="86">
        <f>COUNTIFS(EXTR_AUTOCLAVE[[#This Row],[Date/Heure]:[BORNE]],"&gt;=99",$A$1:$AD$1,"TC")</f>
        <v>6</v>
      </c>
    </row>
    <row r="154" spans="1:36" x14ac:dyDescent="0.25">
      <c r="A154" s="71">
        <v>45006.505150462966</v>
      </c>
      <c r="B154">
        <v>362.8</v>
      </c>
      <c r="C154">
        <v>2.1</v>
      </c>
      <c r="D154">
        <v>360.3</v>
      </c>
      <c r="E154">
        <v>-115</v>
      </c>
      <c r="F154">
        <v>2</v>
      </c>
      <c r="G154">
        <v>363.5</v>
      </c>
      <c r="H154">
        <v>355.1</v>
      </c>
      <c r="I154">
        <v>356.6</v>
      </c>
      <c r="J154">
        <v>352.3</v>
      </c>
      <c r="K154">
        <v>354.3</v>
      </c>
      <c r="L154">
        <v>1372</v>
      </c>
      <c r="M154">
        <v>1372</v>
      </c>
      <c r="N154">
        <v>1372</v>
      </c>
      <c r="O154">
        <v>1372</v>
      </c>
      <c r="P154">
        <v>1372</v>
      </c>
      <c r="Q154">
        <v>1372</v>
      </c>
      <c r="R154">
        <v>345.6</v>
      </c>
      <c r="S154">
        <v>345.9</v>
      </c>
      <c r="T154">
        <v>1372</v>
      </c>
      <c r="U154">
        <v>-6</v>
      </c>
      <c r="V154">
        <v>5</v>
      </c>
      <c r="W154">
        <v>-121</v>
      </c>
      <c r="X154">
        <v>-110</v>
      </c>
      <c r="Y154">
        <v>-1</v>
      </c>
      <c r="Z154">
        <v>-119</v>
      </c>
      <c r="AC154"/>
      <c r="AE154" s="85">
        <f>_xlfn.MAXIFS(EXTR_AUTOCLAVE[[#This Row],[Date/Heure]:[BORNE]],$A$1:$AD$1,"TC")</f>
        <v>356.6</v>
      </c>
      <c r="AF154" s="66">
        <f>_xlfn.MINIFS(EXTR_AUTOCLAVE[[#This Row],[Date/Heure]:[BORNE]],$A$1:$AD$1,"TC")</f>
        <v>345.6</v>
      </c>
      <c r="AG154" s="86">
        <f>EXTR_AUTOCLAVE[[#This Row],[Max]]-T0min</f>
        <v>335.8</v>
      </c>
      <c r="AH154" s="86">
        <f>COUNTIFS(EXTR_AUTOCLAVE[[#This Row],[Date/Heure]:[BORNE]],"&gt;=385",$A$1:$AD$1,"TC")</f>
        <v>0</v>
      </c>
      <c r="AI154" s="86">
        <f>COUNTIFS(EXTR_AUTOCLAVE[[#This Row],[Date/Heure]:[BORNE]],"&gt;=200",$A$1:$AD$1,"TC")</f>
        <v>6</v>
      </c>
      <c r="AJ154" s="86">
        <f>COUNTIFS(EXTR_AUTOCLAVE[[#This Row],[Date/Heure]:[BORNE]],"&gt;=99",$A$1:$AD$1,"TC")</f>
        <v>6</v>
      </c>
    </row>
    <row r="155" spans="1:36" x14ac:dyDescent="0.25">
      <c r="A155" s="71">
        <v>45006.505497685182</v>
      </c>
      <c r="B155">
        <v>363.5</v>
      </c>
      <c r="C155">
        <v>2.7</v>
      </c>
      <c r="D155">
        <v>361.6</v>
      </c>
      <c r="E155">
        <v>-115</v>
      </c>
      <c r="F155">
        <v>2.2999999999999998</v>
      </c>
      <c r="G155">
        <v>363</v>
      </c>
      <c r="H155">
        <v>357</v>
      </c>
      <c r="I155">
        <v>358.5</v>
      </c>
      <c r="J155">
        <v>354.2</v>
      </c>
      <c r="K155">
        <v>356.2</v>
      </c>
      <c r="L155">
        <v>1372</v>
      </c>
      <c r="M155">
        <v>1372</v>
      </c>
      <c r="N155">
        <v>1372</v>
      </c>
      <c r="O155">
        <v>1372</v>
      </c>
      <c r="P155">
        <v>1372</v>
      </c>
      <c r="Q155">
        <v>1372</v>
      </c>
      <c r="R155">
        <v>347.4</v>
      </c>
      <c r="S155">
        <v>347.6</v>
      </c>
      <c r="T155">
        <v>1372</v>
      </c>
      <c r="U155">
        <v>-6</v>
      </c>
      <c r="V155">
        <v>5</v>
      </c>
      <c r="W155">
        <v>-121</v>
      </c>
      <c r="X155">
        <v>-112</v>
      </c>
      <c r="Y155">
        <v>-1</v>
      </c>
      <c r="Z155">
        <v>-119</v>
      </c>
      <c r="AC155"/>
      <c r="AE155" s="85">
        <f>_xlfn.MAXIFS(EXTR_AUTOCLAVE[[#This Row],[Date/Heure]:[BORNE]],$A$1:$AD$1,"TC")</f>
        <v>358.5</v>
      </c>
      <c r="AF155" s="66">
        <f>_xlfn.MINIFS(EXTR_AUTOCLAVE[[#This Row],[Date/Heure]:[BORNE]],$A$1:$AD$1,"TC")</f>
        <v>347.4</v>
      </c>
      <c r="AG155" s="86">
        <f>EXTR_AUTOCLAVE[[#This Row],[Max]]-T0min</f>
        <v>337.7</v>
      </c>
      <c r="AH155" s="86">
        <f>COUNTIFS(EXTR_AUTOCLAVE[[#This Row],[Date/Heure]:[BORNE]],"&gt;=385",$A$1:$AD$1,"TC")</f>
        <v>0</v>
      </c>
      <c r="AI155" s="86">
        <f>COUNTIFS(EXTR_AUTOCLAVE[[#This Row],[Date/Heure]:[BORNE]],"&gt;=200",$A$1:$AD$1,"TC")</f>
        <v>6</v>
      </c>
      <c r="AJ155" s="86">
        <f>COUNTIFS(EXTR_AUTOCLAVE[[#This Row],[Date/Heure]:[BORNE]],"&gt;=99",$A$1:$AD$1,"TC")</f>
        <v>6</v>
      </c>
    </row>
    <row r="156" spans="1:36" x14ac:dyDescent="0.25">
      <c r="A156" s="71">
        <v>45006.505844907406</v>
      </c>
      <c r="B156">
        <v>364.3</v>
      </c>
      <c r="C156">
        <v>3.3</v>
      </c>
      <c r="D156">
        <v>363</v>
      </c>
      <c r="E156">
        <v>-115</v>
      </c>
      <c r="F156">
        <v>2.9</v>
      </c>
      <c r="G156">
        <v>356.4</v>
      </c>
      <c r="H156">
        <v>358.7</v>
      </c>
      <c r="I156">
        <v>360.4</v>
      </c>
      <c r="J156">
        <v>356.2</v>
      </c>
      <c r="K156">
        <v>358</v>
      </c>
      <c r="L156">
        <v>1372</v>
      </c>
      <c r="M156">
        <v>1372</v>
      </c>
      <c r="N156">
        <v>1372</v>
      </c>
      <c r="O156">
        <v>1372</v>
      </c>
      <c r="P156">
        <v>1372</v>
      </c>
      <c r="Q156">
        <v>1372</v>
      </c>
      <c r="R156">
        <v>349.1</v>
      </c>
      <c r="S156">
        <v>349.3</v>
      </c>
      <c r="T156">
        <v>1372</v>
      </c>
      <c r="U156">
        <v>-6</v>
      </c>
      <c r="V156">
        <v>5</v>
      </c>
      <c r="W156">
        <v>-121</v>
      </c>
      <c r="X156">
        <v>-110</v>
      </c>
      <c r="Y156">
        <v>-1</v>
      </c>
      <c r="Z156">
        <v>-119</v>
      </c>
      <c r="AC156"/>
      <c r="AE156" s="85">
        <f>_xlfn.MAXIFS(EXTR_AUTOCLAVE[[#This Row],[Date/Heure]:[BORNE]],$A$1:$AD$1,"TC")</f>
        <v>360.4</v>
      </c>
      <c r="AF156" s="66">
        <f>_xlfn.MINIFS(EXTR_AUTOCLAVE[[#This Row],[Date/Heure]:[BORNE]],$A$1:$AD$1,"TC")</f>
        <v>349.1</v>
      </c>
      <c r="AG156" s="86">
        <f>EXTR_AUTOCLAVE[[#This Row],[Max]]-T0min</f>
        <v>339.59999999999997</v>
      </c>
      <c r="AH156" s="86">
        <f>COUNTIFS(EXTR_AUTOCLAVE[[#This Row],[Date/Heure]:[BORNE]],"&gt;=385",$A$1:$AD$1,"TC")</f>
        <v>0</v>
      </c>
      <c r="AI156" s="86">
        <f>COUNTIFS(EXTR_AUTOCLAVE[[#This Row],[Date/Heure]:[BORNE]],"&gt;=200",$A$1:$AD$1,"TC")</f>
        <v>6</v>
      </c>
      <c r="AJ156" s="86">
        <f>COUNTIFS(EXTR_AUTOCLAVE[[#This Row],[Date/Heure]:[BORNE]],"&gt;=99",$A$1:$AD$1,"TC")</f>
        <v>6</v>
      </c>
    </row>
    <row r="157" spans="1:36" x14ac:dyDescent="0.25">
      <c r="A157" s="71">
        <v>45006.506192129629</v>
      </c>
      <c r="B157">
        <v>365</v>
      </c>
      <c r="C157">
        <v>3.9</v>
      </c>
      <c r="D157">
        <v>364.4</v>
      </c>
      <c r="E157">
        <v>-115</v>
      </c>
      <c r="F157">
        <v>3.6</v>
      </c>
      <c r="G157">
        <v>352.8</v>
      </c>
      <c r="H157">
        <v>360.5</v>
      </c>
      <c r="I157">
        <v>362.5</v>
      </c>
      <c r="J157">
        <v>358.4</v>
      </c>
      <c r="K157">
        <v>360</v>
      </c>
      <c r="L157">
        <v>1372</v>
      </c>
      <c r="M157">
        <v>1372</v>
      </c>
      <c r="N157">
        <v>1372</v>
      </c>
      <c r="O157">
        <v>1372</v>
      </c>
      <c r="P157">
        <v>1372</v>
      </c>
      <c r="Q157">
        <v>1372</v>
      </c>
      <c r="R157">
        <v>351</v>
      </c>
      <c r="S157">
        <v>351.2</v>
      </c>
      <c r="T157">
        <v>1372</v>
      </c>
      <c r="U157">
        <v>-6</v>
      </c>
      <c r="V157">
        <v>5</v>
      </c>
      <c r="W157">
        <v>-120</v>
      </c>
      <c r="X157">
        <v>-111</v>
      </c>
      <c r="Y157">
        <v>-1</v>
      </c>
      <c r="Z157">
        <v>-119</v>
      </c>
      <c r="AC157"/>
      <c r="AE157" s="85">
        <f>_xlfn.MAXIFS(EXTR_AUTOCLAVE[[#This Row],[Date/Heure]:[BORNE]],$A$1:$AD$1,"TC")</f>
        <v>362.5</v>
      </c>
      <c r="AF157" s="66">
        <f>_xlfn.MINIFS(EXTR_AUTOCLAVE[[#This Row],[Date/Heure]:[BORNE]],$A$1:$AD$1,"TC")</f>
        <v>351</v>
      </c>
      <c r="AG157" s="86">
        <f>EXTR_AUTOCLAVE[[#This Row],[Max]]-T0min</f>
        <v>341.7</v>
      </c>
      <c r="AH157" s="86">
        <f>COUNTIFS(EXTR_AUTOCLAVE[[#This Row],[Date/Heure]:[BORNE]],"&gt;=385",$A$1:$AD$1,"TC")</f>
        <v>0</v>
      </c>
      <c r="AI157" s="86">
        <f>COUNTIFS(EXTR_AUTOCLAVE[[#This Row],[Date/Heure]:[BORNE]],"&gt;=200",$A$1:$AD$1,"TC")</f>
        <v>6</v>
      </c>
      <c r="AJ157" s="86">
        <f>COUNTIFS(EXTR_AUTOCLAVE[[#This Row],[Date/Heure]:[BORNE]],"&gt;=99",$A$1:$AD$1,"TC")</f>
        <v>6</v>
      </c>
    </row>
    <row r="158" spans="1:36" x14ac:dyDescent="0.25">
      <c r="A158" s="71">
        <v>45006.506539351853</v>
      </c>
      <c r="B158">
        <v>366</v>
      </c>
      <c r="C158">
        <v>4.5</v>
      </c>
      <c r="D158">
        <v>365.8</v>
      </c>
      <c r="E158">
        <v>-115</v>
      </c>
      <c r="F158">
        <v>4.3</v>
      </c>
      <c r="G158">
        <v>352.9</v>
      </c>
      <c r="H158">
        <v>362.4</v>
      </c>
      <c r="I158">
        <v>364.5</v>
      </c>
      <c r="J158">
        <v>360.7</v>
      </c>
      <c r="K158">
        <v>362</v>
      </c>
      <c r="L158">
        <v>1372</v>
      </c>
      <c r="M158">
        <v>1372</v>
      </c>
      <c r="N158">
        <v>1372</v>
      </c>
      <c r="O158">
        <v>1372</v>
      </c>
      <c r="P158">
        <v>1372</v>
      </c>
      <c r="Q158">
        <v>1372</v>
      </c>
      <c r="R158">
        <v>353</v>
      </c>
      <c r="S158">
        <v>353.2</v>
      </c>
      <c r="T158">
        <v>1372</v>
      </c>
      <c r="U158">
        <v>-6</v>
      </c>
      <c r="V158">
        <v>5</v>
      </c>
      <c r="W158">
        <v>-121</v>
      </c>
      <c r="X158">
        <v>-109</v>
      </c>
      <c r="Y158">
        <v>-1</v>
      </c>
      <c r="Z158">
        <v>-119</v>
      </c>
      <c r="AC158"/>
      <c r="AE158" s="85">
        <f>_xlfn.MAXIFS(EXTR_AUTOCLAVE[[#This Row],[Date/Heure]:[BORNE]],$A$1:$AD$1,"TC")</f>
        <v>364.5</v>
      </c>
      <c r="AF158" s="66">
        <f>_xlfn.MINIFS(EXTR_AUTOCLAVE[[#This Row],[Date/Heure]:[BORNE]],$A$1:$AD$1,"TC")</f>
        <v>353</v>
      </c>
      <c r="AG158" s="86">
        <f>EXTR_AUTOCLAVE[[#This Row],[Max]]-T0min</f>
        <v>343.7</v>
      </c>
      <c r="AH158" s="86">
        <f>COUNTIFS(EXTR_AUTOCLAVE[[#This Row],[Date/Heure]:[BORNE]],"&gt;=385",$A$1:$AD$1,"TC")</f>
        <v>0</v>
      </c>
      <c r="AI158" s="86">
        <f>COUNTIFS(EXTR_AUTOCLAVE[[#This Row],[Date/Heure]:[BORNE]],"&gt;=200",$A$1:$AD$1,"TC")</f>
        <v>6</v>
      </c>
      <c r="AJ158" s="86">
        <f>COUNTIFS(EXTR_AUTOCLAVE[[#This Row],[Date/Heure]:[BORNE]],"&gt;=99",$A$1:$AD$1,"TC")</f>
        <v>6</v>
      </c>
    </row>
    <row r="159" spans="1:36" x14ac:dyDescent="0.25">
      <c r="A159" s="71">
        <v>45006.506886574076</v>
      </c>
      <c r="B159">
        <v>367.1</v>
      </c>
      <c r="C159">
        <v>5.0999999999999996</v>
      </c>
      <c r="D159">
        <v>367.1</v>
      </c>
      <c r="E159">
        <v>-115</v>
      </c>
      <c r="F159">
        <v>4.9000000000000004</v>
      </c>
      <c r="G159">
        <v>355.8</v>
      </c>
      <c r="H159">
        <v>364.3</v>
      </c>
      <c r="I159">
        <v>366.5</v>
      </c>
      <c r="J159">
        <v>362.8</v>
      </c>
      <c r="K159">
        <v>363.9</v>
      </c>
      <c r="L159">
        <v>1372</v>
      </c>
      <c r="M159">
        <v>1372</v>
      </c>
      <c r="N159">
        <v>1367.3</v>
      </c>
      <c r="O159">
        <v>1372</v>
      </c>
      <c r="P159">
        <v>1372</v>
      </c>
      <c r="Q159">
        <v>1372</v>
      </c>
      <c r="R159">
        <v>355</v>
      </c>
      <c r="S159">
        <v>355.4</v>
      </c>
      <c r="T159">
        <v>1372</v>
      </c>
      <c r="U159">
        <v>-6</v>
      </c>
      <c r="V159">
        <v>5</v>
      </c>
      <c r="W159">
        <v>-121</v>
      </c>
      <c r="X159">
        <v>-109</v>
      </c>
      <c r="Y159">
        <v>-1</v>
      </c>
      <c r="Z159">
        <v>-119</v>
      </c>
      <c r="AC159"/>
      <c r="AE159" s="85">
        <f>_xlfn.MAXIFS(EXTR_AUTOCLAVE[[#This Row],[Date/Heure]:[BORNE]],$A$1:$AD$1,"TC")</f>
        <v>366.5</v>
      </c>
      <c r="AF159" s="66">
        <f>_xlfn.MINIFS(EXTR_AUTOCLAVE[[#This Row],[Date/Heure]:[BORNE]],$A$1:$AD$1,"TC")</f>
        <v>355</v>
      </c>
      <c r="AG159" s="86">
        <f>EXTR_AUTOCLAVE[[#This Row],[Max]]-T0min</f>
        <v>345.7</v>
      </c>
      <c r="AH159" s="86">
        <f>COUNTIFS(EXTR_AUTOCLAVE[[#This Row],[Date/Heure]:[BORNE]],"&gt;=385",$A$1:$AD$1,"TC")</f>
        <v>0</v>
      </c>
      <c r="AI159" s="86">
        <f>COUNTIFS(EXTR_AUTOCLAVE[[#This Row],[Date/Heure]:[BORNE]],"&gt;=200",$A$1:$AD$1,"TC")</f>
        <v>6</v>
      </c>
      <c r="AJ159" s="86">
        <f>COUNTIFS(EXTR_AUTOCLAVE[[#This Row],[Date/Heure]:[BORNE]],"&gt;=99",$A$1:$AD$1,"TC")</f>
        <v>6</v>
      </c>
    </row>
    <row r="160" spans="1:36" x14ac:dyDescent="0.25">
      <c r="A160" s="71">
        <v>45006.507233796299</v>
      </c>
      <c r="B160">
        <v>368.4</v>
      </c>
      <c r="C160">
        <v>5.7</v>
      </c>
      <c r="D160">
        <v>368.5</v>
      </c>
      <c r="E160">
        <v>-115</v>
      </c>
      <c r="F160">
        <v>5.5</v>
      </c>
      <c r="G160">
        <v>359.2</v>
      </c>
      <c r="H160">
        <v>366.2</v>
      </c>
      <c r="I160">
        <v>368.4</v>
      </c>
      <c r="J160">
        <v>365</v>
      </c>
      <c r="K160">
        <v>366</v>
      </c>
      <c r="L160">
        <v>1372</v>
      </c>
      <c r="M160">
        <v>1372</v>
      </c>
      <c r="N160">
        <v>1300.5999999999999</v>
      </c>
      <c r="O160">
        <v>1372</v>
      </c>
      <c r="P160">
        <v>1372</v>
      </c>
      <c r="Q160">
        <v>1372</v>
      </c>
      <c r="R160">
        <v>357.2</v>
      </c>
      <c r="S160">
        <v>357.7</v>
      </c>
      <c r="T160">
        <v>1372</v>
      </c>
      <c r="U160">
        <v>-6</v>
      </c>
      <c r="V160">
        <v>5</v>
      </c>
      <c r="W160">
        <v>-121</v>
      </c>
      <c r="X160">
        <v>-109</v>
      </c>
      <c r="Y160">
        <v>-1</v>
      </c>
      <c r="Z160">
        <v>-119</v>
      </c>
      <c r="AC160"/>
      <c r="AE160" s="85">
        <f>_xlfn.MAXIFS(EXTR_AUTOCLAVE[[#This Row],[Date/Heure]:[BORNE]],$A$1:$AD$1,"TC")</f>
        <v>368.4</v>
      </c>
      <c r="AF160" s="66">
        <f>_xlfn.MINIFS(EXTR_AUTOCLAVE[[#This Row],[Date/Heure]:[BORNE]],$A$1:$AD$1,"TC")</f>
        <v>357.2</v>
      </c>
      <c r="AG160" s="86">
        <f>EXTR_AUTOCLAVE[[#This Row],[Max]]-T0min</f>
        <v>347.59999999999997</v>
      </c>
      <c r="AH160" s="86">
        <f>COUNTIFS(EXTR_AUTOCLAVE[[#This Row],[Date/Heure]:[BORNE]],"&gt;=385",$A$1:$AD$1,"TC")</f>
        <v>0</v>
      </c>
      <c r="AI160" s="86">
        <f>COUNTIFS(EXTR_AUTOCLAVE[[#This Row],[Date/Heure]:[BORNE]],"&gt;=200",$A$1:$AD$1,"TC")</f>
        <v>6</v>
      </c>
      <c r="AJ160" s="86">
        <f>COUNTIFS(EXTR_AUTOCLAVE[[#This Row],[Date/Heure]:[BORNE]],"&gt;=99",$A$1:$AD$1,"TC")</f>
        <v>6</v>
      </c>
    </row>
    <row r="161" spans="1:36" x14ac:dyDescent="0.25">
      <c r="A161" s="71">
        <v>45006.507581018515</v>
      </c>
      <c r="B161">
        <v>369.8</v>
      </c>
      <c r="C161">
        <v>6.3</v>
      </c>
      <c r="D161">
        <v>369.9</v>
      </c>
      <c r="E161">
        <v>-115</v>
      </c>
      <c r="F161">
        <v>6.1</v>
      </c>
      <c r="G161">
        <v>362.6</v>
      </c>
      <c r="H161">
        <v>368.1</v>
      </c>
      <c r="I161">
        <v>370.3</v>
      </c>
      <c r="J161">
        <v>367</v>
      </c>
      <c r="K161">
        <v>367.9</v>
      </c>
      <c r="L161">
        <v>1372</v>
      </c>
      <c r="M161">
        <v>1372</v>
      </c>
      <c r="N161">
        <v>1248</v>
      </c>
      <c r="O161">
        <v>1372</v>
      </c>
      <c r="P161">
        <v>1372</v>
      </c>
      <c r="Q161">
        <v>1372</v>
      </c>
      <c r="R161">
        <v>359.3</v>
      </c>
      <c r="S161">
        <v>360</v>
      </c>
      <c r="T161">
        <v>1372</v>
      </c>
      <c r="U161">
        <v>-6</v>
      </c>
      <c r="V161">
        <v>5</v>
      </c>
      <c r="W161">
        <v>-120</v>
      </c>
      <c r="X161">
        <v>-108</v>
      </c>
      <c r="Y161">
        <v>0</v>
      </c>
      <c r="Z161">
        <v>-118</v>
      </c>
      <c r="AC161"/>
      <c r="AE161" s="85">
        <f>_xlfn.MAXIFS(EXTR_AUTOCLAVE[[#This Row],[Date/Heure]:[BORNE]],$A$1:$AD$1,"TC")</f>
        <v>370.3</v>
      </c>
      <c r="AF161" s="66">
        <f>_xlfn.MINIFS(EXTR_AUTOCLAVE[[#This Row],[Date/Heure]:[BORNE]],$A$1:$AD$1,"TC")</f>
        <v>359.3</v>
      </c>
      <c r="AG161" s="86">
        <f>EXTR_AUTOCLAVE[[#This Row],[Max]]-T0min</f>
        <v>349.5</v>
      </c>
      <c r="AH161" s="86">
        <f>COUNTIFS(EXTR_AUTOCLAVE[[#This Row],[Date/Heure]:[BORNE]],"&gt;=385",$A$1:$AD$1,"TC")</f>
        <v>0</v>
      </c>
      <c r="AI161" s="86">
        <f>COUNTIFS(EXTR_AUTOCLAVE[[#This Row],[Date/Heure]:[BORNE]],"&gt;=200",$A$1:$AD$1,"TC")</f>
        <v>6</v>
      </c>
      <c r="AJ161" s="86">
        <f>COUNTIFS(EXTR_AUTOCLAVE[[#This Row],[Date/Heure]:[BORNE]],"&gt;=99",$A$1:$AD$1,"TC")</f>
        <v>6</v>
      </c>
    </row>
    <row r="162" spans="1:36" x14ac:dyDescent="0.25">
      <c r="A162" s="71">
        <v>45006.507928240739</v>
      </c>
      <c r="B162">
        <v>371</v>
      </c>
      <c r="C162">
        <v>6.9</v>
      </c>
      <c r="D162">
        <v>371.3</v>
      </c>
      <c r="E162">
        <v>-115</v>
      </c>
      <c r="F162">
        <v>6.7</v>
      </c>
      <c r="G162">
        <v>365.7</v>
      </c>
      <c r="H162">
        <v>369.9</v>
      </c>
      <c r="I162">
        <v>372.1</v>
      </c>
      <c r="J162">
        <v>368.9</v>
      </c>
      <c r="K162">
        <v>369.8</v>
      </c>
      <c r="L162">
        <v>1372</v>
      </c>
      <c r="M162">
        <v>1372</v>
      </c>
      <c r="N162">
        <v>1203.5999999999999</v>
      </c>
      <c r="O162">
        <v>1372</v>
      </c>
      <c r="P162">
        <v>1372</v>
      </c>
      <c r="Q162">
        <v>1372</v>
      </c>
      <c r="R162">
        <v>361.5</v>
      </c>
      <c r="S162">
        <v>362.3</v>
      </c>
      <c r="T162">
        <v>1372</v>
      </c>
      <c r="U162">
        <v>-6</v>
      </c>
      <c r="V162">
        <v>5</v>
      </c>
      <c r="W162">
        <v>-120</v>
      </c>
      <c r="X162">
        <v>-110</v>
      </c>
      <c r="Y162">
        <v>-1</v>
      </c>
      <c r="Z162">
        <v>-119</v>
      </c>
      <c r="AC162"/>
      <c r="AE162" s="85">
        <f>_xlfn.MAXIFS(EXTR_AUTOCLAVE[[#This Row],[Date/Heure]:[BORNE]],$A$1:$AD$1,"TC")</f>
        <v>372.1</v>
      </c>
      <c r="AF162" s="66">
        <f>_xlfn.MINIFS(EXTR_AUTOCLAVE[[#This Row],[Date/Heure]:[BORNE]],$A$1:$AD$1,"TC")</f>
        <v>361.5</v>
      </c>
      <c r="AG162" s="86">
        <f>EXTR_AUTOCLAVE[[#This Row],[Max]]-T0min</f>
        <v>351.3</v>
      </c>
      <c r="AH162" s="86">
        <f>COUNTIFS(EXTR_AUTOCLAVE[[#This Row],[Date/Heure]:[BORNE]],"&gt;=385",$A$1:$AD$1,"TC")</f>
        <v>0</v>
      </c>
      <c r="AI162" s="86">
        <f>COUNTIFS(EXTR_AUTOCLAVE[[#This Row],[Date/Heure]:[BORNE]],"&gt;=200",$A$1:$AD$1,"TC")</f>
        <v>6</v>
      </c>
      <c r="AJ162" s="86">
        <f>COUNTIFS(EXTR_AUTOCLAVE[[#This Row],[Date/Heure]:[BORNE]],"&gt;=99",$A$1:$AD$1,"TC")</f>
        <v>6</v>
      </c>
    </row>
    <row r="163" spans="1:36" x14ac:dyDescent="0.25">
      <c r="A163" s="71">
        <v>45006.508275462962</v>
      </c>
      <c r="B163">
        <v>372.3</v>
      </c>
      <c r="C163">
        <v>7.5</v>
      </c>
      <c r="D163">
        <v>372.6</v>
      </c>
      <c r="E163">
        <v>-115</v>
      </c>
      <c r="F163">
        <v>7.4</v>
      </c>
      <c r="G163">
        <v>368</v>
      </c>
      <c r="H163">
        <v>371.8</v>
      </c>
      <c r="I163">
        <v>373.8</v>
      </c>
      <c r="J163">
        <v>370.7</v>
      </c>
      <c r="K163">
        <v>371.6</v>
      </c>
      <c r="L163">
        <v>1372</v>
      </c>
      <c r="M163">
        <v>1372</v>
      </c>
      <c r="N163">
        <v>1166.4000000000001</v>
      </c>
      <c r="O163">
        <v>1372</v>
      </c>
      <c r="P163">
        <v>1372</v>
      </c>
      <c r="Q163">
        <v>1372</v>
      </c>
      <c r="R163">
        <v>363.5</v>
      </c>
      <c r="S163">
        <v>364.4</v>
      </c>
      <c r="T163">
        <v>1372</v>
      </c>
      <c r="U163">
        <v>-6</v>
      </c>
      <c r="V163">
        <v>5</v>
      </c>
      <c r="W163">
        <v>-120</v>
      </c>
      <c r="X163">
        <v>-109</v>
      </c>
      <c r="Y163">
        <v>-1</v>
      </c>
      <c r="Z163">
        <v>-119</v>
      </c>
      <c r="AC163"/>
      <c r="AE163" s="85">
        <f>_xlfn.MAXIFS(EXTR_AUTOCLAVE[[#This Row],[Date/Heure]:[BORNE]],$A$1:$AD$1,"TC")</f>
        <v>373.8</v>
      </c>
      <c r="AF163" s="66">
        <f>_xlfn.MINIFS(EXTR_AUTOCLAVE[[#This Row],[Date/Heure]:[BORNE]],$A$1:$AD$1,"TC")</f>
        <v>363.5</v>
      </c>
      <c r="AG163" s="86">
        <f>EXTR_AUTOCLAVE[[#This Row],[Max]]-T0min</f>
        <v>353</v>
      </c>
      <c r="AH163" s="86">
        <f>COUNTIFS(EXTR_AUTOCLAVE[[#This Row],[Date/Heure]:[BORNE]],"&gt;=385",$A$1:$AD$1,"TC")</f>
        <v>0</v>
      </c>
      <c r="AI163" s="86">
        <f>COUNTIFS(EXTR_AUTOCLAVE[[#This Row],[Date/Heure]:[BORNE]],"&gt;=200",$A$1:$AD$1,"TC")</f>
        <v>6</v>
      </c>
      <c r="AJ163" s="86">
        <f>COUNTIFS(EXTR_AUTOCLAVE[[#This Row],[Date/Heure]:[BORNE]],"&gt;=99",$A$1:$AD$1,"TC")</f>
        <v>6</v>
      </c>
    </row>
    <row r="164" spans="1:36" x14ac:dyDescent="0.25">
      <c r="A164" s="71">
        <v>45006.508622685185</v>
      </c>
      <c r="B164">
        <v>373.4</v>
      </c>
      <c r="C164">
        <v>8.1</v>
      </c>
      <c r="D164">
        <v>374</v>
      </c>
      <c r="E164">
        <v>-115</v>
      </c>
      <c r="F164">
        <v>8</v>
      </c>
      <c r="G164">
        <v>370</v>
      </c>
      <c r="H164">
        <v>373.4</v>
      </c>
      <c r="I164">
        <v>375.5</v>
      </c>
      <c r="J164">
        <v>372.4</v>
      </c>
      <c r="K164">
        <v>373.4</v>
      </c>
      <c r="L164">
        <v>1372</v>
      </c>
      <c r="M164">
        <v>1372</v>
      </c>
      <c r="N164">
        <v>1132.9000000000001</v>
      </c>
      <c r="O164">
        <v>1372</v>
      </c>
      <c r="P164">
        <v>1372</v>
      </c>
      <c r="Q164">
        <v>1372</v>
      </c>
      <c r="R164">
        <v>365.5</v>
      </c>
      <c r="S164">
        <v>366.7</v>
      </c>
      <c r="T164">
        <v>1372</v>
      </c>
      <c r="U164">
        <v>-6</v>
      </c>
      <c r="V164">
        <v>5</v>
      </c>
      <c r="W164">
        <v>-121</v>
      </c>
      <c r="X164">
        <v>-110</v>
      </c>
      <c r="Y164">
        <v>-1</v>
      </c>
      <c r="Z164">
        <v>-119</v>
      </c>
      <c r="AC164"/>
      <c r="AE164" s="85">
        <f>_xlfn.MAXIFS(EXTR_AUTOCLAVE[[#This Row],[Date/Heure]:[BORNE]],$A$1:$AD$1,"TC")</f>
        <v>375.5</v>
      </c>
      <c r="AF164" s="66">
        <f>_xlfn.MINIFS(EXTR_AUTOCLAVE[[#This Row],[Date/Heure]:[BORNE]],$A$1:$AD$1,"TC")</f>
        <v>365.5</v>
      </c>
      <c r="AG164" s="86">
        <f>EXTR_AUTOCLAVE[[#This Row],[Max]]-T0min</f>
        <v>354.7</v>
      </c>
      <c r="AH164" s="86">
        <f>COUNTIFS(EXTR_AUTOCLAVE[[#This Row],[Date/Heure]:[BORNE]],"&gt;=385",$A$1:$AD$1,"TC")</f>
        <v>0</v>
      </c>
      <c r="AI164" s="86">
        <f>COUNTIFS(EXTR_AUTOCLAVE[[#This Row],[Date/Heure]:[BORNE]],"&gt;=200",$A$1:$AD$1,"TC")</f>
        <v>6</v>
      </c>
      <c r="AJ164" s="86">
        <f>COUNTIFS(EXTR_AUTOCLAVE[[#This Row],[Date/Heure]:[BORNE]],"&gt;=99",$A$1:$AD$1,"TC")</f>
        <v>6</v>
      </c>
    </row>
    <row r="165" spans="1:36" x14ac:dyDescent="0.25">
      <c r="A165" s="71">
        <v>45006.508969907409</v>
      </c>
      <c r="B165">
        <v>374.7</v>
      </c>
      <c r="C165">
        <v>8.6999999999999993</v>
      </c>
      <c r="D165">
        <v>375.4</v>
      </c>
      <c r="E165">
        <v>-115</v>
      </c>
      <c r="F165">
        <v>8.6</v>
      </c>
      <c r="G165">
        <v>371.9</v>
      </c>
      <c r="H165">
        <v>375.3</v>
      </c>
      <c r="I165">
        <v>377.2</v>
      </c>
      <c r="J165">
        <v>374.3</v>
      </c>
      <c r="K165">
        <v>375.1</v>
      </c>
      <c r="L165">
        <v>1372</v>
      </c>
      <c r="M165">
        <v>1372</v>
      </c>
      <c r="N165">
        <v>1107.8</v>
      </c>
      <c r="O165">
        <v>1372</v>
      </c>
      <c r="P165">
        <v>1372</v>
      </c>
      <c r="Q165">
        <v>1372</v>
      </c>
      <c r="R165">
        <v>367.5</v>
      </c>
      <c r="S165">
        <v>368.8</v>
      </c>
      <c r="T165">
        <v>1372</v>
      </c>
      <c r="U165">
        <v>-6</v>
      </c>
      <c r="V165">
        <v>5</v>
      </c>
      <c r="W165">
        <v>-121</v>
      </c>
      <c r="X165">
        <v>-107</v>
      </c>
      <c r="Y165">
        <v>-1</v>
      </c>
      <c r="Z165">
        <v>-119</v>
      </c>
      <c r="AC165"/>
      <c r="AE165" s="85">
        <f>_xlfn.MAXIFS(EXTR_AUTOCLAVE[[#This Row],[Date/Heure]:[BORNE]],$A$1:$AD$1,"TC")</f>
        <v>377.2</v>
      </c>
      <c r="AF165" s="66">
        <f>_xlfn.MINIFS(EXTR_AUTOCLAVE[[#This Row],[Date/Heure]:[BORNE]],$A$1:$AD$1,"TC")</f>
        <v>367.5</v>
      </c>
      <c r="AG165" s="86">
        <f>EXTR_AUTOCLAVE[[#This Row],[Max]]-T0min</f>
        <v>356.4</v>
      </c>
      <c r="AH165" s="86">
        <f>COUNTIFS(EXTR_AUTOCLAVE[[#This Row],[Date/Heure]:[BORNE]],"&gt;=385",$A$1:$AD$1,"TC")</f>
        <v>0</v>
      </c>
      <c r="AI165" s="86">
        <f>COUNTIFS(EXTR_AUTOCLAVE[[#This Row],[Date/Heure]:[BORNE]],"&gt;=200",$A$1:$AD$1,"TC")</f>
        <v>6</v>
      </c>
      <c r="AJ165" s="86">
        <f>COUNTIFS(EXTR_AUTOCLAVE[[#This Row],[Date/Heure]:[BORNE]],"&gt;=99",$A$1:$AD$1,"TC")</f>
        <v>6</v>
      </c>
    </row>
    <row r="166" spans="1:36" x14ac:dyDescent="0.25">
      <c r="A166" s="71">
        <v>45006.509317129632</v>
      </c>
      <c r="B166">
        <v>375.9</v>
      </c>
      <c r="C166">
        <v>9.3000000000000007</v>
      </c>
      <c r="D166">
        <v>376.8</v>
      </c>
      <c r="E166">
        <v>-115</v>
      </c>
      <c r="F166">
        <v>9.1999999999999993</v>
      </c>
      <c r="G166">
        <v>373.3</v>
      </c>
      <c r="H166">
        <v>376.8</v>
      </c>
      <c r="I166">
        <v>378.6</v>
      </c>
      <c r="J166">
        <v>375.9</v>
      </c>
      <c r="K166">
        <v>376.7</v>
      </c>
      <c r="L166">
        <v>1372</v>
      </c>
      <c r="M166">
        <v>1372</v>
      </c>
      <c r="N166">
        <v>1083.7</v>
      </c>
      <c r="O166">
        <v>1372</v>
      </c>
      <c r="P166">
        <v>1372</v>
      </c>
      <c r="Q166">
        <v>1372</v>
      </c>
      <c r="R166">
        <v>369.4</v>
      </c>
      <c r="S166">
        <v>370.9</v>
      </c>
      <c r="T166">
        <v>1372</v>
      </c>
      <c r="U166">
        <v>-6</v>
      </c>
      <c r="V166">
        <v>5</v>
      </c>
      <c r="W166">
        <v>-120</v>
      </c>
      <c r="X166">
        <v>-106</v>
      </c>
      <c r="Y166">
        <v>-1</v>
      </c>
      <c r="Z166">
        <v>-119</v>
      </c>
      <c r="AC166"/>
      <c r="AE166" s="85">
        <f>_xlfn.MAXIFS(EXTR_AUTOCLAVE[[#This Row],[Date/Heure]:[BORNE]],$A$1:$AD$1,"TC")</f>
        <v>378.6</v>
      </c>
      <c r="AF166" s="66">
        <f>_xlfn.MINIFS(EXTR_AUTOCLAVE[[#This Row],[Date/Heure]:[BORNE]],$A$1:$AD$1,"TC")</f>
        <v>369.4</v>
      </c>
      <c r="AG166" s="86">
        <f>EXTR_AUTOCLAVE[[#This Row],[Max]]-T0min</f>
        <v>357.8</v>
      </c>
      <c r="AH166" s="86">
        <f>COUNTIFS(EXTR_AUTOCLAVE[[#This Row],[Date/Heure]:[BORNE]],"&gt;=385",$A$1:$AD$1,"TC")</f>
        <v>0</v>
      </c>
      <c r="AI166" s="86">
        <f>COUNTIFS(EXTR_AUTOCLAVE[[#This Row],[Date/Heure]:[BORNE]],"&gt;=200",$A$1:$AD$1,"TC")</f>
        <v>6</v>
      </c>
      <c r="AJ166" s="86">
        <f>COUNTIFS(EXTR_AUTOCLAVE[[#This Row],[Date/Heure]:[BORNE]],"&gt;=99",$A$1:$AD$1,"TC")</f>
        <v>6</v>
      </c>
    </row>
    <row r="167" spans="1:36" x14ac:dyDescent="0.25">
      <c r="A167" s="71">
        <v>45006.509664351855</v>
      </c>
      <c r="B167">
        <v>377.2</v>
      </c>
      <c r="C167">
        <v>9.9</v>
      </c>
      <c r="D167">
        <v>378.1</v>
      </c>
      <c r="E167">
        <v>-115</v>
      </c>
      <c r="F167">
        <v>9.8000000000000007</v>
      </c>
      <c r="G167">
        <v>374.7</v>
      </c>
      <c r="H167">
        <v>378.4</v>
      </c>
      <c r="I167">
        <v>380.1</v>
      </c>
      <c r="J167">
        <v>377.5</v>
      </c>
      <c r="K167">
        <v>378.2</v>
      </c>
      <c r="L167">
        <v>1372</v>
      </c>
      <c r="M167">
        <v>1372</v>
      </c>
      <c r="N167">
        <v>1063.5999999999999</v>
      </c>
      <c r="O167">
        <v>1372</v>
      </c>
      <c r="P167">
        <v>1372</v>
      </c>
      <c r="Q167">
        <v>1372</v>
      </c>
      <c r="R167">
        <v>371.3</v>
      </c>
      <c r="S167">
        <v>372.8</v>
      </c>
      <c r="T167">
        <v>1372</v>
      </c>
      <c r="U167">
        <v>-6</v>
      </c>
      <c r="V167">
        <v>5</v>
      </c>
      <c r="W167">
        <v>-120</v>
      </c>
      <c r="X167">
        <v>-106</v>
      </c>
      <c r="Y167">
        <v>-1</v>
      </c>
      <c r="Z167">
        <v>-118</v>
      </c>
      <c r="AC167"/>
      <c r="AE167" s="85">
        <f>_xlfn.MAXIFS(EXTR_AUTOCLAVE[[#This Row],[Date/Heure]:[BORNE]],$A$1:$AD$1,"TC")</f>
        <v>380.1</v>
      </c>
      <c r="AF167" s="66">
        <f>_xlfn.MINIFS(EXTR_AUTOCLAVE[[#This Row],[Date/Heure]:[BORNE]],$A$1:$AD$1,"TC")</f>
        <v>371.3</v>
      </c>
      <c r="AG167" s="86">
        <f>EXTR_AUTOCLAVE[[#This Row],[Max]]-T0min</f>
        <v>359.3</v>
      </c>
      <c r="AH167" s="86">
        <f>COUNTIFS(EXTR_AUTOCLAVE[[#This Row],[Date/Heure]:[BORNE]],"&gt;=385",$A$1:$AD$1,"TC")</f>
        <v>0</v>
      </c>
      <c r="AI167" s="86">
        <f>COUNTIFS(EXTR_AUTOCLAVE[[#This Row],[Date/Heure]:[BORNE]],"&gt;=200",$A$1:$AD$1,"TC")</f>
        <v>6</v>
      </c>
      <c r="AJ167" s="86">
        <f>COUNTIFS(EXTR_AUTOCLAVE[[#This Row],[Date/Heure]:[BORNE]],"&gt;=99",$A$1:$AD$1,"TC")</f>
        <v>6</v>
      </c>
    </row>
    <row r="168" spans="1:36" x14ac:dyDescent="0.25">
      <c r="A168" s="71">
        <v>45006.510011574072</v>
      </c>
      <c r="B168">
        <v>378.3</v>
      </c>
      <c r="C168">
        <v>10</v>
      </c>
      <c r="D168">
        <v>379.5</v>
      </c>
      <c r="E168">
        <v>-115</v>
      </c>
      <c r="F168">
        <v>10.1</v>
      </c>
      <c r="G168">
        <v>378.2</v>
      </c>
      <c r="H168">
        <v>380.1</v>
      </c>
      <c r="I168">
        <v>381.8</v>
      </c>
      <c r="J168">
        <v>379.1</v>
      </c>
      <c r="K168">
        <v>379.7</v>
      </c>
      <c r="L168">
        <v>1372</v>
      </c>
      <c r="M168">
        <v>1372</v>
      </c>
      <c r="N168">
        <v>1048.5</v>
      </c>
      <c r="O168">
        <v>1372</v>
      </c>
      <c r="P168">
        <v>1372</v>
      </c>
      <c r="Q168">
        <v>1372</v>
      </c>
      <c r="R168">
        <v>373.1</v>
      </c>
      <c r="S168">
        <v>374.8</v>
      </c>
      <c r="T168">
        <v>1372</v>
      </c>
      <c r="U168">
        <v>-6</v>
      </c>
      <c r="V168">
        <v>6</v>
      </c>
      <c r="W168">
        <v>-121</v>
      </c>
      <c r="X168">
        <v>-109</v>
      </c>
      <c r="Y168">
        <v>-1</v>
      </c>
      <c r="Z168">
        <v>-119</v>
      </c>
      <c r="AC168"/>
      <c r="AE168" s="85">
        <f>_xlfn.MAXIFS(EXTR_AUTOCLAVE[[#This Row],[Date/Heure]:[BORNE]],$A$1:$AD$1,"TC")</f>
        <v>381.8</v>
      </c>
      <c r="AF168" s="66">
        <f>_xlfn.MINIFS(EXTR_AUTOCLAVE[[#This Row],[Date/Heure]:[BORNE]],$A$1:$AD$1,"TC")</f>
        <v>373.1</v>
      </c>
      <c r="AG168" s="86">
        <f>EXTR_AUTOCLAVE[[#This Row],[Max]]-T0min</f>
        <v>361</v>
      </c>
      <c r="AH168" s="86">
        <f>COUNTIFS(EXTR_AUTOCLAVE[[#This Row],[Date/Heure]:[BORNE]],"&gt;=385",$A$1:$AD$1,"TC")</f>
        <v>0</v>
      </c>
      <c r="AI168" s="86">
        <f>COUNTIFS(EXTR_AUTOCLAVE[[#This Row],[Date/Heure]:[BORNE]],"&gt;=200",$A$1:$AD$1,"TC")</f>
        <v>6</v>
      </c>
      <c r="AJ168" s="86">
        <f>COUNTIFS(EXTR_AUTOCLAVE[[#This Row],[Date/Heure]:[BORNE]],"&gt;=99",$A$1:$AD$1,"TC")</f>
        <v>6</v>
      </c>
    </row>
    <row r="169" spans="1:36" x14ac:dyDescent="0.25">
      <c r="A169" s="71">
        <v>45006.510358796295</v>
      </c>
      <c r="B169">
        <v>379.7</v>
      </c>
      <c r="C169">
        <v>10</v>
      </c>
      <c r="D169">
        <v>380.9</v>
      </c>
      <c r="E169">
        <v>-115</v>
      </c>
      <c r="F169">
        <v>10.1</v>
      </c>
      <c r="G169">
        <v>383.1</v>
      </c>
      <c r="H169">
        <v>381.6</v>
      </c>
      <c r="I169">
        <v>383.2</v>
      </c>
      <c r="J169">
        <v>380.5</v>
      </c>
      <c r="K169">
        <v>381.1</v>
      </c>
      <c r="L169">
        <v>1372</v>
      </c>
      <c r="M169">
        <v>1372</v>
      </c>
      <c r="N169">
        <v>1051.4000000000001</v>
      </c>
      <c r="O169">
        <v>1372</v>
      </c>
      <c r="P169">
        <v>1372</v>
      </c>
      <c r="Q169">
        <v>1372</v>
      </c>
      <c r="R169">
        <v>374.8</v>
      </c>
      <c r="S169">
        <v>376.6</v>
      </c>
      <c r="T169">
        <v>1372</v>
      </c>
      <c r="U169">
        <v>-6</v>
      </c>
      <c r="V169">
        <v>6</v>
      </c>
      <c r="W169">
        <v>-121</v>
      </c>
      <c r="X169">
        <v>-109</v>
      </c>
      <c r="Y169">
        <v>-1</v>
      </c>
      <c r="Z169">
        <v>-119</v>
      </c>
      <c r="AC169"/>
      <c r="AE169" s="85">
        <f>_xlfn.MAXIFS(EXTR_AUTOCLAVE[[#This Row],[Date/Heure]:[BORNE]],$A$1:$AD$1,"TC")</f>
        <v>383.2</v>
      </c>
      <c r="AF169" s="66">
        <f>_xlfn.MINIFS(EXTR_AUTOCLAVE[[#This Row],[Date/Heure]:[BORNE]],$A$1:$AD$1,"TC")</f>
        <v>374.8</v>
      </c>
      <c r="AG169" s="86">
        <f>EXTR_AUTOCLAVE[[#This Row],[Max]]-T0min</f>
        <v>362.4</v>
      </c>
      <c r="AH169" s="86">
        <f>COUNTIFS(EXTR_AUTOCLAVE[[#This Row],[Date/Heure]:[BORNE]],"&gt;=385",$A$1:$AD$1,"TC")</f>
        <v>0</v>
      </c>
      <c r="AI169" s="86">
        <f>COUNTIFS(EXTR_AUTOCLAVE[[#This Row],[Date/Heure]:[BORNE]],"&gt;=200",$A$1:$AD$1,"TC")</f>
        <v>6</v>
      </c>
      <c r="AJ169" s="86">
        <f>COUNTIFS(EXTR_AUTOCLAVE[[#This Row],[Date/Heure]:[BORNE]],"&gt;=99",$A$1:$AD$1,"TC")</f>
        <v>6</v>
      </c>
    </row>
    <row r="170" spans="1:36" x14ac:dyDescent="0.25">
      <c r="A170" s="71">
        <v>45006.510706018518</v>
      </c>
      <c r="B170">
        <v>381.8</v>
      </c>
      <c r="C170">
        <v>10</v>
      </c>
      <c r="D170">
        <v>382.3</v>
      </c>
      <c r="E170">
        <v>-115</v>
      </c>
      <c r="F170">
        <v>10</v>
      </c>
      <c r="G170">
        <v>384</v>
      </c>
      <c r="H170">
        <v>382.3</v>
      </c>
      <c r="I170">
        <v>383.7</v>
      </c>
      <c r="J170">
        <v>381.2</v>
      </c>
      <c r="K170">
        <v>381.6</v>
      </c>
      <c r="L170">
        <v>1372</v>
      </c>
      <c r="M170">
        <v>1372</v>
      </c>
      <c r="N170">
        <v>1074.3</v>
      </c>
      <c r="O170">
        <v>1372</v>
      </c>
      <c r="P170">
        <v>1372</v>
      </c>
      <c r="Q170">
        <v>1372</v>
      </c>
      <c r="R170">
        <v>376</v>
      </c>
      <c r="S170">
        <v>377.7</v>
      </c>
      <c r="T170">
        <v>1372</v>
      </c>
      <c r="U170">
        <v>-6</v>
      </c>
      <c r="V170">
        <v>5</v>
      </c>
      <c r="W170">
        <v>-120</v>
      </c>
      <c r="X170">
        <v>-108</v>
      </c>
      <c r="Y170">
        <v>-1</v>
      </c>
      <c r="Z170">
        <v>-120</v>
      </c>
      <c r="AC170"/>
      <c r="AE170" s="85">
        <f>_xlfn.MAXIFS(EXTR_AUTOCLAVE[[#This Row],[Date/Heure]:[BORNE]],$A$1:$AD$1,"TC")</f>
        <v>383.7</v>
      </c>
      <c r="AF170" s="66">
        <f>_xlfn.MINIFS(EXTR_AUTOCLAVE[[#This Row],[Date/Heure]:[BORNE]],$A$1:$AD$1,"TC")</f>
        <v>376</v>
      </c>
      <c r="AG170" s="86">
        <f>EXTR_AUTOCLAVE[[#This Row],[Max]]-T0min</f>
        <v>362.9</v>
      </c>
      <c r="AH170" s="86">
        <f>COUNTIFS(EXTR_AUTOCLAVE[[#This Row],[Date/Heure]:[BORNE]],"&gt;=385",$A$1:$AD$1,"TC")</f>
        <v>0</v>
      </c>
      <c r="AI170" s="86">
        <f>COUNTIFS(EXTR_AUTOCLAVE[[#This Row],[Date/Heure]:[BORNE]],"&gt;=200",$A$1:$AD$1,"TC")</f>
        <v>6</v>
      </c>
      <c r="AJ170" s="86">
        <f>COUNTIFS(EXTR_AUTOCLAVE[[#This Row],[Date/Heure]:[BORNE]],"&gt;=99",$A$1:$AD$1,"TC")</f>
        <v>6</v>
      </c>
    </row>
    <row r="171" spans="1:36" x14ac:dyDescent="0.25">
      <c r="A171" s="71">
        <v>45006.511053240742</v>
      </c>
      <c r="B171">
        <v>383.5</v>
      </c>
      <c r="C171">
        <v>10</v>
      </c>
      <c r="D171">
        <v>383.6</v>
      </c>
      <c r="E171">
        <v>-115</v>
      </c>
      <c r="F171">
        <v>10.1</v>
      </c>
      <c r="G171">
        <v>383.4</v>
      </c>
      <c r="H171">
        <v>382.7</v>
      </c>
      <c r="I171">
        <v>383.8</v>
      </c>
      <c r="J171">
        <v>381.5</v>
      </c>
      <c r="K171">
        <v>381.8</v>
      </c>
      <c r="L171">
        <v>1372</v>
      </c>
      <c r="M171">
        <v>1372</v>
      </c>
      <c r="N171">
        <v>1069.8</v>
      </c>
      <c r="O171">
        <v>1372</v>
      </c>
      <c r="P171">
        <v>1372</v>
      </c>
      <c r="Q171">
        <v>1372</v>
      </c>
      <c r="R171">
        <v>376.8</v>
      </c>
      <c r="S171">
        <v>378.6</v>
      </c>
      <c r="T171">
        <v>1372</v>
      </c>
      <c r="U171">
        <v>-6</v>
      </c>
      <c r="V171">
        <v>6</v>
      </c>
      <c r="W171">
        <v>-121</v>
      </c>
      <c r="X171">
        <v>-105</v>
      </c>
      <c r="Y171">
        <v>-1</v>
      </c>
      <c r="Z171">
        <v>-118</v>
      </c>
      <c r="AC171"/>
      <c r="AE171" s="85">
        <f>_xlfn.MAXIFS(EXTR_AUTOCLAVE[[#This Row],[Date/Heure]:[BORNE]],$A$1:$AD$1,"TC")</f>
        <v>383.8</v>
      </c>
      <c r="AF171" s="66">
        <f>_xlfn.MINIFS(EXTR_AUTOCLAVE[[#This Row],[Date/Heure]:[BORNE]],$A$1:$AD$1,"TC")</f>
        <v>376.8</v>
      </c>
      <c r="AG171" s="86">
        <f>EXTR_AUTOCLAVE[[#This Row],[Max]]-T0min</f>
        <v>363</v>
      </c>
      <c r="AH171" s="86">
        <f>COUNTIFS(EXTR_AUTOCLAVE[[#This Row],[Date/Heure]:[BORNE]],"&gt;=385",$A$1:$AD$1,"TC")</f>
        <v>0</v>
      </c>
      <c r="AI171" s="86">
        <f>COUNTIFS(EXTR_AUTOCLAVE[[#This Row],[Date/Heure]:[BORNE]],"&gt;=200",$A$1:$AD$1,"TC")</f>
        <v>6</v>
      </c>
      <c r="AJ171" s="86">
        <f>COUNTIFS(EXTR_AUTOCLAVE[[#This Row],[Date/Heure]:[BORNE]],"&gt;=99",$A$1:$AD$1,"TC")</f>
        <v>6</v>
      </c>
    </row>
    <row r="172" spans="1:36" x14ac:dyDescent="0.25">
      <c r="A172" s="71">
        <v>45006.511400462965</v>
      </c>
      <c r="B172">
        <v>384.9</v>
      </c>
      <c r="C172">
        <v>10</v>
      </c>
      <c r="D172">
        <v>385</v>
      </c>
      <c r="E172">
        <v>-115</v>
      </c>
      <c r="F172">
        <v>10.1</v>
      </c>
      <c r="G172">
        <v>384.1</v>
      </c>
      <c r="H172">
        <v>383.5</v>
      </c>
      <c r="I172">
        <v>384.6</v>
      </c>
      <c r="J172">
        <v>382.3</v>
      </c>
      <c r="K172">
        <v>382.7</v>
      </c>
      <c r="L172">
        <v>1372</v>
      </c>
      <c r="M172">
        <v>1372</v>
      </c>
      <c r="N172">
        <v>1038.0999999999999</v>
      </c>
      <c r="O172">
        <v>1372</v>
      </c>
      <c r="P172">
        <v>1372</v>
      </c>
      <c r="Q172">
        <v>1372</v>
      </c>
      <c r="R172">
        <v>378</v>
      </c>
      <c r="S172">
        <v>379.7</v>
      </c>
      <c r="T172">
        <v>1372</v>
      </c>
      <c r="U172">
        <v>-6</v>
      </c>
      <c r="V172">
        <v>6</v>
      </c>
      <c r="W172">
        <v>-120</v>
      </c>
      <c r="X172">
        <v>-108</v>
      </c>
      <c r="Y172">
        <v>-1</v>
      </c>
      <c r="Z172">
        <v>-119</v>
      </c>
      <c r="AC172"/>
      <c r="AE172" s="85">
        <f>_xlfn.MAXIFS(EXTR_AUTOCLAVE[[#This Row],[Date/Heure]:[BORNE]],$A$1:$AD$1,"TC")</f>
        <v>384.6</v>
      </c>
      <c r="AF172" s="66">
        <f>_xlfn.MINIFS(EXTR_AUTOCLAVE[[#This Row],[Date/Heure]:[BORNE]],$A$1:$AD$1,"TC")</f>
        <v>378</v>
      </c>
      <c r="AG172" s="86">
        <f>EXTR_AUTOCLAVE[[#This Row],[Max]]-T0min</f>
        <v>363.8</v>
      </c>
      <c r="AH172" s="86">
        <f>COUNTIFS(EXTR_AUTOCLAVE[[#This Row],[Date/Heure]:[BORNE]],"&gt;=385",$A$1:$AD$1,"TC")</f>
        <v>0</v>
      </c>
      <c r="AI172" s="86">
        <f>COUNTIFS(EXTR_AUTOCLAVE[[#This Row],[Date/Heure]:[BORNE]],"&gt;=200",$A$1:$AD$1,"TC")</f>
        <v>6</v>
      </c>
      <c r="AJ172" s="86">
        <f>COUNTIFS(EXTR_AUTOCLAVE[[#This Row],[Date/Heure]:[BORNE]],"&gt;=99",$A$1:$AD$1,"TC")</f>
        <v>6</v>
      </c>
    </row>
    <row r="173" spans="1:36" x14ac:dyDescent="0.25">
      <c r="A173" s="71">
        <v>45006.511747685188</v>
      </c>
      <c r="B173">
        <v>386.3</v>
      </c>
      <c r="C173">
        <v>10</v>
      </c>
      <c r="D173">
        <v>386.4</v>
      </c>
      <c r="E173">
        <v>-115</v>
      </c>
      <c r="F173">
        <v>10.199999999999999</v>
      </c>
      <c r="G173">
        <v>386.2</v>
      </c>
      <c r="H173">
        <v>384.8</v>
      </c>
      <c r="I173">
        <v>386</v>
      </c>
      <c r="J173">
        <v>383.6</v>
      </c>
      <c r="K173">
        <v>383.9</v>
      </c>
      <c r="L173">
        <v>1372</v>
      </c>
      <c r="M173">
        <v>1372</v>
      </c>
      <c r="N173">
        <v>1010</v>
      </c>
      <c r="O173">
        <v>1372</v>
      </c>
      <c r="P173">
        <v>1372</v>
      </c>
      <c r="Q173">
        <v>1372</v>
      </c>
      <c r="R173">
        <v>379.3</v>
      </c>
      <c r="S173">
        <v>381.1</v>
      </c>
      <c r="T173">
        <v>1372</v>
      </c>
      <c r="U173">
        <v>-6</v>
      </c>
      <c r="V173">
        <v>6</v>
      </c>
      <c r="W173">
        <v>-120</v>
      </c>
      <c r="X173">
        <v>-107</v>
      </c>
      <c r="Y173">
        <v>-1</v>
      </c>
      <c r="Z173">
        <v>-118</v>
      </c>
      <c r="AC173"/>
      <c r="AE173" s="85">
        <f>_xlfn.MAXIFS(EXTR_AUTOCLAVE[[#This Row],[Date/Heure]:[BORNE]],$A$1:$AD$1,"TC")</f>
        <v>386</v>
      </c>
      <c r="AF173" s="66">
        <f>_xlfn.MINIFS(EXTR_AUTOCLAVE[[#This Row],[Date/Heure]:[BORNE]],$A$1:$AD$1,"TC")</f>
        <v>379.3</v>
      </c>
      <c r="AG173" s="86">
        <f>EXTR_AUTOCLAVE[[#This Row],[Max]]-T0min</f>
        <v>365.2</v>
      </c>
      <c r="AH173" s="86">
        <f>COUNTIFS(EXTR_AUTOCLAVE[[#This Row],[Date/Heure]:[BORNE]],"&gt;=385",$A$1:$AD$1,"TC")</f>
        <v>1</v>
      </c>
      <c r="AI173" s="86">
        <f>COUNTIFS(EXTR_AUTOCLAVE[[#This Row],[Date/Heure]:[BORNE]],"&gt;=200",$A$1:$AD$1,"TC")</f>
        <v>6</v>
      </c>
      <c r="AJ173" s="86">
        <f>COUNTIFS(EXTR_AUTOCLAVE[[#This Row],[Date/Heure]:[BORNE]],"&gt;=99",$A$1:$AD$1,"TC")</f>
        <v>6</v>
      </c>
    </row>
    <row r="174" spans="1:36" x14ac:dyDescent="0.25">
      <c r="A174" s="71">
        <v>45006.512094907404</v>
      </c>
      <c r="B174">
        <v>387.7</v>
      </c>
      <c r="C174">
        <v>10</v>
      </c>
      <c r="D174">
        <v>387.8</v>
      </c>
      <c r="E174">
        <v>-115</v>
      </c>
      <c r="F174">
        <v>10.199999999999999</v>
      </c>
      <c r="G174">
        <v>388.4</v>
      </c>
      <c r="H174">
        <v>386.2</v>
      </c>
      <c r="I174">
        <v>387.4</v>
      </c>
      <c r="J174">
        <v>385.1</v>
      </c>
      <c r="K174">
        <v>385.3</v>
      </c>
      <c r="L174">
        <v>1372</v>
      </c>
      <c r="M174">
        <v>1372</v>
      </c>
      <c r="N174">
        <v>998.1</v>
      </c>
      <c r="O174">
        <v>1372</v>
      </c>
      <c r="P174">
        <v>1372</v>
      </c>
      <c r="Q174">
        <v>1372</v>
      </c>
      <c r="R174">
        <v>380.8</v>
      </c>
      <c r="S174">
        <v>382.5</v>
      </c>
      <c r="T174">
        <v>1372</v>
      </c>
      <c r="U174">
        <v>-6</v>
      </c>
      <c r="V174">
        <v>6</v>
      </c>
      <c r="W174">
        <v>-120</v>
      </c>
      <c r="X174">
        <v>-109</v>
      </c>
      <c r="Y174">
        <v>-1</v>
      </c>
      <c r="Z174">
        <v>-118</v>
      </c>
      <c r="AC174"/>
      <c r="AE174" s="85">
        <f>_xlfn.MAXIFS(EXTR_AUTOCLAVE[[#This Row],[Date/Heure]:[BORNE]],$A$1:$AD$1,"TC")</f>
        <v>387.4</v>
      </c>
      <c r="AF174" s="66">
        <f>_xlfn.MINIFS(EXTR_AUTOCLAVE[[#This Row],[Date/Heure]:[BORNE]],$A$1:$AD$1,"TC")</f>
        <v>380.8</v>
      </c>
      <c r="AG174" s="86">
        <f>EXTR_AUTOCLAVE[[#This Row],[Max]]-T0min</f>
        <v>366.59999999999997</v>
      </c>
      <c r="AH174" s="86">
        <f>COUNTIFS(EXTR_AUTOCLAVE[[#This Row],[Date/Heure]:[BORNE]],"&gt;=385",$A$1:$AD$1,"TC")</f>
        <v>4</v>
      </c>
      <c r="AI174" s="86">
        <f>COUNTIFS(EXTR_AUTOCLAVE[[#This Row],[Date/Heure]:[BORNE]],"&gt;=200",$A$1:$AD$1,"TC")</f>
        <v>6</v>
      </c>
      <c r="AJ174" s="86">
        <f>COUNTIFS(EXTR_AUTOCLAVE[[#This Row],[Date/Heure]:[BORNE]],"&gt;=99",$A$1:$AD$1,"TC")</f>
        <v>6</v>
      </c>
    </row>
    <row r="175" spans="1:36" x14ac:dyDescent="0.25">
      <c r="A175" s="71">
        <v>45006.512442129628</v>
      </c>
      <c r="B175">
        <v>389.1</v>
      </c>
      <c r="C175">
        <v>10</v>
      </c>
      <c r="D175">
        <v>389.1</v>
      </c>
      <c r="E175">
        <v>-115</v>
      </c>
      <c r="F175">
        <v>10.199999999999999</v>
      </c>
      <c r="G175">
        <v>389.7</v>
      </c>
      <c r="H175">
        <v>387.4</v>
      </c>
      <c r="I175">
        <v>388.5</v>
      </c>
      <c r="J175">
        <v>386.3</v>
      </c>
      <c r="K175">
        <v>386.5</v>
      </c>
      <c r="L175">
        <v>1372</v>
      </c>
      <c r="M175">
        <v>1372</v>
      </c>
      <c r="N175">
        <v>996.5</v>
      </c>
      <c r="O175">
        <v>1372</v>
      </c>
      <c r="P175">
        <v>1372</v>
      </c>
      <c r="Q175">
        <v>1372</v>
      </c>
      <c r="R175">
        <v>382.1</v>
      </c>
      <c r="S175">
        <v>383.9</v>
      </c>
      <c r="T175">
        <v>1372</v>
      </c>
      <c r="U175">
        <v>-6</v>
      </c>
      <c r="V175">
        <v>6</v>
      </c>
      <c r="W175">
        <v>-120</v>
      </c>
      <c r="X175">
        <v>-108</v>
      </c>
      <c r="Y175">
        <v>-1</v>
      </c>
      <c r="Z175">
        <v>-120</v>
      </c>
      <c r="AC175"/>
      <c r="AE175" s="85">
        <f>_xlfn.MAXIFS(EXTR_AUTOCLAVE[[#This Row],[Date/Heure]:[BORNE]],$A$1:$AD$1,"TC")</f>
        <v>388.5</v>
      </c>
      <c r="AF175" s="66">
        <f>_xlfn.MINIFS(EXTR_AUTOCLAVE[[#This Row],[Date/Heure]:[BORNE]],$A$1:$AD$1,"TC")</f>
        <v>382.1</v>
      </c>
      <c r="AG175" s="86">
        <f>EXTR_AUTOCLAVE[[#This Row],[Max]]-T0min</f>
        <v>367.7</v>
      </c>
      <c r="AH175" s="86">
        <f>COUNTIFS(EXTR_AUTOCLAVE[[#This Row],[Date/Heure]:[BORNE]],"&gt;=385",$A$1:$AD$1,"TC")</f>
        <v>4</v>
      </c>
      <c r="AI175" s="86">
        <f>COUNTIFS(EXTR_AUTOCLAVE[[#This Row],[Date/Heure]:[BORNE]],"&gt;=200",$A$1:$AD$1,"TC")</f>
        <v>6</v>
      </c>
      <c r="AJ175" s="86">
        <f>COUNTIFS(EXTR_AUTOCLAVE[[#This Row],[Date/Heure]:[BORNE]],"&gt;=99",$A$1:$AD$1,"TC")</f>
        <v>6</v>
      </c>
    </row>
    <row r="176" spans="1:36" x14ac:dyDescent="0.25">
      <c r="A176" s="71">
        <v>45006.512789351851</v>
      </c>
      <c r="B176">
        <v>390.6</v>
      </c>
      <c r="C176">
        <v>10</v>
      </c>
      <c r="D176">
        <v>390.5</v>
      </c>
      <c r="E176">
        <v>-115</v>
      </c>
      <c r="F176">
        <v>10.199999999999999</v>
      </c>
      <c r="G176">
        <v>390.6</v>
      </c>
      <c r="H176">
        <v>388.5</v>
      </c>
      <c r="I176">
        <v>389.6</v>
      </c>
      <c r="J176">
        <v>387.4</v>
      </c>
      <c r="K176">
        <v>387.7</v>
      </c>
      <c r="L176">
        <v>1372</v>
      </c>
      <c r="M176">
        <v>1372</v>
      </c>
      <c r="N176">
        <v>986</v>
      </c>
      <c r="O176">
        <v>1372</v>
      </c>
      <c r="P176">
        <v>1372</v>
      </c>
      <c r="Q176">
        <v>1372</v>
      </c>
      <c r="R176">
        <v>383.4</v>
      </c>
      <c r="S176">
        <v>385.2</v>
      </c>
      <c r="T176">
        <v>1372</v>
      </c>
      <c r="U176">
        <v>-6</v>
      </c>
      <c r="V176">
        <v>6</v>
      </c>
      <c r="W176">
        <v>-121</v>
      </c>
      <c r="X176">
        <v>-108</v>
      </c>
      <c r="Y176">
        <v>-1</v>
      </c>
      <c r="Z176">
        <v>-119</v>
      </c>
      <c r="AC176"/>
      <c r="AE176" s="85">
        <f>_xlfn.MAXIFS(EXTR_AUTOCLAVE[[#This Row],[Date/Heure]:[BORNE]],$A$1:$AD$1,"TC")</f>
        <v>389.6</v>
      </c>
      <c r="AF176" s="66">
        <f>_xlfn.MINIFS(EXTR_AUTOCLAVE[[#This Row],[Date/Heure]:[BORNE]],$A$1:$AD$1,"TC")</f>
        <v>383.4</v>
      </c>
      <c r="AG176" s="86">
        <f>EXTR_AUTOCLAVE[[#This Row],[Max]]-T0min</f>
        <v>368.8</v>
      </c>
      <c r="AH176" s="86">
        <f>COUNTIFS(EXTR_AUTOCLAVE[[#This Row],[Date/Heure]:[BORNE]],"&gt;=385",$A$1:$AD$1,"TC")</f>
        <v>5</v>
      </c>
      <c r="AI176" s="86">
        <f>COUNTIFS(EXTR_AUTOCLAVE[[#This Row],[Date/Heure]:[BORNE]],"&gt;=200",$A$1:$AD$1,"TC")</f>
        <v>6</v>
      </c>
      <c r="AJ176" s="86">
        <f>COUNTIFS(EXTR_AUTOCLAVE[[#This Row],[Date/Heure]:[BORNE]],"&gt;=99",$A$1:$AD$1,"TC")</f>
        <v>6</v>
      </c>
    </row>
    <row r="177" spans="1:36" x14ac:dyDescent="0.25">
      <c r="A177" s="71">
        <v>45006.513136574074</v>
      </c>
      <c r="B177">
        <v>392</v>
      </c>
      <c r="C177">
        <v>10</v>
      </c>
      <c r="D177">
        <v>391.9</v>
      </c>
      <c r="E177">
        <v>-115</v>
      </c>
      <c r="F177">
        <v>10.199999999999999</v>
      </c>
      <c r="G177">
        <v>392</v>
      </c>
      <c r="H177">
        <v>389.8</v>
      </c>
      <c r="I177">
        <v>391</v>
      </c>
      <c r="J177">
        <v>388.7</v>
      </c>
      <c r="K177">
        <v>389</v>
      </c>
      <c r="L177">
        <v>1372</v>
      </c>
      <c r="M177">
        <v>1372</v>
      </c>
      <c r="N177">
        <v>968.6</v>
      </c>
      <c r="O177">
        <v>1372</v>
      </c>
      <c r="P177">
        <v>1372</v>
      </c>
      <c r="Q177">
        <v>1372</v>
      </c>
      <c r="R177">
        <v>384.8</v>
      </c>
      <c r="S177">
        <v>386.6</v>
      </c>
      <c r="T177">
        <v>1372</v>
      </c>
      <c r="U177">
        <v>-6</v>
      </c>
      <c r="V177">
        <v>6</v>
      </c>
      <c r="W177">
        <v>-120</v>
      </c>
      <c r="X177">
        <v>-106</v>
      </c>
      <c r="Y177">
        <v>-1</v>
      </c>
      <c r="Z177">
        <v>-119</v>
      </c>
      <c r="AC177"/>
      <c r="AE177" s="85">
        <f>_xlfn.MAXIFS(EXTR_AUTOCLAVE[[#This Row],[Date/Heure]:[BORNE]],$A$1:$AD$1,"TC")</f>
        <v>391</v>
      </c>
      <c r="AF177" s="66">
        <f>_xlfn.MINIFS(EXTR_AUTOCLAVE[[#This Row],[Date/Heure]:[BORNE]],$A$1:$AD$1,"TC")</f>
        <v>384.8</v>
      </c>
      <c r="AG177" s="86">
        <f>EXTR_AUTOCLAVE[[#This Row],[Max]]-T0min</f>
        <v>370.2</v>
      </c>
      <c r="AH177" s="86">
        <f>COUNTIFS(EXTR_AUTOCLAVE[[#This Row],[Date/Heure]:[BORNE]],"&gt;=385",$A$1:$AD$1,"TC")</f>
        <v>5</v>
      </c>
      <c r="AI177" s="86">
        <f>COUNTIFS(EXTR_AUTOCLAVE[[#This Row],[Date/Heure]:[BORNE]],"&gt;=200",$A$1:$AD$1,"TC")</f>
        <v>6</v>
      </c>
      <c r="AJ177" s="86">
        <f>COUNTIFS(EXTR_AUTOCLAVE[[#This Row],[Date/Heure]:[BORNE]],"&gt;=99",$A$1:$AD$1,"TC")</f>
        <v>6</v>
      </c>
    </row>
    <row r="178" spans="1:36" x14ac:dyDescent="0.25">
      <c r="A178" s="72">
        <v>45006.513483796298</v>
      </c>
      <c r="B178">
        <v>393.3</v>
      </c>
      <c r="C178">
        <v>10</v>
      </c>
      <c r="D178">
        <v>393.3</v>
      </c>
      <c r="E178">
        <v>-115</v>
      </c>
      <c r="F178">
        <v>10.1</v>
      </c>
      <c r="G178">
        <v>393.8</v>
      </c>
      <c r="H178">
        <v>391.2</v>
      </c>
      <c r="I178">
        <v>392.4</v>
      </c>
      <c r="J178">
        <v>390.2</v>
      </c>
      <c r="K178">
        <v>390.5</v>
      </c>
      <c r="L178">
        <v>1372</v>
      </c>
      <c r="M178">
        <v>1372</v>
      </c>
      <c r="N178">
        <v>957.1</v>
      </c>
      <c r="O178">
        <v>1372</v>
      </c>
      <c r="P178">
        <v>1372</v>
      </c>
      <c r="Q178">
        <v>1372</v>
      </c>
      <c r="R178">
        <v>386.3</v>
      </c>
      <c r="S178">
        <v>388</v>
      </c>
      <c r="T178">
        <v>1372</v>
      </c>
      <c r="U178">
        <v>-6</v>
      </c>
      <c r="V178">
        <v>6</v>
      </c>
      <c r="W178">
        <v>-120</v>
      </c>
      <c r="X178">
        <v>-105</v>
      </c>
      <c r="Y178">
        <v>-1</v>
      </c>
      <c r="Z178">
        <v>-118</v>
      </c>
      <c r="AC178"/>
      <c r="AE178" s="85">
        <f>_xlfn.MAXIFS(EXTR_AUTOCLAVE[[#This Row],[Date/Heure]:[BORNE]],$A$1:$AD$1,"TC")</f>
        <v>392.4</v>
      </c>
      <c r="AF178" s="65">
        <f>_xlfn.MINIFS(EXTR_AUTOCLAVE[[#This Row],[Date/Heure]:[BORNE]],$A$1:$AD$1,"TC")</f>
        <v>386.3</v>
      </c>
      <c r="AG178" s="86">
        <f>EXTR_AUTOCLAVE[[#This Row],[Max]]-T0min</f>
        <v>371.59999999999997</v>
      </c>
      <c r="AH178" s="86">
        <f>COUNTIFS(EXTR_AUTOCLAVE[[#This Row],[Date/Heure]:[BORNE]],"&gt;=385",$A$1:$AD$1,"TC")</f>
        <v>6</v>
      </c>
      <c r="AI178" s="86">
        <f>COUNTIFS(EXTR_AUTOCLAVE[[#This Row],[Date/Heure]:[BORNE]],"&gt;=200",$A$1:$AD$1,"TC")</f>
        <v>6</v>
      </c>
      <c r="AJ178" s="86">
        <f>COUNTIFS(EXTR_AUTOCLAVE[[#This Row],[Date/Heure]:[BORNE]],"&gt;=99",$A$1:$AD$1,"TC")</f>
        <v>6</v>
      </c>
    </row>
    <row r="179" spans="1:36" x14ac:dyDescent="0.25">
      <c r="A179" s="71">
        <v>45006.513831018521</v>
      </c>
      <c r="B179">
        <v>394.2</v>
      </c>
      <c r="C179">
        <v>10</v>
      </c>
      <c r="D179">
        <v>394.6</v>
      </c>
      <c r="E179">
        <v>-115</v>
      </c>
      <c r="F179">
        <v>10.1</v>
      </c>
      <c r="G179">
        <v>395.3</v>
      </c>
      <c r="H179">
        <v>392.6</v>
      </c>
      <c r="I179">
        <v>393.8</v>
      </c>
      <c r="J179">
        <v>391.6</v>
      </c>
      <c r="K179">
        <v>391.9</v>
      </c>
      <c r="L179">
        <v>1372</v>
      </c>
      <c r="M179">
        <v>1372</v>
      </c>
      <c r="N179">
        <v>952.7</v>
      </c>
      <c r="O179">
        <v>1372</v>
      </c>
      <c r="P179">
        <v>1372</v>
      </c>
      <c r="Q179">
        <v>1372</v>
      </c>
      <c r="R179">
        <v>387.8</v>
      </c>
      <c r="S179">
        <v>389.5</v>
      </c>
      <c r="T179">
        <v>1372</v>
      </c>
      <c r="U179">
        <v>-6</v>
      </c>
      <c r="V179">
        <v>6</v>
      </c>
      <c r="W179">
        <v>-119</v>
      </c>
      <c r="X179">
        <v>-106</v>
      </c>
      <c r="Y179">
        <v>-1</v>
      </c>
      <c r="Z179">
        <v>-118</v>
      </c>
      <c r="AC179"/>
      <c r="AE179" s="85">
        <f>_xlfn.MAXIFS(EXTR_AUTOCLAVE[[#This Row],[Date/Heure]:[BORNE]],$A$1:$AD$1,"TC")</f>
        <v>393.8</v>
      </c>
      <c r="AF179" s="66">
        <f>_xlfn.MINIFS(EXTR_AUTOCLAVE[[#This Row],[Date/Heure]:[BORNE]],$A$1:$AD$1,"TC")</f>
        <v>387.8</v>
      </c>
      <c r="AG179" s="86">
        <f>EXTR_AUTOCLAVE[[#This Row],[Max]]-T0min</f>
        <v>373</v>
      </c>
      <c r="AH179" s="86">
        <f>COUNTIFS(EXTR_AUTOCLAVE[[#This Row],[Date/Heure]:[BORNE]],"&gt;=385",$A$1:$AD$1,"TC")</f>
        <v>6</v>
      </c>
      <c r="AI179" s="86">
        <f>COUNTIFS(EXTR_AUTOCLAVE[[#This Row],[Date/Heure]:[BORNE]],"&gt;=200",$A$1:$AD$1,"TC")</f>
        <v>6</v>
      </c>
      <c r="AJ179" s="86">
        <f>COUNTIFS(EXTR_AUTOCLAVE[[#This Row],[Date/Heure]:[BORNE]],"&gt;=99",$A$1:$AD$1,"TC")</f>
        <v>6</v>
      </c>
    </row>
    <row r="180" spans="1:36" x14ac:dyDescent="0.25">
      <c r="A180" s="71">
        <v>45006.514178240737</v>
      </c>
      <c r="B180">
        <v>395.5</v>
      </c>
      <c r="C180">
        <v>10</v>
      </c>
      <c r="D180">
        <v>395</v>
      </c>
      <c r="E180">
        <v>-115</v>
      </c>
      <c r="F180">
        <v>10.1</v>
      </c>
      <c r="G180">
        <v>396.4</v>
      </c>
      <c r="H180">
        <v>393.8</v>
      </c>
      <c r="I180">
        <v>395</v>
      </c>
      <c r="J180">
        <v>392.8</v>
      </c>
      <c r="K180">
        <v>393.2</v>
      </c>
      <c r="L180">
        <v>1372</v>
      </c>
      <c r="M180">
        <v>1372</v>
      </c>
      <c r="N180">
        <v>947.9</v>
      </c>
      <c r="O180">
        <v>1372</v>
      </c>
      <c r="P180">
        <v>1372</v>
      </c>
      <c r="Q180">
        <v>1372</v>
      </c>
      <c r="R180">
        <v>389.1</v>
      </c>
      <c r="S180">
        <v>390.9</v>
      </c>
      <c r="T180">
        <v>1372</v>
      </c>
      <c r="U180">
        <v>-6</v>
      </c>
      <c r="V180">
        <v>6</v>
      </c>
      <c r="W180">
        <v>-119</v>
      </c>
      <c r="X180">
        <v>-106</v>
      </c>
      <c r="Y180">
        <v>-1</v>
      </c>
      <c r="Z180">
        <v>-117</v>
      </c>
      <c r="AC180"/>
      <c r="AE180" s="85">
        <f>_xlfn.MAXIFS(EXTR_AUTOCLAVE[[#This Row],[Date/Heure]:[BORNE]],$A$1:$AD$1,"TC")</f>
        <v>395</v>
      </c>
      <c r="AF180" s="66">
        <f>_xlfn.MINIFS(EXTR_AUTOCLAVE[[#This Row],[Date/Heure]:[BORNE]],$A$1:$AD$1,"TC")</f>
        <v>389.1</v>
      </c>
      <c r="AG180" s="86">
        <f>EXTR_AUTOCLAVE[[#This Row],[Max]]-T0min</f>
        <v>374.2</v>
      </c>
      <c r="AH180" s="86">
        <f>COUNTIFS(EXTR_AUTOCLAVE[[#This Row],[Date/Heure]:[BORNE]],"&gt;=385",$A$1:$AD$1,"TC")</f>
        <v>6</v>
      </c>
      <c r="AI180" s="86">
        <f>COUNTIFS(EXTR_AUTOCLAVE[[#This Row],[Date/Heure]:[BORNE]],"&gt;=200",$A$1:$AD$1,"TC")</f>
        <v>6</v>
      </c>
      <c r="AJ180" s="86">
        <f>COUNTIFS(EXTR_AUTOCLAVE[[#This Row],[Date/Heure]:[BORNE]],"&gt;=99",$A$1:$AD$1,"TC")</f>
        <v>6</v>
      </c>
    </row>
    <row r="181" spans="1:36" x14ac:dyDescent="0.25">
      <c r="A181" s="71">
        <v>45006.514525462961</v>
      </c>
      <c r="B181">
        <v>393.4</v>
      </c>
      <c r="C181">
        <v>10</v>
      </c>
      <c r="D181">
        <v>395</v>
      </c>
      <c r="E181">
        <v>-115</v>
      </c>
      <c r="F181">
        <v>10.1</v>
      </c>
      <c r="G181">
        <v>397.5</v>
      </c>
      <c r="H181">
        <v>395</v>
      </c>
      <c r="I181">
        <v>396.2</v>
      </c>
      <c r="J181">
        <v>393.9</v>
      </c>
      <c r="K181">
        <v>394.3</v>
      </c>
      <c r="L181">
        <v>1372</v>
      </c>
      <c r="M181">
        <v>1372</v>
      </c>
      <c r="N181">
        <v>944.3</v>
      </c>
      <c r="O181">
        <v>1372</v>
      </c>
      <c r="P181">
        <v>1372</v>
      </c>
      <c r="Q181">
        <v>1372</v>
      </c>
      <c r="R181">
        <v>390.4</v>
      </c>
      <c r="S181">
        <v>392.1</v>
      </c>
      <c r="T181">
        <v>1372</v>
      </c>
      <c r="U181">
        <v>-6</v>
      </c>
      <c r="V181">
        <v>6</v>
      </c>
      <c r="W181">
        <v>-121</v>
      </c>
      <c r="X181">
        <v>-103</v>
      </c>
      <c r="Y181">
        <v>-1</v>
      </c>
      <c r="Z181">
        <v>-119</v>
      </c>
      <c r="AC181"/>
      <c r="AE181" s="85">
        <f>_xlfn.MAXIFS(EXTR_AUTOCLAVE[[#This Row],[Date/Heure]:[BORNE]],$A$1:$AD$1,"TC")</f>
        <v>396.2</v>
      </c>
      <c r="AF181" s="66">
        <f>_xlfn.MINIFS(EXTR_AUTOCLAVE[[#This Row],[Date/Heure]:[BORNE]],$A$1:$AD$1,"TC")</f>
        <v>390.4</v>
      </c>
      <c r="AG181" s="86">
        <f>EXTR_AUTOCLAVE[[#This Row],[Max]]-T0min</f>
        <v>375.4</v>
      </c>
      <c r="AH181" s="86">
        <f>COUNTIFS(EXTR_AUTOCLAVE[[#This Row],[Date/Heure]:[BORNE]],"&gt;=385",$A$1:$AD$1,"TC")</f>
        <v>6</v>
      </c>
      <c r="AI181" s="86">
        <f>COUNTIFS(EXTR_AUTOCLAVE[[#This Row],[Date/Heure]:[BORNE]],"&gt;=200",$A$1:$AD$1,"TC")</f>
        <v>6</v>
      </c>
      <c r="AJ181" s="86">
        <f>COUNTIFS(EXTR_AUTOCLAVE[[#This Row],[Date/Heure]:[BORNE]],"&gt;=99",$A$1:$AD$1,"TC")</f>
        <v>6</v>
      </c>
    </row>
    <row r="182" spans="1:36" x14ac:dyDescent="0.25">
      <c r="A182" s="71">
        <v>45006.514872685184</v>
      </c>
      <c r="B182">
        <v>393.7</v>
      </c>
      <c r="C182">
        <v>10</v>
      </c>
      <c r="D182">
        <v>395</v>
      </c>
      <c r="E182">
        <v>-115</v>
      </c>
      <c r="F182">
        <v>10.1</v>
      </c>
      <c r="G182">
        <v>397.8</v>
      </c>
      <c r="H182">
        <v>395.8</v>
      </c>
      <c r="I182">
        <v>396.8</v>
      </c>
      <c r="J182">
        <v>394.8</v>
      </c>
      <c r="K182">
        <v>395.1</v>
      </c>
      <c r="L182">
        <v>1372</v>
      </c>
      <c r="M182">
        <v>1372</v>
      </c>
      <c r="N182">
        <v>953.9</v>
      </c>
      <c r="O182">
        <v>1372</v>
      </c>
      <c r="P182">
        <v>1372</v>
      </c>
      <c r="Q182">
        <v>1372</v>
      </c>
      <c r="R182">
        <v>391.4</v>
      </c>
      <c r="S182">
        <v>393.1</v>
      </c>
      <c r="T182">
        <v>1372</v>
      </c>
      <c r="U182">
        <v>-6</v>
      </c>
      <c r="V182">
        <v>6</v>
      </c>
      <c r="W182">
        <v>-119</v>
      </c>
      <c r="X182">
        <v>-107</v>
      </c>
      <c r="Y182">
        <v>-1</v>
      </c>
      <c r="Z182">
        <v>-119</v>
      </c>
      <c r="AC182"/>
      <c r="AE182" s="85">
        <f>_xlfn.MAXIFS(EXTR_AUTOCLAVE[[#This Row],[Date/Heure]:[BORNE]],$A$1:$AD$1,"TC")</f>
        <v>396.8</v>
      </c>
      <c r="AF182" s="66">
        <f>_xlfn.MINIFS(EXTR_AUTOCLAVE[[#This Row],[Date/Heure]:[BORNE]],$A$1:$AD$1,"TC")</f>
        <v>391.4</v>
      </c>
      <c r="AG182" s="86">
        <f>EXTR_AUTOCLAVE[[#This Row],[Max]]-T0min</f>
        <v>376</v>
      </c>
      <c r="AH182" s="86">
        <f>COUNTIFS(EXTR_AUTOCLAVE[[#This Row],[Date/Heure]:[BORNE]],"&gt;=385",$A$1:$AD$1,"TC")</f>
        <v>6</v>
      </c>
      <c r="AI182" s="86">
        <f>COUNTIFS(EXTR_AUTOCLAVE[[#This Row],[Date/Heure]:[BORNE]],"&gt;=200",$A$1:$AD$1,"TC")</f>
        <v>6</v>
      </c>
      <c r="AJ182" s="86">
        <f>COUNTIFS(EXTR_AUTOCLAVE[[#This Row],[Date/Heure]:[BORNE]],"&gt;=99",$A$1:$AD$1,"TC")</f>
        <v>6</v>
      </c>
    </row>
    <row r="183" spans="1:36" x14ac:dyDescent="0.25">
      <c r="A183" s="71">
        <v>45006.515219907407</v>
      </c>
      <c r="B183">
        <v>393.7</v>
      </c>
      <c r="C183">
        <v>10</v>
      </c>
      <c r="D183">
        <v>395</v>
      </c>
      <c r="E183">
        <v>-115</v>
      </c>
      <c r="F183">
        <v>10.1</v>
      </c>
      <c r="G183">
        <v>397</v>
      </c>
      <c r="H183">
        <v>396</v>
      </c>
      <c r="I183">
        <v>396.8</v>
      </c>
      <c r="J183">
        <v>395.1</v>
      </c>
      <c r="K183">
        <v>395.2</v>
      </c>
      <c r="L183">
        <v>1372</v>
      </c>
      <c r="M183">
        <v>1372</v>
      </c>
      <c r="N183">
        <v>965.7</v>
      </c>
      <c r="O183">
        <v>1372</v>
      </c>
      <c r="P183">
        <v>1372</v>
      </c>
      <c r="Q183">
        <v>1372</v>
      </c>
      <c r="R183">
        <v>392</v>
      </c>
      <c r="S183">
        <v>393.6</v>
      </c>
      <c r="T183">
        <v>1372</v>
      </c>
      <c r="U183">
        <v>-6</v>
      </c>
      <c r="V183">
        <v>6</v>
      </c>
      <c r="W183">
        <v>-120</v>
      </c>
      <c r="X183">
        <v>-106</v>
      </c>
      <c r="Y183">
        <v>-1</v>
      </c>
      <c r="Z183">
        <v>-119</v>
      </c>
      <c r="AC183"/>
      <c r="AE183" s="85">
        <f>_xlfn.MAXIFS(EXTR_AUTOCLAVE[[#This Row],[Date/Heure]:[BORNE]],$A$1:$AD$1,"TC")</f>
        <v>396.8</v>
      </c>
      <c r="AF183" s="66">
        <f>_xlfn.MINIFS(EXTR_AUTOCLAVE[[#This Row],[Date/Heure]:[BORNE]],$A$1:$AD$1,"TC")</f>
        <v>392</v>
      </c>
      <c r="AG183" s="86">
        <f>EXTR_AUTOCLAVE[[#This Row],[Max]]-T0min</f>
        <v>376</v>
      </c>
      <c r="AH183" s="86">
        <f>COUNTIFS(EXTR_AUTOCLAVE[[#This Row],[Date/Heure]:[BORNE]],"&gt;=385",$A$1:$AD$1,"TC")</f>
        <v>6</v>
      </c>
      <c r="AI183" s="86">
        <f>COUNTIFS(EXTR_AUTOCLAVE[[#This Row],[Date/Heure]:[BORNE]],"&gt;=200",$A$1:$AD$1,"TC")</f>
        <v>6</v>
      </c>
      <c r="AJ183" s="86">
        <f>COUNTIFS(EXTR_AUTOCLAVE[[#This Row],[Date/Heure]:[BORNE]],"&gt;=99",$A$1:$AD$1,"TC")</f>
        <v>6</v>
      </c>
    </row>
    <row r="184" spans="1:36" x14ac:dyDescent="0.25">
      <c r="A184" s="71">
        <v>45006.515567129631</v>
      </c>
      <c r="B184">
        <v>393.9</v>
      </c>
      <c r="C184">
        <v>10</v>
      </c>
      <c r="D184">
        <v>395</v>
      </c>
      <c r="E184">
        <v>-115</v>
      </c>
      <c r="F184">
        <v>10.1</v>
      </c>
      <c r="G184">
        <v>395.7</v>
      </c>
      <c r="H184">
        <v>396</v>
      </c>
      <c r="I184">
        <v>396.5</v>
      </c>
      <c r="J184">
        <v>395.1</v>
      </c>
      <c r="K184">
        <v>395.1</v>
      </c>
      <c r="L184">
        <v>1372</v>
      </c>
      <c r="M184">
        <v>1372</v>
      </c>
      <c r="N184">
        <v>969.5</v>
      </c>
      <c r="O184">
        <v>1372</v>
      </c>
      <c r="P184">
        <v>1372</v>
      </c>
      <c r="Q184">
        <v>1372</v>
      </c>
      <c r="R184">
        <v>392.3</v>
      </c>
      <c r="S184">
        <v>393.9</v>
      </c>
      <c r="T184">
        <v>1372</v>
      </c>
      <c r="U184">
        <v>-6</v>
      </c>
      <c r="V184">
        <v>6</v>
      </c>
      <c r="W184">
        <v>-120</v>
      </c>
      <c r="X184">
        <v>-107</v>
      </c>
      <c r="Y184">
        <v>-1</v>
      </c>
      <c r="Z184">
        <v>-119</v>
      </c>
      <c r="AC184"/>
      <c r="AE184" s="85">
        <f>_xlfn.MAXIFS(EXTR_AUTOCLAVE[[#This Row],[Date/Heure]:[BORNE]],$A$1:$AD$1,"TC")</f>
        <v>396.5</v>
      </c>
      <c r="AF184" s="66">
        <f>_xlfn.MINIFS(EXTR_AUTOCLAVE[[#This Row],[Date/Heure]:[BORNE]],$A$1:$AD$1,"TC")</f>
        <v>392.3</v>
      </c>
      <c r="AG184" s="86">
        <f>EXTR_AUTOCLAVE[[#This Row],[Max]]-T0min</f>
        <v>375.7</v>
      </c>
      <c r="AH184" s="86">
        <f>COUNTIFS(EXTR_AUTOCLAVE[[#This Row],[Date/Heure]:[BORNE]],"&gt;=385",$A$1:$AD$1,"TC")</f>
        <v>6</v>
      </c>
      <c r="AI184" s="86">
        <f>COUNTIFS(EXTR_AUTOCLAVE[[#This Row],[Date/Heure]:[BORNE]],"&gt;=200",$A$1:$AD$1,"TC")</f>
        <v>6</v>
      </c>
      <c r="AJ184" s="86">
        <f>COUNTIFS(EXTR_AUTOCLAVE[[#This Row],[Date/Heure]:[BORNE]],"&gt;=99",$A$1:$AD$1,"TC")</f>
        <v>6</v>
      </c>
    </row>
    <row r="185" spans="1:36" x14ac:dyDescent="0.25">
      <c r="A185" s="71">
        <v>45006.515914351854</v>
      </c>
      <c r="B185">
        <v>393.1</v>
      </c>
      <c r="C185">
        <v>10</v>
      </c>
      <c r="D185">
        <v>395</v>
      </c>
      <c r="E185">
        <v>-115</v>
      </c>
      <c r="F185">
        <v>10.1</v>
      </c>
      <c r="G185">
        <v>395</v>
      </c>
      <c r="H185">
        <v>396</v>
      </c>
      <c r="I185">
        <v>396.4</v>
      </c>
      <c r="J185">
        <v>395.1</v>
      </c>
      <c r="K185">
        <v>395.1</v>
      </c>
      <c r="L185">
        <v>1372</v>
      </c>
      <c r="M185">
        <v>1372</v>
      </c>
      <c r="N185">
        <v>965.5</v>
      </c>
      <c r="O185">
        <v>1372</v>
      </c>
      <c r="P185">
        <v>1372</v>
      </c>
      <c r="Q185">
        <v>1372</v>
      </c>
      <c r="R185">
        <v>392.6</v>
      </c>
      <c r="S185">
        <v>394</v>
      </c>
      <c r="T185">
        <v>1372</v>
      </c>
      <c r="U185">
        <v>-6</v>
      </c>
      <c r="V185">
        <v>6</v>
      </c>
      <c r="W185">
        <v>-120</v>
      </c>
      <c r="X185">
        <v>-106</v>
      </c>
      <c r="Y185">
        <v>-1</v>
      </c>
      <c r="Z185">
        <v>-119</v>
      </c>
      <c r="AC185"/>
      <c r="AE185" s="85">
        <f>_xlfn.MAXIFS(EXTR_AUTOCLAVE[[#This Row],[Date/Heure]:[BORNE]],$A$1:$AD$1,"TC")</f>
        <v>396.4</v>
      </c>
      <c r="AF185" s="66">
        <f>_xlfn.MINIFS(EXTR_AUTOCLAVE[[#This Row],[Date/Heure]:[BORNE]],$A$1:$AD$1,"TC")</f>
        <v>392.6</v>
      </c>
      <c r="AG185" s="86">
        <f>EXTR_AUTOCLAVE[[#This Row],[Max]]-T0min</f>
        <v>375.59999999999997</v>
      </c>
      <c r="AH185" s="86">
        <f>COUNTIFS(EXTR_AUTOCLAVE[[#This Row],[Date/Heure]:[BORNE]],"&gt;=385",$A$1:$AD$1,"TC")</f>
        <v>6</v>
      </c>
      <c r="AI185" s="86">
        <f>COUNTIFS(EXTR_AUTOCLAVE[[#This Row],[Date/Heure]:[BORNE]],"&gt;=200",$A$1:$AD$1,"TC")</f>
        <v>6</v>
      </c>
      <c r="AJ185" s="86">
        <f>COUNTIFS(EXTR_AUTOCLAVE[[#This Row],[Date/Heure]:[BORNE]],"&gt;=99",$A$1:$AD$1,"TC")</f>
        <v>6</v>
      </c>
    </row>
    <row r="186" spans="1:36" x14ac:dyDescent="0.25">
      <c r="A186" s="71">
        <v>45006.516261574077</v>
      </c>
      <c r="B186">
        <v>393.3</v>
      </c>
      <c r="C186">
        <v>10</v>
      </c>
      <c r="D186">
        <v>395</v>
      </c>
      <c r="E186">
        <v>-115</v>
      </c>
      <c r="F186">
        <v>10</v>
      </c>
      <c r="G186">
        <v>394.8</v>
      </c>
      <c r="H186">
        <v>396</v>
      </c>
      <c r="I186">
        <v>396.2</v>
      </c>
      <c r="J186">
        <v>395.1</v>
      </c>
      <c r="K186">
        <v>395</v>
      </c>
      <c r="L186">
        <v>1372</v>
      </c>
      <c r="M186">
        <v>1372</v>
      </c>
      <c r="N186">
        <v>962.3</v>
      </c>
      <c r="O186">
        <v>1372</v>
      </c>
      <c r="P186">
        <v>1372</v>
      </c>
      <c r="Q186">
        <v>1372</v>
      </c>
      <c r="R186">
        <v>392.8</v>
      </c>
      <c r="S186">
        <v>394.1</v>
      </c>
      <c r="T186">
        <v>1372</v>
      </c>
      <c r="U186">
        <v>-6</v>
      </c>
      <c r="V186">
        <v>6</v>
      </c>
      <c r="W186">
        <v>-120</v>
      </c>
      <c r="X186">
        <v>-108</v>
      </c>
      <c r="Y186">
        <v>-1</v>
      </c>
      <c r="Z186">
        <v>-118</v>
      </c>
      <c r="AC186"/>
      <c r="AE186" s="85">
        <f>_xlfn.MAXIFS(EXTR_AUTOCLAVE[[#This Row],[Date/Heure]:[BORNE]],$A$1:$AD$1,"TC")</f>
        <v>396.2</v>
      </c>
      <c r="AF186" s="66">
        <f>_xlfn.MINIFS(EXTR_AUTOCLAVE[[#This Row],[Date/Heure]:[BORNE]],$A$1:$AD$1,"TC")</f>
        <v>392.8</v>
      </c>
      <c r="AG186" s="86">
        <f>EXTR_AUTOCLAVE[[#This Row],[Max]]-T0min</f>
        <v>375.4</v>
      </c>
      <c r="AH186" s="86">
        <f>COUNTIFS(EXTR_AUTOCLAVE[[#This Row],[Date/Heure]:[BORNE]],"&gt;=385",$A$1:$AD$1,"TC")</f>
        <v>6</v>
      </c>
      <c r="AI186" s="86">
        <f>COUNTIFS(EXTR_AUTOCLAVE[[#This Row],[Date/Heure]:[BORNE]],"&gt;=200",$A$1:$AD$1,"TC")</f>
        <v>6</v>
      </c>
      <c r="AJ186" s="86">
        <f>COUNTIFS(EXTR_AUTOCLAVE[[#This Row],[Date/Heure]:[BORNE]],"&gt;=99",$A$1:$AD$1,"TC")</f>
        <v>6</v>
      </c>
    </row>
    <row r="187" spans="1:36" x14ac:dyDescent="0.25">
      <c r="A187" s="71">
        <v>45006.516608796293</v>
      </c>
      <c r="B187">
        <v>394.5</v>
      </c>
      <c r="C187">
        <v>10</v>
      </c>
      <c r="D187">
        <v>395</v>
      </c>
      <c r="E187">
        <v>-115</v>
      </c>
      <c r="F187">
        <v>10</v>
      </c>
      <c r="G187">
        <v>394.6</v>
      </c>
      <c r="H187">
        <v>395.9</v>
      </c>
      <c r="I187">
        <v>396</v>
      </c>
      <c r="J187">
        <v>395.1</v>
      </c>
      <c r="K187">
        <v>395</v>
      </c>
      <c r="L187">
        <v>1372</v>
      </c>
      <c r="M187">
        <v>1372</v>
      </c>
      <c r="N187">
        <v>963.4</v>
      </c>
      <c r="O187">
        <v>1372</v>
      </c>
      <c r="P187">
        <v>1372</v>
      </c>
      <c r="Q187">
        <v>1372</v>
      </c>
      <c r="R187">
        <v>392.9</v>
      </c>
      <c r="S187">
        <v>394.3</v>
      </c>
      <c r="T187">
        <v>1372</v>
      </c>
      <c r="U187">
        <v>-6</v>
      </c>
      <c r="V187">
        <v>6</v>
      </c>
      <c r="W187">
        <v>-119</v>
      </c>
      <c r="X187">
        <v>-107</v>
      </c>
      <c r="Y187">
        <v>-1</v>
      </c>
      <c r="Z187">
        <v>-118</v>
      </c>
      <c r="AC187"/>
      <c r="AE187" s="85">
        <f>_xlfn.MAXIFS(EXTR_AUTOCLAVE[[#This Row],[Date/Heure]:[BORNE]],$A$1:$AD$1,"TC")</f>
        <v>396</v>
      </c>
      <c r="AF187" s="66">
        <f>_xlfn.MINIFS(EXTR_AUTOCLAVE[[#This Row],[Date/Heure]:[BORNE]],$A$1:$AD$1,"TC")</f>
        <v>392.9</v>
      </c>
      <c r="AG187" s="86">
        <f>EXTR_AUTOCLAVE[[#This Row],[Max]]-T0min</f>
        <v>375.2</v>
      </c>
      <c r="AH187" s="86">
        <f>COUNTIFS(EXTR_AUTOCLAVE[[#This Row],[Date/Heure]:[BORNE]],"&gt;=385",$A$1:$AD$1,"TC")</f>
        <v>6</v>
      </c>
      <c r="AI187" s="86">
        <f>COUNTIFS(EXTR_AUTOCLAVE[[#This Row],[Date/Heure]:[BORNE]],"&gt;=200",$A$1:$AD$1,"TC")</f>
        <v>6</v>
      </c>
      <c r="AJ187" s="86">
        <f>COUNTIFS(EXTR_AUTOCLAVE[[#This Row],[Date/Heure]:[BORNE]],"&gt;=99",$A$1:$AD$1,"TC")</f>
        <v>6</v>
      </c>
    </row>
    <row r="188" spans="1:36" x14ac:dyDescent="0.25">
      <c r="A188" s="71">
        <v>45006.516956018517</v>
      </c>
      <c r="B188">
        <v>394.8</v>
      </c>
      <c r="C188">
        <v>10</v>
      </c>
      <c r="D188">
        <v>395</v>
      </c>
      <c r="E188">
        <v>-115</v>
      </c>
      <c r="F188">
        <v>10</v>
      </c>
      <c r="G188">
        <v>394</v>
      </c>
      <c r="H188">
        <v>395.7</v>
      </c>
      <c r="I188">
        <v>395.6</v>
      </c>
      <c r="J188">
        <v>394.9</v>
      </c>
      <c r="K188">
        <v>394.9</v>
      </c>
      <c r="L188">
        <v>1372</v>
      </c>
      <c r="M188">
        <v>1372</v>
      </c>
      <c r="N188">
        <v>964</v>
      </c>
      <c r="O188">
        <v>1372</v>
      </c>
      <c r="P188">
        <v>1372</v>
      </c>
      <c r="Q188">
        <v>1372</v>
      </c>
      <c r="R188">
        <v>392.9</v>
      </c>
      <c r="S188">
        <v>394.2</v>
      </c>
      <c r="T188">
        <v>1372</v>
      </c>
      <c r="U188">
        <v>-7</v>
      </c>
      <c r="V188">
        <v>6</v>
      </c>
      <c r="W188">
        <v>-120</v>
      </c>
      <c r="X188">
        <v>-107</v>
      </c>
      <c r="Y188">
        <v>-1</v>
      </c>
      <c r="Z188">
        <v>-118</v>
      </c>
      <c r="AC188"/>
      <c r="AE188" s="85">
        <f>_xlfn.MAXIFS(EXTR_AUTOCLAVE[[#This Row],[Date/Heure]:[BORNE]],$A$1:$AD$1,"TC")</f>
        <v>395.7</v>
      </c>
      <c r="AF188" s="66">
        <f>_xlfn.MINIFS(EXTR_AUTOCLAVE[[#This Row],[Date/Heure]:[BORNE]],$A$1:$AD$1,"TC")</f>
        <v>392.9</v>
      </c>
      <c r="AG188" s="86">
        <f>EXTR_AUTOCLAVE[[#This Row],[Max]]-T0min</f>
        <v>374.9</v>
      </c>
      <c r="AH188" s="86">
        <f>COUNTIFS(EXTR_AUTOCLAVE[[#This Row],[Date/Heure]:[BORNE]],"&gt;=385",$A$1:$AD$1,"TC")</f>
        <v>6</v>
      </c>
      <c r="AI188" s="86">
        <f>COUNTIFS(EXTR_AUTOCLAVE[[#This Row],[Date/Heure]:[BORNE]],"&gt;=200",$A$1:$AD$1,"TC")</f>
        <v>6</v>
      </c>
      <c r="AJ188" s="86">
        <f>COUNTIFS(EXTR_AUTOCLAVE[[#This Row],[Date/Heure]:[BORNE]],"&gt;=99",$A$1:$AD$1,"TC")</f>
        <v>6</v>
      </c>
    </row>
    <row r="189" spans="1:36" x14ac:dyDescent="0.25">
      <c r="A189" s="71">
        <v>45006.51730324074</v>
      </c>
      <c r="B189">
        <v>394.9</v>
      </c>
      <c r="C189">
        <v>10</v>
      </c>
      <c r="D189">
        <v>395</v>
      </c>
      <c r="E189">
        <v>-115</v>
      </c>
      <c r="F189">
        <v>10</v>
      </c>
      <c r="G189">
        <v>393.8</v>
      </c>
      <c r="H189">
        <v>395.6</v>
      </c>
      <c r="I189">
        <v>395.5</v>
      </c>
      <c r="J189">
        <v>394.9</v>
      </c>
      <c r="K189">
        <v>394.7</v>
      </c>
      <c r="L189">
        <v>1372</v>
      </c>
      <c r="M189">
        <v>1372</v>
      </c>
      <c r="N189">
        <v>958.2</v>
      </c>
      <c r="O189">
        <v>1372</v>
      </c>
      <c r="P189">
        <v>1372</v>
      </c>
      <c r="Q189">
        <v>1372</v>
      </c>
      <c r="R189">
        <v>393</v>
      </c>
      <c r="S189">
        <v>394.2</v>
      </c>
      <c r="T189">
        <v>1372</v>
      </c>
      <c r="U189">
        <v>-7</v>
      </c>
      <c r="V189">
        <v>6</v>
      </c>
      <c r="W189">
        <v>-120</v>
      </c>
      <c r="X189">
        <v>-106</v>
      </c>
      <c r="Y189">
        <v>-1</v>
      </c>
      <c r="Z189">
        <v>-119</v>
      </c>
      <c r="AC189"/>
      <c r="AE189" s="85">
        <f>_xlfn.MAXIFS(EXTR_AUTOCLAVE[[#This Row],[Date/Heure]:[BORNE]],$A$1:$AD$1,"TC")</f>
        <v>395.6</v>
      </c>
      <c r="AF189" s="66">
        <f>_xlfn.MINIFS(EXTR_AUTOCLAVE[[#This Row],[Date/Heure]:[BORNE]],$A$1:$AD$1,"TC")</f>
        <v>393</v>
      </c>
      <c r="AG189" s="86">
        <f>EXTR_AUTOCLAVE[[#This Row],[Max]]-T0min</f>
        <v>374.8</v>
      </c>
      <c r="AH189" s="86">
        <f>COUNTIFS(EXTR_AUTOCLAVE[[#This Row],[Date/Heure]:[BORNE]],"&gt;=385",$A$1:$AD$1,"TC")</f>
        <v>6</v>
      </c>
      <c r="AI189" s="86">
        <f>COUNTIFS(EXTR_AUTOCLAVE[[#This Row],[Date/Heure]:[BORNE]],"&gt;=200",$A$1:$AD$1,"TC")</f>
        <v>6</v>
      </c>
      <c r="AJ189" s="86">
        <f>COUNTIFS(EXTR_AUTOCLAVE[[#This Row],[Date/Heure]:[BORNE]],"&gt;=99",$A$1:$AD$1,"TC")</f>
        <v>6</v>
      </c>
    </row>
    <row r="190" spans="1:36" x14ac:dyDescent="0.25">
      <c r="A190" s="71">
        <v>45006.517650462964</v>
      </c>
      <c r="B190">
        <v>394.9</v>
      </c>
      <c r="C190">
        <v>10</v>
      </c>
      <c r="D190">
        <v>395</v>
      </c>
      <c r="E190">
        <v>-115</v>
      </c>
      <c r="F190">
        <v>10</v>
      </c>
      <c r="G190">
        <v>394</v>
      </c>
      <c r="H190">
        <v>395.6</v>
      </c>
      <c r="I190">
        <v>395.5</v>
      </c>
      <c r="J190">
        <v>395</v>
      </c>
      <c r="K190">
        <v>394.8</v>
      </c>
      <c r="L190">
        <v>1372</v>
      </c>
      <c r="M190">
        <v>1372</v>
      </c>
      <c r="N190">
        <v>951.8</v>
      </c>
      <c r="O190">
        <v>1372</v>
      </c>
      <c r="P190">
        <v>1372</v>
      </c>
      <c r="Q190">
        <v>1372</v>
      </c>
      <c r="R190">
        <v>393.1</v>
      </c>
      <c r="S190">
        <v>394.3</v>
      </c>
      <c r="T190">
        <v>1372</v>
      </c>
      <c r="U190">
        <v>-7</v>
      </c>
      <c r="V190">
        <v>6</v>
      </c>
      <c r="W190">
        <v>-120</v>
      </c>
      <c r="X190">
        <v>-107</v>
      </c>
      <c r="Y190">
        <v>-1</v>
      </c>
      <c r="Z190">
        <v>-120</v>
      </c>
      <c r="AC190"/>
      <c r="AE190" s="85">
        <f>_xlfn.MAXIFS(EXTR_AUTOCLAVE[[#This Row],[Date/Heure]:[BORNE]],$A$1:$AD$1,"TC")</f>
        <v>395.6</v>
      </c>
      <c r="AF190" s="66">
        <f>_xlfn.MINIFS(EXTR_AUTOCLAVE[[#This Row],[Date/Heure]:[BORNE]],$A$1:$AD$1,"TC")</f>
        <v>393.1</v>
      </c>
      <c r="AG190" s="86">
        <f>EXTR_AUTOCLAVE[[#This Row],[Max]]-T0min</f>
        <v>374.8</v>
      </c>
      <c r="AH190" s="86">
        <f>COUNTIFS(EXTR_AUTOCLAVE[[#This Row],[Date/Heure]:[BORNE]],"&gt;=385",$A$1:$AD$1,"TC")</f>
        <v>6</v>
      </c>
      <c r="AI190" s="86">
        <f>COUNTIFS(EXTR_AUTOCLAVE[[#This Row],[Date/Heure]:[BORNE]],"&gt;=200",$A$1:$AD$1,"TC")</f>
        <v>6</v>
      </c>
      <c r="AJ190" s="86">
        <f>COUNTIFS(EXTR_AUTOCLAVE[[#This Row],[Date/Heure]:[BORNE]],"&gt;=99",$A$1:$AD$1,"TC")</f>
        <v>6</v>
      </c>
    </row>
    <row r="191" spans="1:36" x14ac:dyDescent="0.25">
      <c r="A191" s="71">
        <v>45006.517997685187</v>
      </c>
      <c r="B191">
        <v>394.9</v>
      </c>
      <c r="C191">
        <v>10</v>
      </c>
      <c r="D191">
        <v>395</v>
      </c>
      <c r="E191">
        <v>-115</v>
      </c>
      <c r="F191">
        <v>10</v>
      </c>
      <c r="G191">
        <v>394.2</v>
      </c>
      <c r="H191">
        <v>395.6</v>
      </c>
      <c r="I191">
        <v>395.4</v>
      </c>
      <c r="J191">
        <v>395.1</v>
      </c>
      <c r="K191">
        <v>394.8</v>
      </c>
      <c r="L191">
        <v>1372</v>
      </c>
      <c r="M191">
        <v>1372</v>
      </c>
      <c r="N191">
        <v>949.9</v>
      </c>
      <c r="O191">
        <v>1372</v>
      </c>
      <c r="P191">
        <v>1372</v>
      </c>
      <c r="Q191">
        <v>1372</v>
      </c>
      <c r="R191">
        <v>393.3</v>
      </c>
      <c r="S191">
        <v>394.4</v>
      </c>
      <c r="T191">
        <v>1372</v>
      </c>
      <c r="U191">
        <v>-7</v>
      </c>
      <c r="V191">
        <v>6</v>
      </c>
      <c r="W191">
        <v>-120</v>
      </c>
      <c r="X191">
        <v>-104</v>
      </c>
      <c r="Y191">
        <v>-1</v>
      </c>
      <c r="Z191">
        <v>-118</v>
      </c>
      <c r="AC191"/>
      <c r="AE191" s="85">
        <f>_xlfn.MAXIFS(EXTR_AUTOCLAVE[[#This Row],[Date/Heure]:[BORNE]],$A$1:$AD$1,"TC")</f>
        <v>395.6</v>
      </c>
      <c r="AF191" s="66">
        <f>_xlfn.MINIFS(EXTR_AUTOCLAVE[[#This Row],[Date/Heure]:[BORNE]],$A$1:$AD$1,"TC")</f>
        <v>393.3</v>
      </c>
      <c r="AG191" s="86">
        <f>EXTR_AUTOCLAVE[[#This Row],[Max]]-T0min</f>
        <v>374.8</v>
      </c>
      <c r="AH191" s="86">
        <f>COUNTIFS(EXTR_AUTOCLAVE[[#This Row],[Date/Heure]:[BORNE]],"&gt;=385",$A$1:$AD$1,"TC")</f>
        <v>6</v>
      </c>
      <c r="AI191" s="86">
        <f>COUNTIFS(EXTR_AUTOCLAVE[[#This Row],[Date/Heure]:[BORNE]],"&gt;=200",$A$1:$AD$1,"TC")</f>
        <v>6</v>
      </c>
      <c r="AJ191" s="86">
        <f>COUNTIFS(EXTR_AUTOCLAVE[[#This Row],[Date/Heure]:[BORNE]],"&gt;=99",$A$1:$AD$1,"TC")</f>
        <v>6</v>
      </c>
    </row>
    <row r="192" spans="1:36" x14ac:dyDescent="0.25">
      <c r="A192" s="71">
        <v>45006.51834490741</v>
      </c>
      <c r="B192">
        <v>394.9</v>
      </c>
      <c r="C192">
        <v>10</v>
      </c>
      <c r="D192">
        <v>395</v>
      </c>
      <c r="E192">
        <v>-115</v>
      </c>
      <c r="F192">
        <v>10</v>
      </c>
      <c r="G192">
        <v>394.2</v>
      </c>
      <c r="H192">
        <v>395.6</v>
      </c>
      <c r="I192">
        <v>395.4</v>
      </c>
      <c r="J192">
        <v>395.1</v>
      </c>
      <c r="K192">
        <v>394.9</v>
      </c>
      <c r="L192">
        <v>1372</v>
      </c>
      <c r="M192">
        <v>1372</v>
      </c>
      <c r="N192">
        <v>950</v>
      </c>
      <c r="O192">
        <v>1372</v>
      </c>
      <c r="P192">
        <v>1372</v>
      </c>
      <c r="Q192">
        <v>1372</v>
      </c>
      <c r="R192">
        <v>393.4</v>
      </c>
      <c r="S192">
        <v>394.5</v>
      </c>
      <c r="T192">
        <v>1372</v>
      </c>
      <c r="U192">
        <v>-7</v>
      </c>
      <c r="V192">
        <v>6</v>
      </c>
      <c r="W192">
        <v>-120</v>
      </c>
      <c r="X192">
        <v>-104</v>
      </c>
      <c r="Y192">
        <v>-1</v>
      </c>
      <c r="Z192">
        <v>-119</v>
      </c>
      <c r="AC192"/>
      <c r="AE192" s="85">
        <f>_xlfn.MAXIFS(EXTR_AUTOCLAVE[[#This Row],[Date/Heure]:[BORNE]],$A$1:$AD$1,"TC")</f>
        <v>395.6</v>
      </c>
      <c r="AF192" s="66">
        <f>_xlfn.MINIFS(EXTR_AUTOCLAVE[[#This Row],[Date/Heure]:[BORNE]],$A$1:$AD$1,"TC")</f>
        <v>393.4</v>
      </c>
      <c r="AG192" s="86">
        <f>EXTR_AUTOCLAVE[[#This Row],[Max]]-T0min</f>
        <v>374.8</v>
      </c>
      <c r="AH192" s="86">
        <f>COUNTIFS(EXTR_AUTOCLAVE[[#This Row],[Date/Heure]:[BORNE]],"&gt;=385",$A$1:$AD$1,"TC")</f>
        <v>6</v>
      </c>
      <c r="AI192" s="86">
        <f>COUNTIFS(EXTR_AUTOCLAVE[[#This Row],[Date/Heure]:[BORNE]],"&gt;=200",$A$1:$AD$1,"TC")</f>
        <v>6</v>
      </c>
      <c r="AJ192" s="86">
        <f>COUNTIFS(EXTR_AUTOCLAVE[[#This Row],[Date/Heure]:[BORNE]],"&gt;=99",$A$1:$AD$1,"TC")</f>
        <v>6</v>
      </c>
    </row>
    <row r="193" spans="1:36" x14ac:dyDescent="0.25">
      <c r="A193" s="71">
        <v>45006.518692129626</v>
      </c>
      <c r="B193">
        <v>394.9</v>
      </c>
      <c r="C193">
        <v>10</v>
      </c>
      <c r="D193">
        <v>395</v>
      </c>
      <c r="E193">
        <v>-115</v>
      </c>
      <c r="F193">
        <v>10</v>
      </c>
      <c r="G193">
        <v>394.3</v>
      </c>
      <c r="H193">
        <v>395.6</v>
      </c>
      <c r="I193">
        <v>395.3</v>
      </c>
      <c r="J193">
        <v>395.2</v>
      </c>
      <c r="K193">
        <v>394.9</v>
      </c>
      <c r="L193">
        <v>1372</v>
      </c>
      <c r="M193">
        <v>1372</v>
      </c>
      <c r="N193">
        <v>947.5</v>
      </c>
      <c r="O193">
        <v>1372</v>
      </c>
      <c r="P193">
        <v>1372</v>
      </c>
      <c r="Q193">
        <v>1372</v>
      </c>
      <c r="R193">
        <v>393.5</v>
      </c>
      <c r="S193">
        <v>394.6</v>
      </c>
      <c r="T193">
        <v>1372</v>
      </c>
      <c r="U193">
        <v>-7</v>
      </c>
      <c r="V193">
        <v>6</v>
      </c>
      <c r="W193">
        <v>-120</v>
      </c>
      <c r="X193">
        <v>-106</v>
      </c>
      <c r="Y193">
        <v>-1</v>
      </c>
      <c r="Z193">
        <v>-118</v>
      </c>
      <c r="AC193"/>
      <c r="AE193" s="85">
        <f>_xlfn.MAXIFS(EXTR_AUTOCLAVE[[#This Row],[Date/Heure]:[BORNE]],$A$1:$AD$1,"TC")</f>
        <v>395.6</v>
      </c>
      <c r="AF193" s="66">
        <f>_xlfn.MINIFS(EXTR_AUTOCLAVE[[#This Row],[Date/Heure]:[BORNE]],$A$1:$AD$1,"TC")</f>
        <v>393.5</v>
      </c>
      <c r="AG193" s="86">
        <f>EXTR_AUTOCLAVE[[#This Row],[Max]]-T0min</f>
        <v>374.8</v>
      </c>
      <c r="AH193" s="86">
        <f>COUNTIFS(EXTR_AUTOCLAVE[[#This Row],[Date/Heure]:[BORNE]],"&gt;=385",$A$1:$AD$1,"TC")</f>
        <v>6</v>
      </c>
      <c r="AI193" s="86">
        <f>COUNTIFS(EXTR_AUTOCLAVE[[#This Row],[Date/Heure]:[BORNE]],"&gt;=200",$A$1:$AD$1,"TC")</f>
        <v>6</v>
      </c>
      <c r="AJ193" s="86">
        <f>COUNTIFS(EXTR_AUTOCLAVE[[#This Row],[Date/Heure]:[BORNE]],"&gt;=99",$A$1:$AD$1,"TC")</f>
        <v>6</v>
      </c>
    </row>
    <row r="194" spans="1:36" x14ac:dyDescent="0.25">
      <c r="A194" s="71">
        <v>45006.51903935185</v>
      </c>
      <c r="B194">
        <v>394.9</v>
      </c>
      <c r="C194">
        <v>10</v>
      </c>
      <c r="D194">
        <v>395</v>
      </c>
      <c r="E194">
        <v>-115</v>
      </c>
      <c r="F194">
        <v>10</v>
      </c>
      <c r="G194">
        <v>394.3</v>
      </c>
      <c r="H194">
        <v>395.6</v>
      </c>
      <c r="I194">
        <v>395.4</v>
      </c>
      <c r="J194">
        <v>395.3</v>
      </c>
      <c r="K194">
        <v>395</v>
      </c>
      <c r="L194">
        <v>1372</v>
      </c>
      <c r="M194">
        <v>1372</v>
      </c>
      <c r="N194">
        <v>943.7</v>
      </c>
      <c r="O194">
        <v>1372</v>
      </c>
      <c r="P194">
        <v>1372</v>
      </c>
      <c r="Q194">
        <v>1372</v>
      </c>
      <c r="R194">
        <v>393.7</v>
      </c>
      <c r="S194">
        <v>394.7</v>
      </c>
      <c r="T194">
        <v>1372</v>
      </c>
      <c r="U194">
        <v>-7</v>
      </c>
      <c r="V194">
        <v>6</v>
      </c>
      <c r="W194">
        <v>-120</v>
      </c>
      <c r="X194">
        <v>-105</v>
      </c>
      <c r="Y194">
        <v>-1</v>
      </c>
      <c r="Z194">
        <v>-118</v>
      </c>
      <c r="AC194"/>
      <c r="AE194" s="85">
        <f>_xlfn.MAXIFS(EXTR_AUTOCLAVE[[#This Row],[Date/Heure]:[BORNE]],$A$1:$AD$1,"TC")</f>
        <v>395.6</v>
      </c>
      <c r="AF194" s="66">
        <f>_xlfn.MINIFS(EXTR_AUTOCLAVE[[#This Row],[Date/Heure]:[BORNE]],$A$1:$AD$1,"TC")</f>
        <v>393.7</v>
      </c>
      <c r="AG194" s="86">
        <f>EXTR_AUTOCLAVE[[#This Row],[Max]]-T0min</f>
        <v>374.8</v>
      </c>
      <c r="AH194" s="86">
        <f>COUNTIFS(EXTR_AUTOCLAVE[[#This Row],[Date/Heure]:[BORNE]],"&gt;=385",$A$1:$AD$1,"TC")</f>
        <v>6</v>
      </c>
      <c r="AI194" s="86">
        <f>COUNTIFS(EXTR_AUTOCLAVE[[#This Row],[Date/Heure]:[BORNE]],"&gt;=200",$A$1:$AD$1,"TC")</f>
        <v>6</v>
      </c>
      <c r="AJ194" s="86">
        <f>COUNTIFS(EXTR_AUTOCLAVE[[#This Row],[Date/Heure]:[BORNE]],"&gt;=99",$A$1:$AD$1,"TC")</f>
        <v>6</v>
      </c>
    </row>
    <row r="195" spans="1:36" x14ac:dyDescent="0.25">
      <c r="A195" s="71">
        <v>45006.519386574073</v>
      </c>
      <c r="B195">
        <v>394.8</v>
      </c>
      <c r="C195">
        <v>10</v>
      </c>
      <c r="D195">
        <v>395</v>
      </c>
      <c r="E195">
        <v>-115</v>
      </c>
      <c r="F195">
        <v>10</v>
      </c>
      <c r="G195">
        <v>394.4</v>
      </c>
      <c r="H195">
        <v>395.7</v>
      </c>
      <c r="I195">
        <v>395.4</v>
      </c>
      <c r="J195">
        <v>395.4</v>
      </c>
      <c r="K195">
        <v>395.1</v>
      </c>
      <c r="L195">
        <v>1372</v>
      </c>
      <c r="M195">
        <v>1372</v>
      </c>
      <c r="N195">
        <v>941.4</v>
      </c>
      <c r="O195">
        <v>1372</v>
      </c>
      <c r="P195">
        <v>1372</v>
      </c>
      <c r="Q195">
        <v>1372</v>
      </c>
      <c r="R195">
        <v>393.8</v>
      </c>
      <c r="S195">
        <v>394.8</v>
      </c>
      <c r="T195">
        <v>1372</v>
      </c>
      <c r="U195">
        <v>-7</v>
      </c>
      <c r="V195">
        <v>6</v>
      </c>
      <c r="W195">
        <v>-119</v>
      </c>
      <c r="X195">
        <v>-109</v>
      </c>
      <c r="Y195">
        <v>-1</v>
      </c>
      <c r="Z195">
        <v>-117</v>
      </c>
      <c r="AC195"/>
      <c r="AE195" s="85">
        <f>_xlfn.MAXIFS(EXTR_AUTOCLAVE[[#This Row],[Date/Heure]:[BORNE]],$A$1:$AD$1,"TC")</f>
        <v>395.7</v>
      </c>
      <c r="AF195" s="66">
        <f>_xlfn.MINIFS(EXTR_AUTOCLAVE[[#This Row],[Date/Heure]:[BORNE]],$A$1:$AD$1,"TC")</f>
        <v>393.8</v>
      </c>
      <c r="AG195" s="86">
        <f>EXTR_AUTOCLAVE[[#This Row],[Max]]-T0min</f>
        <v>374.9</v>
      </c>
      <c r="AH195" s="86">
        <f>COUNTIFS(EXTR_AUTOCLAVE[[#This Row],[Date/Heure]:[BORNE]],"&gt;=385",$A$1:$AD$1,"TC")</f>
        <v>6</v>
      </c>
      <c r="AI195" s="86">
        <f>COUNTIFS(EXTR_AUTOCLAVE[[#This Row],[Date/Heure]:[BORNE]],"&gt;=200",$A$1:$AD$1,"TC")</f>
        <v>6</v>
      </c>
      <c r="AJ195" s="86">
        <f>COUNTIFS(EXTR_AUTOCLAVE[[#This Row],[Date/Heure]:[BORNE]],"&gt;=99",$A$1:$AD$1,"TC")</f>
        <v>6</v>
      </c>
    </row>
    <row r="196" spans="1:36" x14ac:dyDescent="0.25">
      <c r="A196" s="71">
        <v>45006.519733796296</v>
      </c>
      <c r="B196">
        <v>394.9</v>
      </c>
      <c r="C196">
        <v>10</v>
      </c>
      <c r="D196">
        <v>395</v>
      </c>
      <c r="E196">
        <v>-115</v>
      </c>
      <c r="F196">
        <v>10</v>
      </c>
      <c r="G196">
        <v>394.5</v>
      </c>
      <c r="H196">
        <v>395.7</v>
      </c>
      <c r="I196">
        <v>395.4</v>
      </c>
      <c r="J196">
        <v>395.5</v>
      </c>
      <c r="K196">
        <v>395.1</v>
      </c>
      <c r="L196">
        <v>1372</v>
      </c>
      <c r="M196">
        <v>1372</v>
      </c>
      <c r="N196">
        <v>941.1</v>
      </c>
      <c r="O196">
        <v>1372</v>
      </c>
      <c r="P196">
        <v>1372</v>
      </c>
      <c r="Q196">
        <v>1372</v>
      </c>
      <c r="R196">
        <v>393.9</v>
      </c>
      <c r="S196">
        <v>394.9</v>
      </c>
      <c r="T196">
        <v>1372</v>
      </c>
      <c r="U196">
        <v>-7</v>
      </c>
      <c r="V196">
        <v>6</v>
      </c>
      <c r="W196">
        <v>-120</v>
      </c>
      <c r="X196">
        <v>-107</v>
      </c>
      <c r="Y196">
        <v>-1</v>
      </c>
      <c r="Z196">
        <v>-118</v>
      </c>
      <c r="AC196"/>
      <c r="AE196" s="85">
        <f>_xlfn.MAXIFS(EXTR_AUTOCLAVE[[#This Row],[Date/Heure]:[BORNE]],$A$1:$AD$1,"TC")</f>
        <v>395.7</v>
      </c>
      <c r="AF196" s="66">
        <f>_xlfn.MINIFS(EXTR_AUTOCLAVE[[#This Row],[Date/Heure]:[BORNE]],$A$1:$AD$1,"TC")</f>
        <v>393.9</v>
      </c>
      <c r="AG196" s="86">
        <f>EXTR_AUTOCLAVE[[#This Row],[Max]]-T0min</f>
        <v>374.9</v>
      </c>
      <c r="AH196" s="86">
        <f>COUNTIFS(EXTR_AUTOCLAVE[[#This Row],[Date/Heure]:[BORNE]],"&gt;=385",$A$1:$AD$1,"TC")</f>
        <v>6</v>
      </c>
      <c r="AI196" s="86">
        <f>COUNTIFS(EXTR_AUTOCLAVE[[#This Row],[Date/Heure]:[BORNE]],"&gt;=200",$A$1:$AD$1,"TC")</f>
        <v>6</v>
      </c>
      <c r="AJ196" s="86">
        <f>COUNTIFS(EXTR_AUTOCLAVE[[#This Row],[Date/Heure]:[BORNE]],"&gt;=99",$A$1:$AD$1,"TC")</f>
        <v>6</v>
      </c>
    </row>
    <row r="197" spans="1:36" x14ac:dyDescent="0.25">
      <c r="A197" s="71">
        <v>45006.52008101852</v>
      </c>
      <c r="B197">
        <v>394.9</v>
      </c>
      <c r="C197">
        <v>10</v>
      </c>
      <c r="D197">
        <v>395</v>
      </c>
      <c r="E197">
        <v>-115</v>
      </c>
      <c r="F197">
        <v>10</v>
      </c>
      <c r="G197">
        <v>394.5</v>
      </c>
      <c r="H197">
        <v>395.6</v>
      </c>
      <c r="I197">
        <v>395.4</v>
      </c>
      <c r="J197">
        <v>395.5</v>
      </c>
      <c r="K197">
        <v>395.1</v>
      </c>
      <c r="L197">
        <v>1372</v>
      </c>
      <c r="M197">
        <v>1372</v>
      </c>
      <c r="N197">
        <v>940.2</v>
      </c>
      <c r="O197">
        <v>1372</v>
      </c>
      <c r="P197">
        <v>1372</v>
      </c>
      <c r="Q197">
        <v>1372</v>
      </c>
      <c r="R197">
        <v>394</v>
      </c>
      <c r="S197">
        <v>395</v>
      </c>
      <c r="T197">
        <v>1372</v>
      </c>
      <c r="U197">
        <v>-7</v>
      </c>
      <c r="V197">
        <v>6</v>
      </c>
      <c r="W197">
        <v>-120</v>
      </c>
      <c r="X197">
        <v>-107</v>
      </c>
      <c r="Y197">
        <v>-1</v>
      </c>
      <c r="Z197">
        <v>-118</v>
      </c>
      <c r="AC197"/>
      <c r="AE197" s="85">
        <f>_xlfn.MAXIFS(EXTR_AUTOCLAVE[[#This Row],[Date/Heure]:[BORNE]],$A$1:$AD$1,"TC")</f>
        <v>395.6</v>
      </c>
      <c r="AF197" s="66">
        <f>_xlfn.MINIFS(EXTR_AUTOCLAVE[[#This Row],[Date/Heure]:[BORNE]],$A$1:$AD$1,"TC")</f>
        <v>394</v>
      </c>
      <c r="AG197" s="86">
        <f>EXTR_AUTOCLAVE[[#This Row],[Max]]-T0min</f>
        <v>374.8</v>
      </c>
      <c r="AH197" s="86">
        <f>COUNTIFS(EXTR_AUTOCLAVE[[#This Row],[Date/Heure]:[BORNE]],"&gt;=385",$A$1:$AD$1,"TC")</f>
        <v>6</v>
      </c>
      <c r="AI197" s="86">
        <f>COUNTIFS(EXTR_AUTOCLAVE[[#This Row],[Date/Heure]:[BORNE]],"&gt;=200",$A$1:$AD$1,"TC")</f>
        <v>6</v>
      </c>
      <c r="AJ197" s="86">
        <f>COUNTIFS(EXTR_AUTOCLAVE[[#This Row],[Date/Heure]:[BORNE]],"&gt;=99",$A$1:$AD$1,"TC")</f>
        <v>6</v>
      </c>
    </row>
    <row r="198" spans="1:36" x14ac:dyDescent="0.25">
      <c r="A198" s="71">
        <v>45006.520428240743</v>
      </c>
      <c r="B198">
        <v>394.9</v>
      </c>
      <c r="C198">
        <v>10</v>
      </c>
      <c r="D198">
        <v>395</v>
      </c>
      <c r="E198">
        <v>-115</v>
      </c>
      <c r="F198">
        <v>10</v>
      </c>
      <c r="G198">
        <v>394.4</v>
      </c>
      <c r="H198">
        <v>395.7</v>
      </c>
      <c r="I198">
        <v>395.4</v>
      </c>
      <c r="J198">
        <v>395.5</v>
      </c>
      <c r="K198">
        <v>395.2</v>
      </c>
      <c r="L198">
        <v>1372</v>
      </c>
      <c r="M198">
        <v>1372</v>
      </c>
      <c r="N198">
        <v>937.8</v>
      </c>
      <c r="O198">
        <v>1372</v>
      </c>
      <c r="P198">
        <v>1372</v>
      </c>
      <c r="Q198">
        <v>1372</v>
      </c>
      <c r="R198">
        <v>394.1</v>
      </c>
      <c r="S198">
        <v>395.1</v>
      </c>
      <c r="T198">
        <v>1372</v>
      </c>
      <c r="U198">
        <v>-7</v>
      </c>
      <c r="V198">
        <v>6</v>
      </c>
      <c r="W198">
        <v>-120</v>
      </c>
      <c r="X198">
        <v>-107</v>
      </c>
      <c r="Y198">
        <v>-1</v>
      </c>
      <c r="Z198">
        <v>-118</v>
      </c>
      <c r="AC198"/>
      <c r="AE198" s="85">
        <f>_xlfn.MAXIFS(EXTR_AUTOCLAVE[[#This Row],[Date/Heure]:[BORNE]],$A$1:$AD$1,"TC")</f>
        <v>395.7</v>
      </c>
      <c r="AF198" s="66">
        <f>_xlfn.MINIFS(EXTR_AUTOCLAVE[[#This Row],[Date/Heure]:[BORNE]],$A$1:$AD$1,"TC")</f>
        <v>394.1</v>
      </c>
      <c r="AG198" s="86">
        <f>EXTR_AUTOCLAVE[[#This Row],[Max]]-T0min</f>
        <v>374.9</v>
      </c>
      <c r="AH198" s="86">
        <f>COUNTIFS(EXTR_AUTOCLAVE[[#This Row],[Date/Heure]:[BORNE]],"&gt;=385",$A$1:$AD$1,"TC")</f>
        <v>6</v>
      </c>
      <c r="AI198" s="86">
        <f>COUNTIFS(EXTR_AUTOCLAVE[[#This Row],[Date/Heure]:[BORNE]],"&gt;=200",$A$1:$AD$1,"TC")</f>
        <v>6</v>
      </c>
      <c r="AJ198" s="86">
        <f>COUNTIFS(EXTR_AUTOCLAVE[[#This Row],[Date/Heure]:[BORNE]],"&gt;=99",$A$1:$AD$1,"TC")</f>
        <v>6</v>
      </c>
    </row>
    <row r="199" spans="1:36" x14ac:dyDescent="0.25">
      <c r="A199" s="71">
        <v>45006.520775462966</v>
      </c>
      <c r="B199">
        <v>394.8</v>
      </c>
      <c r="C199">
        <v>10</v>
      </c>
      <c r="D199">
        <v>395</v>
      </c>
      <c r="E199">
        <v>-115</v>
      </c>
      <c r="F199">
        <v>10</v>
      </c>
      <c r="G199">
        <v>394.5</v>
      </c>
      <c r="H199">
        <v>395.7</v>
      </c>
      <c r="I199">
        <v>395.4</v>
      </c>
      <c r="J199">
        <v>395.6</v>
      </c>
      <c r="K199">
        <v>395.3</v>
      </c>
      <c r="L199">
        <v>1372</v>
      </c>
      <c r="M199">
        <v>1372</v>
      </c>
      <c r="N199">
        <v>935.8</v>
      </c>
      <c r="O199">
        <v>1372</v>
      </c>
      <c r="P199">
        <v>1372</v>
      </c>
      <c r="Q199">
        <v>1372</v>
      </c>
      <c r="R199">
        <v>394.2</v>
      </c>
      <c r="S199">
        <v>395.2</v>
      </c>
      <c r="T199">
        <v>1372</v>
      </c>
      <c r="U199">
        <v>-7</v>
      </c>
      <c r="V199">
        <v>6</v>
      </c>
      <c r="W199">
        <v>-119</v>
      </c>
      <c r="X199">
        <v>-107</v>
      </c>
      <c r="Y199">
        <v>-1</v>
      </c>
      <c r="Z199">
        <v>-119</v>
      </c>
      <c r="AC199"/>
      <c r="AE199" s="85">
        <f>_xlfn.MAXIFS(EXTR_AUTOCLAVE[[#This Row],[Date/Heure]:[BORNE]],$A$1:$AD$1,"TC")</f>
        <v>395.7</v>
      </c>
      <c r="AF199" s="66">
        <f>_xlfn.MINIFS(EXTR_AUTOCLAVE[[#This Row],[Date/Heure]:[BORNE]],$A$1:$AD$1,"TC")</f>
        <v>394.2</v>
      </c>
      <c r="AG199" s="86">
        <f>EXTR_AUTOCLAVE[[#This Row],[Max]]-T0min</f>
        <v>374.9</v>
      </c>
      <c r="AH199" s="86">
        <f>COUNTIFS(EXTR_AUTOCLAVE[[#This Row],[Date/Heure]:[BORNE]],"&gt;=385",$A$1:$AD$1,"TC")</f>
        <v>6</v>
      </c>
      <c r="AI199" s="86">
        <f>COUNTIFS(EXTR_AUTOCLAVE[[#This Row],[Date/Heure]:[BORNE]],"&gt;=200",$A$1:$AD$1,"TC")</f>
        <v>6</v>
      </c>
      <c r="AJ199" s="86">
        <f>COUNTIFS(EXTR_AUTOCLAVE[[#This Row],[Date/Heure]:[BORNE]],"&gt;=99",$A$1:$AD$1,"TC")</f>
        <v>6</v>
      </c>
    </row>
    <row r="200" spans="1:36" x14ac:dyDescent="0.25">
      <c r="A200" s="71">
        <v>45006.521122685182</v>
      </c>
      <c r="B200">
        <v>394.9</v>
      </c>
      <c r="C200">
        <v>10</v>
      </c>
      <c r="D200">
        <v>395</v>
      </c>
      <c r="E200">
        <v>-115</v>
      </c>
      <c r="F200">
        <v>10</v>
      </c>
      <c r="G200">
        <v>394.5</v>
      </c>
      <c r="H200">
        <v>395.7</v>
      </c>
      <c r="I200">
        <v>395.4</v>
      </c>
      <c r="J200">
        <v>395.6</v>
      </c>
      <c r="K200">
        <v>395.3</v>
      </c>
      <c r="L200">
        <v>1372</v>
      </c>
      <c r="M200">
        <v>1372</v>
      </c>
      <c r="N200">
        <v>935.3</v>
      </c>
      <c r="O200">
        <v>1372</v>
      </c>
      <c r="P200">
        <v>1372</v>
      </c>
      <c r="Q200">
        <v>1372</v>
      </c>
      <c r="R200">
        <v>394.3</v>
      </c>
      <c r="S200">
        <v>395.2</v>
      </c>
      <c r="T200">
        <v>1372</v>
      </c>
      <c r="U200">
        <v>-7</v>
      </c>
      <c r="V200">
        <v>6</v>
      </c>
      <c r="W200">
        <v>-119</v>
      </c>
      <c r="X200">
        <v>-108</v>
      </c>
      <c r="Y200">
        <v>-1</v>
      </c>
      <c r="Z200">
        <v>-118</v>
      </c>
      <c r="AC200"/>
      <c r="AE200" s="85">
        <f>_xlfn.MAXIFS(EXTR_AUTOCLAVE[[#This Row],[Date/Heure]:[BORNE]],$A$1:$AD$1,"TC")</f>
        <v>395.7</v>
      </c>
      <c r="AF200" s="66">
        <f>_xlfn.MINIFS(EXTR_AUTOCLAVE[[#This Row],[Date/Heure]:[BORNE]],$A$1:$AD$1,"TC")</f>
        <v>394.3</v>
      </c>
      <c r="AG200" s="86">
        <f>EXTR_AUTOCLAVE[[#This Row],[Max]]-T0min</f>
        <v>374.9</v>
      </c>
      <c r="AH200" s="86">
        <f>COUNTIFS(EXTR_AUTOCLAVE[[#This Row],[Date/Heure]:[BORNE]],"&gt;=385",$A$1:$AD$1,"TC")</f>
        <v>6</v>
      </c>
      <c r="AI200" s="86">
        <f>COUNTIFS(EXTR_AUTOCLAVE[[#This Row],[Date/Heure]:[BORNE]],"&gt;=200",$A$1:$AD$1,"TC")</f>
        <v>6</v>
      </c>
      <c r="AJ200" s="86">
        <f>COUNTIFS(EXTR_AUTOCLAVE[[#This Row],[Date/Heure]:[BORNE]],"&gt;=99",$A$1:$AD$1,"TC")</f>
        <v>6</v>
      </c>
    </row>
    <row r="201" spans="1:36" x14ac:dyDescent="0.25">
      <c r="A201" s="71">
        <v>45006.521469907406</v>
      </c>
      <c r="B201">
        <v>394.8</v>
      </c>
      <c r="C201">
        <v>10</v>
      </c>
      <c r="D201">
        <v>395</v>
      </c>
      <c r="E201">
        <v>-115</v>
      </c>
      <c r="F201">
        <v>10</v>
      </c>
      <c r="G201">
        <v>394.4</v>
      </c>
      <c r="H201">
        <v>395.6</v>
      </c>
      <c r="I201">
        <v>395.3</v>
      </c>
      <c r="J201">
        <v>395.7</v>
      </c>
      <c r="K201">
        <v>395.3</v>
      </c>
      <c r="L201">
        <v>1372</v>
      </c>
      <c r="M201">
        <v>1372</v>
      </c>
      <c r="N201">
        <v>934.3</v>
      </c>
      <c r="O201">
        <v>1372</v>
      </c>
      <c r="P201">
        <v>1372</v>
      </c>
      <c r="Q201">
        <v>1372</v>
      </c>
      <c r="R201">
        <v>394.3</v>
      </c>
      <c r="S201">
        <v>395.2</v>
      </c>
      <c r="T201">
        <v>1372</v>
      </c>
      <c r="U201">
        <v>-7</v>
      </c>
      <c r="V201">
        <v>6</v>
      </c>
      <c r="W201">
        <v>-119</v>
      </c>
      <c r="X201">
        <v>-108</v>
      </c>
      <c r="Y201">
        <v>-1</v>
      </c>
      <c r="Z201">
        <v>-117</v>
      </c>
      <c r="AC201"/>
      <c r="AE201" s="85">
        <f>_xlfn.MAXIFS(EXTR_AUTOCLAVE[[#This Row],[Date/Heure]:[BORNE]],$A$1:$AD$1,"TC")</f>
        <v>395.7</v>
      </c>
      <c r="AF201" s="66">
        <f>_xlfn.MINIFS(EXTR_AUTOCLAVE[[#This Row],[Date/Heure]:[BORNE]],$A$1:$AD$1,"TC")</f>
        <v>394.3</v>
      </c>
      <c r="AG201" s="86">
        <f>EXTR_AUTOCLAVE[[#This Row],[Max]]-T0min</f>
        <v>374.9</v>
      </c>
      <c r="AH201" s="86">
        <f>COUNTIFS(EXTR_AUTOCLAVE[[#This Row],[Date/Heure]:[BORNE]],"&gt;=385",$A$1:$AD$1,"TC")</f>
        <v>6</v>
      </c>
      <c r="AI201" s="86">
        <f>COUNTIFS(EXTR_AUTOCLAVE[[#This Row],[Date/Heure]:[BORNE]],"&gt;=200",$A$1:$AD$1,"TC")</f>
        <v>6</v>
      </c>
      <c r="AJ201" s="86">
        <f>COUNTIFS(EXTR_AUTOCLAVE[[#This Row],[Date/Heure]:[BORNE]],"&gt;=99",$A$1:$AD$1,"TC")</f>
        <v>6</v>
      </c>
    </row>
    <row r="202" spans="1:36" x14ac:dyDescent="0.25">
      <c r="A202" s="71">
        <v>45006.521817129629</v>
      </c>
      <c r="B202">
        <v>394.9</v>
      </c>
      <c r="C202">
        <v>10</v>
      </c>
      <c r="D202">
        <v>395</v>
      </c>
      <c r="E202">
        <v>-115</v>
      </c>
      <c r="F202">
        <v>10</v>
      </c>
      <c r="G202">
        <v>394.4</v>
      </c>
      <c r="H202">
        <v>395.6</v>
      </c>
      <c r="I202">
        <v>395.3</v>
      </c>
      <c r="J202">
        <v>395.7</v>
      </c>
      <c r="K202">
        <v>395.3</v>
      </c>
      <c r="L202">
        <v>1372</v>
      </c>
      <c r="M202">
        <v>1372</v>
      </c>
      <c r="N202">
        <v>932.5</v>
      </c>
      <c r="O202">
        <v>1372</v>
      </c>
      <c r="P202">
        <v>1372</v>
      </c>
      <c r="Q202">
        <v>1372</v>
      </c>
      <c r="R202">
        <v>394.4</v>
      </c>
      <c r="S202">
        <v>395.3</v>
      </c>
      <c r="T202">
        <v>1372</v>
      </c>
      <c r="U202">
        <v>-7</v>
      </c>
      <c r="V202">
        <v>6</v>
      </c>
      <c r="W202">
        <v>-119</v>
      </c>
      <c r="X202">
        <v>-107</v>
      </c>
      <c r="Y202">
        <v>-1</v>
      </c>
      <c r="Z202">
        <v>-119</v>
      </c>
      <c r="AC202"/>
      <c r="AE202" s="85">
        <f>_xlfn.MAXIFS(EXTR_AUTOCLAVE[[#This Row],[Date/Heure]:[BORNE]],$A$1:$AD$1,"TC")</f>
        <v>395.7</v>
      </c>
      <c r="AF202" s="66">
        <f>_xlfn.MINIFS(EXTR_AUTOCLAVE[[#This Row],[Date/Heure]:[BORNE]],$A$1:$AD$1,"TC")</f>
        <v>394.4</v>
      </c>
      <c r="AG202" s="86">
        <f>EXTR_AUTOCLAVE[[#This Row],[Max]]-T0min</f>
        <v>374.9</v>
      </c>
      <c r="AH202" s="86">
        <f>COUNTIFS(EXTR_AUTOCLAVE[[#This Row],[Date/Heure]:[BORNE]],"&gt;=385",$A$1:$AD$1,"TC")</f>
        <v>6</v>
      </c>
      <c r="AI202" s="86">
        <f>COUNTIFS(EXTR_AUTOCLAVE[[#This Row],[Date/Heure]:[BORNE]],"&gt;=200",$A$1:$AD$1,"TC")</f>
        <v>6</v>
      </c>
      <c r="AJ202" s="86">
        <f>COUNTIFS(EXTR_AUTOCLAVE[[#This Row],[Date/Heure]:[BORNE]],"&gt;=99",$A$1:$AD$1,"TC")</f>
        <v>6</v>
      </c>
    </row>
    <row r="203" spans="1:36" x14ac:dyDescent="0.25">
      <c r="A203" s="71">
        <v>45006.522164351853</v>
      </c>
      <c r="B203">
        <v>394.8</v>
      </c>
      <c r="C203">
        <v>10</v>
      </c>
      <c r="D203">
        <v>395</v>
      </c>
      <c r="E203">
        <v>-115</v>
      </c>
      <c r="F203">
        <v>10</v>
      </c>
      <c r="G203">
        <v>394.5</v>
      </c>
      <c r="H203">
        <v>395.6</v>
      </c>
      <c r="I203">
        <v>395.3</v>
      </c>
      <c r="J203">
        <v>395.7</v>
      </c>
      <c r="K203">
        <v>395.3</v>
      </c>
      <c r="L203">
        <v>1372</v>
      </c>
      <c r="M203">
        <v>1372</v>
      </c>
      <c r="N203">
        <v>930.2</v>
      </c>
      <c r="O203">
        <v>1372</v>
      </c>
      <c r="P203">
        <v>1372</v>
      </c>
      <c r="Q203">
        <v>1372</v>
      </c>
      <c r="R203">
        <v>394.5</v>
      </c>
      <c r="S203">
        <v>395.4</v>
      </c>
      <c r="T203">
        <v>1372</v>
      </c>
      <c r="U203">
        <v>-7</v>
      </c>
      <c r="V203">
        <v>6</v>
      </c>
      <c r="W203">
        <v>-120</v>
      </c>
      <c r="X203">
        <v>-106</v>
      </c>
      <c r="Y203">
        <v>-1</v>
      </c>
      <c r="Z203">
        <v>-119</v>
      </c>
      <c r="AC203"/>
      <c r="AE203" s="85">
        <f>_xlfn.MAXIFS(EXTR_AUTOCLAVE[[#This Row],[Date/Heure]:[BORNE]],$A$1:$AD$1,"TC")</f>
        <v>395.7</v>
      </c>
      <c r="AF203" s="66">
        <f>_xlfn.MINIFS(EXTR_AUTOCLAVE[[#This Row],[Date/Heure]:[BORNE]],$A$1:$AD$1,"TC")</f>
        <v>394.5</v>
      </c>
      <c r="AG203" s="86">
        <f>EXTR_AUTOCLAVE[[#This Row],[Max]]-T0min</f>
        <v>374.9</v>
      </c>
      <c r="AH203" s="86">
        <f>COUNTIFS(EXTR_AUTOCLAVE[[#This Row],[Date/Heure]:[BORNE]],"&gt;=385",$A$1:$AD$1,"TC")</f>
        <v>6</v>
      </c>
      <c r="AI203" s="86">
        <f>COUNTIFS(EXTR_AUTOCLAVE[[#This Row],[Date/Heure]:[BORNE]],"&gt;=200",$A$1:$AD$1,"TC")</f>
        <v>6</v>
      </c>
      <c r="AJ203" s="86">
        <f>COUNTIFS(EXTR_AUTOCLAVE[[#This Row],[Date/Heure]:[BORNE]],"&gt;=99",$A$1:$AD$1,"TC")</f>
        <v>6</v>
      </c>
    </row>
    <row r="204" spans="1:36" x14ac:dyDescent="0.25">
      <c r="A204" s="71">
        <v>45006.522511574076</v>
      </c>
      <c r="B204">
        <v>394.8</v>
      </c>
      <c r="C204">
        <v>10</v>
      </c>
      <c r="D204">
        <v>395</v>
      </c>
      <c r="E204">
        <v>-115</v>
      </c>
      <c r="F204">
        <v>10</v>
      </c>
      <c r="G204">
        <v>394.5</v>
      </c>
      <c r="H204">
        <v>395.6</v>
      </c>
      <c r="I204">
        <v>395.3</v>
      </c>
      <c r="J204">
        <v>395.7</v>
      </c>
      <c r="K204">
        <v>395.3</v>
      </c>
      <c r="L204">
        <v>1372</v>
      </c>
      <c r="M204">
        <v>1372</v>
      </c>
      <c r="N204">
        <v>928.9</v>
      </c>
      <c r="O204">
        <v>1372</v>
      </c>
      <c r="P204">
        <v>1372</v>
      </c>
      <c r="Q204">
        <v>1372</v>
      </c>
      <c r="R204">
        <v>394.5</v>
      </c>
      <c r="S204">
        <v>395.4</v>
      </c>
      <c r="T204">
        <v>1372</v>
      </c>
      <c r="U204">
        <v>-7</v>
      </c>
      <c r="V204">
        <v>5</v>
      </c>
      <c r="W204">
        <v>-119</v>
      </c>
      <c r="X204">
        <v>-109</v>
      </c>
      <c r="Y204">
        <v>-1</v>
      </c>
      <c r="Z204">
        <v>-119</v>
      </c>
      <c r="AC204"/>
      <c r="AE204" s="85">
        <f>_xlfn.MAXIFS(EXTR_AUTOCLAVE[[#This Row],[Date/Heure]:[BORNE]],$A$1:$AD$1,"TC")</f>
        <v>395.7</v>
      </c>
      <c r="AF204" s="66">
        <f>_xlfn.MINIFS(EXTR_AUTOCLAVE[[#This Row],[Date/Heure]:[BORNE]],$A$1:$AD$1,"TC")</f>
        <v>394.5</v>
      </c>
      <c r="AG204" s="86">
        <f>EXTR_AUTOCLAVE[[#This Row],[Max]]-T0min</f>
        <v>374.9</v>
      </c>
      <c r="AH204" s="86">
        <f>COUNTIFS(EXTR_AUTOCLAVE[[#This Row],[Date/Heure]:[BORNE]],"&gt;=385",$A$1:$AD$1,"TC")</f>
        <v>6</v>
      </c>
      <c r="AI204" s="86">
        <f>COUNTIFS(EXTR_AUTOCLAVE[[#This Row],[Date/Heure]:[BORNE]],"&gt;=200",$A$1:$AD$1,"TC")</f>
        <v>6</v>
      </c>
      <c r="AJ204" s="86">
        <f>COUNTIFS(EXTR_AUTOCLAVE[[#This Row],[Date/Heure]:[BORNE]],"&gt;=99",$A$1:$AD$1,"TC")</f>
        <v>6</v>
      </c>
    </row>
    <row r="205" spans="1:36" x14ac:dyDescent="0.25">
      <c r="A205" s="71">
        <v>45006.522858796299</v>
      </c>
      <c r="B205">
        <v>394.8</v>
      </c>
      <c r="C205">
        <v>10</v>
      </c>
      <c r="D205">
        <v>395</v>
      </c>
      <c r="E205">
        <v>-115</v>
      </c>
      <c r="F205">
        <v>10</v>
      </c>
      <c r="G205">
        <v>394.4</v>
      </c>
      <c r="H205">
        <v>395.5</v>
      </c>
      <c r="I205">
        <v>395.2</v>
      </c>
      <c r="J205">
        <v>395.7</v>
      </c>
      <c r="K205">
        <v>395.3</v>
      </c>
      <c r="L205">
        <v>1372</v>
      </c>
      <c r="M205">
        <v>1372</v>
      </c>
      <c r="N205">
        <v>927.7</v>
      </c>
      <c r="O205">
        <v>1372</v>
      </c>
      <c r="P205">
        <v>1372</v>
      </c>
      <c r="Q205">
        <v>1371</v>
      </c>
      <c r="R205">
        <v>394.6</v>
      </c>
      <c r="S205">
        <v>395.4</v>
      </c>
      <c r="T205">
        <v>1372</v>
      </c>
      <c r="U205">
        <v>-7</v>
      </c>
      <c r="V205">
        <v>5</v>
      </c>
      <c r="W205">
        <v>-119</v>
      </c>
      <c r="X205">
        <v>-108</v>
      </c>
      <c r="Y205">
        <v>-1</v>
      </c>
      <c r="Z205">
        <v>-119</v>
      </c>
      <c r="AC205"/>
      <c r="AE205" s="85">
        <f>_xlfn.MAXIFS(EXTR_AUTOCLAVE[[#This Row],[Date/Heure]:[BORNE]],$A$1:$AD$1,"TC")</f>
        <v>395.7</v>
      </c>
      <c r="AF205" s="66">
        <f>_xlfn.MINIFS(EXTR_AUTOCLAVE[[#This Row],[Date/Heure]:[BORNE]],$A$1:$AD$1,"TC")</f>
        <v>394.6</v>
      </c>
      <c r="AG205" s="86">
        <f>EXTR_AUTOCLAVE[[#This Row],[Max]]-T0min</f>
        <v>374.9</v>
      </c>
      <c r="AH205" s="86">
        <f>COUNTIFS(EXTR_AUTOCLAVE[[#This Row],[Date/Heure]:[BORNE]],"&gt;=385",$A$1:$AD$1,"TC")</f>
        <v>6</v>
      </c>
      <c r="AI205" s="86">
        <f>COUNTIFS(EXTR_AUTOCLAVE[[#This Row],[Date/Heure]:[BORNE]],"&gt;=200",$A$1:$AD$1,"TC")</f>
        <v>6</v>
      </c>
      <c r="AJ205" s="86">
        <f>COUNTIFS(EXTR_AUTOCLAVE[[#This Row],[Date/Heure]:[BORNE]],"&gt;=99",$A$1:$AD$1,"TC")</f>
        <v>6</v>
      </c>
    </row>
    <row r="206" spans="1:36" x14ac:dyDescent="0.25">
      <c r="A206" s="71">
        <v>45006.523206018515</v>
      </c>
      <c r="B206">
        <v>394.8</v>
      </c>
      <c r="C206">
        <v>10</v>
      </c>
      <c r="D206">
        <v>395</v>
      </c>
      <c r="E206">
        <v>-115</v>
      </c>
      <c r="F206">
        <v>10</v>
      </c>
      <c r="G206">
        <v>394.4</v>
      </c>
      <c r="H206">
        <v>395.5</v>
      </c>
      <c r="I206">
        <v>395.2</v>
      </c>
      <c r="J206">
        <v>395.7</v>
      </c>
      <c r="K206">
        <v>395.2</v>
      </c>
      <c r="L206">
        <v>1372</v>
      </c>
      <c r="M206">
        <v>1372</v>
      </c>
      <c r="N206">
        <v>927.1</v>
      </c>
      <c r="O206">
        <v>1372</v>
      </c>
      <c r="P206">
        <v>1372</v>
      </c>
      <c r="Q206">
        <v>1370</v>
      </c>
      <c r="R206">
        <v>394.6</v>
      </c>
      <c r="S206">
        <v>395.4</v>
      </c>
      <c r="T206">
        <v>1372</v>
      </c>
      <c r="U206">
        <v>-7</v>
      </c>
      <c r="V206">
        <v>5</v>
      </c>
      <c r="W206">
        <v>-120</v>
      </c>
      <c r="X206">
        <v>-107</v>
      </c>
      <c r="Y206">
        <v>-1</v>
      </c>
      <c r="Z206">
        <v>-119</v>
      </c>
      <c r="AC206"/>
      <c r="AE206" s="85">
        <f>_xlfn.MAXIFS(EXTR_AUTOCLAVE[[#This Row],[Date/Heure]:[BORNE]],$A$1:$AD$1,"TC")</f>
        <v>395.7</v>
      </c>
      <c r="AF206" s="66">
        <f>_xlfn.MINIFS(EXTR_AUTOCLAVE[[#This Row],[Date/Heure]:[BORNE]],$A$1:$AD$1,"TC")</f>
        <v>394.6</v>
      </c>
      <c r="AG206" s="86">
        <f>EXTR_AUTOCLAVE[[#This Row],[Max]]-T0min</f>
        <v>374.9</v>
      </c>
      <c r="AH206" s="86">
        <f>COUNTIFS(EXTR_AUTOCLAVE[[#This Row],[Date/Heure]:[BORNE]],"&gt;=385",$A$1:$AD$1,"TC")</f>
        <v>6</v>
      </c>
      <c r="AI206" s="86">
        <f>COUNTIFS(EXTR_AUTOCLAVE[[#This Row],[Date/Heure]:[BORNE]],"&gt;=200",$A$1:$AD$1,"TC")</f>
        <v>6</v>
      </c>
      <c r="AJ206" s="86">
        <f>COUNTIFS(EXTR_AUTOCLAVE[[#This Row],[Date/Heure]:[BORNE]],"&gt;=99",$A$1:$AD$1,"TC")</f>
        <v>6</v>
      </c>
    </row>
    <row r="207" spans="1:36" x14ac:dyDescent="0.25">
      <c r="A207" s="71">
        <v>45006.523553240739</v>
      </c>
      <c r="B207">
        <v>394.8</v>
      </c>
      <c r="C207">
        <v>10</v>
      </c>
      <c r="D207">
        <v>395</v>
      </c>
      <c r="E207">
        <v>-115</v>
      </c>
      <c r="F207">
        <v>10</v>
      </c>
      <c r="G207">
        <v>394.3</v>
      </c>
      <c r="H207">
        <v>395.5</v>
      </c>
      <c r="I207">
        <v>395.1</v>
      </c>
      <c r="J207">
        <v>395.7</v>
      </c>
      <c r="K207">
        <v>395.3</v>
      </c>
      <c r="L207">
        <v>1372</v>
      </c>
      <c r="M207">
        <v>1372</v>
      </c>
      <c r="N207">
        <v>926.3</v>
      </c>
      <c r="O207">
        <v>1372</v>
      </c>
      <c r="P207">
        <v>1372</v>
      </c>
      <c r="Q207">
        <v>1369</v>
      </c>
      <c r="R207">
        <v>394.6</v>
      </c>
      <c r="S207">
        <v>395.4</v>
      </c>
      <c r="T207">
        <v>1372</v>
      </c>
      <c r="U207">
        <v>-7</v>
      </c>
      <c r="V207">
        <v>5</v>
      </c>
      <c r="W207">
        <v>-119</v>
      </c>
      <c r="X207">
        <v>-107</v>
      </c>
      <c r="Y207">
        <v>-1</v>
      </c>
      <c r="Z207">
        <v>-118</v>
      </c>
      <c r="AC207"/>
      <c r="AE207" s="85">
        <f>_xlfn.MAXIFS(EXTR_AUTOCLAVE[[#This Row],[Date/Heure]:[BORNE]],$A$1:$AD$1,"TC")</f>
        <v>395.7</v>
      </c>
      <c r="AF207" s="66">
        <f>_xlfn.MINIFS(EXTR_AUTOCLAVE[[#This Row],[Date/Heure]:[BORNE]],$A$1:$AD$1,"TC")</f>
        <v>394.6</v>
      </c>
      <c r="AG207" s="86">
        <f>EXTR_AUTOCLAVE[[#This Row],[Max]]-T0min</f>
        <v>374.9</v>
      </c>
      <c r="AH207" s="86">
        <f>COUNTIFS(EXTR_AUTOCLAVE[[#This Row],[Date/Heure]:[BORNE]],"&gt;=385",$A$1:$AD$1,"TC")</f>
        <v>6</v>
      </c>
      <c r="AI207" s="86">
        <f>COUNTIFS(EXTR_AUTOCLAVE[[#This Row],[Date/Heure]:[BORNE]],"&gt;=200",$A$1:$AD$1,"TC")</f>
        <v>6</v>
      </c>
      <c r="AJ207" s="86">
        <f>COUNTIFS(EXTR_AUTOCLAVE[[#This Row],[Date/Heure]:[BORNE]],"&gt;=99",$A$1:$AD$1,"TC")</f>
        <v>6</v>
      </c>
    </row>
    <row r="208" spans="1:36" x14ac:dyDescent="0.25">
      <c r="A208" s="71">
        <v>45006.523900462962</v>
      </c>
      <c r="B208">
        <v>394.8</v>
      </c>
      <c r="C208">
        <v>10</v>
      </c>
      <c r="D208">
        <v>395</v>
      </c>
      <c r="E208">
        <v>-115</v>
      </c>
      <c r="F208">
        <v>10</v>
      </c>
      <c r="G208">
        <v>394.3</v>
      </c>
      <c r="H208">
        <v>395.4</v>
      </c>
      <c r="I208">
        <v>395.1</v>
      </c>
      <c r="J208">
        <v>395.7</v>
      </c>
      <c r="K208">
        <v>395.3</v>
      </c>
      <c r="L208">
        <v>1372</v>
      </c>
      <c r="M208">
        <v>1372</v>
      </c>
      <c r="N208">
        <v>924.6</v>
      </c>
      <c r="O208">
        <v>1372</v>
      </c>
      <c r="P208">
        <v>1372</v>
      </c>
      <c r="Q208">
        <v>1366</v>
      </c>
      <c r="R208">
        <v>394.6</v>
      </c>
      <c r="S208">
        <v>395.5</v>
      </c>
      <c r="T208">
        <v>1372</v>
      </c>
      <c r="U208">
        <v>-7</v>
      </c>
      <c r="V208">
        <v>5</v>
      </c>
      <c r="W208">
        <v>-119</v>
      </c>
      <c r="X208">
        <v>-108</v>
      </c>
      <c r="Y208">
        <v>-1</v>
      </c>
      <c r="Z208">
        <v>-117</v>
      </c>
      <c r="AC208"/>
      <c r="AE208" s="85">
        <f>_xlfn.MAXIFS(EXTR_AUTOCLAVE[[#This Row],[Date/Heure]:[BORNE]],$A$1:$AD$1,"TC")</f>
        <v>395.7</v>
      </c>
      <c r="AF208" s="66">
        <f>_xlfn.MINIFS(EXTR_AUTOCLAVE[[#This Row],[Date/Heure]:[BORNE]],$A$1:$AD$1,"TC")</f>
        <v>394.6</v>
      </c>
      <c r="AG208" s="86">
        <f>EXTR_AUTOCLAVE[[#This Row],[Max]]-T0min</f>
        <v>374.9</v>
      </c>
      <c r="AH208" s="86">
        <f>COUNTIFS(EXTR_AUTOCLAVE[[#This Row],[Date/Heure]:[BORNE]],"&gt;=385",$A$1:$AD$1,"TC")</f>
        <v>6</v>
      </c>
      <c r="AI208" s="86">
        <f>COUNTIFS(EXTR_AUTOCLAVE[[#This Row],[Date/Heure]:[BORNE]],"&gt;=200",$A$1:$AD$1,"TC")</f>
        <v>6</v>
      </c>
      <c r="AJ208" s="86">
        <f>COUNTIFS(EXTR_AUTOCLAVE[[#This Row],[Date/Heure]:[BORNE]],"&gt;=99",$A$1:$AD$1,"TC")</f>
        <v>6</v>
      </c>
    </row>
    <row r="209" spans="1:36" x14ac:dyDescent="0.25">
      <c r="A209" s="71">
        <v>45006.524247685185</v>
      </c>
      <c r="B209">
        <v>394.8</v>
      </c>
      <c r="C209">
        <v>10</v>
      </c>
      <c r="D209">
        <v>395</v>
      </c>
      <c r="E209">
        <v>-115</v>
      </c>
      <c r="F209">
        <v>10</v>
      </c>
      <c r="G209">
        <v>394.3</v>
      </c>
      <c r="H209">
        <v>395.4</v>
      </c>
      <c r="I209">
        <v>395.1</v>
      </c>
      <c r="J209">
        <v>395.7</v>
      </c>
      <c r="K209">
        <v>395.3</v>
      </c>
      <c r="L209">
        <v>1372</v>
      </c>
      <c r="M209">
        <v>1372</v>
      </c>
      <c r="N209">
        <v>922.9</v>
      </c>
      <c r="O209">
        <v>1372</v>
      </c>
      <c r="P209">
        <v>1372</v>
      </c>
      <c r="Q209">
        <v>1363</v>
      </c>
      <c r="R209">
        <v>394.6</v>
      </c>
      <c r="S209">
        <v>395.5</v>
      </c>
      <c r="T209">
        <v>1372</v>
      </c>
      <c r="U209">
        <v>-7</v>
      </c>
      <c r="V209">
        <v>5</v>
      </c>
      <c r="W209">
        <v>-119</v>
      </c>
      <c r="X209">
        <v>-108</v>
      </c>
      <c r="Y209">
        <v>-1</v>
      </c>
      <c r="Z209">
        <v>-117</v>
      </c>
      <c r="AC209"/>
      <c r="AE209" s="85">
        <f>_xlfn.MAXIFS(EXTR_AUTOCLAVE[[#This Row],[Date/Heure]:[BORNE]],$A$1:$AD$1,"TC")</f>
        <v>395.7</v>
      </c>
      <c r="AF209" s="66">
        <f>_xlfn.MINIFS(EXTR_AUTOCLAVE[[#This Row],[Date/Heure]:[BORNE]],$A$1:$AD$1,"TC")</f>
        <v>394.6</v>
      </c>
      <c r="AG209" s="86">
        <f>EXTR_AUTOCLAVE[[#This Row],[Max]]-T0min</f>
        <v>374.9</v>
      </c>
      <c r="AH209" s="86">
        <f>COUNTIFS(EXTR_AUTOCLAVE[[#This Row],[Date/Heure]:[BORNE]],"&gt;=385",$A$1:$AD$1,"TC")</f>
        <v>6</v>
      </c>
      <c r="AI209" s="86">
        <f>COUNTIFS(EXTR_AUTOCLAVE[[#This Row],[Date/Heure]:[BORNE]],"&gt;=200",$A$1:$AD$1,"TC")</f>
        <v>6</v>
      </c>
      <c r="AJ209" s="86">
        <f>COUNTIFS(EXTR_AUTOCLAVE[[#This Row],[Date/Heure]:[BORNE]],"&gt;=99",$A$1:$AD$1,"TC")</f>
        <v>6</v>
      </c>
    </row>
    <row r="210" spans="1:36" x14ac:dyDescent="0.25">
      <c r="A210" s="71">
        <v>45006.524594907409</v>
      </c>
      <c r="B210">
        <v>394.8</v>
      </c>
      <c r="C210">
        <v>10</v>
      </c>
      <c r="D210">
        <v>395</v>
      </c>
      <c r="E210">
        <v>-115</v>
      </c>
      <c r="F210">
        <v>10</v>
      </c>
      <c r="G210">
        <v>394.4</v>
      </c>
      <c r="H210">
        <v>395.4</v>
      </c>
      <c r="I210">
        <v>395.1</v>
      </c>
      <c r="J210">
        <v>395.7</v>
      </c>
      <c r="K210">
        <v>395.3</v>
      </c>
      <c r="L210">
        <v>1372</v>
      </c>
      <c r="M210">
        <v>1372</v>
      </c>
      <c r="N210">
        <v>921.8</v>
      </c>
      <c r="O210">
        <v>1372</v>
      </c>
      <c r="P210">
        <v>1372</v>
      </c>
      <c r="Q210">
        <v>1361</v>
      </c>
      <c r="R210">
        <v>394.7</v>
      </c>
      <c r="S210">
        <v>395.5</v>
      </c>
      <c r="T210">
        <v>1372</v>
      </c>
      <c r="U210">
        <v>-7</v>
      </c>
      <c r="V210">
        <v>5</v>
      </c>
      <c r="W210">
        <v>-119</v>
      </c>
      <c r="X210">
        <v>-108</v>
      </c>
      <c r="Y210">
        <v>-1</v>
      </c>
      <c r="Z210">
        <v>-119</v>
      </c>
      <c r="AC210"/>
      <c r="AE210" s="85">
        <f>_xlfn.MAXIFS(EXTR_AUTOCLAVE[[#This Row],[Date/Heure]:[BORNE]],$A$1:$AD$1,"TC")</f>
        <v>395.7</v>
      </c>
      <c r="AF210" s="66">
        <f>_xlfn.MINIFS(EXTR_AUTOCLAVE[[#This Row],[Date/Heure]:[BORNE]],$A$1:$AD$1,"TC")</f>
        <v>394.7</v>
      </c>
      <c r="AG210" s="86">
        <f>EXTR_AUTOCLAVE[[#This Row],[Max]]-T0min</f>
        <v>374.9</v>
      </c>
      <c r="AH210" s="86">
        <f>COUNTIFS(EXTR_AUTOCLAVE[[#This Row],[Date/Heure]:[BORNE]],"&gt;=385",$A$1:$AD$1,"TC")</f>
        <v>6</v>
      </c>
      <c r="AI210" s="86">
        <f>COUNTIFS(EXTR_AUTOCLAVE[[#This Row],[Date/Heure]:[BORNE]],"&gt;=200",$A$1:$AD$1,"TC")</f>
        <v>6</v>
      </c>
      <c r="AJ210" s="86">
        <f>COUNTIFS(EXTR_AUTOCLAVE[[#This Row],[Date/Heure]:[BORNE]],"&gt;=99",$A$1:$AD$1,"TC")</f>
        <v>6</v>
      </c>
    </row>
    <row r="211" spans="1:36" x14ac:dyDescent="0.25">
      <c r="A211" s="71">
        <v>45006.524942129632</v>
      </c>
      <c r="B211">
        <v>394.8</v>
      </c>
      <c r="C211">
        <v>10</v>
      </c>
      <c r="D211">
        <v>395</v>
      </c>
      <c r="E211">
        <v>-115</v>
      </c>
      <c r="F211">
        <v>10</v>
      </c>
      <c r="G211">
        <v>394.3</v>
      </c>
      <c r="H211">
        <v>395.4</v>
      </c>
      <c r="I211">
        <v>395</v>
      </c>
      <c r="J211">
        <v>395.7</v>
      </c>
      <c r="K211">
        <v>395.8</v>
      </c>
      <c r="L211">
        <v>1372</v>
      </c>
      <c r="M211">
        <v>1372</v>
      </c>
      <c r="N211">
        <v>922.1</v>
      </c>
      <c r="O211">
        <v>1372</v>
      </c>
      <c r="P211">
        <v>1372</v>
      </c>
      <c r="Q211">
        <v>1361</v>
      </c>
      <c r="R211">
        <v>394.7</v>
      </c>
      <c r="S211">
        <v>395.6</v>
      </c>
      <c r="T211">
        <v>1372</v>
      </c>
      <c r="U211">
        <v>-7</v>
      </c>
      <c r="V211">
        <v>5</v>
      </c>
      <c r="W211">
        <v>-119</v>
      </c>
      <c r="X211">
        <v>-107</v>
      </c>
      <c r="Y211">
        <v>-1</v>
      </c>
      <c r="Z211">
        <v>-118</v>
      </c>
      <c r="AC211"/>
      <c r="AE211" s="85">
        <f>_xlfn.MAXIFS(EXTR_AUTOCLAVE[[#This Row],[Date/Heure]:[BORNE]],$A$1:$AD$1,"TC")</f>
        <v>395.8</v>
      </c>
      <c r="AF211" s="66">
        <f>_xlfn.MINIFS(EXTR_AUTOCLAVE[[#This Row],[Date/Heure]:[BORNE]],$A$1:$AD$1,"TC")</f>
        <v>394.7</v>
      </c>
      <c r="AG211" s="86">
        <f>EXTR_AUTOCLAVE[[#This Row],[Max]]-T0min</f>
        <v>375</v>
      </c>
      <c r="AH211" s="86">
        <f>COUNTIFS(EXTR_AUTOCLAVE[[#This Row],[Date/Heure]:[BORNE]],"&gt;=385",$A$1:$AD$1,"TC")</f>
        <v>6</v>
      </c>
      <c r="AI211" s="86">
        <f>COUNTIFS(EXTR_AUTOCLAVE[[#This Row],[Date/Heure]:[BORNE]],"&gt;=200",$A$1:$AD$1,"TC")</f>
        <v>6</v>
      </c>
      <c r="AJ211" s="86">
        <f>COUNTIFS(EXTR_AUTOCLAVE[[#This Row],[Date/Heure]:[BORNE]],"&gt;=99",$A$1:$AD$1,"TC")</f>
        <v>6</v>
      </c>
    </row>
    <row r="212" spans="1:36" x14ac:dyDescent="0.25">
      <c r="A212" s="71">
        <v>45006.525289351855</v>
      </c>
      <c r="B212">
        <v>390.6</v>
      </c>
      <c r="C212">
        <v>10</v>
      </c>
      <c r="D212">
        <v>392.1</v>
      </c>
      <c r="E212">
        <v>-115</v>
      </c>
      <c r="F212">
        <v>10</v>
      </c>
      <c r="G212">
        <v>394.3</v>
      </c>
      <c r="H212">
        <v>395.3</v>
      </c>
      <c r="I212">
        <v>395</v>
      </c>
      <c r="J212">
        <v>395.7</v>
      </c>
      <c r="K212">
        <v>395.7</v>
      </c>
      <c r="L212">
        <v>1372</v>
      </c>
      <c r="M212">
        <v>1372</v>
      </c>
      <c r="N212">
        <v>922.8</v>
      </c>
      <c r="O212">
        <v>1372</v>
      </c>
      <c r="P212">
        <v>1372</v>
      </c>
      <c r="Q212">
        <v>1363</v>
      </c>
      <c r="R212">
        <v>394.7</v>
      </c>
      <c r="S212">
        <v>395.5</v>
      </c>
      <c r="T212">
        <v>1372</v>
      </c>
      <c r="U212">
        <v>-7</v>
      </c>
      <c r="V212">
        <v>5</v>
      </c>
      <c r="W212">
        <v>-119</v>
      </c>
      <c r="X212">
        <v>-104</v>
      </c>
      <c r="Y212">
        <v>-1</v>
      </c>
      <c r="Z212">
        <v>-117</v>
      </c>
      <c r="AC212"/>
      <c r="AE212" s="85">
        <f>_xlfn.MAXIFS(EXTR_AUTOCLAVE[[#This Row],[Date/Heure]:[BORNE]],$A$1:$AD$1,"TC")</f>
        <v>395.7</v>
      </c>
      <c r="AF212" s="66">
        <f>_xlfn.MINIFS(EXTR_AUTOCLAVE[[#This Row],[Date/Heure]:[BORNE]],$A$1:$AD$1,"TC")</f>
        <v>394.7</v>
      </c>
      <c r="AG212" s="86">
        <f>EXTR_AUTOCLAVE[[#This Row],[Max]]-T0min</f>
        <v>374.9</v>
      </c>
      <c r="AH212" s="86">
        <f>COUNTIFS(EXTR_AUTOCLAVE[[#This Row],[Date/Heure]:[BORNE]],"&gt;=385",$A$1:$AD$1,"TC")</f>
        <v>6</v>
      </c>
      <c r="AI212" s="86">
        <f>COUNTIFS(EXTR_AUTOCLAVE[[#This Row],[Date/Heure]:[BORNE]],"&gt;=200",$A$1:$AD$1,"TC")</f>
        <v>6</v>
      </c>
      <c r="AJ212" s="86">
        <f>COUNTIFS(EXTR_AUTOCLAVE[[#This Row],[Date/Heure]:[BORNE]],"&gt;=99",$A$1:$AD$1,"TC")</f>
        <v>6</v>
      </c>
    </row>
    <row r="213" spans="1:36" x14ac:dyDescent="0.25">
      <c r="A213" s="71">
        <v>45006.525636574072</v>
      </c>
      <c r="B213">
        <v>379</v>
      </c>
      <c r="C213">
        <v>10</v>
      </c>
      <c r="D213">
        <v>388.2</v>
      </c>
      <c r="E213">
        <v>-115</v>
      </c>
      <c r="F213">
        <v>10</v>
      </c>
      <c r="G213">
        <v>393.7</v>
      </c>
      <c r="H213">
        <v>395.1</v>
      </c>
      <c r="I213">
        <v>394.7</v>
      </c>
      <c r="J213">
        <v>395.5</v>
      </c>
      <c r="K213">
        <v>394.5</v>
      </c>
      <c r="L213">
        <v>1372</v>
      </c>
      <c r="M213">
        <v>1372</v>
      </c>
      <c r="N213">
        <v>928.6</v>
      </c>
      <c r="O213">
        <v>1372</v>
      </c>
      <c r="P213">
        <v>1372</v>
      </c>
      <c r="Q213">
        <v>1372</v>
      </c>
      <c r="R213">
        <v>394.6</v>
      </c>
      <c r="S213">
        <v>395.4</v>
      </c>
      <c r="T213">
        <v>1372</v>
      </c>
      <c r="U213">
        <v>-7</v>
      </c>
      <c r="V213">
        <v>5</v>
      </c>
      <c r="W213">
        <v>-119</v>
      </c>
      <c r="X213">
        <v>-108</v>
      </c>
      <c r="Y213">
        <v>-1</v>
      </c>
      <c r="Z213">
        <v>-118</v>
      </c>
      <c r="AC213"/>
      <c r="AE213" s="85">
        <f>_xlfn.MAXIFS(EXTR_AUTOCLAVE[[#This Row],[Date/Heure]:[BORNE]],$A$1:$AD$1,"TC")</f>
        <v>395.5</v>
      </c>
      <c r="AF213" s="66">
        <f>_xlfn.MINIFS(EXTR_AUTOCLAVE[[#This Row],[Date/Heure]:[BORNE]],$A$1:$AD$1,"TC")</f>
        <v>394.5</v>
      </c>
      <c r="AG213" s="86">
        <f>EXTR_AUTOCLAVE[[#This Row],[Max]]-T0min</f>
        <v>374.7</v>
      </c>
      <c r="AH213" s="86">
        <f>COUNTIFS(EXTR_AUTOCLAVE[[#This Row],[Date/Heure]:[BORNE]],"&gt;=385",$A$1:$AD$1,"TC")</f>
        <v>6</v>
      </c>
      <c r="AI213" s="86">
        <f>COUNTIFS(EXTR_AUTOCLAVE[[#This Row],[Date/Heure]:[BORNE]],"&gt;=200",$A$1:$AD$1,"TC")</f>
        <v>6</v>
      </c>
      <c r="AJ213" s="86">
        <f>COUNTIFS(EXTR_AUTOCLAVE[[#This Row],[Date/Heure]:[BORNE]],"&gt;=99",$A$1:$AD$1,"TC")</f>
        <v>6</v>
      </c>
    </row>
    <row r="214" spans="1:36" x14ac:dyDescent="0.25">
      <c r="A214" s="71">
        <v>45006.525983796295</v>
      </c>
      <c r="B214">
        <v>364.5</v>
      </c>
      <c r="C214">
        <v>10</v>
      </c>
      <c r="D214">
        <v>384.1</v>
      </c>
      <c r="E214">
        <v>-115</v>
      </c>
      <c r="F214">
        <v>9.6999999999999993</v>
      </c>
      <c r="G214">
        <v>391.2</v>
      </c>
      <c r="H214">
        <v>393.1</v>
      </c>
      <c r="I214">
        <v>391.8</v>
      </c>
      <c r="J214">
        <v>393.9</v>
      </c>
      <c r="K214">
        <v>393.8</v>
      </c>
      <c r="L214">
        <v>1372</v>
      </c>
      <c r="M214">
        <v>1372</v>
      </c>
      <c r="N214">
        <v>948.1</v>
      </c>
      <c r="O214">
        <v>1372</v>
      </c>
      <c r="P214">
        <v>1372</v>
      </c>
      <c r="Q214">
        <v>1372</v>
      </c>
      <c r="R214">
        <v>393.4</v>
      </c>
      <c r="S214">
        <v>394.1</v>
      </c>
      <c r="T214">
        <v>1372</v>
      </c>
      <c r="U214">
        <v>-7</v>
      </c>
      <c r="V214">
        <v>5</v>
      </c>
      <c r="W214">
        <v>-119</v>
      </c>
      <c r="X214">
        <v>-105</v>
      </c>
      <c r="Y214">
        <v>-1</v>
      </c>
      <c r="Z214">
        <v>-118</v>
      </c>
      <c r="AC214"/>
      <c r="AE214" s="85">
        <f>_xlfn.MAXIFS(EXTR_AUTOCLAVE[[#This Row],[Date/Heure]:[BORNE]],$A$1:$AD$1,"TC")</f>
        <v>394.1</v>
      </c>
      <c r="AF214" s="66">
        <f>_xlfn.MINIFS(EXTR_AUTOCLAVE[[#This Row],[Date/Heure]:[BORNE]],$A$1:$AD$1,"TC")</f>
        <v>391.8</v>
      </c>
      <c r="AG214" s="86">
        <f>EXTR_AUTOCLAVE[[#This Row],[Max]]-T0min</f>
        <v>373.3</v>
      </c>
      <c r="AH214" s="86">
        <f>COUNTIFS(EXTR_AUTOCLAVE[[#This Row],[Date/Heure]:[BORNE]],"&gt;=385",$A$1:$AD$1,"TC")</f>
        <v>6</v>
      </c>
      <c r="AI214" s="86">
        <f>COUNTIFS(EXTR_AUTOCLAVE[[#This Row],[Date/Heure]:[BORNE]],"&gt;=200",$A$1:$AD$1,"TC")</f>
        <v>6</v>
      </c>
      <c r="AJ214" s="86">
        <f>COUNTIFS(EXTR_AUTOCLAVE[[#This Row],[Date/Heure]:[BORNE]],"&gt;=99",$A$1:$AD$1,"TC")</f>
        <v>6</v>
      </c>
    </row>
    <row r="215" spans="1:36" x14ac:dyDescent="0.25">
      <c r="A215" s="72">
        <v>45006.526331018518</v>
      </c>
      <c r="B215">
        <v>361.3</v>
      </c>
      <c r="C215">
        <v>10</v>
      </c>
      <c r="D215">
        <v>380.1</v>
      </c>
      <c r="E215">
        <v>-115</v>
      </c>
      <c r="F215">
        <v>9.6999999999999993</v>
      </c>
      <c r="G215">
        <v>377.3</v>
      </c>
      <c r="H215">
        <v>386.4</v>
      </c>
      <c r="I215">
        <v>384.4</v>
      </c>
      <c r="J215">
        <v>387.8</v>
      </c>
      <c r="K215">
        <v>386.3</v>
      </c>
      <c r="L215">
        <v>1372</v>
      </c>
      <c r="M215">
        <v>1372</v>
      </c>
      <c r="N215">
        <v>1055.3</v>
      </c>
      <c r="O215">
        <v>1372</v>
      </c>
      <c r="P215">
        <v>1372</v>
      </c>
      <c r="Q215">
        <v>1372</v>
      </c>
      <c r="R215">
        <v>389.2</v>
      </c>
      <c r="S215">
        <v>389.8</v>
      </c>
      <c r="T215">
        <v>1372</v>
      </c>
      <c r="U215">
        <v>-7</v>
      </c>
      <c r="V215">
        <v>5</v>
      </c>
      <c r="W215">
        <v>-120</v>
      </c>
      <c r="X215">
        <v>-107</v>
      </c>
      <c r="Y215">
        <v>-1</v>
      </c>
      <c r="Z215">
        <v>-118</v>
      </c>
      <c r="AC215"/>
      <c r="AE215" s="85">
        <f>_xlfn.MAXIFS(EXTR_AUTOCLAVE[[#This Row],[Date/Heure]:[BORNE]],$A$1:$AD$1,"TC")</f>
        <v>389.8</v>
      </c>
      <c r="AF215" s="65">
        <f>_xlfn.MINIFS(EXTR_AUTOCLAVE[[#This Row],[Date/Heure]:[BORNE]],$A$1:$AD$1,"TC")</f>
        <v>384.4</v>
      </c>
      <c r="AG215" s="86">
        <f>EXTR_AUTOCLAVE[[#This Row],[Max]]-T0min</f>
        <v>369</v>
      </c>
      <c r="AH215" s="86">
        <f>COUNTIFS(EXTR_AUTOCLAVE[[#This Row],[Date/Heure]:[BORNE]],"&gt;=385",$A$1:$AD$1,"TC")</f>
        <v>5</v>
      </c>
      <c r="AI215" s="86">
        <f>COUNTIFS(EXTR_AUTOCLAVE[[#This Row],[Date/Heure]:[BORNE]],"&gt;=200",$A$1:$AD$1,"TC")</f>
        <v>6</v>
      </c>
      <c r="AJ215" s="86">
        <f>COUNTIFS(EXTR_AUTOCLAVE[[#This Row],[Date/Heure]:[BORNE]],"&gt;=99",$A$1:$AD$1,"TC")</f>
        <v>6</v>
      </c>
    </row>
    <row r="216" spans="1:36" x14ac:dyDescent="0.25">
      <c r="A216" s="71">
        <v>45006.526678240742</v>
      </c>
      <c r="B216">
        <v>367</v>
      </c>
      <c r="C216">
        <v>10</v>
      </c>
      <c r="D216">
        <v>376.1</v>
      </c>
      <c r="E216">
        <v>-115</v>
      </c>
      <c r="F216">
        <v>9.8000000000000007</v>
      </c>
      <c r="G216">
        <v>359.2</v>
      </c>
      <c r="H216">
        <v>377.7</v>
      </c>
      <c r="I216">
        <v>375.2</v>
      </c>
      <c r="J216">
        <v>378.6</v>
      </c>
      <c r="K216">
        <v>377.9</v>
      </c>
      <c r="L216">
        <v>1372</v>
      </c>
      <c r="M216">
        <v>1372</v>
      </c>
      <c r="N216">
        <v>1253.8</v>
      </c>
      <c r="O216">
        <v>1372</v>
      </c>
      <c r="P216">
        <v>1372</v>
      </c>
      <c r="Q216">
        <v>1372</v>
      </c>
      <c r="R216">
        <v>382.6</v>
      </c>
      <c r="S216">
        <v>383.1</v>
      </c>
      <c r="T216">
        <v>1372</v>
      </c>
      <c r="U216">
        <v>-7</v>
      </c>
      <c r="V216">
        <v>5</v>
      </c>
      <c r="W216">
        <v>-119</v>
      </c>
      <c r="X216">
        <v>-104</v>
      </c>
      <c r="Y216">
        <v>-1</v>
      </c>
      <c r="Z216">
        <v>-118</v>
      </c>
      <c r="AC216"/>
      <c r="AE216" s="84">
        <f>_xlfn.MAXIFS(EXTR_AUTOCLAVE[[#This Row],[Date/Heure]:[BORNE]],$A$1:$AD$1,"TC")</f>
        <v>383.1</v>
      </c>
      <c r="AF216" s="66">
        <f>_xlfn.MINIFS(EXTR_AUTOCLAVE[[#This Row],[Date/Heure]:[BORNE]],$A$1:$AD$1,"TC")</f>
        <v>375.2</v>
      </c>
      <c r="AG216" s="86">
        <f>EXTR_AUTOCLAVE[[#This Row],[Max]]-T0min</f>
        <v>362.3</v>
      </c>
      <c r="AH216" s="86">
        <f>COUNTIFS(EXTR_AUTOCLAVE[[#This Row],[Date/Heure]:[BORNE]],"&gt;=385",$A$1:$AD$1,"TC")</f>
        <v>0</v>
      </c>
      <c r="AI216" s="86">
        <f>COUNTIFS(EXTR_AUTOCLAVE[[#This Row],[Date/Heure]:[BORNE]],"&gt;=200",$A$1:$AD$1,"TC")</f>
        <v>6</v>
      </c>
      <c r="AJ216" s="86">
        <f>COUNTIFS(EXTR_AUTOCLAVE[[#This Row],[Date/Heure]:[BORNE]],"&gt;=99",$A$1:$AD$1,"TC")</f>
        <v>6</v>
      </c>
    </row>
    <row r="217" spans="1:36" x14ac:dyDescent="0.25">
      <c r="A217" s="71">
        <v>45006.527025462965</v>
      </c>
      <c r="B217">
        <v>369.2</v>
      </c>
      <c r="C217">
        <v>10</v>
      </c>
      <c r="D217">
        <v>372.1</v>
      </c>
      <c r="E217">
        <v>-115</v>
      </c>
      <c r="F217">
        <v>9.8000000000000007</v>
      </c>
      <c r="G217">
        <v>345</v>
      </c>
      <c r="H217">
        <v>368.5</v>
      </c>
      <c r="I217">
        <v>365.3</v>
      </c>
      <c r="J217">
        <v>369.8</v>
      </c>
      <c r="K217">
        <v>368.7</v>
      </c>
      <c r="L217">
        <v>1372</v>
      </c>
      <c r="M217">
        <v>1372</v>
      </c>
      <c r="N217">
        <v>1372</v>
      </c>
      <c r="O217">
        <v>1372</v>
      </c>
      <c r="P217">
        <v>1372</v>
      </c>
      <c r="Q217">
        <v>1372</v>
      </c>
      <c r="R217">
        <v>375.3</v>
      </c>
      <c r="S217">
        <v>375.8</v>
      </c>
      <c r="T217">
        <v>1372</v>
      </c>
      <c r="U217">
        <v>-7</v>
      </c>
      <c r="V217">
        <v>5</v>
      </c>
      <c r="W217">
        <v>-120</v>
      </c>
      <c r="X217">
        <v>-107</v>
      </c>
      <c r="Y217">
        <v>-1</v>
      </c>
      <c r="Z217">
        <v>-118</v>
      </c>
      <c r="AC217"/>
      <c r="AE217" s="85">
        <f>_xlfn.MAXIFS(EXTR_AUTOCLAVE[[#This Row],[Date/Heure]:[BORNE]],$A$1:$AD$1,"TC")</f>
        <v>375.8</v>
      </c>
      <c r="AF217" s="66">
        <f>_xlfn.MINIFS(EXTR_AUTOCLAVE[[#This Row],[Date/Heure]:[BORNE]],$A$1:$AD$1,"TC")</f>
        <v>365.3</v>
      </c>
      <c r="AG217" s="86">
        <f>EXTR_AUTOCLAVE[[#This Row],[Max]]-T0min</f>
        <v>355</v>
      </c>
      <c r="AH217" s="86">
        <f>COUNTIFS(EXTR_AUTOCLAVE[[#This Row],[Date/Heure]:[BORNE]],"&gt;=385",$A$1:$AD$1,"TC")</f>
        <v>0</v>
      </c>
      <c r="AI217" s="86">
        <f>COUNTIFS(EXTR_AUTOCLAVE[[#This Row],[Date/Heure]:[BORNE]],"&gt;=200",$A$1:$AD$1,"TC")</f>
        <v>6</v>
      </c>
      <c r="AJ217" s="86">
        <f>COUNTIFS(EXTR_AUTOCLAVE[[#This Row],[Date/Heure]:[BORNE]],"&gt;=99",$A$1:$AD$1,"TC")</f>
        <v>6</v>
      </c>
    </row>
    <row r="218" spans="1:36" x14ac:dyDescent="0.25">
      <c r="A218" s="71">
        <v>45006.527372685188</v>
      </c>
      <c r="B218">
        <v>368.8</v>
      </c>
      <c r="C218">
        <v>10</v>
      </c>
      <c r="D218">
        <v>368.1</v>
      </c>
      <c r="E218">
        <v>-115</v>
      </c>
      <c r="F218">
        <v>9.8000000000000007</v>
      </c>
      <c r="G218">
        <v>333.8</v>
      </c>
      <c r="H218">
        <v>359.7</v>
      </c>
      <c r="I218">
        <v>355.9</v>
      </c>
      <c r="J218">
        <v>360.6</v>
      </c>
      <c r="K218">
        <v>358.3</v>
      </c>
      <c r="L218">
        <v>1372</v>
      </c>
      <c r="M218">
        <v>1372</v>
      </c>
      <c r="N218">
        <v>1372</v>
      </c>
      <c r="O218">
        <v>1372</v>
      </c>
      <c r="P218">
        <v>1372</v>
      </c>
      <c r="Q218">
        <v>1372</v>
      </c>
      <c r="R218">
        <v>367.9</v>
      </c>
      <c r="S218">
        <v>368</v>
      </c>
      <c r="T218">
        <v>1372</v>
      </c>
      <c r="U218">
        <v>-7</v>
      </c>
      <c r="V218">
        <v>5</v>
      </c>
      <c r="W218">
        <v>-119</v>
      </c>
      <c r="X218">
        <v>-109</v>
      </c>
      <c r="Y218">
        <v>-1</v>
      </c>
      <c r="Z218">
        <v>-118</v>
      </c>
      <c r="AC218"/>
      <c r="AE218" s="85">
        <f>_xlfn.MAXIFS(EXTR_AUTOCLAVE[[#This Row],[Date/Heure]:[BORNE]],$A$1:$AD$1,"TC")</f>
        <v>368</v>
      </c>
      <c r="AF218" s="66">
        <f>_xlfn.MINIFS(EXTR_AUTOCLAVE[[#This Row],[Date/Heure]:[BORNE]],$A$1:$AD$1,"TC")</f>
        <v>355.9</v>
      </c>
      <c r="AG218" s="86">
        <f>EXTR_AUTOCLAVE[[#This Row],[Max]]-T0min</f>
        <v>347.2</v>
      </c>
      <c r="AH218" s="86">
        <f>COUNTIFS(EXTR_AUTOCLAVE[[#This Row],[Date/Heure]:[BORNE]],"&gt;=385",$A$1:$AD$1,"TC")</f>
        <v>0</v>
      </c>
      <c r="AI218" s="86">
        <f>COUNTIFS(EXTR_AUTOCLAVE[[#This Row],[Date/Heure]:[BORNE]],"&gt;=200",$A$1:$AD$1,"TC")</f>
        <v>6</v>
      </c>
      <c r="AJ218" s="86">
        <f>COUNTIFS(EXTR_AUTOCLAVE[[#This Row],[Date/Heure]:[BORNE]],"&gt;=99",$A$1:$AD$1,"TC")</f>
        <v>6</v>
      </c>
    </row>
    <row r="219" spans="1:36" x14ac:dyDescent="0.25">
      <c r="A219" s="71">
        <v>45006.527719907404</v>
      </c>
      <c r="B219">
        <v>366.4</v>
      </c>
      <c r="C219">
        <v>10</v>
      </c>
      <c r="D219">
        <v>364.1</v>
      </c>
      <c r="E219">
        <v>-115</v>
      </c>
      <c r="F219">
        <v>9.9</v>
      </c>
      <c r="G219">
        <v>325.89999999999998</v>
      </c>
      <c r="H219">
        <v>351.7</v>
      </c>
      <c r="I219">
        <v>347.3</v>
      </c>
      <c r="J219">
        <v>352.9</v>
      </c>
      <c r="K219">
        <v>350.4</v>
      </c>
      <c r="L219">
        <v>1372</v>
      </c>
      <c r="M219">
        <v>1372</v>
      </c>
      <c r="N219">
        <v>1372</v>
      </c>
      <c r="O219">
        <v>1372</v>
      </c>
      <c r="P219">
        <v>1372</v>
      </c>
      <c r="Q219">
        <v>1372</v>
      </c>
      <c r="R219">
        <v>360.7</v>
      </c>
      <c r="S219">
        <v>360.7</v>
      </c>
      <c r="T219">
        <v>1372</v>
      </c>
      <c r="U219">
        <v>-7</v>
      </c>
      <c r="V219">
        <v>5</v>
      </c>
      <c r="W219">
        <v>-119</v>
      </c>
      <c r="X219">
        <v>-107</v>
      </c>
      <c r="Y219">
        <v>-1</v>
      </c>
      <c r="Z219">
        <v>-118</v>
      </c>
      <c r="AC219"/>
      <c r="AE219" s="85">
        <f>_xlfn.MAXIFS(EXTR_AUTOCLAVE[[#This Row],[Date/Heure]:[BORNE]],$A$1:$AD$1,"TC")</f>
        <v>360.7</v>
      </c>
      <c r="AF219" s="66">
        <f>_xlfn.MINIFS(EXTR_AUTOCLAVE[[#This Row],[Date/Heure]:[BORNE]],$A$1:$AD$1,"TC")</f>
        <v>347.3</v>
      </c>
      <c r="AG219" s="86">
        <f>EXTR_AUTOCLAVE[[#This Row],[Max]]-T0min</f>
        <v>339.9</v>
      </c>
      <c r="AH219" s="86">
        <f>COUNTIFS(EXTR_AUTOCLAVE[[#This Row],[Date/Heure]:[BORNE]],"&gt;=385",$A$1:$AD$1,"TC")</f>
        <v>0</v>
      </c>
      <c r="AI219" s="86">
        <f>COUNTIFS(EXTR_AUTOCLAVE[[#This Row],[Date/Heure]:[BORNE]],"&gt;=200",$A$1:$AD$1,"TC")</f>
        <v>6</v>
      </c>
      <c r="AJ219" s="86">
        <f>COUNTIFS(EXTR_AUTOCLAVE[[#This Row],[Date/Heure]:[BORNE]],"&gt;=99",$A$1:$AD$1,"TC")</f>
        <v>6</v>
      </c>
    </row>
    <row r="220" spans="1:36" x14ac:dyDescent="0.25">
      <c r="A220" s="71">
        <v>45006.528067129628</v>
      </c>
      <c r="B220">
        <v>366.4</v>
      </c>
      <c r="C220">
        <v>10</v>
      </c>
      <c r="D220">
        <v>360.2</v>
      </c>
      <c r="E220">
        <v>-115</v>
      </c>
      <c r="F220">
        <v>9.9</v>
      </c>
      <c r="G220">
        <v>322</v>
      </c>
      <c r="H220">
        <v>345.5</v>
      </c>
      <c r="I220">
        <v>340.8</v>
      </c>
      <c r="J220">
        <v>346.8</v>
      </c>
      <c r="K220">
        <v>344.2</v>
      </c>
      <c r="L220">
        <v>1372</v>
      </c>
      <c r="M220">
        <v>1372</v>
      </c>
      <c r="N220">
        <v>1372</v>
      </c>
      <c r="O220">
        <v>1372</v>
      </c>
      <c r="P220">
        <v>1372</v>
      </c>
      <c r="Q220">
        <v>1372</v>
      </c>
      <c r="R220">
        <v>354.3</v>
      </c>
      <c r="S220">
        <v>354.6</v>
      </c>
      <c r="T220">
        <v>1372</v>
      </c>
      <c r="U220">
        <v>-7</v>
      </c>
      <c r="V220">
        <v>5</v>
      </c>
      <c r="W220">
        <v>-119</v>
      </c>
      <c r="X220">
        <v>-106</v>
      </c>
      <c r="Y220">
        <v>-1</v>
      </c>
      <c r="Z220">
        <v>-118</v>
      </c>
      <c r="AC220"/>
      <c r="AE220" s="85">
        <f>_xlfn.MAXIFS(EXTR_AUTOCLAVE[[#This Row],[Date/Heure]:[BORNE]],$A$1:$AD$1,"TC")</f>
        <v>354.6</v>
      </c>
      <c r="AF220" s="66">
        <f>_xlfn.MINIFS(EXTR_AUTOCLAVE[[#This Row],[Date/Heure]:[BORNE]],$A$1:$AD$1,"TC")</f>
        <v>340.8</v>
      </c>
      <c r="AG220" s="86">
        <f>EXTR_AUTOCLAVE[[#This Row],[Max]]-T0min</f>
        <v>333.8</v>
      </c>
      <c r="AH220" s="86">
        <f>COUNTIFS(EXTR_AUTOCLAVE[[#This Row],[Date/Heure]:[BORNE]],"&gt;=385",$A$1:$AD$1,"TC")</f>
        <v>0</v>
      </c>
      <c r="AI220" s="86">
        <f>COUNTIFS(EXTR_AUTOCLAVE[[#This Row],[Date/Heure]:[BORNE]],"&gt;=200",$A$1:$AD$1,"TC")</f>
        <v>6</v>
      </c>
      <c r="AJ220" s="86">
        <f>COUNTIFS(EXTR_AUTOCLAVE[[#This Row],[Date/Heure]:[BORNE]],"&gt;=99",$A$1:$AD$1,"TC")</f>
        <v>6</v>
      </c>
    </row>
    <row r="221" spans="1:36" x14ac:dyDescent="0.25">
      <c r="A221" s="71">
        <v>45006.528414351851</v>
      </c>
      <c r="B221">
        <v>364.4</v>
      </c>
      <c r="C221">
        <v>10</v>
      </c>
      <c r="D221">
        <v>356.1</v>
      </c>
      <c r="E221">
        <v>-115</v>
      </c>
      <c r="F221">
        <v>10</v>
      </c>
      <c r="G221">
        <v>321.7</v>
      </c>
      <c r="H221">
        <v>340.7</v>
      </c>
      <c r="I221">
        <v>336.2</v>
      </c>
      <c r="J221">
        <v>342.6</v>
      </c>
      <c r="K221">
        <v>340.3</v>
      </c>
      <c r="L221">
        <v>1372</v>
      </c>
      <c r="M221">
        <v>1372</v>
      </c>
      <c r="N221">
        <v>1372</v>
      </c>
      <c r="O221">
        <v>1372</v>
      </c>
      <c r="P221">
        <v>1372</v>
      </c>
      <c r="Q221">
        <v>1372</v>
      </c>
      <c r="R221">
        <v>349.4</v>
      </c>
      <c r="S221">
        <v>349.7</v>
      </c>
      <c r="T221">
        <v>1372</v>
      </c>
      <c r="U221">
        <v>-7</v>
      </c>
      <c r="V221">
        <v>5</v>
      </c>
      <c r="W221">
        <v>-119</v>
      </c>
      <c r="X221">
        <v>-104</v>
      </c>
      <c r="Y221">
        <v>-1</v>
      </c>
      <c r="Z221">
        <v>-118</v>
      </c>
      <c r="AC221"/>
      <c r="AE221" s="85">
        <f>_xlfn.MAXIFS(EXTR_AUTOCLAVE[[#This Row],[Date/Heure]:[BORNE]],$A$1:$AD$1,"TC")</f>
        <v>349.7</v>
      </c>
      <c r="AF221" s="66">
        <f>_xlfn.MINIFS(EXTR_AUTOCLAVE[[#This Row],[Date/Heure]:[BORNE]],$A$1:$AD$1,"TC")</f>
        <v>336.2</v>
      </c>
      <c r="AG221" s="86">
        <f>EXTR_AUTOCLAVE[[#This Row],[Max]]-T0min</f>
        <v>328.9</v>
      </c>
      <c r="AH221" s="86">
        <f>COUNTIFS(EXTR_AUTOCLAVE[[#This Row],[Date/Heure]:[BORNE]],"&gt;=385",$A$1:$AD$1,"TC")</f>
        <v>0</v>
      </c>
      <c r="AI221" s="86">
        <f>COUNTIFS(EXTR_AUTOCLAVE[[#This Row],[Date/Heure]:[BORNE]],"&gt;=200",$A$1:$AD$1,"TC")</f>
        <v>6</v>
      </c>
      <c r="AJ221" s="86">
        <f>COUNTIFS(EXTR_AUTOCLAVE[[#This Row],[Date/Heure]:[BORNE]],"&gt;=99",$A$1:$AD$1,"TC")</f>
        <v>6</v>
      </c>
    </row>
    <row r="222" spans="1:36" x14ac:dyDescent="0.25">
      <c r="A222" s="71">
        <v>45006.528761574074</v>
      </c>
      <c r="B222">
        <v>360.7</v>
      </c>
      <c r="C222">
        <v>10</v>
      </c>
      <c r="D222">
        <v>352.2</v>
      </c>
      <c r="E222">
        <v>-115</v>
      </c>
      <c r="F222">
        <v>10.1</v>
      </c>
      <c r="G222">
        <v>323.2</v>
      </c>
      <c r="H222">
        <v>337.6</v>
      </c>
      <c r="I222">
        <v>333.3</v>
      </c>
      <c r="J222">
        <v>339.7</v>
      </c>
      <c r="K222">
        <v>337.5</v>
      </c>
      <c r="L222">
        <v>1372</v>
      </c>
      <c r="M222">
        <v>1372</v>
      </c>
      <c r="N222">
        <v>1372</v>
      </c>
      <c r="O222">
        <v>1372</v>
      </c>
      <c r="P222">
        <v>1372</v>
      </c>
      <c r="Q222">
        <v>1372</v>
      </c>
      <c r="R222">
        <v>345.9</v>
      </c>
      <c r="S222">
        <v>346.1</v>
      </c>
      <c r="T222">
        <v>1372</v>
      </c>
      <c r="U222">
        <v>-7</v>
      </c>
      <c r="V222">
        <v>5</v>
      </c>
      <c r="W222">
        <v>-119</v>
      </c>
      <c r="X222">
        <v>-104</v>
      </c>
      <c r="Y222">
        <v>-1</v>
      </c>
      <c r="Z222">
        <v>-117</v>
      </c>
      <c r="AC222"/>
      <c r="AE222" s="85">
        <f>_xlfn.MAXIFS(EXTR_AUTOCLAVE[[#This Row],[Date/Heure]:[BORNE]],$A$1:$AD$1,"TC")</f>
        <v>346.1</v>
      </c>
      <c r="AF222" s="66">
        <f>_xlfn.MINIFS(EXTR_AUTOCLAVE[[#This Row],[Date/Heure]:[BORNE]],$A$1:$AD$1,"TC")</f>
        <v>333.3</v>
      </c>
      <c r="AG222" s="86">
        <f>EXTR_AUTOCLAVE[[#This Row],[Max]]-T0min</f>
        <v>325.3</v>
      </c>
      <c r="AH222" s="86">
        <f>COUNTIFS(EXTR_AUTOCLAVE[[#This Row],[Date/Heure]:[BORNE]],"&gt;=385",$A$1:$AD$1,"TC")</f>
        <v>0</v>
      </c>
      <c r="AI222" s="86">
        <f>COUNTIFS(EXTR_AUTOCLAVE[[#This Row],[Date/Heure]:[BORNE]],"&gt;=200",$A$1:$AD$1,"TC")</f>
        <v>6</v>
      </c>
      <c r="AJ222" s="86">
        <f>COUNTIFS(EXTR_AUTOCLAVE[[#This Row],[Date/Heure]:[BORNE]],"&gt;=99",$A$1:$AD$1,"TC")</f>
        <v>6</v>
      </c>
    </row>
    <row r="223" spans="1:36" x14ac:dyDescent="0.25">
      <c r="A223" s="71">
        <v>45006.529108796298</v>
      </c>
      <c r="B223">
        <v>353.6</v>
      </c>
      <c r="C223">
        <v>10</v>
      </c>
      <c r="D223">
        <v>348.1</v>
      </c>
      <c r="E223">
        <v>-115</v>
      </c>
      <c r="F223">
        <v>10.1</v>
      </c>
      <c r="G223">
        <v>325.39999999999998</v>
      </c>
      <c r="H223">
        <v>335.5</v>
      </c>
      <c r="I223">
        <v>331.7</v>
      </c>
      <c r="J223">
        <v>337.8</v>
      </c>
      <c r="K223">
        <v>336.5</v>
      </c>
      <c r="L223">
        <v>1372</v>
      </c>
      <c r="M223">
        <v>1372</v>
      </c>
      <c r="N223">
        <v>1372</v>
      </c>
      <c r="O223">
        <v>1372</v>
      </c>
      <c r="P223">
        <v>1372</v>
      </c>
      <c r="Q223">
        <v>1372</v>
      </c>
      <c r="R223">
        <v>343.4</v>
      </c>
      <c r="S223">
        <v>343.5</v>
      </c>
      <c r="T223">
        <v>1372</v>
      </c>
      <c r="U223">
        <v>-7</v>
      </c>
      <c r="V223">
        <v>5</v>
      </c>
      <c r="W223">
        <v>-118</v>
      </c>
      <c r="X223">
        <v>-105</v>
      </c>
      <c r="Y223">
        <v>-1</v>
      </c>
      <c r="Z223">
        <v>-118</v>
      </c>
      <c r="AC223"/>
      <c r="AE223" s="85">
        <f>_xlfn.MAXIFS(EXTR_AUTOCLAVE[[#This Row],[Date/Heure]:[BORNE]],$A$1:$AD$1,"TC")</f>
        <v>343.5</v>
      </c>
      <c r="AF223" s="66">
        <f>_xlfn.MINIFS(EXTR_AUTOCLAVE[[#This Row],[Date/Heure]:[BORNE]],$A$1:$AD$1,"TC")</f>
        <v>331.7</v>
      </c>
      <c r="AG223" s="86">
        <f>EXTR_AUTOCLAVE[[#This Row],[Max]]-T0min</f>
        <v>322.7</v>
      </c>
      <c r="AH223" s="86">
        <f>COUNTIFS(EXTR_AUTOCLAVE[[#This Row],[Date/Heure]:[BORNE]],"&gt;=385",$A$1:$AD$1,"TC")</f>
        <v>0</v>
      </c>
      <c r="AI223" s="86">
        <f>COUNTIFS(EXTR_AUTOCLAVE[[#This Row],[Date/Heure]:[BORNE]],"&gt;=200",$A$1:$AD$1,"TC")</f>
        <v>6</v>
      </c>
      <c r="AJ223" s="86">
        <f>COUNTIFS(EXTR_AUTOCLAVE[[#This Row],[Date/Heure]:[BORNE]],"&gt;=99",$A$1:$AD$1,"TC")</f>
        <v>6</v>
      </c>
    </row>
    <row r="224" spans="1:36" x14ac:dyDescent="0.25">
      <c r="A224" s="71">
        <v>45006.529456018521</v>
      </c>
      <c r="B224">
        <v>345.4</v>
      </c>
      <c r="C224">
        <v>10</v>
      </c>
      <c r="D224">
        <v>344.1</v>
      </c>
      <c r="E224">
        <v>-115</v>
      </c>
      <c r="F224">
        <v>10.1</v>
      </c>
      <c r="G224">
        <v>327.3</v>
      </c>
      <c r="H224">
        <v>334.2</v>
      </c>
      <c r="I224">
        <v>330.8</v>
      </c>
      <c r="J224">
        <v>336.5</v>
      </c>
      <c r="K224">
        <v>334.4</v>
      </c>
      <c r="L224">
        <v>1372</v>
      </c>
      <c r="M224">
        <v>1372</v>
      </c>
      <c r="N224">
        <v>1372</v>
      </c>
      <c r="O224">
        <v>1372</v>
      </c>
      <c r="P224">
        <v>1372</v>
      </c>
      <c r="Q224">
        <v>1372</v>
      </c>
      <c r="R224">
        <v>341.5</v>
      </c>
      <c r="S224">
        <v>341.6</v>
      </c>
      <c r="T224">
        <v>1372</v>
      </c>
      <c r="U224">
        <v>-7</v>
      </c>
      <c r="V224">
        <v>5</v>
      </c>
      <c r="W224">
        <v>-120</v>
      </c>
      <c r="X224">
        <v>-103</v>
      </c>
      <c r="Y224">
        <v>-1</v>
      </c>
      <c r="Z224">
        <v>-119</v>
      </c>
      <c r="AC224"/>
      <c r="AE224" s="85">
        <f>_xlfn.MAXIFS(EXTR_AUTOCLAVE[[#This Row],[Date/Heure]:[BORNE]],$A$1:$AD$1,"TC")</f>
        <v>341.6</v>
      </c>
      <c r="AF224" s="66">
        <f>_xlfn.MINIFS(EXTR_AUTOCLAVE[[#This Row],[Date/Heure]:[BORNE]],$A$1:$AD$1,"TC")</f>
        <v>330.8</v>
      </c>
      <c r="AG224" s="86">
        <f>EXTR_AUTOCLAVE[[#This Row],[Max]]-T0min</f>
        <v>320.8</v>
      </c>
      <c r="AH224" s="86">
        <f>COUNTIFS(EXTR_AUTOCLAVE[[#This Row],[Date/Heure]:[BORNE]],"&gt;=385",$A$1:$AD$1,"TC")</f>
        <v>0</v>
      </c>
      <c r="AI224" s="86">
        <f>COUNTIFS(EXTR_AUTOCLAVE[[#This Row],[Date/Heure]:[BORNE]],"&gt;=200",$A$1:$AD$1,"TC")</f>
        <v>6</v>
      </c>
      <c r="AJ224" s="86">
        <f>COUNTIFS(EXTR_AUTOCLAVE[[#This Row],[Date/Heure]:[BORNE]],"&gt;=99",$A$1:$AD$1,"TC")</f>
        <v>6</v>
      </c>
    </row>
    <row r="225" spans="1:36" x14ac:dyDescent="0.25">
      <c r="A225" s="71">
        <v>45006.529803240737</v>
      </c>
      <c r="B225">
        <v>340.9</v>
      </c>
      <c r="C225">
        <v>10</v>
      </c>
      <c r="D225">
        <v>340.1</v>
      </c>
      <c r="E225">
        <v>-115</v>
      </c>
      <c r="F225">
        <v>10.1</v>
      </c>
      <c r="G225">
        <v>328.9</v>
      </c>
      <c r="H225">
        <v>333.5</v>
      </c>
      <c r="I225">
        <v>330.4</v>
      </c>
      <c r="J225">
        <v>335.8</v>
      </c>
      <c r="K225">
        <v>334.7</v>
      </c>
      <c r="L225">
        <v>1372</v>
      </c>
      <c r="M225">
        <v>1372</v>
      </c>
      <c r="N225">
        <v>1372</v>
      </c>
      <c r="O225">
        <v>1372</v>
      </c>
      <c r="P225">
        <v>1372</v>
      </c>
      <c r="Q225">
        <v>1372</v>
      </c>
      <c r="R225">
        <v>340.1</v>
      </c>
      <c r="S225">
        <v>340.2</v>
      </c>
      <c r="T225">
        <v>1372</v>
      </c>
      <c r="U225">
        <v>-7</v>
      </c>
      <c r="V225">
        <v>5</v>
      </c>
      <c r="W225">
        <v>-119</v>
      </c>
      <c r="X225">
        <v>-105</v>
      </c>
      <c r="Y225">
        <v>-1</v>
      </c>
      <c r="Z225">
        <v>-118</v>
      </c>
      <c r="AC225"/>
      <c r="AE225" s="85">
        <f>_xlfn.MAXIFS(EXTR_AUTOCLAVE[[#This Row],[Date/Heure]:[BORNE]],$A$1:$AD$1,"TC")</f>
        <v>340.2</v>
      </c>
      <c r="AF225" s="66">
        <f>_xlfn.MINIFS(EXTR_AUTOCLAVE[[#This Row],[Date/Heure]:[BORNE]],$A$1:$AD$1,"TC")</f>
        <v>330.4</v>
      </c>
      <c r="AG225" s="86">
        <f>EXTR_AUTOCLAVE[[#This Row],[Max]]-T0min</f>
        <v>319.39999999999998</v>
      </c>
      <c r="AH225" s="86">
        <f>COUNTIFS(EXTR_AUTOCLAVE[[#This Row],[Date/Heure]:[BORNE]],"&gt;=385",$A$1:$AD$1,"TC")</f>
        <v>0</v>
      </c>
      <c r="AI225" s="86">
        <f>COUNTIFS(EXTR_AUTOCLAVE[[#This Row],[Date/Heure]:[BORNE]],"&gt;=200",$A$1:$AD$1,"TC")</f>
        <v>6</v>
      </c>
      <c r="AJ225" s="86">
        <f>COUNTIFS(EXTR_AUTOCLAVE[[#This Row],[Date/Heure]:[BORNE]],"&gt;=99",$A$1:$AD$1,"TC")</f>
        <v>6</v>
      </c>
    </row>
    <row r="226" spans="1:36" x14ac:dyDescent="0.25">
      <c r="A226" s="71">
        <v>45006.530150462961</v>
      </c>
      <c r="B226">
        <v>334.3</v>
      </c>
      <c r="C226">
        <v>10</v>
      </c>
      <c r="D226">
        <v>336.1</v>
      </c>
      <c r="E226">
        <v>-115</v>
      </c>
      <c r="F226">
        <v>10.1</v>
      </c>
      <c r="G226">
        <v>330</v>
      </c>
      <c r="H226">
        <v>332.9</v>
      </c>
      <c r="I226">
        <v>330.3</v>
      </c>
      <c r="J226">
        <v>335.3</v>
      </c>
      <c r="K226">
        <v>333.3</v>
      </c>
      <c r="L226">
        <v>1372</v>
      </c>
      <c r="M226">
        <v>1372</v>
      </c>
      <c r="N226">
        <v>1372</v>
      </c>
      <c r="O226">
        <v>1372</v>
      </c>
      <c r="P226">
        <v>1372</v>
      </c>
      <c r="Q226">
        <v>1372</v>
      </c>
      <c r="R226">
        <v>339</v>
      </c>
      <c r="S226">
        <v>339.2</v>
      </c>
      <c r="T226">
        <v>1372</v>
      </c>
      <c r="U226">
        <v>-7</v>
      </c>
      <c r="V226">
        <v>6</v>
      </c>
      <c r="W226">
        <v>-118</v>
      </c>
      <c r="X226">
        <v>-106</v>
      </c>
      <c r="Y226">
        <v>-1</v>
      </c>
      <c r="Z226">
        <v>-118</v>
      </c>
      <c r="AC226"/>
      <c r="AE226" s="85">
        <f>_xlfn.MAXIFS(EXTR_AUTOCLAVE[[#This Row],[Date/Heure]:[BORNE]],$A$1:$AD$1,"TC")</f>
        <v>339.2</v>
      </c>
      <c r="AF226" s="66">
        <f>_xlfn.MINIFS(EXTR_AUTOCLAVE[[#This Row],[Date/Heure]:[BORNE]],$A$1:$AD$1,"TC")</f>
        <v>330.3</v>
      </c>
      <c r="AG226" s="86">
        <f>EXTR_AUTOCLAVE[[#This Row],[Max]]-T0min</f>
        <v>318.39999999999998</v>
      </c>
      <c r="AH226" s="86">
        <f>COUNTIFS(EXTR_AUTOCLAVE[[#This Row],[Date/Heure]:[BORNE]],"&gt;=385",$A$1:$AD$1,"TC")</f>
        <v>0</v>
      </c>
      <c r="AI226" s="86">
        <f>COUNTIFS(EXTR_AUTOCLAVE[[#This Row],[Date/Heure]:[BORNE]],"&gt;=200",$A$1:$AD$1,"TC")</f>
        <v>6</v>
      </c>
      <c r="AJ226" s="86">
        <f>COUNTIFS(EXTR_AUTOCLAVE[[#This Row],[Date/Heure]:[BORNE]],"&gt;=99",$A$1:$AD$1,"TC")</f>
        <v>6</v>
      </c>
    </row>
    <row r="227" spans="1:36" x14ac:dyDescent="0.25">
      <c r="A227" s="71">
        <v>45006.530497685184</v>
      </c>
      <c r="B227">
        <v>324.3</v>
      </c>
      <c r="C227">
        <v>10</v>
      </c>
      <c r="D227">
        <v>332.1</v>
      </c>
      <c r="E227">
        <v>-115</v>
      </c>
      <c r="F227">
        <v>10.1</v>
      </c>
      <c r="G227">
        <v>330.8</v>
      </c>
      <c r="H227">
        <v>332.6</v>
      </c>
      <c r="I227">
        <v>330.4</v>
      </c>
      <c r="J227">
        <v>335</v>
      </c>
      <c r="K227">
        <v>333.2</v>
      </c>
      <c r="L227">
        <v>1372</v>
      </c>
      <c r="M227">
        <v>1372</v>
      </c>
      <c r="N227">
        <v>1372</v>
      </c>
      <c r="O227">
        <v>1372</v>
      </c>
      <c r="P227">
        <v>1372</v>
      </c>
      <c r="Q227">
        <v>1372</v>
      </c>
      <c r="R227">
        <v>338.2</v>
      </c>
      <c r="S227">
        <v>338.4</v>
      </c>
      <c r="T227">
        <v>1372</v>
      </c>
      <c r="U227">
        <v>-7</v>
      </c>
      <c r="V227">
        <v>6</v>
      </c>
      <c r="W227">
        <v>-118</v>
      </c>
      <c r="X227">
        <v>-104</v>
      </c>
      <c r="Y227">
        <v>-1</v>
      </c>
      <c r="Z227">
        <v>-117</v>
      </c>
      <c r="AC227"/>
      <c r="AE227" s="85">
        <f>_xlfn.MAXIFS(EXTR_AUTOCLAVE[[#This Row],[Date/Heure]:[BORNE]],$A$1:$AD$1,"TC")</f>
        <v>338.4</v>
      </c>
      <c r="AF227" s="66">
        <f>_xlfn.MINIFS(EXTR_AUTOCLAVE[[#This Row],[Date/Heure]:[BORNE]],$A$1:$AD$1,"TC")</f>
        <v>330.4</v>
      </c>
      <c r="AG227" s="86">
        <f>EXTR_AUTOCLAVE[[#This Row],[Max]]-T0min</f>
        <v>317.59999999999997</v>
      </c>
      <c r="AH227" s="86">
        <f>COUNTIFS(EXTR_AUTOCLAVE[[#This Row],[Date/Heure]:[BORNE]],"&gt;=385",$A$1:$AD$1,"TC")</f>
        <v>0</v>
      </c>
      <c r="AI227" s="86">
        <f>COUNTIFS(EXTR_AUTOCLAVE[[#This Row],[Date/Heure]:[BORNE]],"&gt;=200",$A$1:$AD$1,"TC")</f>
        <v>6</v>
      </c>
      <c r="AJ227" s="86">
        <f>COUNTIFS(EXTR_AUTOCLAVE[[#This Row],[Date/Heure]:[BORNE]],"&gt;=99",$A$1:$AD$1,"TC")</f>
        <v>6</v>
      </c>
    </row>
    <row r="228" spans="1:36" x14ac:dyDescent="0.25">
      <c r="A228" s="71">
        <v>45006.530844907407</v>
      </c>
      <c r="B228">
        <v>311.60000000000002</v>
      </c>
      <c r="C228">
        <v>10</v>
      </c>
      <c r="D228">
        <v>328.1</v>
      </c>
      <c r="E228">
        <v>-115</v>
      </c>
      <c r="F228">
        <v>10</v>
      </c>
      <c r="G228">
        <v>331.3</v>
      </c>
      <c r="H228">
        <v>332.2</v>
      </c>
      <c r="I228">
        <v>330.1</v>
      </c>
      <c r="J228">
        <v>334.6</v>
      </c>
      <c r="K228">
        <v>333.9</v>
      </c>
      <c r="L228">
        <v>1372</v>
      </c>
      <c r="M228">
        <v>1372</v>
      </c>
      <c r="N228">
        <v>1372</v>
      </c>
      <c r="O228">
        <v>1372</v>
      </c>
      <c r="P228">
        <v>1372</v>
      </c>
      <c r="Q228">
        <v>1372</v>
      </c>
      <c r="R228">
        <v>337.6</v>
      </c>
      <c r="S228">
        <v>337.8</v>
      </c>
      <c r="T228">
        <v>1372</v>
      </c>
      <c r="U228">
        <v>-8</v>
      </c>
      <c r="V228">
        <v>6</v>
      </c>
      <c r="W228">
        <v>-119</v>
      </c>
      <c r="X228">
        <v>-103</v>
      </c>
      <c r="Y228">
        <v>-1</v>
      </c>
      <c r="Z228">
        <v>-119</v>
      </c>
      <c r="AC228"/>
      <c r="AE228" s="85">
        <f>_xlfn.MAXIFS(EXTR_AUTOCLAVE[[#This Row],[Date/Heure]:[BORNE]],$A$1:$AD$1,"TC")</f>
        <v>337.8</v>
      </c>
      <c r="AF228" s="66">
        <f>_xlfn.MINIFS(EXTR_AUTOCLAVE[[#This Row],[Date/Heure]:[BORNE]],$A$1:$AD$1,"TC")</f>
        <v>330.1</v>
      </c>
      <c r="AG228" s="86">
        <f>EXTR_AUTOCLAVE[[#This Row],[Max]]-T0min</f>
        <v>317</v>
      </c>
      <c r="AH228" s="86">
        <f>COUNTIFS(EXTR_AUTOCLAVE[[#This Row],[Date/Heure]:[BORNE]],"&gt;=385",$A$1:$AD$1,"TC")</f>
        <v>0</v>
      </c>
      <c r="AI228" s="86">
        <f>COUNTIFS(EXTR_AUTOCLAVE[[#This Row],[Date/Heure]:[BORNE]],"&gt;=200",$A$1:$AD$1,"TC")</f>
        <v>6</v>
      </c>
      <c r="AJ228" s="86">
        <f>COUNTIFS(EXTR_AUTOCLAVE[[#This Row],[Date/Heure]:[BORNE]],"&gt;=99",$A$1:$AD$1,"TC")</f>
        <v>6</v>
      </c>
    </row>
    <row r="229" spans="1:36" x14ac:dyDescent="0.25">
      <c r="A229" s="71">
        <v>45006.531192129631</v>
      </c>
      <c r="B229">
        <v>301.3</v>
      </c>
      <c r="C229">
        <v>10</v>
      </c>
      <c r="D229">
        <v>324.10000000000002</v>
      </c>
      <c r="E229">
        <v>-115</v>
      </c>
      <c r="F229">
        <v>9.6999999999999993</v>
      </c>
      <c r="G229">
        <v>325.3</v>
      </c>
      <c r="H229">
        <v>328</v>
      </c>
      <c r="I229">
        <v>325.60000000000002</v>
      </c>
      <c r="J229">
        <v>330.9</v>
      </c>
      <c r="K229">
        <v>329.3</v>
      </c>
      <c r="L229">
        <v>1372</v>
      </c>
      <c r="M229">
        <v>1372</v>
      </c>
      <c r="N229">
        <v>1372</v>
      </c>
      <c r="O229">
        <v>1372</v>
      </c>
      <c r="P229">
        <v>1372</v>
      </c>
      <c r="Q229">
        <v>1372</v>
      </c>
      <c r="R229">
        <v>334.8</v>
      </c>
      <c r="S229">
        <v>334.9</v>
      </c>
      <c r="T229">
        <v>1372</v>
      </c>
      <c r="U229">
        <v>-8</v>
      </c>
      <c r="V229">
        <v>6</v>
      </c>
      <c r="W229">
        <v>-118</v>
      </c>
      <c r="X229">
        <v>-105</v>
      </c>
      <c r="Y229">
        <v>-1</v>
      </c>
      <c r="Z229">
        <v>-117</v>
      </c>
      <c r="AC229"/>
      <c r="AE229" s="85">
        <f>_xlfn.MAXIFS(EXTR_AUTOCLAVE[[#This Row],[Date/Heure]:[BORNE]],$A$1:$AD$1,"TC")</f>
        <v>334.9</v>
      </c>
      <c r="AF229" s="66">
        <f>_xlfn.MINIFS(EXTR_AUTOCLAVE[[#This Row],[Date/Heure]:[BORNE]],$A$1:$AD$1,"TC")</f>
        <v>325.60000000000002</v>
      </c>
      <c r="AG229" s="86">
        <f>EXTR_AUTOCLAVE[[#This Row],[Max]]-T0min</f>
        <v>314.09999999999997</v>
      </c>
      <c r="AH229" s="86">
        <f>COUNTIFS(EXTR_AUTOCLAVE[[#This Row],[Date/Heure]:[BORNE]],"&gt;=385",$A$1:$AD$1,"TC")</f>
        <v>0</v>
      </c>
      <c r="AI229" s="86">
        <f>COUNTIFS(EXTR_AUTOCLAVE[[#This Row],[Date/Heure]:[BORNE]],"&gt;=200",$A$1:$AD$1,"TC")</f>
        <v>6</v>
      </c>
      <c r="AJ229" s="86">
        <f>COUNTIFS(EXTR_AUTOCLAVE[[#This Row],[Date/Heure]:[BORNE]],"&gt;=99",$A$1:$AD$1,"TC")</f>
        <v>6</v>
      </c>
    </row>
    <row r="230" spans="1:36" x14ac:dyDescent="0.25">
      <c r="A230" s="71">
        <v>45006.531539351854</v>
      </c>
      <c r="B230">
        <v>301.39999999999998</v>
      </c>
      <c r="C230">
        <v>10</v>
      </c>
      <c r="D230">
        <v>320.10000000000002</v>
      </c>
      <c r="E230">
        <v>-115</v>
      </c>
      <c r="F230">
        <v>9.8000000000000007</v>
      </c>
      <c r="G230">
        <v>310.8</v>
      </c>
      <c r="H230">
        <v>321.10000000000002</v>
      </c>
      <c r="I230">
        <v>318.5</v>
      </c>
      <c r="J230">
        <v>324.10000000000002</v>
      </c>
      <c r="K230">
        <v>322.3</v>
      </c>
      <c r="L230">
        <v>1372</v>
      </c>
      <c r="M230">
        <v>1372</v>
      </c>
      <c r="N230">
        <v>1372</v>
      </c>
      <c r="O230">
        <v>1372</v>
      </c>
      <c r="P230">
        <v>1372</v>
      </c>
      <c r="Q230">
        <v>1372</v>
      </c>
      <c r="R230">
        <v>329.8</v>
      </c>
      <c r="S230">
        <v>329.8</v>
      </c>
      <c r="T230">
        <v>1372</v>
      </c>
      <c r="U230">
        <v>-8</v>
      </c>
      <c r="V230">
        <v>6</v>
      </c>
      <c r="W230">
        <v>-119</v>
      </c>
      <c r="X230">
        <v>-104</v>
      </c>
      <c r="Y230">
        <v>-1</v>
      </c>
      <c r="Z230">
        <v>-118</v>
      </c>
      <c r="AC230"/>
      <c r="AE230" s="85">
        <f>_xlfn.MAXIFS(EXTR_AUTOCLAVE[[#This Row],[Date/Heure]:[BORNE]],$A$1:$AD$1,"TC")</f>
        <v>329.8</v>
      </c>
      <c r="AF230" s="66">
        <f>_xlfn.MINIFS(EXTR_AUTOCLAVE[[#This Row],[Date/Heure]:[BORNE]],$A$1:$AD$1,"TC")</f>
        <v>318.5</v>
      </c>
      <c r="AG230" s="86">
        <f>EXTR_AUTOCLAVE[[#This Row],[Max]]-T0min</f>
        <v>309</v>
      </c>
      <c r="AH230" s="86">
        <f>COUNTIFS(EXTR_AUTOCLAVE[[#This Row],[Date/Heure]:[BORNE]],"&gt;=385",$A$1:$AD$1,"TC")</f>
        <v>0</v>
      </c>
      <c r="AI230" s="86">
        <f>COUNTIFS(EXTR_AUTOCLAVE[[#This Row],[Date/Heure]:[BORNE]],"&gt;=200",$A$1:$AD$1,"TC")</f>
        <v>6</v>
      </c>
      <c r="AJ230" s="86">
        <f>COUNTIFS(EXTR_AUTOCLAVE[[#This Row],[Date/Heure]:[BORNE]],"&gt;=99",$A$1:$AD$1,"TC")</f>
        <v>6</v>
      </c>
    </row>
    <row r="231" spans="1:36" x14ac:dyDescent="0.25">
      <c r="A231" s="71">
        <v>45006.531886574077</v>
      </c>
      <c r="B231">
        <v>303.5</v>
      </c>
      <c r="C231">
        <v>10</v>
      </c>
      <c r="D231">
        <v>316.10000000000002</v>
      </c>
      <c r="E231">
        <v>-115</v>
      </c>
      <c r="F231">
        <v>9.9</v>
      </c>
      <c r="G231">
        <v>298.8</v>
      </c>
      <c r="H231">
        <v>314.60000000000002</v>
      </c>
      <c r="I231">
        <v>311.39999999999998</v>
      </c>
      <c r="J231">
        <v>317.10000000000002</v>
      </c>
      <c r="K231">
        <v>315.10000000000002</v>
      </c>
      <c r="L231">
        <v>1372</v>
      </c>
      <c r="M231">
        <v>1372</v>
      </c>
      <c r="N231">
        <v>1372</v>
      </c>
      <c r="O231">
        <v>1372</v>
      </c>
      <c r="P231">
        <v>1372</v>
      </c>
      <c r="Q231">
        <v>1372</v>
      </c>
      <c r="R231">
        <v>324.10000000000002</v>
      </c>
      <c r="S231">
        <v>323.8</v>
      </c>
      <c r="T231">
        <v>1372</v>
      </c>
      <c r="U231">
        <v>-8</v>
      </c>
      <c r="V231">
        <v>4</v>
      </c>
      <c r="W231">
        <v>-118</v>
      </c>
      <c r="X231">
        <v>-104</v>
      </c>
      <c r="Y231">
        <v>-1</v>
      </c>
      <c r="Z231">
        <v>-117</v>
      </c>
      <c r="AC231"/>
      <c r="AE231" s="85">
        <f>_xlfn.MAXIFS(EXTR_AUTOCLAVE[[#This Row],[Date/Heure]:[BORNE]],$A$1:$AD$1,"TC")</f>
        <v>324.10000000000002</v>
      </c>
      <c r="AF231" s="66">
        <f>_xlfn.MINIFS(EXTR_AUTOCLAVE[[#This Row],[Date/Heure]:[BORNE]],$A$1:$AD$1,"TC")</f>
        <v>311.39999999999998</v>
      </c>
      <c r="AG231" s="86">
        <f>EXTR_AUTOCLAVE[[#This Row],[Max]]-T0min</f>
        <v>303.3</v>
      </c>
      <c r="AH231" s="86">
        <f>COUNTIFS(EXTR_AUTOCLAVE[[#This Row],[Date/Heure]:[BORNE]],"&gt;=385",$A$1:$AD$1,"TC")</f>
        <v>0</v>
      </c>
      <c r="AI231" s="86">
        <f>COUNTIFS(EXTR_AUTOCLAVE[[#This Row],[Date/Heure]:[BORNE]],"&gt;=200",$A$1:$AD$1,"TC")</f>
        <v>6</v>
      </c>
      <c r="AJ231" s="86">
        <f>COUNTIFS(EXTR_AUTOCLAVE[[#This Row],[Date/Heure]:[BORNE]],"&gt;=99",$A$1:$AD$1,"TC")</f>
        <v>6</v>
      </c>
    </row>
    <row r="232" spans="1:36" x14ac:dyDescent="0.25">
      <c r="A232" s="71">
        <v>45006.532233796293</v>
      </c>
      <c r="B232">
        <v>305.10000000000002</v>
      </c>
      <c r="C232">
        <v>10</v>
      </c>
      <c r="D232">
        <v>312.10000000000002</v>
      </c>
      <c r="E232">
        <v>-115</v>
      </c>
      <c r="F232">
        <v>9.9</v>
      </c>
      <c r="G232">
        <v>290.2</v>
      </c>
      <c r="H232">
        <v>307.60000000000002</v>
      </c>
      <c r="I232">
        <v>304.39999999999998</v>
      </c>
      <c r="J232">
        <v>309.7</v>
      </c>
      <c r="K232">
        <v>308.3</v>
      </c>
      <c r="L232">
        <v>1372</v>
      </c>
      <c r="M232">
        <v>1372</v>
      </c>
      <c r="N232">
        <v>1372</v>
      </c>
      <c r="O232">
        <v>1372</v>
      </c>
      <c r="P232">
        <v>1372</v>
      </c>
      <c r="Q232">
        <v>1372</v>
      </c>
      <c r="R232">
        <v>318</v>
      </c>
      <c r="S232">
        <v>317.10000000000002</v>
      </c>
      <c r="T232">
        <v>1372</v>
      </c>
      <c r="U232">
        <v>-8</v>
      </c>
      <c r="V232">
        <v>5</v>
      </c>
      <c r="W232">
        <v>-119</v>
      </c>
      <c r="X232">
        <v>-103</v>
      </c>
      <c r="Y232">
        <v>-1</v>
      </c>
      <c r="Z232">
        <v>-119</v>
      </c>
      <c r="AC232"/>
      <c r="AE232" s="85">
        <f>_xlfn.MAXIFS(EXTR_AUTOCLAVE[[#This Row],[Date/Heure]:[BORNE]],$A$1:$AD$1,"TC")</f>
        <v>318</v>
      </c>
      <c r="AF232" s="66">
        <f>_xlfn.MINIFS(EXTR_AUTOCLAVE[[#This Row],[Date/Heure]:[BORNE]],$A$1:$AD$1,"TC")</f>
        <v>304.39999999999998</v>
      </c>
      <c r="AG232" s="86">
        <f>EXTR_AUTOCLAVE[[#This Row],[Max]]-T0min</f>
        <v>297.2</v>
      </c>
      <c r="AH232" s="86">
        <f>COUNTIFS(EXTR_AUTOCLAVE[[#This Row],[Date/Heure]:[BORNE]],"&gt;=385",$A$1:$AD$1,"TC")</f>
        <v>0</v>
      </c>
      <c r="AI232" s="86">
        <f>COUNTIFS(EXTR_AUTOCLAVE[[#This Row],[Date/Heure]:[BORNE]],"&gt;=200",$A$1:$AD$1,"TC")</f>
        <v>6</v>
      </c>
      <c r="AJ232" s="86">
        <f>COUNTIFS(EXTR_AUTOCLAVE[[#This Row],[Date/Heure]:[BORNE]],"&gt;=99",$A$1:$AD$1,"TC")</f>
        <v>6</v>
      </c>
    </row>
    <row r="233" spans="1:36" x14ac:dyDescent="0.25">
      <c r="A233" s="71">
        <v>45006.532581018517</v>
      </c>
      <c r="B233">
        <v>305.10000000000002</v>
      </c>
      <c r="C233">
        <v>10</v>
      </c>
      <c r="D233">
        <v>308.10000000000002</v>
      </c>
      <c r="E233">
        <v>-115</v>
      </c>
      <c r="F233">
        <v>9.9</v>
      </c>
      <c r="G233">
        <v>283.39999999999998</v>
      </c>
      <c r="H233">
        <v>301.2</v>
      </c>
      <c r="I233">
        <v>298.10000000000002</v>
      </c>
      <c r="J233">
        <v>303</v>
      </c>
      <c r="K233">
        <v>302.5</v>
      </c>
      <c r="L233">
        <v>1372</v>
      </c>
      <c r="M233">
        <v>1372</v>
      </c>
      <c r="N233">
        <v>1372</v>
      </c>
      <c r="O233">
        <v>1372</v>
      </c>
      <c r="P233">
        <v>1372</v>
      </c>
      <c r="Q233">
        <v>1372</v>
      </c>
      <c r="R233">
        <v>311.89999999999998</v>
      </c>
      <c r="S233">
        <v>310.60000000000002</v>
      </c>
      <c r="T233">
        <v>1372</v>
      </c>
      <c r="U233">
        <v>-8</v>
      </c>
      <c r="V233">
        <v>5</v>
      </c>
      <c r="W233">
        <v>-118</v>
      </c>
      <c r="X233">
        <v>-106</v>
      </c>
      <c r="Y233">
        <v>-1</v>
      </c>
      <c r="Z233">
        <v>-117</v>
      </c>
      <c r="AC233"/>
      <c r="AE233" s="85">
        <f>_xlfn.MAXIFS(EXTR_AUTOCLAVE[[#This Row],[Date/Heure]:[BORNE]],$A$1:$AD$1,"TC")</f>
        <v>311.89999999999998</v>
      </c>
      <c r="AF233" s="66">
        <f>_xlfn.MINIFS(EXTR_AUTOCLAVE[[#This Row],[Date/Heure]:[BORNE]],$A$1:$AD$1,"TC")</f>
        <v>298.10000000000002</v>
      </c>
      <c r="AG233" s="86">
        <f>EXTR_AUTOCLAVE[[#This Row],[Max]]-T0min</f>
        <v>291.09999999999997</v>
      </c>
      <c r="AH233" s="86">
        <f>COUNTIFS(EXTR_AUTOCLAVE[[#This Row],[Date/Heure]:[BORNE]],"&gt;=385",$A$1:$AD$1,"TC")</f>
        <v>0</v>
      </c>
      <c r="AI233" s="86">
        <f>COUNTIFS(EXTR_AUTOCLAVE[[#This Row],[Date/Heure]:[BORNE]],"&gt;=200",$A$1:$AD$1,"TC")</f>
        <v>6</v>
      </c>
      <c r="AJ233" s="86">
        <f>COUNTIFS(EXTR_AUTOCLAVE[[#This Row],[Date/Heure]:[BORNE]],"&gt;=99",$A$1:$AD$1,"TC")</f>
        <v>6</v>
      </c>
    </row>
    <row r="234" spans="1:36" x14ac:dyDescent="0.25">
      <c r="A234" s="71">
        <v>45006.53292824074</v>
      </c>
      <c r="B234">
        <v>303.8</v>
      </c>
      <c r="C234">
        <v>10</v>
      </c>
      <c r="D234">
        <v>304.2</v>
      </c>
      <c r="E234">
        <v>-115</v>
      </c>
      <c r="F234">
        <v>9.9</v>
      </c>
      <c r="G234">
        <v>278.60000000000002</v>
      </c>
      <c r="H234">
        <v>296.10000000000002</v>
      </c>
      <c r="I234">
        <v>293</v>
      </c>
      <c r="J234">
        <v>297.7</v>
      </c>
      <c r="K234">
        <v>296.2</v>
      </c>
      <c r="L234">
        <v>1372</v>
      </c>
      <c r="M234">
        <v>1372</v>
      </c>
      <c r="N234">
        <v>1372</v>
      </c>
      <c r="O234">
        <v>1372</v>
      </c>
      <c r="P234">
        <v>1372</v>
      </c>
      <c r="Q234">
        <v>1372</v>
      </c>
      <c r="R234">
        <v>306.60000000000002</v>
      </c>
      <c r="S234">
        <v>305</v>
      </c>
      <c r="T234">
        <v>1372</v>
      </c>
      <c r="U234">
        <v>-8</v>
      </c>
      <c r="V234">
        <v>5</v>
      </c>
      <c r="W234">
        <v>-118</v>
      </c>
      <c r="X234">
        <v>-102</v>
      </c>
      <c r="Y234">
        <v>-1</v>
      </c>
      <c r="Z234">
        <v>-117</v>
      </c>
      <c r="AC234"/>
      <c r="AE234" s="85">
        <f>_xlfn.MAXIFS(EXTR_AUTOCLAVE[[#This Row],[Date/Heure]:[BORNE]],$A$1:$AD$1,"TC")</f>
        <v>306.60000000000002</v>
      </c>
      <c r="AF234" s="66">
        <f>_xlfn.MINIFS(EXTR_AUTOCLAVE[[#This Row],[Date/Heure]:[BORNE]],$A$1:$AD$1,"TC")</f>
        <v>293</v>
      </c>
      <c r="AG234" s="86">
        <f>EXTR_AUTOCLAVE[[#This Row],[Max]]-T0min</f>
        <v>285.8</v>
      </c>
      <c r="AH234" s="86">
        <f>COUNTIFS(EXTR_AUTOCLAVE[[#This Row],[Date/Heure]:[BORNE]],"&gt;=385",$A$1:$AD$1,"TC")</f>
        <v>0</v>
      </c>
      <c r="AI234" s="86">
        <f>COUNTIFS(EXTR_AUTOCLAVE[[#This Row],[Date/Heure]:[BORNE]],"&gt;=200",$A$1:$AD$1,"TC")</f>
        <v>6</v>
      </c>
      <c r="AJ234" s="86">
        <f>COUNTIFS(EXTR_AUTOCLAVE[[#This Row],[Date/Heure]:[BORNE]],"&gt;=99",$A$1:$AD$1,"TC")</f>
        <v>6</v>
      </c>
    </row>
    <row r="235" spans="1:36" x14ac:dyDescent="0.25">
      <c r="A235" s="71">
        <v>45006.533275462964</v>
      </c>
      <c r="B235">
        <v>299.10000000000002</v>
      </c>
      <c r="C235">
        <v>10</v>
      </c>
      <c r="D235">
        <v>300.2</v>
      </c>
      <c r="E235">
        <v>-115</v>
      </c>
      <c r="F235">
        <v>10</v>
      </c>
      <c r="G235">
        <v>276.7</v>
      </c>
      <c r="H235">
        <v>292.60000000000002</v>
      </c>
      <c r="I235">
        <v>289.10000000000002</v>
      </c>
      <c r="J235">
        <v>293.8</v>
      </c>
      <c r="K235">
        <v>292.2</v>
      </c>
      <c r="L235">
        <v>1372</v>
      </c>
      <c r="M235">
        <v>1372</v>
      </c>
      <c r="N235">
        <v>1372</v>
      </c>
      <c r="O235">
        <v>1372</v>
      </c>
      <c r="P235">
        <v>1372</v>
      </c>
      <c r="Q235">
        <v>1372</v>
      </c>
      <c r="R235">
        <v>302.3</v>
      </c>
      <c r="S235">
        <v>300.60000000000002</v>
      </c>
      <c r="T235">
        <v>1372</v>
      </c>
      <c r="U235">
        <v>-8</v>
      </c>
      <c r="V235">
        <v>5</v>
      </c>
      <c r="W235">
        <v>-119</v>
      </c>
      <c r="X235">
        <v>-103</v>
      </c>
      <c r="Y235">
        <v>-1</v>
      </c>
      <c r="Z235">
        <v>-118</v>
      </c>
      <c r="AC235"/>
      <c r="AE235" s="85">
        <f>_xlfn.MAXIFS(EXTR_AUTOCLAVE[[#This Row],[Date/Heure]:[BORNE]],$A$1:$AD$1,"TC")</f>
        <v>302.3</v>
      </c>
      <c r="AF235" s="66">
        <f>_xlfn.MINIFS(EXTR_AUTOCLAVE[[#This Row],[Date/Heure]:[BORNE]],$A$1:$AD$1,"TC")</f>
        <v>289.10000000000002</v>
      </c>
      <c r="AG235" s="86">
        <f>EXTR_AUTOCLAVE[[#This Row],[Max]]-T0min</f>
        <v>281.5</v>
      </c>
      <c r="AH235" s="86">
        <f>COUNTIFS(EXTR_AUTOCLAVE[[#This Row],[Date/Heure]:[BORNE]],"&gt;=385",$A$1:$AD$1,"TC")</f>
        <v>0</v>
      </c>
      <c r="AI235" s="86">
        <f>COUNTIFS(EXTR_AUTOCLAVE[[#This Row],[Date/Heure]:[BORNE]],"&gt;=200",$A$1:$AD$1,"TC")</f>
        <v>6</v>
      </c>
      <c r="AJ235" s="86">
        <f>COUNTIFS(EXTR_AUTOCLAVE[[#This Row],[Date/Heure]:[BORNE]],"&gt;=99",$A$1:$AD$1,"TC")</f>
        <v>6</v>
      </c>
    </row>
    <row r="236" spans="1:36" x14ac:dyDescent="0.25">
      <c r="A236" s="71">
        <v>45006.533622685187</v>
      </c>
      <c r="B236">
        <v>294.10000000000002</v>
      </c>
      <c r="C236">
        <v>10</v>
      </c>
      <c r="D236">
        <v>296.2</v>
      </c>
      <c r="E236">
        <v>-115</v>
      </c>
      <c r="F236">
        <v>10.1</v>
      </c>
      <c r="G236">
        <v>277.39999999999998</v>
      </c>
      <c r="H236">
        <v>289.3</v>
      </c>
      <c r="I236">
        <v>286.2</v>
      </c>
      <c r="J236">
        <v>291.10000000000002</v>
      </c>
      <c r="K236">
        <v>289.3</v>
      </c>
      <c r="L236">
        <v>1372</v>
      </c>
      <c r="M236">
        <v>1372</v>
      </c>
      <c r="N236">
        <v>1372</v>
      </c>
      <c r="O236">
        <v>1372</v>
      </c>
      <c r="P236">
        <v>1372</v>
      </c>
      <c r="Q236">
        <v>1372</v>
      </c>
      <c r="R236">
        <v>299.3</v>
      </c>
      <c r="S236">
        <v>297.7</v>
      </c>
      <c r="T236">
        <v>1372</v>
      </c>
      <c r="U236">
        <v>-8</v>
      </c>
      <c r="V236">
        <v>5</v>
      </c>
      <c r="W236">
        <v>-119</v>
      </c>
      <c r="X236">
        <v>-106</v>
      </c>
      <c r="Y236">
        <v>-1</v>
      </c>
      <c r="Z236">
        <v>-118</v>
      </c>
      <c r="AC236"/>
      <c r="AE236" s="85">
        <f>_xlfn.MAXIFS(EXTR_AUTOCLAVE[[#This Row],[Date/Heure]:[BORNE]],$A$1:$AD$1,"TC")</f>
        <v>299.3</v>
      </c>
      <c r="AF236" s="66">
        <f>_xlfn.MINIFS(EXTR_AUTOCLAVE[[#This Row],[Date/Heure]:[BORNE]],$A$1:$AD$1,"TC")</f>
        <v>286.2</v>
      </c>
      <c r="AG236" s="86">
        <f>EXTR_AUTOCLAVE[[#This Row],[Max]]-T0min</f>
        <v>278.5</v>
      </c>
      <c r="AH236" s="86">
        <f>COUNTIFS(EXTR_AUTOCLAVE[[#This Row],[Date/Heure]:[BORNE]],"&gt;=385",$A$1:$AD$1,"TC")</f>
        <v>0</v>
      </c>
      <c r="AI236" s="86">
        <f>COUNTIFS(EXTR_AUTOCLAVE[[#This Row],[Date/Heure]:[BORNE]],"&gt;=200",$A$1:$AD$1,"TC")</f>
        <v>6</v>
      </c>
      <c r="AJ236" s="86">
        <f>COUNTIFS(EXTR_AUTOCLAVE[[#This Row],[Date/Heure]:[BORNE]],"&gt;=99",$A$1:$AD$1,"TC")</f>
        <v>6</v>
      </c>
    </row>
    <row r="237" spans="1:36" x14ac:dyDescent="0.25">
      <c r="A237" s="71">
        <v>45006.53396990741</v>
      </c>
      <c r="B237">
        <v>288</v>
      </c>
      <c r="C237">
        <v>10</v>
      </c>
      <c r="D237">
        <v>292.2</v>
      </c>
      <c r="E237">
        <v>-115</v>
      </c>
      <c r="F237">
        <v>10.1</v>
      </c>
      <c r="G237">
        <v>279.5</v>
      </c>
      <c r="H237">
        <v>287.39999999999998</v>
      </c>
      <c r="I237">
        <v>284.60000000000002</v>
      </c>
      <c r="J237">
        <v>289.5</v>
      </c>
      <c r="K237">
        <v>288.7</v>
      </c>
      <c r="L237">
        <v>1372</v>
      </c>
      <c r="M237">
        <v>1372</v>
      </c>
      <c r="N237">
        <v>1372</v>
      </c>
      <c r="O237">
        <v>1372</v>
      </c>
      <c r="P237">
        <v>1372</v>
      </c>
      <c r="Q237">
        <v>1372</v>
      </c>
      <c r="R237">
        <v>297.2</v>
      </c>
      <c r="S237">
        <v>295.5</v>
      </c>
      <c r="T237">
        <v>1372</v>
      </c>
      <c r="U237">
        <v>-8</v>
      </c>
      <c r="V237">
        <v>5</v>
      </c>
      <c r="W237">
        <v>-118</v>
      </c>
      <c r="X237">
        <v>-104</v>
      </c>
      <c r="Y237">
        <v>-1</v>
      </c>
      <c r="Z237">
        <v>-117</v>
      </c>
      <c r="AC237"/>
      <c r="AE237" s="85">
        <f>_xlfn.MAXIFS(EXTR_AUTOCLAVE[[#This Row],[Date/Heure]:[BORNE]],$A$1:$AD$1,"TC")</f>
        <v>297.2</v>
      </c>
      <c r="AF237" s="66">
        <f>_xlfn.MINIFS(EXTR_AUTOCLAVE[[#This Row],[Date/Heure]:[BORNE]],$A$1:$AD$1,"TC")</f>
        <v>284.60000000000002</v>
      </c>
      <c r="AG237" s="86">
        <f>EXTR_AUTOCLAVE[[#This Row],[Max]]-T0min</f>
        <v>276.39999999999998</v>
      </c>
      <c r="AH237" s="86">
        <f>COUNTIFS(EXTR_AUTOCLAVE[[#This Row],[Date/Heure]:[BORNE]],"&gt;=385",$A$1:$AD$1,"TC")</f>
        <v>0</v>
      </c>
      <c r="AI237" s="86">
        <f>COUNTIFS(EXTR_AUTOCLAVE[[#This Row],[Date/Heure]:[BORNE]],"&gt;=200",$A$1:$AD$1,"TC")</f>
        <v>6</v>
      </c>
      <c r="AJ237" s="86">
        <f>COUNTIFS(EXTR_AUTOCLAVE[[#This Row],[Date/Heure]:[BORNE]],"&gt;=99",$A$1:$AD$1,"TC")</f>
        <v>6</v>
      </c>
    </row>
    <row r="238" spans="1:36" x14ac:dyDescent="0.25">
      <c r="A238" s="71">
        <v>45006.534317129626</v>
      </c>
      <c r="B238">
        <v>278.7</v>
      </c>
      <c r="C238">
        <v>10</v>
      </c>
      <c r="D238">
        <v>288.10000000000002</v>
      </c>
      <c r="E238">
        <v>-115</v>
      </c>
      <c r="F238">
        <v>10.1</v>
      </c>
      <c r="G238">
        <v>281.5</v>
      </c>
      <c r="H238">
        <v>286.3</v>
      </c>
      <c r="I238">
        <v>283.89999999999998</v>
      </c>
      <c r="J238">
        <v>288.60000000000002</v>
      </c>
      <c r="K238">
        <v>287.89999999999998</v>
      </c>
      <c r="L238">
        <v>1372</v>
      </c>
      <c r="M238">
        <v>1372</v>
      </c>
      <c r="N238">
        <v>1372</v>
      </c>
      <c r="O238">
        <v>1372</v>
      </c>
      <c r="P238">
        <v>1372</v>
      </c>
      <c r="Q238">
        <v>1372</v>
      </c>
      <c r="R238">
        <v>295.5</v>
      </c>
      <c r="S238">
        <v>293.89999999999998</v>
      </c>
      <c r="T238">
        <v>1372</v>
      </c>
      <c r="U238">
        <v>-8</v>
      </c>
      <c r="V238">
        <v>5</v>
      </c>
      <c r="W238">
        <v>-118</v>
      </c>
      <c r="X238">
        <v>-107</v>
      </c>
      <c r="Y238">
        <v>-1</v>
      </c>
      <c r="Z238">
        <v>-117</v>
      </c>
      <c r="AC238"/>
      <c r="AE238" s="85">
        <f>_xlfn.MAXIFS(EXTR_AUTOCLAVE[[#This Row],[Date/Heure]:[BORNE]],$A$1:$AD$1,"TC")</f>
        <v>295.5</v>
      </c>
      <c r="AF238" s="66">
        <f>_xlfn.MINIFS(EXTR_AUTOCLAVE[[#This Row],[Date/Heure]:[BORNE]],$A$1:$AD$1,"TC")</f>
        <v>283.89999999999998</v>
      </c>
      <c r="AG238" s="86">
        <f>EXTR_AUTOCLAVE[[#This Row],[Max]]-T0min</f>
        <v>274.7</v>
      </c>
      <c r="AH238" s="86">
        <f>COUNTIFS(EXTR_AUTOCLAVE[[#This Row],[Date/Heure]:[BORNE]],"&gt;=385",$A$1:$AD$1,"TC")</f>
        <v>0</v>
      </c>
      <c r="AI238" s="86">
        <f>COUNTIFS(EXTR_AUTOCLAVE[[#This Row],[Date/Heure]:[BORNE]],"&gt;=200",$A$1:$AD$1,"TC")</f>
        <v>6</v>
      </c>
      <c r="AJ238" s="86">
        <f>COUNTIFS(EXTR_AUTOCLAVE[[#This Row],[Date/Heure]:[BORNE]],"&gt;=99",$A$1:$AD$1,"TC")</f>
        <v>6</v>
      </c>
    </row>
    <row r="239" spans="1:36" x14ac:dyDescent="0.25">
      <c r="A239" s="71">
        <v>45006.53466435185</v>
      </c>
      <c r="B239">
        <v>266.3</v>
      </c>
      <c r="C239">
        <v>10</v>
      </c>
      <c r="D239">
        <v>284.10000000000002</v>
      </c>
      <c r="E239">
        <v>-115</v>
      </c>
      <c r="F239">
        <v>10</v>
      </c>
      <c r="G239">
        <v>282.7</v>
      </c>
      <c r="H239">
        <v>285</v>
      </c>
      <c r="I239">
        <v>282.7</v>
      </c>
      <c r="J239">
        <v>287.5</v>
      </c>
      <c r="K239">
        <v>286.8</v>
      </c>
      <c r="L239">
        <v>1372</v>
      </c>
      <c r="M239">
        <v>1372</v>
      </c>
      <c r="N239">
        <v>1372</v>
      </c>
      <c r="O239">
        <v>1372</v>
      </c>
      <c r="P239">
        <v>1372</v>
      </c>
      <c r="Q239">
        <v>1372</v>
      </c>
      <c r="R239">
        <v>293.7</v>
      </c>
      <c r="S239">
        <v>292.3</v>
      </c>
      <c r="T239">
        <v>1372</v>
      </c>
      <c r="U239">
        <v>-8</v>
      </c>
      <c r="V239">
        <v>5</v>
      </c>
      <c r="W239">
        <v>-118</v>
      </c>
      <c r="X239">
        <v>-105</v>
      </c>
      <c r="Y239">
        <v>-1</v>
      </c>
      <c r="Z239">
        <v>-118</v>
      </c>
      <c r="AC239"/>
      <c r="AE239" s="85">
        <f>_xlfn.MAXIFS(EXTR_AUTOCLAVE[[#This Row],[Date/Heure]:[BORNE]],$A$1:$AD$1,"TC")</f>
        <v>293.7</v>
      </c>
      <c r="AF239" s="66">
        <f>_xlfn.MINIFS(EXTR_AUTOCLAVE[[#This Row],[Date/Heure]:[BORNE]],$A$1:$AD$1,"TC")</f>
        <v>282.7</v>
      </c>
      <c r="AG239" s="86">
        <f>EXTR_AUTOCLAVE[[#This Row],[Max]]-T0min</f>
        <v>272.89999999999998</v>
      </c>
      <c r="AH239" s="86">
        <f>COUNTIFS(EXTR_AUTOCLAVE[[#This Row],[Date/Heure]:[BORNE]],"&gt;=385",$A$1:$AD$1,"TC")</f>
        <v>0</v>
      </c>
      <c r="AI239" s="86">
        <f>COUNTIFS(EXTR_AUTOCLAVE[[#This Row],[Date/Heure]:[BORNE]],"&gt;=200",$A$1:$AD$1,"TC")</f>
        <v>6</v>
      </c>
      <c r="AJ239" s="86">
        <f>COUNTIFS(EXTR_AUTOCLAVE[[#This Row],[Date/Heure]:[BORNE]],"&gt;=99",$A$1:$AD$1,"TC")</f>
        <v>6</v>
      </c>
    </row>
    <row r="240" spans="1:36" x14ac:dyDescent="0.25">
      <c r="A240" s="71">
        <v>45006.535011574073</v>
      </c>
      <c r="B240">
        <v>261.39999999999998</v>
      </c>
      <c r="C240">
        <v>10</v>
      </c>
      <c r="D240">
        <v>280.2</v>
      </c>
      <c r="E240">
        <v>-115</v>
      </c>
      <c r="F240">
        <v>9.8000000000000007</v>
      </c>
      <c r="G240">
        <v>275.2</v>
      </c>
      <c r="H240">
        <v>280.39999999999998</v>
      </c>
      <c r="I240">
        <v>277.89999999999998</v>
      </c>
      <c r="J240">
        <v>282.60000000000002</v>
      </c>
      <c r="K240">
        <v>281.8</v>
      </c>
      <c r="L240">
        <v>1372</v>
      </c>
      <c r="M240">
        <v>1372</v>
      </c>
      <c r="N240">
        <v>1372</v>
      </c>
      <c r="O240">
        <v>1372</v>
      </c>
      <c r="P240">
        <v>1372</v>
      </c>
      <c r="Q240">
        <v>1372</v>
      </c>
      <c r="R240">
        <v>289.8</v>
      </c>
      <c r="S240">
        <v>288.3</v>
      </c>
      <c r="T240">
        <v>1372</v>
      </c>
      <c r="U240">
        <v>-8</v>
      </c>
      <c r="V240">
        <v>5</v>
      </c>
      <c r="W240">
        <v>-117</v>
      </c>
      <c r="X240">
        <v>-104</v>
      </c>
      <c r="Y240">
        <v>-1</v>
      </c>
      <c r="Z240">
        <v>-117</v>
      </c>
      <c r="AC240"/>
      <c r="AE240" s="85">
        <f>_xlfn.MAXIFS(EXTR_AUTOCLAVE[[#This Row],[Date/Heure]:[BORNE]],$A$1:$AD$1,"TC")</f>
        <v>289.8</v>
      </c>
      <c r="AF240" s="66">
        <f>_xlfn.MINIFS(EXTR_AUTOCLAVE[[#This Row],[Date/Heure]:[BORNE]],$A$1:$AD$1,"TC")</f>
        <v>277.89999999999998</v>
      </c>
      <c r="AG240" s="86">
        <f>EXTR_AUTOCLAVE[[#This Row],[Max]]-T0min</f>
        <v>269</v>
      </c>
      <c r="AH240" s="86">
        <f>COUNTIFS(EXTR_AUTOCLAVE[[#This Row],[Date/Heure]:[BORNE]],"&gt;=385",$A$1:$AD$1,"TC")</f>
        <v>0</v>
      </c>
      <c r="AI240" s="86">
        <f>COUNTIFS(EXTR_AUTOCLAVE[[#This Row],[Date/Heure]:[BORNE]],"&gt;=200",$A$1:$AD$1,"TC")</f>
        <v>6</v>
      </c>
      <c r="AJ240" s="86">
        <f>COUNTIFS(EXTR_AUTOCLAVE[[#This Row],[Date/Heure]:[BORNE]],"&gt;=99",$A$1:$AD$1,"TC")</f>
        <v>6</v>
      </c>
    </row>
    <row r="241" spans="1:36" x14ac:dyDescent="0.25">
      <c r="A241" s="71">
        <v>45006.535358796296</v>
      </c>
      <c r="B241">
        <v>262.7</v>
      </c>
      <c r="C241">
        <v>10</v>
      </c>
      <c r="D241">
        <v>276.10000000000002</v>
      </c>
      <c r="E241">
        <v>-115</v>
      </c>
      <c r="F241">
        <v>9.9</v>
      </c>
      <c r="G241">
        <v>263.8</v>
      </c>
      <c r="H241">
        <v>274.5</v>
      </c>
      <c r="I241">
        <v>271.7</v>
      </c>
      <c r="J241">
        <v>276.39999999999998</v>
      </c>
      <c r="K241">
        <v>275.60000000000002</v>
      </c>
      <c r="L241">
        <v>1372</v>
      </c>
      <c r="M241">
        <v>1372</v>
      </c>
      <c r="N241">
        <v>1372</v>
      </c>
      <c r="O241">
        <v>1372</v>
      </c>
      <c r="P241">
        <v>1372</v>
      </c>
      <c r="Q241">
        <v>1372</v>
      </c>
      <c r="R241">
        <v>284.60000000000002</v>
      </c>
      <c r="S241">
        <v>283.10000000000002</v>
      </c>
      <c r="T241">
        <v>1372</v>
      </c>
      <c r="U241">
        <v>-8</v>
      </c>
      <c r="V241">
        <v>5</v>
      </c>
      <c r="W241">
        <v>-117</v>
      </c>
      <c r="X241">
        <v>-103</v>
      </c>
      <c r="Y241">
        <v>-1</v>
      </c>
      <c r="Z241">
        <v>-117</v>
      </c>
      <c r="AC241"/>
      <c r="AE241" s="85">
        <f>_xlfn.MAXIFS(EXTR_AUTOCLAVE[[#This Row],[Date/Heure]:[BORNE]],$A$1:$AD$1,"TC")</f>
        <v>284.60000000000002</v>
      </c>
      <c r="AF241" s="66">
        <f>_xlfn.MINIFS(EXTR_AUTOCLAVE[[#This Row],[Date/Heure]:[BORNE]],$A$1:$AD$1,"TC")</f>
        <v>271.7</v>
      </c>
      <c r="AG241" s="86">
        <f>EXTR_AUTOCLAVE[[#This Row],[Max]]-T0min</f>
        <v>263.8</v>
      </c>
      <c r="AH241" s="86">
        <f>COUNTIFS(EXTR_AUTOCLAVE[[#This Row],[Date/Heure]:[BORNE]],"&gt;=385",$A$1:$AD$1,"TC")</f>
        <v>0</v>
      </c>
      <c r="AI241" s="86">
        <f>COUNTIFS(EXTR_AUTOCLAVE[[#This Row],[Date/Heure]:[BORNE]],"&gt;=200",$A$1:$AD$1,"TC")</f>
        <v>6</v>
      </c>
      <c r="AJ241" s="86">
        <f>COUNTIFS(EXTR_AUTOCLAVE[[#This Row],[Date/Heure]:[BORNE]],"&gt;=99",$A$1:$AD$1,"TC")</f>
        <v>6</v>
      </c>
    </row>
    <row r="242" spans="1:36" x14ac:dyDescent="0.25">
      <c r="A242" s="71">
        <v>45006.53570601852</v>
      </c>
      <c r="B242">
        <v>261</v>
      </c>
      <c r="C242">
        <v>10</v>
      </c>
      <c r="D242">
        <v>272.10000000000002</v>
      </c>
      <c r="E242">
        <v>-115</v>
      </c>
      <c r="F242">
        <v>9.9</v>
      </c>
      <c r="G242">
        <v>256.89999999999998</v>
      </c>
      <c r="H242">
        <v>269.39999999999998</v>
      </c>
      <c r="I242">
        <v>266.5</v>
      </c>
      <c r="J242">
        <v>271</v>
      </c>
      <c r="K242">
        <v>269.10000000000002</v>
      </c>
      <c r="L242">
        <v>1372</v>
      </c>
      <c r="M242">
        <v>1372</v>
      </c>
      <c r="N242">
        <v>1372</v>
      </c>
      <c r="O242">
        <v>1372</v>
      </c>
      <c r="P242">
        <v>1372</v>
      </c>
      <c r="Q242">
        <v>1372</v>
      </c>
      <c r="R242">
        <v>279.60000000000002</v>
      </c>
      <c r="S242">
        <v>278.10000000000002</v>
      </c>
      <c r="T242">
        <v>1372</v>
      </c>
      <c r="U242">
        <v>-8</v>
      </c>
      <c r="V242">
        <v>6</v>
      </c>
      <c r="W242">
        <v>-117</v>
      </c>
      <c r="X242">
        <v>-105</v>
      </c>
      <c r="Y242">
        <v>-1</v>
      </c>
      <c r="Z242">
        <v>-115</v>
      </c>
      <c r="AC242"/>
      <c r="AE242" s="85">
        <f>_xlfn.MAXIFS(EXTR_AUTOCLAVE[[#This Row],[Date/Heure]:[BORNE]],$A$1:$AD$1,"TC")</f>
        <v>279.60000000000002</v>
      </c>
      <c r="AF242" s="66">
        <f>_xlfn.MINIFS(EXTR_AUTOCLAVE[[#This Row],[Date/Heure]:[BORNE]],$A$1:$AD$1,"TC")</f>
        <v>266.5</v>
      </c>
      <c r="AG242" s="86">
        <f>EXTR_AUTOCLAVE[[#This Row],[Max]]-T0min</f>
        <v>258.8</v>
      </c>
      <c r="AH242" s="86">
        <f>COUNTIFS(EXTR_AUTOCLAVE[[#This Row],[Date/Heure]:[BORNE]],"&gt;=385",$A$1:$AD$1,"TC")</f>
        <v>0</v>
      </c>
      <c r="AI242" s="86">
        <f>COUNTIFS(EXTR_AUTOCLAVE[[#This Row],[Date/Heure]:[BORNE]],"&gt;=200",$A$1:$AD$1,"TC")</f>
        <v>6</v>
      </c>
      <c r="AJ242" s="86">
        <f>COUNTIFS(EXTR_AUTOCLAVE[[#This Row],[Date/Heure]:[BORNE]],"&gt;=99",$A$1:$AD$1,"TC")</f>
        <v>6</v>
      </c>
    </row>
    <row r="243" spans="1:36" x14ac:dyDescent="0.25">
      <c r="A243" s="71">
        <v>45006.536053240743</v>
      </c>
      <c r="B243">
        <v>259.60000000000002</v>
      </c>
      <c r="C243">
        <v>10</v>
      </c>
      <c r="D243">
        <v>268.2</v>
      </c>
      <c r="E243">
        <v>-115</v>
      </c>
      <c r="F243">
        <v>9.9</v>
      </c>
      <c r="G243">
        <v>252.9</v>
      </c>
      <c r="H243">
        <v>264.89999999999998</v>
      </c>
      <c r="I243">
        <v>261.7</v>
      </c>
      <c r="J243">
        <v>266.60000000000002</v>
      </c>
      <c r="K243">
        <v>265.60000000000002</v>
      </c>
      <c r="L243">
        <v>1372</v>
      </c>
      <c r="M243">
        <v>1372</v>
      </c>
      <c r="N243">
        <v>1372</v>
      </c>
      <c r="O243">
        <v>1372</v>
      </c>
      <c r="P243">
        <v>1372</v>
      </c>
      <c r="Q243">
        <v>1372</v>
      </c>
      <c r="R243">
        <v>275.10000000000002</v>
      </c>
      <c r="S243">
        <v>273.5</v>
      </c>
      <c r="T243">
        <v>1372</v>
      </c>
      <c r="U243">
        <v>-9</v>
      </c>
      <c r="V243">
        <v>6</v>
      </c>
      <c r="W243">
        <v>-118</v>
      </c>
      <c r="X243">
        <v>-105</v>
      </c>
      <c r="Y243">
        <v>-1</v>
      </c>
      <c r="Z243">
        <v>-117</v>
      </c>
      <c r="AC243"/>
      <c r="AE243" s="85">
        <f>_xlfn.MAXIFS(EXTR_AUTOCLAVE[[#This Row],[Date/Heure]:[BORNE]],$A$1:$AD$1,"TC")</f>
        <v>275.10000000000002</v>
      </c>
      <c r="AF243" s="66">
        <f>_xlfn.MINIFS(EXTR_AUTOCLAVE[[#This Row],[Date/Heure]:[BORNE]],$A$1:$AD$1,"TC")</f>
        <v>261.7</v>
      </c>
      <c r="AG243" s="86">
        <f>EXTR_AUTOCLAVE[[#This Row],[Max]]-T0min</f>
        <v>254.3</v>
      </c>
      <c r="AH243" s="86">
        <f>COUNTIFS(EXTR_AUTOCLAVE[[#This Row],[Date/Heure]:[BORNE]],"&gt;=385",$A$1:$AD$1,"TC")</f>
        <v>0</v>
      </c>
      <c r="AI243" s="86">
        <f>COUNTIFS(EXTR_AUTOCLAVE[[#This Row],[Date/Heure]:[BORNE]],"&gt;=200",$A$1:$AD$1,"TC")</f>
        <v>6</v>
      </c>
      <c r="AJ243" s="86">
        <f>COUNTIFS(EXTR_AUTOCLAVE[[#This Row],[Date/Heure]:[BORNE]],"&gt;=99",$A$1:$AD$1,"TC")</f>
        <v>6</v>
      </c>
    </row>
    <row r="244" spans="1:36" x14ac:dyDescent="0.25">
      <c r="A244" s="71">
        <v>45006.536400462966</v>
      </c>
      <c r="B244">
        <v>254.6</v>
      </c>
      <c r="C244">
        <v>10</v>
      </c>
      <c r="D244">
        <v>264.10000000000002</v>
      </c>
      <c r="E244">
        <v>-115</v>
      </c>
      <c r="F244">
        <v>10</v>
      </c>
      <c r="G244">
        <v>250.3</v>
      </c>
      <c r="H244">
        <v>261</v>
      </c>
      <c r="I244">
        <v>257.7</v>
      </c>
      <c r="J244">
        <v>262.89999999999998</v>
      </c>
      <c r="K244">
        <v>261.8</v>
      </c>
      <c r="L244">
        <v>1372</v>
      </c>
      <c r="M244">
        <v>1372</v>
      </c>
      <c r="N244">
        <v>1372</v>
      </c>
      <c r="O244">
        <v>1372</v>
      </c>
      <c r="P244">
        <v>1372</v>
      </c>
      <c r="Q244">
        <v>1372</v>
      </c>
      <c r="R244">
        <v>271.2</v>
      </c>
      <c r="S244">
        <v>269.39999999999998</v>
      </c>
      <c r="T244">
        <v>1372</v>
      </c>
      <c r="U244">
        <v>-9</v>
      </c>
      <c r="V244">
        <v>6</v>
      </c>
      <c r="W244">
        <v>-117</v>
      </c>
      <c r="X244">
        <v>-108</v>
      </c>
      <c r="Y244">
        <v>-2</v>
      </c>
      <c r="Z244">
        <v>-117</v>
      </c>
      <c r="AC244"/>
      <c r="AE244" s="85">
        <f>_xlfn.MAXIFS(EXTR_AUTOCLAVE[[#This Row],[Date/Heure]:[BORNE]],$A$1:$AD$1,"TC")</f>
        <v>271.2</v>
      </c>
      <c r="AF244" s="66">
        <f>_xlfn.MINIFS(EXTR_AUTOCLAVE[[#This Row],[Date/Heure]:[BORNE]],$A$1:$AD$1,"TC")</f>
        <v>257.7</v>
      </c>
      <c r="AG244" s="86">
        <f>EXTR_AUTOCLAVE[[#This Row],[Max]]-T0min</f>
        <v>250.39999999999998</v>
      </c>
      <c r="AH244" s="86">
        <f>COUNTIFS(EXTR_AUTOCLAVE[[#This Row],[Date/Heure]:[BORNE]],"&gt;=385",$A$1:$AD$1,"TC")</f>
        <v>0</v>
      </c>
      <c r="AI244" s="86">
        <f>COUNTIFS(EXTR_AUTOCLAVE[[#This Row],[Date/Heure]:[BORNE]],"&gt;=200",$A$1:$AD$1,"TC")</f>
        <v>6</v>
      </c>
      <c r="AJ244" s="86">
        <f>COUNTIFS(EXTR_AUTOCLAVE[[#This Row],[Date/Heure]:[BORNE]],"&gt;=99",$A$1:$AD$1,"TC")</f>
        <v>6</v>
      </c>
    </row>
    <row r="245" spans="1:36" x14ac:dyDescent="0.25">
      <c r="A245" s="71">
        <v>45006.536747685182</v>
      </c>
      <c r="B245">
        <v>248.6</v>
      </c>
      <c r="C245">
        <v>10</v>
      </c>
      <c r="D245">
        <v>260.10000000000002</v>
      </c>
      <c r="E245">
        <v>-115</v>
      </c>
      <c r="F245">
        <v>10</v>
      </c>
      <c r="G245">
        <v>248.9</v>
      </c>
      <c r="H245">
        <v>257.8</v>
      </c>
      <c r="I245">
        <v>254.7</v>
      </c>
      <c r="J245">
        <v>260.10000000000002</v>
      </c>
      <c r="K245">
        <v>258.89999999999998</v>
      </c>
      <c r="L245">
        <v>1372</v>
      </c>
      <c r="M245">
        <v>1372</v>
      </c>
      <c r="N245">
        <v>1372</v>
      </c>
      <c r="O245">
        <v>1372</v>
      </c>
      <c r="P245">
        <v>1372</v>
      </c>
      <c r="Q245">
        <v>1372</v>
      </c>
      <c r="R245">
        <v>267.89999999999998</v>
      </c>
      <c r="S245">
        <v>266.2</v>
      </c>
      <c r="T245">
        <v>1372</v>
      </c>
      <c r="U245">
        <v>-9</v>
      </c>
      <c r="V245">
        <v>6</v>
      </c>
      <c r="W245">
        <v>-117</v>
      </c>
      <c r="X245">
        <v>-105</v>
      </c>
      <c r="Y245">
        <v>-2</v>
      </c>
      <c r="Z245">
        <v>-117</v>
      </c>
      <c r="AC245"/>
      <c r="AE245" s="85">
        <f>_xlfn.MAXIFS(EXTR_AUTOCLAVE[[#This Row],[Date/Heure]:[BORNE]],$A$1:$AD$1,"TC")</f>
        <v>267.89999999999998</v>
      </c>
      <c r="AF245" s="66">
        <f>_xlfn.MINIFS(EXTR_AUTOCLAVE[[#This Row],[Date/Heure]:[BORNE]],$A$1:$AD$1,"TC")</f>
        <v>254.7</v>
      </c>
      <c r="AG245" s="86">
        <f>EXTR_AUTOCLAVE[[#This Row],[Max]]-T0min</f>
        <v>247.09999999999997</v>
      </c>
      <c r="AH245" s="86">
        <f>COUNTIFS(EXTR_AUTOCLAVE[[#This Row],[Date/Heure]:[BORNE]],"&gt;=385",$A$1:$AD$1,"TC")</f>
        <v>0</v>
      </c>
      <c r="AI245" s="86">
        <f>COUNTIFS(EXTR_AUTOCLAVE[[#This Row],[Date/Heure]:[BORNE]],"&gt;=200",$A$1:$AD$1,"TC")</f>
        <v>6</v>
      </c>
      <c r="AJ245" s="86">
        <f>COUNTIFS(EXTR_AUTOCLAVE[[#This Row],[Date/Heure]:[BORNE]],"&gt;=99",$A$1:$AD$1,"TC")</f>
        <v>6</v>
      </c>
    </row>
    <row r="246" spans="1:36" x14ac:dyDescent="0.25">
      <c r="A246" s="71">
        <v>45006.537094907406</v>
      </c>
      <c r="B246">
        <v>240.7</v>
      </c>
      <c r="C246">
        <v>10</v>
      </c>
      <c r="D246">
        <v>256.10000000000002</v>
      </c>
      <c r="E246">
        <v>-115</v>
      </c>
      <c r="F246">
        <v>10</v>
      </c>
      <c r="G246">
        <v>248.7</v>
      </c>
      <c r="H246">
        <v>255.7</v>
      </c>
      <c r="I246">
        <v>252.7</v>
      </c>
      <c r="J246">
        <v>258</v>
      </c>
      <c r="K246">
        <v>256.89999999999998</v>
      </c>
      <c r="L246">
        <v>1372</v>
      </c>
      <c r="M246">
        <v>1372</v>
      </c>
      <c r="N246">
        <v>1372</v>
      </c>
      <c r="O246">
        <v>1372</v>
      </c>
      <c r="P246">
        <v>1372</v>
      </c>
      <c r="Q246">
        <v>1372</v>
      </c>
      <c r="R246">
        <v>265.10000000000002</v>
      </c>
      <c r="S246">
        <v>263.7</v>
      </c>
      <c r="T246">
        <v>1372</v>
      </c>
      <c r="U246">
        <v>-9</v>
      </c>
      <c r="V246">
        <v>6</v>
      </c>
      <c r="W246">
        <v>-116</v>
      </c>
      <c r="X246">
        <v>-106</v>
      </c>
      <c r="Y246">
        <v>-2</v>
      </c>
      <c r="Z246">
        <v>-115</v>
      </c>
      <c r="AC246"/>
      <c r="AE246" s="85">
        <f>_xlfn.MAXIFS(EXTR_AUTOCLAVE[[#This Row],[Date/Heure]:[BORNE]],$A$1:$AD$1,"TC")</f>
        <v>265.10000000000002</v>
      </c>
      <c r="AF246" s="66">
        <f>_xlfn.MINIFS(EXTR_AUTOCLAVE[[#This Row],[Date/Heure]:[BORNE]],$A$1:$AD$1,"TC")</f>
        <v>252.7</v>
      </c>
      <c r="AG246" s="86">
        <f>EXTR_AUTOCLAVE[[#This Row],[Max]]-T0min</f>
        <v>244.3</v>
      </c>
      <c r="AH246" s="86">
        <f>COUNTIFS(EXTR_AUTOCLAVE[[#This Row],[Date/Heure]:[BORNE]],"&gt;=385",$A$1:$AD$1,"TC")</f>
        <v>0</v>
      </c>
      <c r="AI246" s="86">
        <f>COUNTIFS(EXTR_AUTOCLAVE[[#This Row],[Date/Heure]:[BORNE]],"&gt;=200",$A$1:$AD$1,"TC")</f>
        <v>6</v>
      </c>
      <c r="AJ246" s="86">
        <f>COUNTIFS(EXTR_AUTOCLAVE[[#This Row],[Date/Heure]:[BORNE]],"&gt;=99",$A$1:$AD$1,"TC")</f>
        <v>6</v>
      </c>
    </row>
    <row r="247" spans="1:36" x14ac:dyDescent="0.25">
      <c r="A247" s="71">
        <v>45006.537442129629</v>
      </c>
      <c r="B247">
        <v>232.1</v>
      </c>
      <c r="C247">
        <v>10</v>
      </c>
      <c r="D247">
        <v>252.1</v>
      </c>
      <c r="E247">
        <v>-115</v>
      </c>
      <c r="F247">
        <v>9.9</v>
      </c>
      <c r="G247">
        <v>247.9</v>
      </c>
      <c r="H247">
        <v>252.7</v>
      </c>
      <c r="I247">
        <v>249.8</v>
      </c>
      <c r="J247">
        <v>255.4</v>
      </c>
      <c r="K247">
        <v>253.6</v>
      </c>
      <c r="L247">
        <v>1372</v>
      </c>
      <c r="M247">
        <v>1372</v>
      </c>
      <c r="N247">
        <v>1372</v>
      </c>
      <c r="O247">
        <v>1372</v>
      </c>
      <c r="P247">
        <v>1372</v>
      </c>
      <c r="Q247">
        <v>1372</v>
      </c>
      <c r="R247">
        <v>262.2</v>
      </c>
      <c r="S247">
        <v>261.10000000000002</v>
      </c>
      <c r="T247">
        <v>1372</v>
      </c>
      <c r="U247">
        <v>-9</v>
      </c>
      <c r="V247">
        <v>4</v>
      </c>
      <c r="W247">
        <v>-118</v>
      </c>
      <c r="X247">
        <v>-104</v>
      </c>
      <c r="Y247">
        <v>-2</v>
      </c>
      <c r="Z247">
        <v>-118</v>
      </c>
      <c r="AC247"/>
      <c r="AE247" s="85">
        <f>_xlfn.MAXIFS(EXTR_AUTOCLAVE[[#This Row],[Date/Heure]:[BORNE]],$A$1:$AD$1,"TC")</f>
        <v>262.2</v>
      </c>
      <c r="AF247" s="66">
        <f>_xlfn.MINIFS(EXTR_AUTOCLAVE[[#This Row],[Date/Heure]:[BORNE]],$A$1:$AD$1,"TC")</f>
        <v>249.8</v>
      </c>
      <c r="AG247" s="86">
        <f>EXTR_AUTOCLAVE[[#This Row],[Max]]-T0min</f>
        <v>241.39999999999998</v>
      </c>
      <c r="AH247" s="86">
        <f>COUNTIFS(EXTR_AUTOCLAVE[[#This Row],[Date/Heure]:[BORNE]],"&gt;=385",$A$1:$AD$1,"TC")</f>
        <v>0</v>
      </c>
      <c r="AI247" s="86">
        <f>COUNTIFS(EXTR_AUTOCLAVE[[#This Row],[Date/Heure]:[BORNE]],"&gt;=200",$A$1:$AD$1,"TC")</f>
        <v>6</v>
      </c>
      <c r="AJ247" s="86">
        <f>COUNTIFS(EXTR_AUTOCLAVE[[#This Row],[Date/Heure]:[BORNE]],"&gt;=99",$A$1:$AD$1,"TC")</f>
        <v>6</v>
      </c>
    </row>
    <row r="248" spans="1:36" x14ac:dyDescent="0.25">
      <c r="A248" s="71">
        <v>45006.537789351853</v>
      </c>
      <c r="B248">
        <v>232.3</v>
      </c>
      <c r="C248">
        <v>10</v>
      </c>
      <c r="D248">
        <v>248.6</v>
      </c>
      <c r="E248">
        <v>-115</v>
      </c>
      <c r="F248">
        <v>9.9</v>
      </c>
      <c r="G248">
        <v>239.4</v>
      </c>
      <c r="H248">
        <v>247.6</v>
      </c>
      <c r="I248">
        <v>244.5</v>
      </c>
      <c r="J248">
        <v>250</v>
      </c>
      <c r="K248">
        <v>248.8</v>
      </c>
      <c r="L248">
        <v>1372</v>
      </c>
      <c r="M248">
        <v>1372</v>
      </c>
      <c r="N248">
        <v>1372</v>
      </c>
      <c r="O248">
        <v>1372</v>
      </c>
      <c r="P248">
        <v>1372</v>
      </c>
      <c r="Q248">
        <v>1372</v>
      </c>
      <c r="R248">
        <v>257.8</v>
      </c>
      <c r="S248">
        <v>256.60000000000002</v>
      </c>
      <c r="T248">
        <v>1372</v>
      </c>
      <c r="U248">
        <v>-9</v>
      </c>
      <c r="V248">
        <v>4</v>
      </c>
      <c r="W248">
        <v>-116</v>
      </c>
      <c r="X248">
        <v>-104</v>
      </c>
      <c r="Y248">
        <v>-2</v>
      </c>
      <c r="Z248">
        <v>-116</v>
      </c>
      <c r="AC248"/>
      <c r="AE248" s="85">
        <f>_xlfn.MAXIFS(EXTR_AUTOCLAVE[[#This Row],[Date/Heure]:[BORNE]],$A$1:$AD$1,"TC")</f>
        <v>257.8</v>
      </c>
      <c r="AF248" s="66">
        <f>_xlfn.MINIFS(EXTR_AUTOCLAVE[[#This Row],[Date/Heure]:[BORNE]],$A$1:$AD$1,"TC")</f>
        <v>244.5</v>
      </c>
      <c r="AG248" s="86">
        <f>EXTR_AUTOCLAVE[[#This Row],[Max]]-T0min</f>
        <v>237</v>
      </c>
      <c r="AH248" s="86">
        <f>COUNTIFS(EXTR_AUTOCLAVE[[#This Row],[Date/Heure]:[BORNE]],"&gt;=385",$A$1:$AD$1,"TC")</f>
        <v>0</v>
      </c>
      <c r="AI248" s="86">
        <f>COUNTIFS(EXTR_AUTOCLAVE[[#This Row],[Date/Heure]:[BORNE]],"&gt;=200",$A$1:$AD$1,"TC")</f>
        <v>6</v>
      </c>
      <c r="AJ248" s="86">
        <f>COUNTIFS(EXTR_AUTOCLAVE[[#This Row],[Date/Heure]:[BORNE]],"&gt;=99",$A$1:$AD$1,"TC")</f>
        <v>6</v>
      </c>
    </row>
    <row r="249" spans="1:36" x14ac:dyDescent="0.25">
      <c r="A249" s="71">
        <v>45006.538136574076</v>
      </c>
      <c r="B249">
        <v>235.3</v>
      </c>
      <c r="C249">
        <v>10</v>
      </c>
      <c r="D249">
        <v>245.4</v>
      </c>
      <c r="E249">
        <v>-115</v>
      </c>
      <c r="F249">
        <v>10</v>
      </c>
      <c r="G249">
        <v>231.2</v>
      </c>
      <c r="H249">
        <v>242.1</v>
      </c>
      <c r="I249">
        <v>239</v>
      </c>
      <c r="J249">
        <v>244.4</v>
      </c>
      <c r="K249">
        <v>243.3</v>
      </c>
      <c r="L249">
        <v>1372</v>
      </c>
      <c r="M249">
        <v>1372</v>
      </c>
      <c r="N249">
        <v>1372</v>
      </c>
      <c r="O249">
        <v>1372</v>
      </c>
      <c r="P249">
        <v>1372</v>
      </c>
      <c r="Q249">
        <v>1372</v>
      </c>
      <c r="R249">
        <v>252.7</v>
      </c>
      <c r="S249">
        <v>251.4</v>
      </c>
      <c r="T249">
        <v>1372</v>
      </c>
      <c r="U249">
        <v>-9</v>
      </c>
      <c r="V249">
        <v>4</v>
      </c>
      <c r="W249">
        <v>-118</v>
      </c>
      <c r="X249">
        <v>-106</v>
      </c>
      <c r="Y249">
        <v>-2</v>
      </c>
      <c r="Z249">
        <v>-117</v>
      </c>
      <c r="AC249"/>
      <c r="AE249" s="85">
        <f>_xlfn.MAXIFS(EXTR_AUTOCLAVE[[#This Row],[Date/Heure]:[BORNE]],$A$1:$AD$1,"TC")</f>
        <v>252.7</v>
      </c>
      <c r="AF249" s="66">
        <f>_xlfn.MINIFS(EXTR_AUTOCLAVE[[#This Row],[Date/Heure]:[BORNE]],$A$1:$AD$1,"TC")</f>
        <v>239</v>
      </c>
      <c r="AG249" s="86">
        <f>EXTR_AUTOCLAVE[[#This Row],[Max]]-T0min</f>
        <v>231.89999999999998</v>
      </c>
      <c r="AH249" s="86">
        <f>COUNTIFS(EXTR_AUTOCLAVE[[#This Row],[Date/Heure]:[BORNE]],"&gt;=385",$A$1:$AD$1,"TC")</f>
        <v>0</v>
      </c>
      <c r="AI249" s="86">
        <f>COUNTIFS(EXTR_AUTOCLAVE[[#This Row],[Date/Heure]:[BORNE]],"&gt;=200",$A$1:$AD$1,"TC")</f>
        <v>6</v>
      </c>
      <c r="AJ249" s="86">
        <f>COUNTIFS(EXTR_AUTOCLAVE[[#This Row],[Date/Heure]:[BORNE]],"&gt;=99",$A$1:$AD$1,"TC")</f>
        <v>6</v>
      </c>
    </row>
    <row r="250" spans="1:36" x14ac:dyDescent="0.25">
      <c r="A250" s="71">
        <v>45006.538483796299</v>
      </c>
      <c r="B250">
        <v>235.4</v>
      </c>
      <c r="C250">
        <v>10</v>
      </c>
      <c r="D250">
        <v>242.3</v>
      </c>
      <c r="E250">
        <v>-115</v>
      </c>
      <c r="F250">
        <v>10</v>
      </c>
      <c r="G250">
        <v>227.3</v>
      </c>
      <c r="H250">
        <v>238.1</v>
      </c>
      <c r="I250">
        <v>234.8</v>
      </c>
      <c r="J250">
        <v>240.3</v>
      </c>
      <c r="K250">
        <v>238.5</v>
      </c>
      <c r="L250">
        <v>1372</v>
      </c>
      <c r="M250">
        <v>1372</v>
      </c>
      <c r="N250">
        <v>1372</v>
      </c>
      <c r="O250">
        <v>1372</v>
      </c>
      <c r="P250">
        <v>1372</v>
      </c>
      <c r="Q250">
        <v>1372</v>
      </c>
      <c r="R250">
        <v>248.5</v>
      </c>
      <c r="S250">
        <v>247.1</v>
      </c>
      <c r="T250">
        <v>1372</v>
      </c>
      <c r="U250">
        <v>-9</v>
      </c>
      <c r="V250">
        <v>5</v>
      </c>
      <c r="W250">
        <v>-116</v>
      </c>
      <c r="X250">
        <v>-103</v>
      </c>
      <c r="Y250">
        <v>-2</v>
      </c>
      <c r="Z250">
        <v>-116</v>
      </c>
      <c r="AC250"/>
      <c r="AE250" s="85">
        <f>_xlfn.MAXIFS(EXTR_AUTOCLAVE[[#This Row],[Date/Heure]:[BORNE]],$A$1:$AD$1,"TC")</f>
        <v>248.5</v>
      </c>
      <c r="AF250" s="66">
        <f>_xlfn.MINIFS(EXTR_AUTOCLAVE[[#This Row],[Date/Heure]:[BORNE]],$A$1:$AD$1,"TC")</f>
        <v>234.8</v>
      </c>
      <c r="AG250" s="86">
        <f>EXTR_AUTOCLAVE[[#This Row],[Max]]-T0min</f>
        <v>227.7</v>
      </c>
      <c r="AH250" s="86">
        <f>COUNTIFS(EXTR_AUTOCLAVE[[#This Row],[Date/Heure]:[BORNE]],"&gt;=385",$A$1:$AD$1,"TC")</f>
        <v>0</v>
      </c>
      <c r="AI250" s="86">
        <f>COUNTIFS(EXTR_AUTOCLAVE[[#This Row],[Date/Heure]:[BORNE]],"&gt;=200",$A$1:$AD$1,"TC")</f>
        <v>6</v>
      </c>
      <c r="AJ250" s="86">
        <f>COUNTIFS(EXTR_AUTOCLAVE[[#This Row],[Date/Heure]:[BORNE]],"&gt;=99",$A$1:$AD$1,"TC")</f>
        <v>6</v>
      </c>
    </row>
    <row r="251" spans="1:36" x14ac:dyDescent="0.25">
      <c r="A251" s="71">
        <v>45006.538831018515</v>
      </c>
      <c r="B251">
        <v>233.2</v>
      </c>
      <c r="C251">
        <v>10</v>
      </c>
      <c r="D251">
        <v>239.1</v>
      </c>
      <c r="E251">
        <v>-115</v>
      </c>
      <c r="F251">
        <v>10</v>
      </c>
      <c r="G251">
        <v>225.6</v>
      </c>
      <c r="H251">
        <v>234.8</v>
      </c>
      <c r="I251">
        <v>231.5</v>
      </c>
      <c r="J251">
        <v>236.9</v>
      </c>
      <c r="K251">
        <v>235</v>
      </c>
      <c r="L251">
        <v>1372</v>
      </c>
      <c r="M251">
        <v>1372</v>
      </c>
      <c r="N251">
        <v>1372</v>
      </c>
      <c r="O251">
        <v>1372</v>
      </c>
      <c r="P251">
        <v>1372</v>
      </c>
      <c r="Q251">
        <v>1372</v>
      </c>
      <c r="R251">
        <v>244.7</v>
      </c>
      <c r="S251">
        <v>243.4</v>
      </c>
      <c r="T251">
        <v>1372</v>
      </c>
      <c r="U251">
        <v>-9</v>
      </c>
      <c r="V251">
        <v>5</v>
      </c>
      <c r="W251">
        <v>-116</v>
      </c>
      <c r="X251">
        <v>-104</v>
      </c>
      <c r="Y251">
        <v>-2</v>
      </c>
      <c r="Z251">
        <v>-116</v>
      </c>
      <c r="AC251"/>
      <c r="AE251" s="85">
        <f>_xlfn.MAXIFS(EXTR_AUTOCLAVE[[#This Row],[Date/Heure]:[BORNE]],$A$1:$AD$1,"TC")</f>
        <v>244.7</v>
      </c>
      <c r="AF251" s="66">
        <f>_xlfn.MINIFS(EXTR_AUTOCLAVE[[#This Row],[Date/Heure]:[BORNE]],$A$1:$AD$1,"TC")</f>
        <v>231.5</v>
      </c>
      <c r="AG251" s="86">
        <f>EXTR_AUTOCLAVE[[#This Row],[Max]]-T0min</f>
        <v>223.89999999999998</v>
      </c>
      <c r="AH251" s="86">
        <f>COUNTIFS(EXTR_AUTOCLAVE[[#This Row],[Date/Heure]:[BORNE]],"&gt;=385",$A$1:$AD$1,"TC")</f>
        <v>0</v>
      </c>
      <c r="AI251" s="86">
        <f>COUNTIFS(EXTR_AUTOCLAVE[[#This Row],[Date/Heure]:[BORNE]],"&gt;=200",$A$1:$AD$1,"TC")</f>
        <v>6</v>
      </c>
      <c r="AJ251" s="86">
        <f>COUNTIFS(EXTR_AUTOCLAVE[[#This Row],[Date/Heure]:[BORNE]],"&gt;=99",$A$1:$AD$1,"TC")</f>
        <v>6</v>
      </c>
    </row>
    <row r="252" spans="1:36" x14ac:dyDescent="0.25">
      <c r="A252" s="71">
        <v>45006.539178240739</v>
      </c>
      <c r="B252">
        <v>230.3</v>
      </c>
      <c r="C252">
        <v>10</v>
      </c>
      <c r="D252">
        <v>236</v>
      </c>
      <c r="E252">
        <v>-115</v>
      </c>
      <c r="F252">
        <v>10</v>
      </c>
      <c r="G252">
        <v>224.6</v>
      </c>
      <c r="H252">
        <v>231.9</v>
      </c>
      <c r="I252">
        <v>228.8</v>
      </c>
      <c r="J252">
        <v>234.2</v>
      </c>
      <c r="K252">
        <v>233</v>
      </c>
      <c r="L252">
        <v>1372</v>
      </c>
      <c r="M252">
        <v>1372</v>
      </c>
      <c r="N252">
        <v>1372</v>
      </c>
      <c r="O252">
        <v>1372</v>
      </c>
      <c r="P252">
        <v>1372</v>
      </c>
      <c r="Q252">
        <v>1372</v>
      </c>
      <c r="R252">
        <v>241.6</v>
      </c>
      <c r="S252">
        <v>240.4</v>
      </c>
      <c r="T252">
        <v>1372</v>
      </c>
      <c r="U252">
        <v>-9</v>
      </c>
      <c r="V252">
        <v>5</v>
      </c>
      <c r="W252">
        <v>-116</v>
      </c>
      <c r="X252">
        <v>-107</v>
      </c>
      <c r="Y252">
        <v>-2</v>
      </c>
      <c r="Z252">
        <v>-115</v>
      </c>
      <c r="AC252"/>
      <c r="AE252" s="85">
        <f>_xlfn.MAXIFS(EXTR_AUTOCLAVE[[#This Row],[Date/Heure]:[BORNE]],$A$1:$AD$1,"TC")</f>
        <v>241.6</v>
      </c>
      <c r="AF252" s="66">
        <f>_xlfn.MINIFS(EXTR_AUTOCLAVE[[#This Row],[Date/Heure]:[BORNE]],$A$1:$AD$1,"TC")</f>
        <v>228.8</v>
      </c>
      <c r="AG252" s="86">
        <f>EXTR_AUTOCLAVE[[#This Row],[Max]]-T0min</f>
        <v>220.79999999999998</v>
      </c>
      <c r="AH252" s="86">
        <f>COUNTIFS(EXTR_AUTOCLAVE[[#This Row],[Date/Heure]:[BORNE]],"&gt;=385",$A$1:$AD$1,"TC")</f>
        <v>0</v>
      </c>
      <c r="AI252" s="86">
        <f>COUNTIFS(EXTR_AUTOCLAVE[[#This Row],[Date/Heure]:[BORNE]],"&gt;=200",$A$1:$AD$1,"TC")</f>
        <v>6</v>
      </c>
      <c r="AJ252" s="86">
        <f>COUNTIFS(EXTR_AUTOCLAVE[[#This Row],[Date/Heure]:[BORNE]],"&gt;=99",$A$1:$AD$1,"TC")</f>
        <v>6</v>
      </c>
    </row>
    <row r="253" spans="1:36" x14ac:dyDescent="0.25">
      <c r="A253" s="71">
        <v>45006.539525462962</v>
      </c>
      <c r="B253">
        <v>225.8</v>
      </c>
      <c r="C253">
        <v>10</v>
      </c>
      <c r="D253">
        <v>232.9</v>
      </c>
      <c r="E253">
        <v>-115</v>
      </c>
      <c r="F253">
        <v>10</v>
      </c>
      <c r="G253">
        <v>224.1</v>
      </c>
      <c r="H253">
        <v>229.8</v>
      </c>
      <c r="I253">
        <v>226.9</v>
      </c>
      <c r="J253">
        <v>232.1</v>
      </c>
      <c r="K253">
        <v>231</v>
      </c>
      <c r="L253">
        <v>1372</v>
      </c>
      <c r="M253">
        <v>1372</v>
      </c>
      <c r="N253">
        <v>1372</v>
      </c>
      <c r="O253">
        <v>1372</v>
      </c>
      <c r="P253">
        <v>1372</v>
      </c>
      <c r="Q253">
        <v>1372</v>
      </c>
      <c r="R253">
        <v>239.1</v>
      </c>
      <c r="S253">
        <v>238</v>
      </c>
      <c r="T253">
        <v>1372</v>
      </c>
      <c r="U253">
        <v>-9</v>
      </c>
      <c r="V253">
        <v>5</v>
      </c>
      <c r="W253">
        <v>-117</v>
      </c>
      <c r="X253">
        <v>-108</v>
      </c>
      <c r="Y253">
        <v>-2</v>
      </c>
      <c r="Z253">
        <v>-117</v>
      </c>
      <c r="AC253"/>
      <c r="AE253" s="85">
        <f>_xlfn.MAXIFS(EXTR_AUTOCLAVE[[#This Row],[Date/Heure]:[BORNE]],$A$1:$AD$1,"TC")</f>
        <v>239.1</v>
      </c>
      <c r="AF253" s="66">
        <f>_xlfn.MINIFS(EXTR_AUTOCLAVE[[#This Row],[Date/Heure]:[BORNE]],$A$1:$AD$1,"TC")</f>
        <v>226.9</v>
      </c>
      <c r="AG253" s="86">
        <f>EXTR_AUTOCLAVE[[#This Row],[Max]]-T0min</f>
        <v>218.29999999999998</v>
      </c>
      <c r="AH253" s="86">
        <f>COUNTIFS(EXTR_AUTOCLAVE[[#This Row],[Date/Heure]:[BORNE]],"&gt;=385",$A$1:$AD$1,"TC")</f>
        <v>0</v>
      </c>
      <c r="AI253" s="86">
        <f>COUNTIFS(EXTR_AUTOCLAVE[[#This Row],[Date/Heure]:[BORNE]],"&gt;=200",$A$1:$AD$1,"TC")</f>
        <v>6</v>
      </c>
      <c r="AJ253" s="86">
        <f>COUNTIFS(EXTR_AUTOCLAVE[[#This Row],[Date/Heure]:[BORNE]],"&gt;=99",$A$1:$AD$1,"TC")</f>
        <v>6</v>
      </c>
    </row>
    <row r="254" spans="1:36" x14ac:dyDescent="0.25">
      <c r="A254" s="71">
        <v>45006.539872685185</v>
      </c>
      <c r="B254">
        <v>219.5</v>
      </c>
      <c r="C254">
        <v>10</v>
      </c>
      <c r="D254">
        <v>229.7</v>
      </c>
      <c r="E254">
        <v>-115</v>
      </c>
      <c r="F254">
        <v>10</v>
      </c>
      <c r="G254">
        <v>224.5</v>
      </c>
      <c r="H254">
        <v>228.4</v>
      </c>
      <c r="I254">
        <v>225.7</v>
      </c>
      <c r="J254">
        <v>230.8</v>
      </c>
      <c r="K254">
        <v>229.2</v>
      </c>
      <c r="L254">
        <v>1372</v>
      </c>
      <c r="M254">
        <v>1372</v>
      </c>
      <c r="N254">
        <v>1372</v>
      </c>
      <c r="O254">
        <v>1372</v>
      </c>
      <c r="P254">
        <v>1372</v>
      </c>
      <c r="Q254">
        <v>1372</v>
      </c>
      <c r="R254">
        <v>237.2</v>
      </c>
      <c r="S254">
        <v>236.2</v>
      </c>
      <c r="T254">
        <v>1372</v>
      </c>
      <c r="U254">
        <v>-9</v>
      </c>
      <c r="V254">
        <v>5</v>
      </c>
      <c r="W254">
        <v>-117</v>
      </c>
      <c r="X254">
        <v>-104</v>
      </c>
      <c r="Y254">
        <v>-2</v>
      </c>
      <c r="Z254">
        <v>-118</v>
      </c>
      <c r="AC254"/>
      <c r="AE254" s="85">
        <f>_xlfn.MAXIFS(EXTR_AUTOCLAVE[[#This Row],[Date/Heure]:[BORNE]],$A$1:$AD$1,"TC")</f>
        <v>237.2</v>
      </c>
      <c r="AF254" s="66">
        <f>_xlfn.MINIFS(EXTR_AUTOCLAVE[[#This Row],[Date/Heure]:[BORNE]],$A$1:$AD$1,"TC")</f>
        <v>225.7</v>
      </c>
      <c r="AG254" s="86">
        <f>EXTR_AUTOCLAVE[[#This Row],[Max]]-T0min</f>
        <v>216.39999999999998</v>
      </c>
      <c r="AH254" s="86">
        <f>COUNTIFS(EXTR_AUTOCLAVE[[#This Row],[Date/Heure]:[BORNE]],"&gt;=385",$A$1:$AD$1,"TC")</f>
        <v>0</v>
      </c>
      <c r="AI254" s="86">
        <f>COUNTIFS(EXTR_AUTOCLAVE[[#This Row],[Date/Heure]:[BORNE]],"&gt;=200",$A$1:$AD$1,"TC")</f>
        <v>6</v>
      </c>
      <c r="AJ254" s="86">
        <f>COUNTIFS(EXTR_AUTOCLAVE[[#This Row],[Date/Heure]:[BORNE]],"&gt;=99",$A$1:$AD$1,"TC")</f>
        <v>6</v>
      </c>
    </row>
    <row r="255" spans="1:36" x14ac:dyDescent="0.25">
      <c r="A255" s="71">
        <v>45006.540219907409</v>
      </c>
      <c r="B255">
        <v>210.2</v>
      </c>
      <c r="C255">
        <v>10</v>
      </c>
      <c r="D255">
        <v>226.5</v>
      </c>
      <c r="E255">
        <v>-115</v>
      </c>
      <c r="F255">
        <v>10.1</v>
      </c>
      <c r="G255">
        <v>225.5</v>
      </c>
      <c r="H255">
        <v>227.5</v>
      </c>
      <c r="I255">
        <v>225.2</v>
      </c>
      <c r="J255">
        <v>230.1</v>
      </c>
      <c r="K255">
        <v>228.5</v>
      </c>
      <c r="L255">
        <v>1372</v>
      </c>
      <c r="M255">
        <v>1372</v>
      </c>
      <c r="N255">
        <v>1372</v>
      </c>
      <c r="O255">
        <v>1372</v>
      </c>
      <c r="P255">
        <v>1372</v>
      </c>
      <c r="Q255">
        <v>1372</v>
      </c>
      <c r="R255">
        <v>235.7</v>
      </c>
      <c r="S255">
        <v>234.9</v>
      </c>
      <c r="T255">
        <v>1372</v>
      </c>
      <c r="U255">
        <v>-9</v>
      </c>
      <c r="V255">
        <v>5</v>
      </c>
      <c r="W255">
        <v>-117</v>
      </c>
      <c r="X255">
        <v>-106</v>
      </c>
      <c r="Y255">
        <v>-2</v>
      </c>
      <c r="Z255">
        <v>-116</v>
      </c>
      <c r="AC255"/>
      <c r="AE255" s="85">
        <f>_xlfn.MAXIFS(EXTR_AUTOCLAVE[[#This Row],[Date/Heure]:[BORNE]],$A$1:$AD$1,"TC")</f>
        <v>235.7</v>
      </c>
      <c r="AF255" s="66">
        <f>_xlfn.MINIFS(EXTR_AUTOCLAVE[[#This Row],[Date/Heure]:[BORNE]],$A$1:$AD$1,"TC")</f>
        <v>225.2</v>
      </c>
      <c r="AG255" s="86">
        <f>EXTR_AUTOCLAVE[[#This Row],[Max]]-T0min</f>
        <v>214.89999999999998</v>
      </c>
      <c r="AH255" s="86">
        <f>COUNTIFS(EXTR_AUTOCLAVE[[#This Row],[Date/Heure]:[BORNE]],"&gt;=385",$A$1:$AD$1,"TC")</f>
        <v>0</v>
      </c>
      <c r="AI255" s="86">
        <f>COUNTIFS(EXTR_AUTOCLAVE[[#This Row],[Date/Heure]:[BORNE]],"&gt;=200",$A$1:$AD$1,"TC")</f>
        <v>6</v>
      </c>
      <c r="AJ255" s="86">
        <f>COUNTIFS(EXTR_AUTOCLAVE[[#This Row],[Date/Heure]:[BORNE]],"&gt;=99",$A$1:$AD$1,"TC")</f>
        <v>6</v>
      </c>
    </row>
    <row r="256" spans="1:36" x14ac:dyDescent="0.25">
      <c r="A256" s="71">
        <v>45006.540567129632</v>
      </c>
      <c r="B256">
        <v>203</v>
      </c>
      <c r="C256">
        <v>10</v>
      </c>
      <c r="D256">
        <v>223.4</v>
      </c>
      <c r="E256">
        <v>-115</v>
      </c>
      <c r="F256">
        <v>9.9</v>
      </c>
      <c r="G256">
        <v>224.7</v>
      </c>
      <c r="H256">
        <v>225.6</v>
      </c>
      <c r="I256">
        <v>223.2</v>
      </c>
      <c r="J256">
        <v>228.2</v>
      </c>
      <c r="K256">
        <v>226.7</v>
      </c>
      <c r="L256">
        <v>1372</v>
      </c>
      <c r="M256">
        <v>1372</v>
      </c>
      <c r="N256">
        <v>1372</v>
      </c>
      <c r="O256">
        <v>1372</v>
      </c>
      <c r="P256">
        <v>1372</v>
      </c>
      <c r="Q256">
        <v>1372</v>
      </c>
      <c r="R256">
        <v>233.7</v>
      </c>
      <c r="S256">
        <v>233</v>
      </c>
      <c r="T256">
        <v>1372</v>
      </c>
      <c r="U256">
        <v>-9</v>
      </c>
      <c r="V256">
        <v>5</v>
      </c>
      <c r="W256">
        <v>-116</v>
      </c>
      <c r="X256">
        <v>-104</v>
      </c>
      <c r="Y256">
        <v>-2</v>
      </c>
      <c r="Z256">
        <v>-115</v>
      </c>
      <c r="AC256"/>
      <c r="AE256" s="85">
        <f>_xlfn.MAXIFS(EXTR_AUTOCLAVE[[#This Row],[Date/Heure]:[BORNE]],$A$1:$AD$1,"TC")</f>
        <v>233.7</v>
      </c>
      <c r="AF256" s="66">
        <f>_xlfn.MINIFS(EXTR_AUTOCLAVE[[#This Row],[Date/Heure]:[BORNE]],$A$1:$AD$1,"TC")</f>
        <v>223.2</v>
      </c>
      <c r="AG256" s="86">
        <f>EXTR_AUTOCLAVE[[#This Row],[Max]]-T0min</f>
        <v>212.89999999999998</v>
      </c>
      <c r="AH256" s="86">
        <f>COUNTIFS(EXTR_AUTOCLAVE[[#This Row],[Date/Heure]:[BORNE]],"&gt;=385",$A$1:$AD$1,"TC")</f>
        <v>0</v>
      </c>
      <c r="AI256" s="86">
        <f>COUNTIFS(EXTR_AUTOCLAVE[[#This Row],[Date/Heure]:[BORNE]],"&gt;=200",$A$1:$AD$1,"TC")</f>
        <v>6</v>
      </c>
      <c r="AJ256" s="86">
        <f>COUNTIFS(EXTR_AUTOCLAVE[[#This Row],[Date/Heure]:[BORNE]],"&gt;=99",$A$1:$AD$1,"TC")</f>
        <v>6</v>
      </c>
    </row>
    <row r="257" spans="1:36" x14ac:dyDescent="0.25">
      <c r="A257" s="71">
        <v>45006.540914351855</v>
      </c>
      <c r="B257">
        <v>202.5</v>
      </c>
      <c r="C257">
        <v>10</v>
      </c>
      <c r="D257">
        <v>220.2</v>
      </c>
      <c r="E257">
        <v>-115</v>
      </c>
      <c r="F257">
        <v>9.9</v>
      </c>
      <c r="G257">
        <v>216.3</v>
      </c>
      <c r="H257">
        <v>221.3</v>
      </c>
      <c r="I257">
        <v>218.6</v>
      </c>
      <c r="J257">
        <v>223.5</v>
      </c>
      <c r="K257">
        <v>222</v>
      </c>
      <c r="L257">
        <v>1372</v>
      </c>
      <c r="M257">
        <v>1372</v>
      </c>
      <c r="N257">
        <v>1372</v>
      </c>
      <c r="O257">
        <v>1372</v>
      </c>
      <c r="P257">
        <v>1372</v>
      </c>
      <c r="Q257">
        <v>1372</v>
      </c>
      <c r="R257">
        <v>229.8</v>
      </c>
      <c r="S257">
        <v>229.2</v>
      </c>
      <c r="T257">
        <v>1372</v>
      </c>
      <c r="U257">
        <v>-9</v>
      </c>
      <c r="V257">
        <v>5</v>
      </c>
      <c r="W257">
        <v>-117</v>
      </c>
      <c r="X257">
        <v>-104</v>
      </c>
      <c r="Y257">
        <v>-2</v>
      </c>
      <c r="Z257">
        <v>-116</v>
      </c>
      <c r="AC257"/>
      <c r="AE257" s="85">
        <f>_xlfn.MAXIFS(EXTR_AUTOCLAVE[[#This Row],[Date/Heure]:[BORNE]],$A$1:$AD$1,"TC")</f>
        <v>229.8</v>
      </c>
      <c r="AF257" s="66">
        <f>_xlfn.MINIFS(EXTR_AUTOCLAVE[[#This Row],[Date/Heure]:[BORNE]],$A$1:$AD$1,"TC")</f>
        <v>218.6</v>
      </c>
      <c r="AG257" s="86">
        <f>EXTR_AUTOCLAVE[[#This Row],[Max]]-T0min</f>
        <v>209</v>
      </c>
      <c r="AH257" s="86">
        <f>COUNTIFS(EXTR_AUTOCLAVE[[#This Row],[Date/Heure]:[BORNE]],"&gt;=385",$A$1:$AD$1,"TC")</f>
        <v>0</v>
      </c>
      <c r="AI257" s="86">
        <f>COUNTIFS(EXTR_AUTOCLAVE[[#This Row],[Date/Heure]:[BORNE]],"&gt;=200",$A$1:$AD$1,"TC")</f>
        <v>6</v>
      </c>
      <c r="AJ257" s="86">
        <f>COUNTIFS(EXTR_AUTOCLAVE[[#This Row],[Date/Heure]:[BORNE]],"&gt;=99",$A$1:$AD$1,"TC")</f>
        <v>6</v>
      </c>
    </row>
    <row r="258" spans="1:36" x14ac:dyDescent="0.25">
      <c r="A258" s="71">
        <v>45006.541261574072</v>
      </c>
      <c r="B258">
        <v>202.6</v>
      </c>
      <c r="C258">
        <v>10</v>
      </c>
      <c r="D258">
        <v>217.1</v>
      </c>
      <c r="E258">
        <v>-115</v>
      </c>
      <c r="F258">
        <v>10</v>
      </c>
      <c r="G258">
        <v>208.5</v>
      </c>
      <c r="H258">
        <v>216.8</v>
      </c>
      <c r="I258">
        <v>214</v>
      </c>
      <c r="J258">
        <v>218.6</v>
      </c>
      <c r="K258">
        <v>217.1</v>
      </c>
      <c r="L258">
        <v>1372</v>
      </c>
      <c r="M258">
        <v>1372</v>
      </c>
      <c r="N258">
        <v>1372</v>
      </c>
      <c r="O258">
        <v>1372</v>
      </c>
      <c r="P258">
        <v>1372</v>
      </c>
      <c r="Q258">
        <v>1372</v>
      </c>
      <c r="R258">
        <v>225.7</v>
      </c>
      <c r="S258">
        <v>225</v>
      </c>
      <c r="T258">
        <v>1372</v>
      </c>
      <c r="U258">
        <v>-9</v>
      </c>
      <c r="V258">
        <v>5</v>
      </c>
      <c r="W258">
        <v>-117</v>
      </c>
      <c r="X258">
        <v>-103</v>
      </c>
      <c r="Y258">
        <v>-2</v>
      </c>
      <c r="Z258">
        <v>-117</v>
      </c>
      <c r="AC258"/>
      <c r="AE258" s="85">
        <f>_xlfn.MAXIFS(EXTR_AUTOCLAVE[[#This Row],[Date/Heure]:[BORNE]],$A$1:$AD$1,"TC")</f>
        <v>225.7</v>
      </c>
      <c r="AF258" s="66">
        <f>_xlfn.MINIFS(EXTR_AUTOCLAVE[[#This Row],[Date/Heure]:[BORNE]],$A$1:$AD$1,"TC")</f>
        <v>214</v>
      </c>
      <c r="AG258" s="86">
        <f>EXTR_AUTOCLAVE[[#This Row],[Max]]-T0min</f>
        <v>204.89999999999998</v>
      </c>
      <c r="AH258" s="86">
        <f>COUNTIFS(EXTR_AUTOCLAVE[[#This Row],[Date/Heure]:[BORNE]],"&gt;=385",$A$1:$AD$1,"TC")</f>
        <v>0</v>
      </c>
      <c r="AI258" s="86">
        <f>COUNTIFS(EXTR_AUTOCLAVE[[#This Row],[Date/Heure]:[BORNE]],"&gt;=200",$A$1:$AD$1,"TC")</f>
        <v>6</v>
      </c>
      <c r="AJ258" s="86">
        <f>COUNTIFS(EXTR_AUTOCLAVE[[#This Row],[Date/Heure]:[BORNE]],"&gt;=99",$A$1:$AD$1,"TC")</f>
        <v>6</v>
      </c>
    </row>
    <row r="259" spans="1:36" x14ac:dyDescent="0.25">
      <c r="A259" s="71">
        <v>45006.541608796295</v>
      </c>
      <c r="B259">
        <v>201.8</v>
      </c>
      <c r="C259">
        <v>10</v>
      </c>
      <c r="D259">
        <v>213.9</v>
      </c>
      <c r="E259">
        <v>-115</v>
      </c>
      <c r="F259">
        <v>10</v>
      </c>
      <c r="G259">
        <v>204.7</v>
      </c>
      <c r="H259">
        <v>213</v>
      </c>
      <c r="I259">
        <v>210.2</v>
      </c>
      <c r="J259">
        <v>214.8</v>
      </c>
      <c r="K259">
        <v>213.9</v>
      </c>
      <c r="L259">
        <v>1372</v>
      </c>
      <c r="M259">
        <v>1372</v>
      </c>
      <c r="N259">
        <v>1372</v>
      </c>
      <c r="O259">
        <v>1372</v>
      </c>
      <c r="P259">
        <v>1372</v>
      </c>
      <c r="Q259">
        <v>1372</v>
      </c>
      <c r="R259">
        <v>221.9</v>
      </c>
      <c r="S259">
        <v>221.2</v>
      </c>
      <c r="T259">
        <v>1372</v>
      </c>
      <c r="U259">
        <v>-10</v>
      </c>
      <c r="V259">
        <v>5</v>
      </c>
      <c r="W259">
        <v>-118</v>
      </c>
      <c r="X259">
        <v>-101</v>
      </c>
      <c r="Y259">
        <v>-2</v>
      </c>
      <c r="Z259">
        <v>-118</v>
      </c>
      <c r="AC259"/>
      <c r="AE259" s="85">
        <f>_xlfn.MAXIFS(EXTR_AUTOCLAVE[[#This Row],[Date/Heure]:[BORNE]],$A$1:$AD$1,"TC")</f>
        <v>221.9</v>
      </c>
      <c r="AF259" s="66">
        <f>_xlfn.MINIFS(EXTR_AUTOCLAVE[[#This Row],[Date/Heure]:[BORNE]],$A$1:$AD$1,"TC")</f>
        <v>210.2</v>
      </c>
      <c r="AG259" s="86">
        <f>EXTR_AUTOCLAVE[[#This Row],[Max]]-T0min</f>
        <v>201.1</v>
      </c>
      <c r="AH259" s="86">
        <f>COUNTIFS(EXTR_AUTOCLAVE[[#This Row],[Date/Heure]:[BORNE]],"&gt;=385",$A$1:$AD$1,"TC")</f>
        <v>0</v>
      </c>
      <c r="AI259" s="86">
        <f>COUNTIFS(EXTR_AUTOCLAVE[[#This Row],[Date/Heure]:[BORNE]],"&gt;=200",$A$1:$AD$1,"TC")</f>
        <v>6</v>
      </c>
      <c r="AJ259" s="86">
        <f>COUNTIFS(EXTR_AUTOCLAVE[[#This Row],[Date/Heure]:[BORNE]],"&gt;=99",$A$1:$AD$1,"TC")</f>
        <v>6</v>
      </c>
    </row>
    <row r="260" spans="1:36" x14ac:dyDescent="0.25">
      <c r="A260" s="71">
        <v>45006.541956018518</v>
      </c>
      <c r="B260">
        <v>198.6</v>
      </c>
      <c r="C260">
        <v>10</v>
      </c>
      <c r="D260">
        <v>210.8</v>
      </c>
      <c r="E260">
        <v>-115</v>
      </c>
      <c r="F260">
        <v>10</v>
      </c>
      <c r="G260">
        <v>202.7</v>
      </c>
      <c r="H260">
        <v>209.8</v>
      </c>
      <c r="I260">
        <v>207.1</v>
      </c>
      <c r="J260">
        <v>211.7</v>
      </c>
      <c r="K260">
        <v>210.2</v>
      </c>
      <c r="L260">
        <v>1372</v>
      </c>
      <c r="M260">
        <v>1372</v>
      </c>
      <c r="N260">
        <v>1372</v>
      </c>
      <c r="O260">
        <v>1372</v>
      </c>
      <c r="P260">
        <v>1372</v>
      </c>
      <c r="Q260">
        <v>1372</v>
      </c>
      <c r="R260">
        <v>218.7</v>
      </c>
      <c r="S260">
        <v>217.9</v>
      </c>
      <c r="T260">
        <v>1372</v>
      </c>
      <c r="U260">
        <v>-10</v>
      </c>
      <c r="V260">
        <v>5</v>
      </c>
      <c r="W260">
        <v>-115</v>
      </c>
      <c r="X260">
        <v>-105</v>
      </c>
      <c r="Y260">
        <v>-2</v>
      </c>
      <c r="Z260">
        <v>-116</v>
      </c>
      <c r="AC260"/>
      <c r="AE260" s="85">
        <f>_xlfn.MAXIFS(EXTR_AUTOCLAVE[[#This Row],[Date/Heure]:[BORNE]],$A$1:$AD$1,"TC")</f>
        <v>218.7</v>
      </c>
      <c r="AF260" s="66">
        <f>_xlfn.MINIFS(EXTR_AUTOCLAVE[[#This Row],[Date/Heure]:[BORNE]],$A$1:$AD$1,"TC")</f>
        <v>207.1</v>
      </c>
      <c r="AG260" s="86">
        <f>EXTR_AUTOCLAVE[[#This Row],[Max]]-T0min</f>
        <v>197.89999999999998</v>
      </c>
      <c r="AH260" s="86">
        <f>COUNTIFS(EXTR_AUTOCLAVE[[#This Row],[Date/Heure]:[BORNE]],"&gt;=385",$A$1:$AD$1,"TC")</f>
        <v>0</v>
      </c>
      <c r="AI260" s="86">
        <f>COUNTIFS(EXTR_AUTOCLAVE[[#This Row],[Date/Heure]:[BORNE]],"&gt;=200",$A$1:$AD$1,"TC")</f>
        <v>6</v>
      </c>
      <c r="AJ260" s="86">
        <f>COUNTIFS(EXTR_AUTOCLAVE[[#This Row],[Date/Heure]:[BORNE]],"&gt;=99",$A$1:$AD$1,"TC")</f>
        <v>6</v>
      </c>
    </row>
    <row r="261" spans="1:36" x14ac:dyDescent="0.25">
      <c r="A261" s="71">
        <v>45006.542303240742</v>
      </c>
      <c r="B261">
        <v>195.8</v>
      </c>
      <c r="C261">
        <v>10</v>
      </c>
      <c r="D261">
        <v>207.6</v>
      </c>
      <c r="E261">
        <v>-115</v>
      </c>
      <c r="F261">
        <v>9.9</v>
      </c>
      <c r="G261">
        <v>200.9</v>
      </c>
      <c r="H261">
        <v>206.9</v>
      </c>
      <c r="I261">
        <v>204.1</v>
      </c>
      <c r="J261">
        <v>208.6</v>
      </c>
      <c r="K261">
        <v>207.2</v>
      </c>
      <c r="L261">
        <v>1372</v>
      </c>
      <c r="M261">
        <v>1372</v>
      </c>
      <c r="N261">
        <v>1372</v>
      </c>
      <c r="O261">
        <v>1372</v>
      </c>
      <c r="P261">
        <v>1372</v>
      </c>
      <c r="Q261">
        <v>1372</v>
      </c>
      <c r="R261">
        <v>215.6</v>
      </c>
      <c r="S261">
        <v>214.9</v>
      </c>
      <c r="T261">
        <v>1372</v>
      </c>
      <c r="U261">
        <v>-10</v>
      </c>
      <c r="V261">
        <v>6</v>
      </c>
      <c r="W261">
        <v>-117</v>
      </c>
      <c r="X261">
        <v>-108</v>
      </c>
      <c r="Y261">
        <v>-2</v>
      </c>
      <c r="Z261">
        <v>-117</v>
      </c>
      <c r="AC261"/>
      <c r="AE261" s="85">
        <f>_xlfn.MAXIFS(EXTR_AUTOCLAVE[[#This Row],[Date/Heure]:[BORNE]],$A$1:$AD$1,"TC")</f>
        <v>215.6</v>
      </c>
      <c r="AF261" s="66">
        <f>_xlfn.MINIFS(EXTR_AUTOCLAVE[[#This Row],[Date/Heure]:[BORNE]],$A$1:$AD$1,"TC")</f>
        <v>204.1</v>
      </c>
      <c r="AG261" s="86">
        <f>EXTR_AUTOCLAVE[[#This Row],[Max]]-T0min</f>
        <v>194.79999999999998</v>
      </c>
      <c r="AH261" s="86">
        <f>COUNTIFS(EXTR_AUTOCLAVE[[#This Row],[Date/Heure]:[BORNE]],"&gt;=385",$A$1:$AD$1,"TC")</f>
        <v>0</v>
      </c>
      <c r="AI261" s="86">
        <f>COUNTIFS(EXTR_AUTOCLAVE[[#This Row],[Date/Heure]:[BORNE]],"&gt;=200",$A$1:$AD$1,"TC")</f>
        <v>6</v>
      </c>
      <c r="AJ261" s="86">
        <f>COUNTIFS(EXTR_AUTOCLAVE[[#This Row],[Date/Heure]:[BORNE]],"&gt;=99",$A$1:$AD$1,"TC")</f>
        <v>6</v>
      </c>
    </row>
    <row r="262" spans="1:36" x14ac:dyDescent="0.25">
      <c r="A262" s="71">
        <v>45006.542650462965</v>
      </c>
      <c r="B262">
        <v>193.6</v>
      </c>
      <c r="C262">
        <v>10</v>
      </c>
      <c r="D262">
        <v>204.5</v>
      </c>
      <c r="E262">
        <v>-115</v>
      </c>
      <c r="F262">
        <v>9.9</v>
      </c>
      <c r="G262">
        <v>196.8</v>
      </c>
      <c r="H262">
        <v>203.1</v>
      </c>
      <c r="I262">
        <v>200.2</v>
      </c>
      <c r="J262">
        <v>204.6</v>
      </c>
      <c r="K262">
        <v>203.9</v>
      </c>
      <c r="L262">
        <v>1372</v>
      </c>
      <c r="M262">
        <v>1372</v>
      </c>
      <c r="N262">
        <v>1372</v>
      </c>
      <c r="O262">
        <v>1372</v>
      </c>
      <c r="P262">
        <v>1372</v>
      </c>
      <c r="Q262">
        <v>1372</v>
      </c>
      <c r="R262">
        <v>211.8</v>
      </c>
      <c r="S262">
        <v>211.2</v>
      </c>
      <c r="T262">
        <v>1372</v>
      </c>
      <c r="U262">
        <v>-10</v>
      </c>
      <c r="V262">
        <v>6</v>
      </c>
      <c r="W262">
        <v>-116</v>
      </c>
      <c r="X262">
        <v>-103</v>
      </c>
      <c r="Y262">
        <v>-2</v>
      </c>
      <c r="Z262">
        <v>-115</v>
      </c>
      <c r="AC262"/>
      <c r="AE262" s="85">
        <f>_xlfn.MAXIFS(EXTR_AUTOCLAVE[[#This Row],[Date/Heure]:[BORNE]],$A$1:$AD$1,"TC")</f>
        <v>211.8</v>
      </c>
      <c r="AF262" s="66">
        <f>_xlfn.MINIFS(EXTR_AUTOCLAVE[[#This Row],[Date/Heure]:[BORNE]],$A$1:$AD$1,"TC")</f>
        <v>200.2</v>
      </c>
      <c r="AG262" s="86">
        <f>EXTR_AUTOCLAVE[[#This Row],[Max]]-T0min</f>
        <v>191</v>
      </c>
      <c r="AH262" s="86">
        <f>COUNTIFS(EXTR_AUTOCLAVE[[#This Row],[Date/Heure]:[BORNE]],"&gt;=385",$A$1:$AD$1,"TC")</f>
        <v>0</v>
      </c>
      <c r="AI262" s="86">
        <f>COUNTIFS(EXTR_AUTOCLAVE[[#This Row],[Date/Heure]:[BORNE]],"&gt;=200",$A$1:$AD$1,"TC")</f>
        <v>6</v>
      </c>
      <c r="AJ262" s="86">
        <f>COUNTIFS(EXTR_AUTOCLAVE[[#This Row],[Date/Heure]:[BORNE]],"&gt;=99",$A$1:$AD$1,"TC")</f>
        <v>6</v>
      </c>
    </row>
    <row r="263" spans="1:36" x14ac:dyDescent="0.25">
      <c r="A263" s="71">
        <v>45006.542997685188</v>
      </c>
      <c r="B263">
        <v>192.9</v>
      </c>
      <c r="C263">
        <v>10</v>
      </c>
      <c r="D263">
        <v>201.3</v>
      </c>
      <c r="E263">
        <v>-115</v>
      </c>
      <c r="F263">
        <v>10</v>
      </c>
      <c r="G263">
        <v>191.6</v>
      </c>
      <c r="H263">
        <v>199.1</v>
      </c>
      <c r="I263">
        <v>196.1</v>
      </c>
      <c r="J263">
        <v>200.9</v>
      </c>
      <c r="K263">
        <v>199.1</v>
      </c>
      <c r="L263">
        <v>1372</v>
      </c>
      <c r="M263">
        <v>1372</v>
      </c>
      <c r="N263">
        <v>1372</v>
      </c>
      <c r="O263">
        <v>1372</v>
      </c>
      <c r="P263">
        <v>1372</v>
      </c>
      <c r="Q263">
        <v>1372</v>
      </c>
      <c r="R263">
        <v>208</v>
      </c>
      <c r="S263">
        <v>207.2</v>
      </c>
      <c r="T263">
        <v>1372</v>
      </c>
      <c r="U263">
        <v>-10</v>
      </c>
      <c r="V263">
        <v>6</v>
      </c>
      <c r="W263">
        <v>-117</v>
      </c>
      <c r="X263">
        <v>-106</v>
      </c>
      <c r="Y263">
        <v>-2</v>
      </c>
      <c r="Z263">
        <v>-117</v>
      </c>
      <c r="AC263"/>
      <c r="AE263" s="85">
        <f>_xlfn.MAXIFS(EXTR_AUTOCLAVE[[#This Row],[Date/Heure]:[BORNE]],$A$1:$AD$1,"TC")</f>
        <v>208</v>
      </c>
      <c r="AF263" s="66">
        <f>_xlfn.MINIFS(EXTR_AUTOCLAVE[[#This Row],[Date/Heure]:[BORNE]],$A$1:$AD$1,"TC")</f>
        <v>196.1</v>
      </c>
      <c r="AG263" s="86">
        <f>EXTR_AUTOCLAVE[[#This Row],[Max]]-T0min</f>
        <v>187.2</v>
      </c>
      <c r="AH263" s="86">
        <f>COUNTIFS(EXTR_AUTOCLAVE[[#This Row],[Date/Heure]:[BORNE]],"&gt;=385",$A$1:$AD$1,"TC")</f>
        <v>0</v>
      </c>
      <c r="AI263" s="86">
        <f>COUNTIFS(EXTR_AUTOCLAVE[[#This Row],[Date/Heure]:[BORNE]],"&gt;=200",$A$1:$AD$1,"TC")</f>
        <v>3</v>
      </c>
      <c r="AJ263" s="86">
        <f>COUNTIFS(EXTR_AUTOCLAVE[[#This Row],[Date/Heure]:[BORNE]],"&gt;=99",$A$1:$AD$1,"TC")</f>
        <v>6</v>
      </c>
    </row>
    <row r="264" spans="1:36" x14ac:dyDescent="0.25">
      <c r="A264" s="71">
        <v>45006.543344907404</v>
      </c>
      <c r="B264">
        <v>190</v>
      </c>
      <c r="C264">
        <v>10</v>
      </c>
      <c r="D264">
        <v>198.2</v>
      </c>
      <c r="E264">
        <v>-115</v>
      </c>
      <c r="F264">
        <v>10</v>
      </c>
      <c r="G264">
        <v>188.9</v>
      </c>
      <c r="H264">
        <v>195.9</v>
      </c>
      <c r="I264">
        <v>193</v>
      </c>
      <c r="J264">
        <v>197.1</v>
      </c>
      <c r="K264">
        <v>196.4</v>
      </c>
      <c r="L264">
        <v>1372</v>
      </c>
      <c r="M264">
        <v>1372</v>
      </c>
      <c r="N264">
        <v>1372</v>
      </c>
      <c r="O264">
        <v>1372</v>
      </c>
      <c r="P264">
        <v>1372</v>
      </c>
      <c r="Q264">
        <v>1372</v>
      </c>
      <c r="R264">
        <v>204.6</v>
      </c>
      <c r="S264">
        <v>203.8</v>
      </c>
      <c r="T264">
        <v>1372</v>
      </c>
      <c r="U264">
        <v>-10</v>
      </c>
      <c r="V264">
        <v>6</v>
      </c>
      <c r="W264">
        <v>-115</v>
      </c>
      <c r="X264">
        <v>-109</v>
      </c>
      <c r="Y264">
        <v>-2</v>
      </c>
      <c r="Z264">
        <v>-115</v>
      </c>
      <c r="AC264"/>
      <c r="AE264" s="85">
        <f>_xlfn.MAXIFS(EXTR_AUTOCLAVE[[#This Row],[Date/Heure]:[BORNE]],$A$1:$AD$1,"TC")</f>
        <v>204.6</v>
      </c>
      <c r="AF264" s="66">
        <f>_xlfn.MINIFS(EXTR_AUTOCLAVE[[#This Row],[Date/Heure]:[BORNE]],$A$1:$AD$1,"TC")</f>
        <v>193</v>
      </c>
      <c r="AG264" s="86">
        <f>EXTR_AUTOCLAVE[[#This Row],[Max]]-T0min</f>
        <v>183.79999999999998</v>
      </c>
      <c r="AH264" s="86">
        <f>COUNTIFS(EXTR_AUTOCLAVE[[#This Row],[Date/Heure]:[BORNE]],"&gt;=385",$A$1:$AD$1,"TC")</f>
        <v>0</v>
      </c>
      <c r="AI264" s="86">
        <f>COUNTIFS(EXTR_AUTOCLAVE[[#This Row],[Date/Heure]:[BORNE]],"&gt;=200",$A$1:$AD$1,"TC")</f>
        <v>2</v>
      </c>
      <c r="AJ264" s="86">
        <f>COUNTIFS(EXTR_AUTOCLAVE[[#This Row],[Date/Heure]:[BORNE]],"&gt;=99",$A$1:$AD$1,"TC")</f>
        <v>6</v>
      </c>
    </row>
    <row r="265" spans="1:36" x14ac:dyDescent="0.25">
      <c r="A265" s="71">
        <v>45006.543692129628</v>
      </c>
      <c r="B265">
        <v>186.6</v>
      </c>
      <c r="C265">
        <v>10</v>
      </c>
      <c r="D265">
        <v>195</v>
      </c>
      <c r="E265">
        <v>-115</v>
      </c>
      <c r="F265">
        <v>10</v>
      </c>
      <c r="G265">
        <v>187.3</v>
      </c>
      <c r="H265">
        <v>193</v>
      </c>
      <c r="I265">
        <v>190.4</v>
      </c>
      <c r="J265">
        <v>194.9</v>
      </c>
      <c r="K265">
        <v>193.8</v>
      </c>
      <c r="L265">
        <v>1372</v>
      </c>
      <c r="M265">
        <v>1372</v>
      </c>
      <c r="N265">
        <v>1372</v>
      </c>
      <c r="O265">
        <v>1372</v>
      </c>
      <c r="P265">
        <v>1372</v>
      </c>
      <c r="Q265">
        <v>1372</v>
      </c>
      <c r="R265">
        <v>201.6</v>
      </c>
      <c r="S265">
        <v>200.9</v>
      </c>
      <c r="T265">
        <v>1372</v>
      </c>
      <c r="U265">
        <v>-10</v>
      </c>
      <c r="V265">
        <v>6</v>
      </c>
      <c r="W265">
        <v>-115</v>
      </c>
      <c r="X265">
        <v>-104</v>
      </c>
      <c r="Y265">
        <v>-2</v>
      </c>
      <c r="Z265">
        <v>-116</v>
      </c>
      <c r="AC265"/>
      <c r="AE265" s="85">
        <f>_xlfn.MAXIFS(EXTR_AUTOCLAVE[[#This Row],[Date/Heure]:[BORNE]],$A$1:$AD$1,"TC")</f>
        <v>201.6</v>
      </c>
      <c r="AF265" s="66">
        <f>_xlfn.MINIFS(EXTR_AUTOCLAVE[[#This Row],[Date/Heure]:[BORNE]],$A$1:$AD$1,"TC")</f>
        <v>190.4</v>
      </c>
      <c r="AG265" s="86">
        <f>EXTR_AUTOCLAVE[[#This Row],[Max]]-T0min</f>
        <v>180.79999999999998</v>
      </c>
      <c r="AH265" s="86">
        <f>COUNTIFS(EXTR_AUTOCLAVE[[#This Row],[Date/Heure]:[BORNE]],"&gt;=385",$A$1:$AD$1,"TC")</f>
        <v>0</v>
      </c>
      <c r="AI265" s="86">
        <f>COUNTIFS(EXTR_AUTOCLAVE[[#This Row],[Date/Heure]:[BORNE]],"&gt;=200",$A$1:$AD$1,"TC")</f>
        <v>2</v>
      </c>
      <c r="AJ265" s="86">
        <f>COUNTIFS(EXTR_AUTOCLAVE[[#This Row],[Date/Heure]:[BORNE]],"&gt;=99",$A$1:$AD$1,"TC")</f>
        <v>6</v>
      </c>
    </row>
    <row r="266" spans="1:36" x14ac:dyDescent="0.25">
      <c r="A266" s="72">
        <v>45006.544039351851</v>
      </c>
      <c r="B266">
        <v>183.3</v>
      </c>
      <c r="C266">
        <v>10</v>
      </c>
      <c r="D266">
        <v>191.9</v>
      </c>
      <c r="E266">
        <v>-115</v>
      </c>
      <c r="F266">
        <v>10</v>
      </c>
      <c r="G266">
        <v>185.3</v>
      </c>
      <c r="H266">
        <v>190.3</v>
      </c>
      <c r="I266">
        <v>187.8</v>
      </c>
      <c r="J266">
        <v>191.7</v>
      </c>
      <c r="K266">
        <v>191</v>
      </c>
      <c r="L266">
        <v>1372</v>
      </c>
      <c r="M266">
        <v>1372</v>
      </c>
      <c r="N266">
        <v>1372</v>
      </c>
      <c r="O266">
        <v>1372</v>
      </c>
      <c r="P266">
        <v>1372</v>
      </c>
      <c r="Q266">
        <v>1372</v>
      </c>
      <c r="R266">
        <v>198.7</v>
      </c>
      <c r="S266">
        <v>198.1</v>
      </c>
      <c r="T266">
        <v>1372</v>
      </c>
      <c r="U266">
        <v>-10</v>
      </c>
      <c r="V266">
        <v>6</v>
      </c>
      <c r="W266">
        <v>-117</v>
      </c>
      <c r="X266">
        <v>-105</v>
      </c>
      <c r="Y266">
        <v>-2</v>
      </c>
      <c r="Z266">
        <v>-116</v>
      </c>
      <c r="AC266"/>
      <c r="AE266" s="84">
        <f>_xlfn.MAXIFS(EXTR_AUTOCLAVE[[#This Row],[Date/Heure]:[BORNE]],$A$1:$AD$1,"TC")</f>
        <v>198.7</v>
      </c>
      <c r="AF266" s="66">
        <f>_xlfn.MINIFS(EXTR_AUTOCLAVE[[#This Row],[Date/Heure]:[BORNE]],$A$1:$AD$1,"TC")</f>
        <v>187.8</v>
      </c>
      <c r="AG266" s="86">
        <f>EXTR_AUTOCLAVE[[#This Row],[Max]]-T0min</f>
        <v>177.89999999999998</v>
      </c>
      <c r="AH266" s="86">
        <f>COUNTIFS(EXTR_AUTOCLAVE[[#This Row],[Date/Heure]:[BORNE]],"&gt;=385",$A$1:$AD$1,"TC")</f>
        <v>0</v>
      </c>
      <c r="AI266" s="86">
        <f>COUNTIFS(EXTR_AUTOCLAVE[[#This Row],[Date/Heure]:[BORNE]],"&gt;=200",$A$1:$AD$1,"TC")</f>
        <v>0</v>
      </c>
      <c r="AJ266" s="86">
        <f>COUNTIFS(EXTR_AUTOCLAVE[[#This Row],[Date/Heure]:[BORNE]],"&gt;=99",$A$1:$AD$1,"TC")</f>
        <v>6</v>
      </c>
    </row>
    <row r="267" spans="1:36" x14ac:dyDescent="0.25">
      <c r="A267" s="71">
        <v>45006.544386574074</v>
      </c>
      <c r="B267">
        <v>179.7</v>
      </c>
      <c r="C267">
        <v>10</v>
      </c>
      <c r="D267">
        <v>188.7</v>
      </c>
      <c r="E267">
        <v>-115</v>
      </c>
      <c r="F267">
        <v>9.9</v>
      </c>
      <c r="G267">
        <v>182.3</v>
      </c>
      <c r="H267">
        <v>187.2</v>
      </c>
      <c r="I267">
        <v>184.5</v>
      </c>
      <c r="J267">
        <v>188.9</v>
      </c>
      <c r="K267">
        <v>187.8</v>
      </c>
      <c r="L267">
        <v>1372</v>
      </c>
      <c r="M267">
        <v>1372</v>
      </c>
      <c r="N267">
        <v>1372</v>
      </c>
      <c r="O267">
        <v>1372</v>
      </c>
      <c r="P267">
        <v>1372</v>
      </c>
      <c r="Q267">
        <v>1372</v>
      </c>
      <c r="R267">
        <v>195.6</v>
      </c>
      <c r="S267">
        <v>195</v>
      </c>
      <c r="T267">
        <v>1372</v>
      </c>
      <c r="U267">
        <v>-10</v>
      </c>
      <c r="V267">
        <v>6</v>
      </c>
      <c r="W267">
        <v>-115</v>
      </c>
      <c r="X267">
        <v>-105</v>
      </c>
      <c r="Y267">
        <v>-2</v>
      </c>
      <c r="Z267">
        <v>-115</v>
      </c>
      <c r="AC267"/>
      <c r="AE267" s="85">
        <f>_xlfn.MAXIFS(EXTR_AUTOCLAVE[[#This Row],[Date/Heure]:[BORNE]],$A$1:$AD$1,"TC")</f>
        <v>195.6</v>
      </c>
      <c r="AF267" s="66">
        <f>_xlfn.MINIFS(EXTR_AUTOCLAVE[[#This Row],[Date/Heure]:[BORNE]],$A$1:$AD$1,"TC")</f>
        <v>184.5</v>
      </c>
      <c r="AG267" s="86">
        <f>EXTR_AUTOCLAVE[[#This Row],[Max]]-T0min</f>
        <v>174.79999999999998</v>
      </c>
      <c r="AH267" s="86">
        <f>COUNTIFS(EXTR_AUTOCLAVE[[#This Row],[Date/Heure]:[BORNE]],"&gt;=385",$A$1:$AD$1,"TC")</f>
        <v>0</v>
      </c>
      <c r="AI267" s="86">
        <f>COUNTIFS(EXTR_AUTOCLAVE[[#This Row],[Date/Heure]:[BORNE]],"&gt;=200",$A$1:$AD$1,"TC")</f>
        <v>0</v>
      </c>
      <c r="AJ267" s="86">
        <f>COUNTIFS(EXTR_AUTOCLAVE[[#This Row],[Date/Heure]:[BORNE]],"&gt;=99",$A$1:$AD$1,"TC")</f>
        <v>6</v>
      </c>
    </row>
    <row r="268" spans="1:36" x14ac:dyDescent="0.25">
      <c r="A268" s="71">
        <v>45006.544733796298</v>
      </c>
      <c r="B268">
        <v>176.7</v>
      </c>
      <c r="C268">
        <v>10</v>
      </c>
      <c r="D268">
        <v>185.6</v>
      </c>
      <c r="E268">
        <v>-115</v>
      </c>
      <c r="F268">
        <v>10</v>
      </c>
      <c r="G268">
        <v>178.2</v>
      </c>
      <c r="H268">
        <v>183.7</v>
      </c>
      <c r="I268">
        <v>181.1</v>
      </c>
      <c r="J268">
        <v>185.1</v>
      </c>
      <c r="K268">
        <v>184</v>
      </c>
      <c r="L268">
        <v>1372</v>
      </c>
      <c r="M268">
        <v>1372</v>
      </c>
      <c r="N268">
        <v>1372</v>
      </c>
      <c r="O268">
        <v>1372</v>
      </c>
      <c r="P268">
        <v>1372</v>
      </c>
      <c r="Q268">
        <v>1372</v>
      </c>
      <c r="R268">
        <v>192.3</v>
      </c>
      <c r="S268">
        <v>191.5</v>
      </c>
      <c r="T268">
        <v>1372</v>
      </c>
      <c r="U268">
        <v>-10</v>
      </c>
      <c r="V268">
        <v>6</v>
      </c>
      <c r="W268">
        <v>-116</v>
      </c>
      <c r="X268">
        <v>-105</v>
      </c>
      <c r="Y268">
        <v>-2</v>
      </c>
      <c r="Z268">
        <v>-117</v>
      </c>
      <c r="AC268"/>
      <c r="AE268" s="85">
        <f>_xlfn.MAXIFS(EXTR_AUTOCLAVE[[#This Row],[Date/Heure]:[BORNE]],$A$1:$AD$1,"TC")</f>
        <v>192.3</v>
      </c>
      <c r="AF268" s="66">
        <f>_xlfn.MINIFS(EXTR_AUTOCLAVE[[#This Row],[Date/Heure]:[BORNE]],$A$1:$AD$1,"TC")</f>
        <v>181.1</v>
      </c>
      <c r="AG268" s="86">
        <f>EXTR_AUTOCLAVE[[#This Row],[Max]]-T0min</f>
        <v>171.5</v>
      </c>
      <c r="AH268" s="86">
        <f>COUNTIFS(EXTR_AUTOCLAVE[[#This Row],[Date/Heure]:[BORNE]],"&gt;=385",$A$1:$AD$1,"TC")</f>
        <v>0</v>
      </c>
      <c r="AI268" s="86">
        <f>COUNTIFS(EXTR_AUTOCLAVE[[#This Row],[Date/Heure]:[BORNE]],"&gt;=200",$A$1:$AD$1,"TC")</f>
        <v>0</v>
      </c>
      <c r="AJ268" s="86">
        <f>COUNTIFS(EXTR_AUTOCLAVE[[#This Row],[Date/Heure]:[BORNE]],"&gt;=99",$A$1:$AD$1,"TC")</f>
        <v>6</v>
      </c>
    </row>
    <row r="269" spans="1:36" x14ac:dyDescent="0.25">
      <c r="A269" s="71">
        <v>45006.545081018521</v>
      </c>
      <c r="B269">
        <v>173.2</v>
      </c>
      <c r="C269">
        <v>10</v>
      </c>
      <c r="D269">
        <v>182.4</v>
      </c>
      <c r="E269">
        <v>-115</v>
      </c>
      <c r="F269">
        <v>10</v>
      </c>
      <c r="G269">
        <v>175.2</v>
      </c>
      <c r="H269">
        <v>180.7</v>
      </c>
      <c r="I269">
        <v>178.3</v>
      </c>
      <c r="J269">
        <v>182.1</v>
      </c>
      <c r="K269">
        <v>181</v>
      </c>
      <c r="L269">
        <v>1372</v>
      </c>
      <c r="M269">
        <v>1372</v>
      </c>
      <c r="N269">
        <v>1372</v>
      </c>
      <c r="O269">
        <v>1372</v>
      </c>
      <c r="P269">
        <v>1372</v>
      </c>
      <c r="Q269">
        <v>1372</v>
      </c>
      <c r="R269">
        <v>189.3</v>
      </c>
      <c r="S269">
        <v>188.3</v>
      </c>
      <c r="T269">
        <v>1372</v>
      </c>
      <c r="U269">
        <v>-10</v>
      </c>
      <c r="V269">
        <v>6</v>
      </c>
      <c r="W269">
        <v>-115</v>
      </c>
      <c r="X269">
        <v>-101</v>
      </c>
      <c r="Y269">
        <v>-2</v>
      </c>
      <c r="Z269">
        <v>-114</v>
      </c>
      <c r="AC269"/>
      <c r="AE269" s="85">
        <f>_xlfn.MAXIFS(EXTR_AUTOCLAVE[[#This Row],[Date/Heure]:[BORNE]],$A$1:$AD$1,"TC")</f>
        <v>189.3</v>
      </c>
      <c r="AF269" s="66">
        <f>_xlfn.MINIFS(EXTR_AUTOCLAVE[[#This Row],[Date/Heure]:[BORNE]],$A$1:$AD$1,"TC")</f>
        <v>178.3</v>
      </c>
      <c r="AG269" s="86">
        <f>EXTR_AUTOCLAVE[[#This Row],[Max]]-T0min</f>
        <v>168.5</v>
      </c>
      <c r="AH269" s="86">
        <f>COUNTIFS(EXTR_AUTOCLAVE[[#This Row],[Date/Heure]:[BORNE]],"&gt;=385",$A$1:$AD$1,"TC")</f>
        <v>0</v>
      </c>
      <c r="AI269" s="86">
        <f>COUNTIFS(EXTR_AUTOCLAVE[[#This Row],[Date/Heure]:[BORNE]],"&gt;=200",$A$1:$AD$1,"TC")</f>
        <v>0</v>
      </c>
      <c r="AJ269" s="86">
        <f>COUNTIFS(EXTR_AUTOCLAVE[[#This Row],[Date/Heure]:[BORNE]],"&gt;=99",$A$1:$AD$1,"TC")</f>
        <v>6</v>
      </c>
    </row>
    <row r="270" spans="1:36" x14ac:dyDescent="0.25">
      <c r="A270" s="71">
        <v>45006.545428240737</v>
      </c>
      <c r="B270">
        <v>169.1</v>
      </c>
      <c r="C270">
        <v>10</v>
      </c>
      <c r="D270">
        <v>179.3</v>
      </c>
      <c r="E270">
        <v>-115</v>
      </c>
      <c r="F270">
        <v>10</v>
      </c>
      <c r="G270">
        <v>173.5</v>
      </c>
      <c r="H270">
        <v>178.2</v>
      </c>
      <c r="I270">
        <v>175.7</v>
      </c>
      <c r="J270">
        <v>179.5</v>
      </c>
      <c r="K270">
        <v>178.9</v>
      </c>
      <c r="L270">
        <v>1372</v>
      </c>
      <c r="M270">
        <v>1372</v>
      </c>
      <c r="N270">
        <v>1372</v>
      </c>
      <c r="O270">
        <v>1372</v>
      </c>
      <c r="P270">
        <v>1372</v>
      </c>
      <c r="Q270">
        <v>1372</v>
      </c>
      <c r="R270">
        <v>186.5</v>
      </c>
      <c r="S270">
        <v>185.6</v>
      </c>
      <c r="T270">
        <v>1372</v>
      </c>
      <c r="U270">
        <v>-10</v>
      </c>
      <c r="V270">
        <v>6</v>
      </c>
      <c r="W270">
        <v>-115</v>
      </c>
      <c r="X270">
        <v>-105</v>
      </c>
      <c r="Y270">
        <v>-2</v>
      </c>
      <c r="Z270">
        <v>-115</v>
      </c>
      <c r="AC270"/>
      <c r="AE270" s="85">
        <f>_xlfn.MAXIFS(EXTR_AUTOCLAVE[[#This Row],[Date/Heure]:[BORNE]],$A$1:$AD$1,"TC")</f>
        <v>186.5</v>
      </c>
      <c r="AF270" s="66">
        <f>_xlfn.MINIFS(EXTR_AUTOCLAVE[[#This Row],[Date/Heure]:[BORNE]],$A$1:$AD$1,"TC")</f>
        <v>175.7</v>
      </c>
      <c r="AG270" s="86">
        <f>EXTR_AUTOCLAVE[[#This Row],[Max]]-T0min</f>
        <v>165.7</v>
      </c>
      <c r="AH270" s="86">
        <f>COUNTIFS(EXTR_AUTOCLAVE[[#This Row],[Date/Heure]:[BORNE]],"&gt;=385",$A$1:$AD$1,"TC")</f>
        <v>0</v>
      </c>
      <c r="AI270" s="86">
        <f>COUNTIFS(EXTR_AUTOCLAVE[[#This Row],[Date/Heure]:[BORNE]],"&gt;=200",$A$1:$AD$1,"TC")</f>
        <v>0</v>
      </c>
      <c r="AJ270" s="86">
        <f>COUNTIFS(EXTR_AUTOCLAVE[[#This Row],[Date/Heure]:[BORNE]],"&gt;=99",$A$1:$AD$1,"TC")</f>
        <v>6</v>
      </c>
    </row>
    <row r="271" spans="1:36" x14ac:dyDescent="0.25">
      <c r="A271" s="71">
        <v>45006.545775462961</v>
      </c>
      <c r="B271">
        <v>166.8</v>
      </c>
      <c r="C271">
        <v>10</v>
      </c>
      <c r="D271">
        <v>176.1</v>
      </c>
      <c r="E271">
        <v>-115</v>
      </c>
      <c r="F271">
        <v>9.9</v>
      </c>
      <c r="G271">
        <v>169.8</v>
      </c>
      <c r="H271">
        <v>174.8</v>
      </c>
      <c r="I271">
        <v>172.2</v>
      </c>
      <c r="J271">
        <v>176.4</v>
      </c>
      <c r="K271">
        <v>175.3</v>
      </c>
      <c r="L271">
        <v>1372</v>
      </c>
      <c r="M271">
        <v>1372</v>
      </c>
      <c r="N271">
        <v>1372</v>
      </c>
      <c r="O271">
        <v>1372</v>
      </c>
      <c r="P271">
        <v>1372</v>
      </c>
      <c r="Q271">
        <v>1372</v>
      </c>
      <c r="R271">
        <v>183.2</v>
      </c>
      <c r="S271">
        <v>182.2</v>
      </c>
      <c r="T271">
        <v>1372</v>
      </c>
      <c r="U271">
        <v>-10</v>
      </c>
      <c r="V271">
        <v>6</v>
      </c>
      <c r="W271">
        <v>-116</v>
      </c>
      <c r="X271">
        <v>-106</v>
      </c>
      <c r="Y271">
        <v>-2</v>
      </c>
      <c r="Z271">
        <v>-116</v>
      </c>
      <c r="AC271"/>
      <c r="AE271" s="85">
        <f>_xlfn.MAXIFS(EXTR_AUTOCLAVE[[#This Row],[Date/Heure]:[BORNE]],$A$1:$AD$1,"TC")</f>
        <v>183.2</v>
      </c>
      <c r="AF271" s="66">
        <f>_xlfn.MINIFS(EXTR_AUTOCLAVE[[#This Row],[Date/Heure]:[BORNE]],$A$1:$AD$1,"TC")</f>
        <v>172.2</v>
      </c>
      <c r="AG271" s="86">
        <f>EXTR_AUTOCLAVE[[#This Row],[Max]]-T0min</f>
        <v>162.39999999999998</v>
      </c>
      <c r="AH271" s="86">
        <f>COUNTIFS(EXTR_AUTOCLAVE[[#This Row],[Date/Heure]:[BORNE]],"&gt;=385",$A$1:$AD$1,"TC")</f>
        <v>0</v>
      </c>
      <c r="AI271" s="86">
        <f>COUNTIFS(EXTR_AUTOCLAVE[[#This Row],[Date/Heure]:[BORNE]],"&gt;=200",$A$1:$AD$1,"TC")</f>
        <v>0</v>
      </c>
      <c r="AJ271" s="86">
        <f>COUNTIFS(EXTR_AUTOCLAVE[[#This Row],[Date/Heure]:[BORNE]],"&gt;=99",$A$1:$AD$1,"TC")</f>
        <v>6</v>
      </c>
    </row>
    <row r="272" spans="1:36" x14ac:dyDescent="0.25">
      <c r="A272" s="71">
        <v>45006.546122685184</v>
      </c>
      <c r="B272">
        <v>164.1</v>
      </c>
      <c r="C272">
        <v>10</v>
      </c>
      <c r="D272">
        <v>173</v>
      </c>
      <c r="E272">
        <v>-115</v>
      </c>
      <c r="F272">
        <v>10</v>
      </c>
      <c r="G272">
        <v>164.9</v>
      </c>
      <c r="H272">
        <v>171</v>
      </c>
      <c r="I272">
        <v>168.4</v>
      </c>
      <c r="J272">
        <v>172.2</v>
      </c>
      <c r="K272">
        <v>171.5</v>
      </c>
      <c r="L272">
        <v>1372</v>
      </c>
      <c r="M272">
        <v>1372</v>
      </c>
      <c r="N272">
        <v>1372</v>
      </c>
      <c r="O272">
        <v>1372</v>
      </c>
      <c r="P272">
        <v>1372</v>
      </c>
      <c r="Q272">
        <v>1372</v>
      </c>
      <c r="R272">
        <v>179.7</v>
      </c>
      <c r="S272">
        <v>178.6</v>
      </c>
      <c r="T272">
        <v>1372</v>
      </c>
      <c r="U272">
        <v>-10</v>
      </c>
      <c r="V272">
        <v>6</v>
      </c>
      <c r="W272">
        <v>-115</v>
      </c>
      <c r="X272">
        <v>-104</v>
      </c>
      <c r="Y272">
        <v>-2</v>
      </c>
      <c r="Z272">
        <v>-114</v>
      </c>
      <c r="AC272"/>
      <c r="AE272" s="85">
        <f>_xlfn.MAXIFS(EXTR_AUTOCLAVE[[#This Row],[Date/Heure]:[BORNE]],$A$1:$AD$1,"TC")</f>
        <v>179.7</v>
      </c>
      <c r="AF272" s="66">
        <f>_xlfn.MINIFS(EXTR_AUTOCLAVE[[#This Row],[Date/Heure]:[BORNE]],$A$1:$AD$1,"TC")</f>
        <v>168.4</v>
      </c>
      <c r="AG272" s="86">
        <f>EXTR_AUTOCLAVE[[#This Row],[Max]]-T0min</f>
        <v>158.89999999999998</v>
      </c>
      <c r="AH272" s="86">
        <f>COUNTIFS(EXTR_AUTOCLAVE[[#This Row],[Date/Heure]:[BORNE]],"&gt;=385",$A$1:$AD$1,"TC")</f>
        <v>0</v>
      </c>
      <c r="AI272" s="86">
        <f>COUNTIFS(EXTR_AUTOCLAVE[[#This Row],[Date/Heure]:[BORNE]],"&gt;=200",$A$1:$AD$1,"TC")</f>
        <v>0</v>
      </c>
      <c r="AJ272" s="86">
        <f>COUNTIFS(EXTR_AUTOCLAVE[[#This Row],[Date/Heure]:[BORNE]],"&gt;=99",$A$1:$AD$1,"TC")</f>
        <v>6</v>
      </c>
    </row>
    <row r="273" spans="1:36" x14ac:dyDescent="0.25">
      <c r="A273" s="71">
        <v>45006.546469907407</v>
      </c>
      <c r="B273">
        <v>161.9</v>
      </c>
      <c r="C273">
        <v>10</v>
      </c>
      <c r="D273">
        <v>169.8</v>
      </c>
      <c r="E273">
        <v>-115</v>
      </c>
      <c r="F273">
        <v>10</v>
      </c>
      <c r="G273">
        <v>161.69999999999999</v>
      </c>
      <c r="H273">
        <v>167.9</v>
      </c>
      <c r="I273">
        <v>165.4</v>
      </c>
      <c r="J273">
        <v>169.5</v>
      </c>
      <c r="K273">
        <v>168.4</v>
      </c>
      <c r="L273">
        <v>1372</v>
      </c>
      <c r="M273">
        <v>1372</v>
      </c>
      <c r="N273">
        <v>1372</v>
      </c>
      <c r="O273">
        <v>1372</v>
      </c>
      <c r="P273">
        <v>1372</v>
      </c>
      <c r="Q273">
        <v>1372</v>
      </c>
      <c r="R273">
        <v>176.4</v>
      </c>
      <c r="S273">
        <v>175.4</v>
      </c>
      <c r="T273">
        <v>1372</v>
      </c>
      <c r="U273">
        <v>-11</v>
      </c>
      <c r="V273">
        <v>6</v>
      </c>
      <c r="W273">
        <v>-116</v>
      </c>
      <c r="X273">
        <v>-106</v>
      </c>
      <c r="Y273">
        <v>-2</v>
      </c>
      <c r="Z273">
        <v>-118</v>
      </c>
      <c r="AC273"/>
      <c r="AE273" s="85">
        <f>_xlfn.MAXIFS(EXTR_AUTOCLAVE[[#This Row],[Date/Heure]:[BORNE]],$A$1:$AD$1,"TC")</f>
        <v>176.4</v>
      </c>
      <c r="AF273" s="66">
        <f>_xlfn.MINIFS(EXTR_AUTOCLAVE[[#This Row],[Date/Heure]:[BORNE]],$A$1:$AD$1,"TC")</f>
        <v>165.4</v>
      </c>
      <c r="AG273" s="86">
        <f>EXTR_AUTOCLAVE[[#This Row],[Max]]-T0min</f>
        <v>155.6</v>
      </c>
      <c r="AH273" s="86">
        <f>COUNTIFS(EXTR_AUTOCLAVE[[#This Row],[Date/Heure]:[BORNE]],"&gt;=385",$A$1:$AD$1,"TC")</f>
        <v>0</v>
      </c>
      <c r="AI273" s="86">
        <f>COUNTIFS(EXTR_AUTOCLAVE[[#This Row],[Date/Heure]:[BORNE]],"&gt;=200",$A$1:$AD$1,"TC")</f>
        <v>0</v>
      </c>
      <c r="AJ273" s="86">
        <f>COUNTIFS(EXTR_AUTOCLAVE[[#This Row],[Date/Heure]:[BORNE]],"&gt;=99",$A$1:$AD$1,"TC")</f>
        <v>6</v>
      </c>
    </row>
    <row r="274" spans="1:36" x14ac:dyDescent="0.25">
      <c r="A274" s="71">
        <v>45006.546817129631</v>
      </c>
      <c r="B274">
        <v>157.9</v>
      </c>
      <c r="C274">
        <v>10</v>
      </c>
      <c r="D274">
        <v>166.7</v>
      </c>
      <c r="E274">
        <v>-115</v>
      </c>
      <c r="F274">
        <v>10</v>
      </c>
      <c r="G274">
        <v>160.1</v>
      </c>
      <c r="H274">
        <v>165.4</v>
      </c>
      <c r="I274">
        <v>162.9</v>
      </c>
      <c r="J274">
        <v>166.9</v>
      </c>
      <c r="K274">
        <v>165.8</v>
      </c>
      <c r="L274">
        <v>1372</v>
      </c>
      <c r="M274">
        <v>1372</v>
      </c>
      <c r="N274">
        <v>1372</v>
      </c>
      <c r="O274">
        <v>1372</v>
      </c>
      <c r="P274">
        <v>1372</v>
      </c>
      <c r="Q274">
        <v>1372</v>
      </c>
      <c r="R274">
        <v>173.6</v>
      </c>
      <c r="S274">
        <v>172.5</v>
      </c>
      <c r="T274">
        <v>1372</v>
      </c>
      <c r="U274">
        <v>-11</v>
      </c>
      <c r="V274">
        <v>6</v>
      </c>
      <c r="W274">
        <v>-116</v>
      </c>
      <c r="X274">
        <v>-104</v>
      </c>
      <c r="Y274">
        <v>-2</v>
      </c>
      <c r="Z274">
        <v>-116</v>
      </c>
      <c r="AC274"/>
      <c r="AE274" s="85">
        <f>_xlfn.MAXIFS(EXTR_AUTOCLAVE[[#This Row],[Date/Heure]:[BORNE]],$A$1:$AD$1,"TC")</f>
        <v>173.6</v>
      </c>
      <c r="AF274" s="66">
        <f>_xlfn.MINIFS(EXTR_AUTOCLAVE[[#This Row],[Date/Heure]:[BORNE]],$A$1:$AD$1,"TC")</f>
        <v>162.9</v>
      </c>
      <c r="AG274" s="86">
        <f>EXTR_AUTOCLAVE[[#This Row],[Max]]-T0min</f>
        <v>152.79999999999998</v>
      </c>
      <c r="AH274" s="86">
        <f>COUNTIFS(EXTR_AUTOCLAVE[[#This Row],[Date/Heure]:[BORNE]],"&gt;=385",$A$1:$AD$1,"TC")</f>
        <v>0</v>
      </c>
      <c r="AI274" s="86">
        <f>COUNTIFS(EXTR_AUTOCLAVE[[#This Row],[Date/Heure]:[BORNE]],"&gt;=200",$A$1:$AD$1,"TC")</f>
        <v>0</v>
      </c>
      <c r="AJ274" s="86">
        <f>COUNTIFS(EXTR_AUTOCLAVE[[#This Row],[Date/Heure]:[BORNE]],"&gt;=99",$A$1:$AD$1,"TC")</f>
        <v>6</v>
      </c>
    </row>
    <row r="275" spans="1:36" x14ac:dyDescent="0.25">
      <c r="A275" s="71">
        <v>45006.547164351854</v>
      </c>
      <c r="B275">
        <v>154.19999999999999</v>
      </c>
      <c r="C275">
        <v>10</v>
      </c>
      <c r="D275">
        <v>163.5</v>
      </c>
      <c r="E275">
        <v>-115</v>
      </c>
      <c r="F275">
        <v>9.9</v>
      </c>
      <c r="G275">
        <v>157.19999999999999</v>
      </c>
      <c r="H275">
        <v>162.19999999999999</v>
      </c>
      <c r="I275">
        <v>159.5</v>
      </c>
      <c r="J275">
        <v>163.1</v>
      </c>
      <c r="K275">
        <v>162.5</v>
      </c>
      <c r="L275">
        <v>1372</v>
      </c>
      <c r="M275">
        <v>1372</v>
      </c>
      <c r="N275">
        <v>1372</v>
      </c>
      <c r="O275">
        <v>1372</v>
      </c>
      <c r="P275">
        <v>1372</v>
      </c>
      <c r="Q275">
        <v>1372</v>
      </c>
      <c r="R275">
        <v>170.5</v>
      </c>
      <c r="S275">
        <v>169.4</v>
      </c>
      <c r="T275">
        <v>1372</v>
      </c>
      <c r="U275">
        <v>-11</v>
      </c>
      <c r="V275">
        <v>6</v>
      </c>
      <c r="W275">
        <v>-115</v>
      </c>
      <c r="X275">
        <v>-106</v>
      </c>
      <c r="Y275">
        <v>-2</v>
      </c>
      <c r="Z275">
        <v>-115</v>
      </c>
      <c r="AC275"/>
      <c r="AE275" s="85">
        <f>_xlfn.MAXIFS(EXTR_AUTOCLAVE[[#This Row],[Date/Heure]:[BORNE]],$A$1:$AD$1,"TC")</f>
        <v>170.5</v>
      </c>
      <c r="AF275" s="66">
        <f>_xlfn.MINIFS(EXTR_AUTOCLAVE[[#This Row],[Date/Heure]:[BORNE]],$A$1:$AD$1,"TC")</f>
        <v>159.5</v>
      </c>
      <c r="AG275" s="86">
        <f>EXTR_AUTOCLAVE[[#This Row],[Max]]-T0min</f>
        <v>149.69999999999999</v>
      </c>
      <c r="AH275" s="86">
        <f>COUNTIFS(EXTR_AUTOCLAVE[[#This Row],[Date/Heure]:[BORNE]],"&gt;=385",$A$1:$AD$1,"TC")</f>
        <v>0</v>
      </c>
      <c r="AI275" s="86">
        <f>COUNTIFS(EXTR_AUTOCLAVE[[#This Row],[Date/Heure]:[BORNE]],"&gt;=200",$A$1:$AD$1,"TC")</f>
        <v>0</v>
      </c>
      <c r="AJ275" s="86">
        <f>COUNTIFS(EXTR_AUTOCLAVE[[#This Row],[Date/Heure]:[BORNE]],"&gt;=99",$A$1:$AD$1,"TC")</f>
        <v>6</v>
      </c>
    </row>
    <row r="276" spans="1:36" x14ac:dyDescent="0.25">
      <c r="A276" s="71">
        <v>45006.547511574077</v>
      </c>
      <c r="B276">
        <v>152.5</v>
      </c>
      <c r="C276">
        <v>10</v>
      </c>
      <c r="D276">
        <v>160.4</v>
      </c>
      <c r="E276">
        <v>-115</v>
      </c>
      <c r="F276">
        <v>10</v>
      </c>
      <c r="G276">
        <v>152.69999999999999</v>
      </c>
      <c r="H276">
        <v>158.4</v>
      </c>
      <c r="I276">
        <v>155.80000000000001</v>
      </c>
      <c r="J276">
        <v>159.80000000000001</v>
      </c>
      <c r="K276">
        <v>158.9</v>
      </c>
      <c r="L276">
        <v>1372</v>
      </c>
      <c r="M276">
        <v>1372</v>
      </c>
      <c r="N276">
        <v>1372</v>
      </c>
      <c r="O276">
        <v>1372</v>
      </c>
      <c r="P276">
        <v>1372</v>
      </c>
      <c r="Q276">
        <v>1372</v>
      </c>
      <c r="R276">
        <v>166.9</v>
      </c>
      <c r="S276">
        <v>165.8</v>
      </c>
      <c r="T276">
        <v>1372</v>
      </c>
      <c r="U276">
        <v>-11</v>
      </c>
      <c r="V276">
        <v>7</v>
      </c>
      <c r="W276">
        <v>-117</v>
      </c>
      <c r="X276">
        <v>-107</v>
      </c>
      <c r="Y276">
        <v>-2</v>
      </c>
      <c r="Z276">
        <v>-117</v>
      </c>
      <c r="AC276"/>
      <c r="AE276" s="85">
        <f>_xlfn.MAXIFS(EXTR_AUTOCLAVE[[#This Row],[Date/Heure]:[BORNE]],$A$1:$AD$1,"TC")</f>
        <v>166.9</v>
      </c>
      <c r="AF276" s="66">
        <f>_xlfn.MINIFS(EXTR_AUTOCLAVE[[#This Row],[Date/Heure]:[BORNE]],$A$1:$AD$1,"TC")</f>
        <v>155.80000000000001</v>
      </c>
      <c r="AG276" s="86">
        <f>EXTR_AUTOCLAVE[[#This Row],[Max]]-T0min</f>
        <v>146.1</v>
      </c>
      <c r="AH276" s="86">
        <f>COUNTIFS(EXTR_AUTOCLAVE[[#This Row],[Date/Heure]:[BORNE]],"&gt;=385",$A$1:$AD$1,"TC")</f>
        <v>0</v>
      </c>
      <c r="AI276" s="86">
        <f>COUNTIFS(EXTR_AUTOCLAVE[[#This Row],[Date/Heure]:[BORNE]],"&gt;=200",$A$1:$AD$1,"TC")</f>
        <v>0</v>
      </c>
      <c r="AJ276" s="86">
        <f>COUNTIFS(EXTR_AUTOCLAVE[[#This Row],[Date/Heure]:[BORNE]],"&gt;=99",$A$1:$AD$1,"TC")</f>
        <v>6</v>
      </c>
    </row>
    <row r="277" spans="1:36" x14ac:dyDescent="0.25">
      <c r="A277" s="71">
        <v>45006.547858796293</v>
      </c>
      <c r="B277">
        <v>149.80000000000001</v>
      </c>
      <c r="C277">
        <v>10</v>
      </c>
      <c r="D277">
        <v>157.19999999999999</v>
      </c>
      <c r="E277">
        <v>-115</v>
      </c>
      <c r="F277">
        <v>10</v>
      </c>
      <c r="G277">
        <v>149.19999999999999</v>
      </c>
      <c r="H277">
        <v>155</v>
      </c>
      <c r="I277">
        <v>152.5</v>
      </c>
      <c r="J277">
        <v>156.5</v>
      </c>
      <c r="K277">
        <v>155.1</v>
      </c>
      <c r="L277">
        <v>1372</v>
      </c>
      <c r="M277">
        <v>1372</v>
      </c>
      <c r="N277">
        <v>1372</v>
      </c>
      <c r="O277">
        <v>1372</v>
      </c>
      <c r="P277">
        <v>1372</v>
      </c>
      <c r="Q277">
        <v>1372</v>
      </c>
      <c r="R277">
        <v>163.5</v>
      </c>
      <c r="S277">
        <v>162.5</v>
      </c>
      <c r="T277">
        <v>1372</v>
      </c>
      <c r="U277">
        <v>-11</v>
      </c>
      <c r="V277">
        <v>7</v>
      </c>
      <c r="W277">
        <v>-115</v>
      </c>
      <c r="X277">
        <v>-104</v>
      </c>
      <c r="Y277">
        <v>-2</v>
      </c>
      <c r="Z277">
        <v>-115</v>
      </c>
      <c r="AC277"/>
      <c r="AE277" s="85">
        <f>_xlfn.MAXIFS(EXTR_AUTOCLAVE[[#This Row],[Date/Heure]:[BORNE]],$A$1:$AD$1,"TC")</f>
        <v>163.5</v>
      </c>
      <c r="AF277" s="66">
        <f>_xlfn.MINIFS(EXTR_AUTOCLAVE[[#This Row],[Date/Heure]:[BORNE]],$A$1:$AD$1,"TC")</f>
        <v>152.5</v>
      </c>
      <c r="AG277" s="86">
        <f>EXTR_AUTOCLAVE[[#This Row],[Max]]-T0min</f>
        <v>142.69999999999999</v>
      </c>
      <c r="AH277" s="86">
        <f>COUNTIFS(EXTR_AUTOCLAVE[[#This Row],[Date/Heure]:[BORNE]],"&gt;=385",$A$1:$AD$1,"TC")</f>
        <v>0</v>
      </c>
      <c r="AI277" s="86">
        <f>COUNTIFS(EXTR_AUTOCLAVE[[#This Row],[Date/Heure]:[BORNE]],"&gt;=200",$A$1:$AD$1,"TC")</f>
        <v>0</v>
      </c>
      <c r="AJ277" s="86">
        <f>COUNTIFS(EXTR_AUTOCLAVE[[#This Row],[Date/Heure]:[BORNE]],"&gt;=99",$A$1:$AD$1,"TC")</f>
        <v>6</v>
      </c>
    </row>
    <row r="278" spans="1:36" x14ac:dyDescent="0.25">
      <c r="A278" s="71">
        <v>45006.548206018517</v>
      </c>
      <c r="B278">
        <v>145.69999999999999</v>
      </c>
      <c r="C278">
        <v>10</v>
      </c>
      <c r="D278">
        <v>154.1</v>
      </c>
      <c r="E278">
        <v>-115</v>
      </c>
      <c r="F278">
        <v>10</v>
      </c>
      <c r="G278">
        <v>147</v>
      </c>
      <c r="H278">
        <v>152.19999999999999</v>
      </c>
      <c r="I278">
        <v>149.69999999999999</v>
      </c>
      <c r="J278">
        <v>153.19999999999999</v>
      </c>
      <c r="K278">
        <v>152.1</v>
      </c>
      <c r="L278">
        <v>1372</v>
      </c>
      <c r="M278">
        <v>1372</v>
      </c>
      <c r="N278">
        <v>1372</v>
      </c>
      <c r="O278">
        <v>1372</v>
      </c>
      <c r="P278">
        <v>1372</v>
      </c>
      <c r="Q278">
        <v>1372</v>
      </c>
      <c r="R278">
        <v>160.6</v>
      </c>
      <c r="S278">
        <v>159.5</v>
      </c>
      <c r="T278">
        <v>1372</v>
      </c>
      <c r="U278">
        <v>-11</v>
      </c>
      <c r="V278">
        <v>5</v>
      </c>
      <c r="W278">
        <v>-114</v>
      </c>
      <c r="X278">
        <v>-102</v>
      </c>
      <c r="Y278">
        <v>-2</v>
      </c>
      <c r="Z278">
        <v>-116</v>
      </c>
      <c r="AC278"/>
      <c r="AE278" s="85">
        <f>_xlfn.MAXIFS(EXTR_AUTOCLAVE[[#This Row],[Date/Heure]:[BORNE]],$A$1:$AD$1,"TC")</f>
        <v>160.6</v>
      </c>
      <c r="AF278" s="66">
        <f>_xlfn.MINIFS(EXTR_AUTOCLAVE[[#This Row],[Date/Heure]:[BORNE]],$A$1:$AD$1,"TC")</f>
        <v>149.69999999999999</v>
      </c>
      <c r="AG278" s="86">
        <f>EXTR_AUTOCLAVE[[#This Row],[Max]]-T0min</f>
        <v>139.79999999999998</v>
      </c>
      <c r="AH278" s="86">
        <f>COUNTIFS(EXTR_AUTOCLAVE[[#This Row],[Date/Heure]:[BORNE]],"&gt;=385",$A$1:$AD$1,"TC")</f>
        <v>0</v>
      </c>
      <c r="AI278" s="86">
        <f>COUNTIFS(EXTR_AUTOCLAVE[[#This Row],[Date/Heure]:[BORNE]],"&gt;=200",$A$1:$AD$1,"TC")</f>
        <v>0</v>
      </c>
      <c r="AJ278" s="86">
        <f>COUNTIFS(EXTR_AUTOCLAVE[[#This Row],[Date/Heure]:[BORNE]],"&gt;=99",$A$1:$AD$1,"TC")</f>
        <v>6</v>
      </c>
    </row>
    <row r="279" spans="1:36" x14ac:dyDescent="0.25">
      <c r="A279" s="71">
        <v>45006.54855324074</v>
      </c>
      <c r="B279">
        <v>142.80000000000001</v>
      </c>
      <c r="C279">
        <v>10</v>
      </c>
      <c r="D279">
        <v>151</v>
      </c>
      <c r="E279">
        <v>-115</v>
      </c>
      <c r="F279">
        <v>10</v>
      </c>
      <c r="G279">
        <v>144.5</v>
      </c>
      <c r="H279">
        <v>149.19999999999999</v>
      </c>
      <c r="I279">
        <v>146.69999999999999</v>
      </c>
      <c r="J279">
        <v>150.19999999999999</v>
      </c>
      <c r="K279">
        <v>149.80000000000001</v>
      </c>
      <c r="L279">
        <v>1372</v>
      </c>
      <c r="M279">
        <v>1372</v>
      </c>
      <c r="N279">
        <v>1372</v>
      </c>
      <c r="O279">
        <v>1372</v>
      </c>
      <c r="P279">
        <v>1372</v>
      </c>
      <c r="Q279">
        <v>1372</v>
      </c>
      <c r="R279">
        <v>157.6</v>
      </c>
      <c r="S279">
        <v>156.4</v>
      </c>
      <c r="T279">
        <v>1372</v>
      </c>
      <c r="U279">
        <v>-11</v>
      </c>
      <c r="V279">
        <v>5</v>
      </c>
      <c r="W279">
        <v>-115</v>
      </c>
      <c r="X279">
        <v>-107</v>
      </c>
      <c r="Y279">
        <v>-2</v>
      </c>
      <c r="Z279">
        <v>-115</v>
      </c>
      <c r="AC279"/>
      <c r="AE279" s="85">
        <f>_xlfn.MAXIFS(EXTR_AUTOCLAVE[[#This Row],[Date/Heure]:[BORNE]],$A$1:$AD$1,"TC")</f>
        <v>157.6</v>
      </c>
      <c r="AF279" s="66">
        <f>_xlfn.MINIFS(EXTR_AUTOCLAVE[[#This Row],[Date/Heure]:[BORNE]],$A$1:$AD$1,"TC")</f>
        <v>146.69999999999999</v>
      </c>
      <c r="AG279" s="86">
        <f>EXTR_AUTOCLAVE[[#This Row],[Max]]-T0min</f>
        <v>136.79999999999998</v>
      </c>
      <c r="AH279" s="86">
        <f>COUNTIFS(EXTR_AUTOCLAVE[[#This Row],[Date/Heure]:[BORNE]],"&gt;=385",$A$1:$AD$1,"TC")</f>
        <v>0</v>
      </c>
      <c r="AI279" s="86">
        <f>COUNTIFS(EXTR_AUTOCLAVE[[#This Row],[Date/Heure]:[BORNE]],"&gt;=200",$A$1:$AD$1,"TC")</f>
        <v>0</v>
      </c>
      <c r="AJ279" s="86">
        <f>COUNTIFS(EXTR_AUTOCLAVE[[#This Row],[Date/Heure]:[BORNE]],"&gt;=99",$A$1:$AD$1,"TC")</f>
        <v>6</v>
      </c>
    </row>
    <row r="280" spans="1:36" x14ac:dyDescent="0.25">
      <c r="A280" s="71">
        <v>45006.548900462964</v>
      </c>
      <c r="B280">
        <v>139.9</v>
      </c>
      <c r="C280">
        <v>10</v>
      </c>
      <c r="D280">
        <v>147.80000000000001</v>
      </c>
      <c r="E280">
        <v>-115</v>
      </c>
      <c r="F280">
        <v>10</v>
      </c>
      <c r="G280">
        <v>140.9</v>
      </c>
      <c r="H280">
        <v>145.80000000000001</v>
      </c>
      <c r="I280">
        <v>143.5</v>
      </c>
      <c r="J280">
        <v>147.30000000000001</v>
      </c>
      <c r="K280">
        <v>146.4</v>
      </c>
      <c r="L280">
        <v>1372</v>
      </c>
      <c r="M280">
        <v>1372</v>
      </c>
      <c r="N280">
        <v>1372</v>
      </c>
      <c r="O280">
        <v>1372</v>
      </c>
      <c r="P280">
        <v>1372</v>
      </c>
      <c r="Q280">
        <v>1372</v>
      </c>
      <c r="R280">
        <v>154.30000000000001</v>
      </c>
      <c r="S280">
        <v>153.1</v>
      </c>
      <c r="T280">
        <v>1372</v>
      </c>
      <c r="U280">
        <v>-11</v>
      </c>
      <c r="V280">
        <v>5</v>
      </c>
      <c r="W280">
        <v>-116</v>
      </c>
      <c r="X280">
        <v>-105</v>
      </c>
      <c r="Y280">
        <v>-2</v>
      </c>
      <c r="Z280">
        <v>-116</v>
      </c>
      <c r="AC280"/>
      <c r="AE280" s="85">
        <f>_xlfn.MAXIFS(EXTR_AUTOCLAVE[[#This Row],[Date/Heure]:[BORNE]],$A$1:$AD$1,"TC")</f>
        <v>154.30000000000001</v>
      </c>
      <c r="AF280" s="66">
        <f>_xlfn.MINIFS(EXTR_AUTOCLAVE[[#This Row],[Date/Heure]:[BORNE]],$A$1:$AD$1,"TC")</f>
        <v>143.5</v>
      </c>
      <c r="AG280" s="86">
        <f>EXTR_AUTOCLAVE[[#This Row],[Max]]-T0min</f>
        <v>133.5</v>
      </c>
      <c r="AH280" s="86">
        <f>COUNTIFS(EXTR_AUTOCLAVE[[#This Row],[Date/Heure]:[BORNE]],"&gt;=385",$A$1:$AD$1,"TC")</f>
        <v>0</v>
      </c>
      <c r="AI280" s="86">
        <f>COUNTIFS(EXTR_AUTOCLAVE[[#This Row],[Date/Heure]:[BORNE]],"&gt;=200",$A$1:$AD$1,"TC")</f>
        <v>0</v>
      </c>
      <c r="AJ280" s="86">
        <f>COUNTIFS(EXTR_AUTOCLAVE[[#This Row],[Date/Heure]:[BORNE]],"&gt;=99",$A$1:$AD$1,"TC")</f>
        <v>6</v>
      </c>
    </row>
    <row r="281" spans="1:36" x14ac:dyDescent="0.25">
      <c r="A281" s="71">
        <v>45006.549247685187</v>
      </c>
      <c r="B281">
        <v>136.6</v>
      </c>
      <c r="C281">
        <v>10</v>
      </c>
      <c r="D281">
        <v>144.6</v>
      </c>
      <c r="E281">
        <v>-115</v>
      </c>
      <c r="F281">
        <v>10</v>
      </c>
      <c r="G281">
        <v>137.19999999999999</v>
      </c>
      <c r="H281">
        <v>142.5</v>
      </c>
      <c r="I281">
        <v>140.1</v>
      </c>
      <c r="J281">
        <v>143.5</v>
      </c>
      <c r="K281">
        <v>142.69999999999999</v>
      </c>
      <c r="L281">
        <v>1372</v>
      </c>
      <c r="M281">
        <v>1372</v>
      </c>
      <c r="N281">
        <v>1372</v>
      </c>
      <c r="O281">
        <v>1372</v>
      </c>
      <c r="P281">
        <v>1372</v>
      </c>
      <c r="Q281">
        <v>1372</v>
      </c>
      <c r="R281">
        <v>151.1</v>
      </c>
      <c r="S281">
        <v>149.9</v>
      </c>
      <c r="T281">
        <v>1372</v>
      </c>
      <c r="U281">
        <v>-11</v>
      </c>
      <c r="V281">
        <v>5</v>
      </c>
      <c r="W281">
        <v>-114</v>
      </c>
      <c r="X281">
        <v>-103</v>
      </c>
      <c r="Y281">
        <v>-2</v>
      </c>
      <c r="Z281">
        <v>-116</v>
      </c>
      <c r="AC281"/>
      <c r="AE281" s="85">
        <f>_xlfn.MAXIFS(EXTR_AUTOCLAVE[[#This Row],[Date/Heure]:[BORNE]],$A$1:$AD$1,"TC")</f>
        <v>151.1</v>
      </c>
      <c r="AF281" s="66">
        <f>_xlfn.MINIFS(EXTR_AUTOCLAVE[[#This Row],[Date/Heure]:[BORNE]],$A$1:$AD$1,"TC")</f>
        <v>140.1</v>
      </c>
      <c r="AG281" s="86">
        <f>EXTR_AUTOCLAVE[[#This Row],[Max]]-T0min</f>
        <v>130.29999999999998</v>
      </c>
      <c r="AH281" s="86">
        <f>COUNTIFS(EXTR_AUTOCLAVE[[#This Row],[Date/Heure]:[BORNE]],"&gt;=385",$A$1:$AD$1,"TC")</f>
        <v>0</v>
      </c>
      <c r="AI281" s="86">
        <f>COUNTIFS(EXTR_AUTOCLAVE[[#This Row],[Date/Heure]:[BORNE]],"&gt;=200",$A$1:$AD$1,"TC")</f>
        <v>0</v>
      </c>
      <c r="AJ281" s="86">
        <f>COUNTIFS(EXTR_AUTOCLAVE[[#This Row],[Date/Heure]:[BORNE]],"&gt;=99",$A$1:$AD$1,"TC")</f>
        <v>6</v>
      </c>
    </row>
    <row r="282" spans="1:36" x14ac:dyDescent="0.25">
      <c r="A282" s="71">
        <v>45006.54959490741</v>
      </c>
      <c r="B282">
        <v>133.5</v>
      </c>
      <c r="C282">
        <v>10</v>
      </c>
      <c r="D282">
        <v>141.5</v>
      </c>
      <c r="E282">
        <v>-115</v>
      </c>
      <c r="F282">
        <v>10</v>
      </c>
      <c r="G282">
        <v>134.5</v>
      </c>
      <c r="H282">
        <v>139.5</v>
      </c>
      <c r="I282">
        <v>137.1</v>
      </c>
      <c r="J282">
        <v>141</v>
      </c>
      <c r="K282">
        <v>139.69999999999999</v>
      </c>
      <c r="L282">
        <v>1372</v>
      </c>
      <c r="M282">
        <v>1372</v>
      </c>
      <c r="N282">
        <v>1372</v>
      </c>
      <c r="O282">
        <v>1372</v>
      </c>
      <c r="P282">
        <v>1372</v>
      </c>
      <c r="Q282">
        <v>1372</v>
      </c>
      <c r="R282">
        <v>147.9</v>
      </c>
      <c r="S282">
        <v>146.69999999999999</v>
      </c>
      <c r="T282">
        <v>1372</v>
      </c>
      <c r="U282">
        <v>-11</v>
      </c>
      <c r="V282">
        <v>5</v>
      </c>
      <c r="W282">
        <v>-116</v>
      </c>
      <c r="X282">
        <v>-103</v>
      </c>
      <c r="Y282">
        <v>-2</v>
      </c>
      <c r="Z282">
        <v>-117</v>
      </c>
      <c r="AC282"/>
      <c r="AE282" s="85">
        <f>_xlfn.MAXIFS(EXTR_AUTOCLAVE[[#This Row],[Date/Heure]:[BORNE]],$A$1:$AD$1,"TC")</f>
        <v>147.9</v>
      </c>
      <c r="AF282" s="66">
        <f>_xlfn.MINIFS(EXTR_AUTOCLAVE[[#This Row],[Date/Heure]:[BORNE]],$A$1:$AD$1,"TC")</f>
        <v>137.1</v>
      </c>
      <c r="AG282" s="86">
        <f>EXTR_AUTOCLAVE[[#This Row],[Max]]-T0min</f>
        <v>127.10000000000001</v>
      </c>
      <c r="AH282" s="86">
        <f>COUNTIFS(EXTR_AUTOCLAVE[[#This Row],[Date/Heure]:[BORNE]],"&gt;=385",$A$1:$AD$1,"TC")</f>
        <v>0</v>
      </c>
      <c r="AI282" s="86">
        <f>COUNTIFS(EXTR_AUTOCLAVE[[#This Row],[Date/Heure]:[BORNE]],"&gt;=200",$A$1:$AD$1,"TC")</f>
        <v>0</v>
      </c>
      <c r="AJ282" s="86">
        <f>COUNTIFS(EXTR_AUTOCLAVE[[#This Row],[Date/Heure]:[BORNE]],"&gt;=99",$A$1:$AD$1,"TC")</f>
        <v>6</v>
      </c>
    </row>
    <row r="283" spans="1:36" x14ac:dyDescent="0.25">
      <c r="A283" s="71">
        <v>45006.549942129626</v>
      </c>
      <c r="B283">
        <v>130.80000000000001</v>
      </c>
      <c r="C283">
        <v>10</v>
      </c>
      <c r="D283">
        <v>138.4</v>
      </c>
      <c r="E283">
        <v>-115</v>
      </c>
      <c r="F283">
        <v>10</v>
      </c>
      <c r="G283">
        <v>132</v>
      </c>
      <c r="H283">
        <v>136.5</v>
      </c>
      <c r="I283">
        <v>134.1</v>
      </c>
      <c r="J283">
        <v>137.5</v>
      </c>
      <c r="K283">
        <v>136.69999999999999</v>
      </c>
      <c r="L283">
        <v>1372</v>
      </c>
      <c r="M283">
        <v>1372</v>
      </c>
      <c r="N283">
        <v>1372</v>
      </c>
      <c r="O283">
        <v>1372</v>
      </c>
      <c r="P283">
        <v>1372</v>
      </c>
      <c r="Q283">
        <v>1372</v>
      </c>
      <c r="R283">
        <v>144.69999999999999</v>
      </c>
      <c r="S283">
        <v>143.6</v>
      </c>
      <c r="T283">
        <v>1372</v>
      </c>
      <c r="U283">
        <v>-11</v>
      </c>
      <c r="V283">
        <v>5</v>
      </c>
      <c r="W283">
        <v>-114</v>
      </c>
      <c r="X283">
        <v>-108</v>
      </c>
      <c r="Y283">
        <v>-2</v>
      </c>
      <c r="Z283">
        <v>-114</v>
      </c>
      <c r="AC283"/>
      <c r="AE283" s="85">
        <f>_xlfn.MAXIFS(EXTR_AUTOCLAVE[[#This Row],[Date/Heure]:[BORNE]],$A$1:$AD$1,"TC")</f>
        <v>144.69999999999999</v>
      </c>
      <c r="AF283" s="66">
        <f>_xlfn.MINIFS(EXTR_AUTOCLAVE[[#This Row],[Date/Heure]:[BORNE]],$A$1:$AD$1,"TC")</f>
        <v>134.1</v>
      </c>
      <c r="AG283" s="86">
        <f>EXTR_AUTOCLAVE[[#This Row],[Max]]-T0min</f>
        <v>123.89999999999999</v>
      </c>
      <c r="AH283" s="86">
        <f>COUNTIFS(EXTR_AUTOCLAVE[[#This Row],[Date/Heure]:[BORNE]],"&gt;=385",$A$1:$AD$1,"TC")</f>
        <v>0</v>
      </c>
      <c r="AI283" s="86">
        <f>COUNTIFS(EXTR_AUTOCLAVE[[#This Row],[Date/Heure]:[BORNE]],"&gt;=200",$A$1:$AD$1,"TC")</f>
        <v>0</v>
      </c>
      <c r="AJ283" s="86">
        <f>COUNTIFS(EXTR_AUTOCLAVE[[#This Row],[Date/Heure]:[BORNE]],"&gt;=99",$A$1:$AD$1,"TC")</f>
        <v>6</v>
      </c>
    </row>
    <row r="284" spans="1:36" x14ac:dyDescent="0.25">
      <c r="A284" s="71">
        <v>45006.55028935185</v>
      </c>
      <c r="B284">
        <v>128</v>
      </c>
      <c r="C284">
        <v>10</v>
      </c>
      <c r="D284">
        <v>135.19999999999999</v>
      </c>
      <c r="E284">
        <v>-115</v>
      </c>
      <c r="F284">
        <v>10</v>
      </c>
      <c r="G284">
        <v>128.69999999999999</v>
      </c>
      <c r="H284">
        <v>133.4</v>
      </c>
      <c r="I284">
        <v>131</v>
      </c>
      <c r="J284">
        <v>134.9</v>
      </c>
      <c r="K284">
        <v>133.6</v>
      </c>
      <c r="L284">
        <v>1372</v>
      </c>
      <c r="M284">
        <v>1372</v>
      </c>
      <c r="N284">
        <v>1372</v>
      </c>
      <c r="O284">
        <v>1372</v>
      </c>
      <c r="P284">
        <v>1372</v>
      </c>
      <c r="Q284">
        <v>1372</v>
      </c>
      <c r="R284">
        <v>141.4</v>
      </c>
      <c r="S284">
        <v>140.30000000000001</v>
      </c>
      <c r="T284">
        <v>1372</v>
      </c>
      <c r="U284">
        <v>-11</v>
      </c>
      <c r="V284">
        <v>5</v>
      </c>
      <c r="W284">
        <v>-115</v>
      </c>
      <c r="X284">
        <v>-103</v>
      </c>
      <c r="Y284">
        <v>-2</v>
      </c>
      <c r="Z284">
        <v>-115</v>
      </c>
      <c r="AC284"/>
      <c r="AE284" s="85">
        <f>_xlfn.MAXIFS(EXTR_AUTOCLAVE[[#This Row],[Date/Heure]:[BORNE]],$A$1:$AD$1,"TC")</f>
        <v>141.4</v>
      </c>
      <c r="AF284" s="66">
        <f>_xlfn.MINIFS(EXTR_AUTOCLAVE[[#This Row],[Date/Heure]:[BORNE]],$A$1:$AD$1,"TC")</f>
        <v>131</v>
      </c>
      <c r="AG284" s="86">
        <f>EXTR_AUTOCLAVE[[#This Row],[Max]]-T0min</f>
        <v>120.60000000000001</v>
      </c>
      <c r="AH284" s="86">
        <f>COUNTIFS(EXTR_AUTOCLAVE[[#This Row],[Date/Heure]:[BORNE]],"&gt;=385",$A$1:$AD$1,"TC")</f>
        <v>0</v>
      </c>
      <c r="AI284" s="86">
        <f>COUNTIFS(EXTR_AUTOCLAVE[[#This Row],[Date/Heure]:[BORNE]],"&gt;=200",$A$1:$AD$1,"TC")</f>
        <v>0</v>
      </c>
      <c r="AJ284" s="86">
        <f>COUNTIFS(EXTR_AUTOCLAVE[[#This Row],[Date/Heure]:[BORNE]],"&gt;=99",$A$1:$AD$1,"TC")</f>
        <v>6</v>
      </c>
    </row>
    <row r="285" spans="1:36" x14ac:dyDescent="0.25">
      <c r="A285" s="71">
        <v>45006.550636574073</v>
      </c>
      <c r="B285">
        <v>124.8</v>
      </c>
      <c r="C285">
        <v>10</v>
      </c>
      <c r="D285">
        <v>132.1</v>
      </c>
      <c r="E285">
        <v>-115</v>
      </c>
      <c r="F285">
        <v>10</v>
      </c>
      <c r="G285">
        <v>125.6</v>
      </c>
      <c r="H285">
        <v>130.30000000000001</v>
      </c>
      <c r="I285">
        <v>127.9</v>
      </c>
      <c r="J285">
        <v>131.80000000000001</v>
      </c>
      <c r="K285">
        <v>131</v>
      </c>
      <c r="L285">
        <v>1372</v>
      </c>
      <c r="M285">
        <v>1372</v>
      </c>
      <c r="N285">
        <v>1372</v>
      </c>
      <c r="O285">
        <v>1372</v>
      </c>
      <c r="P285">
        <v>1372</v>
      </c>
      <c r="Q285">
        <v>1372</v>
      </c>
      <c r="R285">
        <v>138.30000000000001</v>
      </c>
      <c r="S285">
        <v>137.1</v>
      </c>
      <c r="T285">
        <v>1372</v>
      </c>
      <c r="U285">
        <v>-11</v>
      </c>
      <c r="V285">
        <v>5</v>
      </c>
      <c r="W285">
        <v>-115</v>
      </c>
      <c r="X285">
        <v>-104</v>
      </c>
      <c r="Y285">
        <v>-2</v>
      </c>
      <c r="Z285">
        <v>-115</v>
      </c>
      <c r="AC285"/>
      <c r="AE285" s="85">
        <f>_xlfn.MAXIFS(EXTR_AUTOCLAVE[[#This Row],[Date/Heure]:[BORNE]],$A$1:$AD$1,"TC")</f>
        <v>138.30000000000001</v>
      </c>
      <c r="AF285" s="66">
        <f>_xlfn.MINIFS(EXTR_AUTOCLAVE[[#This Row],[Date/Heure]:[BORNE]],$A$1:$AD$1,"TC")</f>
        <v>127.9</v>
      </c>
      <c r="AG285" s="86">
        <f>EXTR_AUTOCLAVE[[#This Row],[Max]]-T0min</f>
        <v>117.50000000000001</v>
      </c>
      <c r="AH285" s="86">
        <f>COUNTIFS(EXTR_AUTOCLAVE[[#This Row],[Date/Heure]:[BORNE]],"&gt;=385",$A$1:$AD$1,"TC")</f>
        <v>0</v>
      </c>
      <c r="AI285" s="86">
        <f>COUNTIFS(EXTR_AUTOCLAVE[[#This Row],[Date/Heure]:[BORNE]],"&gt;=200",$A$1:$AD$1,"TC")</f>
        <v>0</v>
      </c>
      <c r="AJ285" s="86">
        <f>COUNTIFS(EXTR_AUTOCLAVE[[#This Row],[Date/Heure]:[BORNE]],"&gt;=99",$A$1:$AD$1,"TC")</f>
        <v>6</v>
      </c>
    </row>
    <row r="286" spans="1:36" x14ac:dyDescent="0.25">
      <c r="A286" s="71">
        <v>45006.550983796296</v>
      </c>
      <c r="B286">
        <v>122.3</v>
      </c>
      <c r="C286">
        <v>10</v>
      </c>
      <c r="D286">
        <v>129.1</v>
      </c>
      <c r="E286">
        <v>-115</v>
      </c>
      <c r="F286">
        <v>10</v>
      </c>
      <c r="G286">
        <v>122.8</v>
      </c>
      <c r="H286">
        <v>127.5</v>
      </c>
      <c r="I286">
        <v>125.1</v>
      </c>
      <c r="J286">
        <v>128.80000000000001</v>
      </c>
      <c r="K286">
        <v>127.6</v>
      </c>
      <c r="L286">
        <v>1372</v>
      </c>
      <c r="M286">
        <v>1372</v>
      </c>
      <c r="N286">
        <v>1372</v>
      </c>
      <c r="O286">
        <v>1372</v>
      </c>
      <c r="P286">
        <v>1372</v>
      </c>
      <c r="Q286">
        <v>1372</v>
      </c>
      <c r="R286">
        <v>135.1</v>
      </c>
      <c r="S286">
        <v>134.1</v>
      </c>
      <c r="T286">
        <v>1372</v>
      </c>
      <c r="U286">
        <v>-11</v>
      </c>
      <c r="V286">
        <v>5</v>
      </c>
      <c r="W286">
        <v>-114</v>
      </c>
      <c r="X286">
        <v>-104</v>
      </c>
      <c r="Y286">
        <v>-3</v>
      </c>
      <c r="Z286">
        <v>-114</v>
      </c>
      <c r="AC286"/>
      <c r="AE286" s="85">
        <f>_xlfn.MAXIFS(EXTR_AUTOCLAVE[[#This Row],[Date/Heure]:[BORNE]],$A$1:$AD$1,"TC")</f>
        <v>135.1</v>
      </c>
      <c r="AF286" s="66">
        <f>_xlfn.MINIFS(EXTR_AUTOCLAVE[[#This Row],[Date/Heure]:[BORNE]],$A$1:$AD$1,"TC")</f>
        <v>125.1</v>
      </c>
      <c r="AG286" s="86">
        <f>EXTR_AUTOCLAVE[[#This Row],[Max]]-T0min</f>
        <v>114.3</v>
      </c>
      <c r="AH286" s="86">
        <f>COUNTIFS(EXTR_AUTOCLAVE[[#This Row],[Date/Heure]:[BORNE]],"&gt;=385",$A$1:$AD$1,"TC")</f>
        <v>0</v>
      </c>
      <c r="AI286" s="86">
        <f>COUNTIFS(EXTR_AUTOCLAVE[[#This Row],[Date/Heure]:[BORNE]],"&gt;=200",$A$1:$AD$1,"TC")</f>
        <v>0</v>
      </c>
      <c r="AJ286" s="86">
        <f>COUNTIFS(EXTR_AUTOCLAVE[[#This Row],[Date/Heure]:[BORNE]],"&gt;=99",$A$1:$AD$1,"TC")</f>
        <v>6</v>
      </c>
    </row>
    <row r="287" spans="1:36" x14ac:dyDescent="0.25">
      <c r="A287" s="71">
        <v>45006.55133101852</v>
      </c>
      <c r="B287">
        <v>120.9</v>
      </c>
      <c r="C287">
        <v>9.6999999999999993</v>
      </c>
      <c r="D287">
        <v>126.6</v>
      </c>
      <c r="E287">
        <v>-115</v>
      </c>
      <c r="F287">
        <v>9.9</v>
      </c>
      <c r="G287">
        <v>120</v>
      </c>
      <c r="H287">
        <v>124.5</v>
      </c>
      <c r="I287">
        <v>122.3</v>
      </c>
      <c r="J287">
        <v>125.5</v>
      </c>
      <c r="K287">
        <v>124.8</v>
      </c>
      <c r="L287">
        <v>1372</v>
      </c>
      <c r="M287">
        <v>1372</v>
      </c>
      <c r="N287">
        <v>1372</v>
      </c>
      <c r="O287">
        <v>1372</v>
      </c>
      <c r="P287">
        <v>1372</v>
      </c>
      <c r="Q287">
        <v>1372</v>
      </c>
      <c r="R287">
        <v>132.1</v>
      </c>
      <c r="S287">
        <v>130.9</v>
      </c>
      <c r="T287">
        <v>1372</v>
      </c>
      <c r="U287">
        <v>-11</v>
      </c>
      <c r="V287">
        <v>5</v>
      </c>
      <c r="W287">
        <v>-117</v>
      </c>
      <c r="X287">
        <v>-107</v>
      </c>
      <c r="Y287">
        <v>-2</v>
      </c>
      <c r="Z287">
        <v>-117</v>
      </c>
      <c r="AC287"/>
      <c r="AE287" s="85">
        <f>_xlfn.MAXIFS(EXTR_AUTOCLAVE[[#This Row],[Date/Heure]:[BORNE]],$A$1:$AD$1,"TC")</f>
        <v>132.1</v>
      </c>
      <c r="AF287" s="66">
        <f>_xlfn.MINIFS(EXTR_AUTOCLAVE[[#This Row],[Date/Heure]:[BORNE]],$A$1:$AD$1,"TC")</f>
        <v>122.3</v>
      </c>
      <c r="AG287" s="86">
        <f>EXTR_AUTOCLAVE[[#This Row],[Max]]-T0min</f>
        <v>111.3</v>
      </c>
      <c r="AH287" s="86">
        <f>COUNTIFS(EXTR_AUTOCLAVE[[#This Row],[Date/Heure]:[BORNE]],"&gt;=385",$A$1:$AD$1,"TC")</f>
        <v>0</v>
      </c>
      <c r="AI287" s="86">
        <f>COUNTIFS(EXTR_AUTOCLAVE[[#This Row],[Date/Heure]:[BORNE]],"&gt;=200",$A$1:$AD$1,"TC")</f>
        <v>0</v>
      </c>
      <c r="AJ287" s="86">
        <f>COUNTIFS(EXTR_AUTOCLAVE[[#This Row],[Date/Heure]:[BORNE]],"&gt;=99",$A$1:$AD$1,"TC")</f>
        <v>6</v>
      </c>
    </row>
    <row r="288" spans="1:36" x14ac:dyDescent="0.25">
      <c r="A288" s="71">
        <v>45006.551678240743</v>
      </c>
      <c r="B288">
        <v>118.8</v>
      </c>
      <c r="C288">
        <v>9.6</v>
      </c>
      <c r="D288">
        <v>124.1</v>
      </c>
      <c r="E288">
        <v>-115</v>
      </c>
      <c r="F288">
        <v>9.8000000000000007</v>
      </c>
      <c r="G288">
        <v>118.3</v>
      </c>
      <c r="H288">
        <v>122.2</v>
      </c>
      <c r="I288">
        <v>120.1</v>
      </c>
      <c r="J288">
        <v>123.3</v>
      </c>
      <c r="K288">
        <v>122.6</v>
      </c>
      <c r="L288">
        <v>1372</v>
      </c>
      <c r="M288">
        <v>1372</v>
      </c>
      <c r="N288">
        <v>1372</v>
      </c>
      <c r="O288">
        <v>1372</v>
      </c>
      <c r="P288">
        <v>1372</v>
      </c>
      <c r="Q288">
        <v>1372</v>
      </c>
      <c r="R288">
        <v>129.4</v>
      </c>
      <c r="S288">
        <v>128.4</v>
      </c>
      <c r="T288">
        <v>1372</v>
      </c>
      <c r="U288">
        <v>-11</v>
      </c>
      <c r="V288">
        <v>6</v>
      </c>
      <c r="W288">
        <v>-114</v>
      </c>
      <c r="X288">
        <v>-103</v>
      </c>
      <c r="Y288">
        <v>-3</v>
      </c>
      <c r="Z288">
        <v>-117</v>
      </c>
      <c r="AC288"/>
      <c r="AE288" s="85">
        <f>_xlfn.MAXIFS(EXTR_AUTOCLAVE[[#This Row],[Date/Heure]:[BORNE]],$A$1:$AD$1,"TC")</f>
        <v>129.4</v>
      </c>
      <c r="AF288" s="66">
        <f>_xlfn.MINIFS(EXTR_AUTOCLAVE[[#This Row],[Date/Heure]:[BORNE]],$A$1:$AD$1,"TC")</f>
        <v>120.1</v>
      </c>
      <c r="AG288" s="86">
        <f>EXTR_AUTOCLAVE[[#This Row],[Max]]-T0min</f>
        <v>108.60000000000001</v>
      </c>
      <c r="AH288" s="86">
        <f>COUNTIFS(EXTR_AUTOCLAVE[[#This Row],[Date/Heure]:[BORNE]],"&gt;=385",$A$1:$AD$1,"TC")</f>
        <v>0</v>
      </c>
      <c r="AI288" s="86">
        <f>COUNTIFS(EXTR_AUTOCLAVE[[#This Row],[Date/Heure]:[BORNE]],"&gt;=200",$A$1:$AD$1,"TC")</f>
        <v>0</v>
      </c>
      <c r="AJ288" s="86">
        <f>COUNTIFS(EXTR_AUTOCLAVE[[#This Row],[Date/Heure]:[BORNE]],"&gt;=99",$A$1:$AD$1,"TC")</f>
        <v>6</v>
      </c>
    </row>
    <row r="289" spans="1:36" x14ac:dyDescent="0.25">
      <c r="A289" s="71">
        <v>45006.552025462966</v>
      </c>
      <c r="B289">
        <v>115.6</v>
      </c>
      <c r="C289">
        <v>9.3000000000000007</v>
      </c>
      <c r="D289">
        <v>121.6</v>
      </c>
      <c r="E289">
        <v>-115</v>
      </c>
      <c r="F289">
        <v>9.6</v>
      </c>
      <c r="G289">
        <v>117.3</v>
      </c>
      <c r="H289">
        <v>120.6</v>
      </c>
      <c r="I289">
        <v>118.6</v>
      </c>
      <c r="J289">
        <v>121.9</v>
      </c>
      <c r="K289">
        <v>121.2</v>
      </c>
      <c r="L289">
        <v>1372</v>
      </c>
      <c r="M289">
        <v>1372</v>
      </c>
      <c r="N289">
        <v>1372</v>
      </c>
      <c r="O289">
        <v>1372</v>
      </c>
      <c r="P289">
        <v>1372</v>
      </c>
      <c r="Q289">
        <v>1372</v>
      </c>
      <c r="R289">
        <v>127.2</v>
      </c>
      <c r="S289">
        <v>126.3</v>
      </c>
      <c r="T289">
        <v>1372</v>
      </c>
      <c r="U289">
        <v>-11</v>
      </c>
      <c r="V289">
        <v>5</v>
      </c>
      <c r="W289">
        <v>-117</v>
      </c>
      <c r="X289">
        <v>-108</v>
      </c>
      <c r="Y289">
        <v>-3</v>
      </c>
      <c r="Z289">
        <v>-117</v>
      </c>
      <c r="AC289"/>
      <c r="AE289" s="85">
        <f>_xlfn.MAXIFS(EXTR_AUTOCLAVE[[#This Row],[Date/Heure]:[BORNE]],$A$1:$AD$1,"TC")</f>
        <v>127.2</v>
      </c>
      <c r="AF289" s="66">
        <f>_xlfn.MINIFS(EXTR_AUTOCLAVE[[#This Row],[Date/Heure]:[BORNE]],$A$1:$AD$1,"TC")</f>
        <v>118.6</v>
      </c>
      <c r="AG289" s="86">
        <f>EXTR_AUTOCLAVE[[#This Row],[Max]]-T0min</f>
        <v>106.4</v>
      </c>
      <c r="AH289" s="86">
        <f>COUNTIFS(EXTR_AUTOCLAVE[[#This Row],[Date/Heure]:[BORNE]],"&gt;=385",$A$1:$AD$1,"TC")</f>
        <v>0</v>
      </c>
      <c r="AI289" s="86">
        <f>COUNTIFS(EXTR_AUTOCLAVE[[#This Row],[Date/Heure]:[BORNE]],"&gt;=200",$A$1:$AD$1,"TC")</f>
        <v>0</v>
      </c>
      <c r="AJ289" s="86">
        <f>COUNTIFS(EXTR_AUTOCLAVE[[#This Row],[Date/Heure]:[BORNE]],"&gt;=99",$A$1:$AD$1,"TC")</f>
        <v>6</v>
      </c>
    </row>
    <row r="290" spans="1:36" x14ac:dyDescent="0.25">
      <c r="A290" s="71">
        <v>45006.552372685182</v>
      </c>
      <c r="B290">
        <v>112.1</v>
      </c>
      <c r="C290">
        <v>9.1999999999999993</v>
      </c>
      <c r="D290">
        <v>119.1</v>
      </c>
      <c r="E290">
        <v>-115</v>
      </c>
      <c r="F290">
        <v>9.3000000000000007</v>
      </c>
      <c r="G290">
        <v>116.3</v>
      </c>
      <c r="H290">
        <v>118.8</v>
      </c>
      <c r="I290">
        <v>116.9</v>
      </c>
      <c r="J290">
        <v>120.2</v>
      </c>
      <c r="K290">
        <v>119.4</v>
      </c>
      <c r="L290">
        <v>1372</v>
      </c>
      <c r="M290">
        <v>1372</v>
      </c>
      <c r="N290">
        <v>1372</v>
      </c>
      <c r="O290">
        <v>1372</v>
      </c>
      <c r="P290">
        <v>1372</v>
      </c>
      <c r="Q290">
        <v>1372</v>
      </c>
      <c r="R290">
        <v>125.1</v>
      </c>
      <c r="S290">
        <v>124.3</v>
      </c>
      <c r="T290">
        <v>1372</v>
      </c>
      <c r="U290">
        <v>-11</v>
      </c>
      <c r="V290">
        <v>5</v>
      </c>
      <c r="W290">
        <v>-115</v>
      </c>
      <c r="X290">
        <v>-106</v>
      </c>
      <c r="Y290">
        <v>-3</v>
      </c>
      <c r="Z290">
        <v>-116</v>
      </c>
      <c r="AC290"/>
      <c r="AE290" s="85">
        <f>_xlfn.MAXIFS(EXTR_AUTOCLAVE[[#This Row],[Date/Heure]:[BORNE]],$A$1:$AD$1,"TC")</f>
        <v>125.1</v>
      </c>
      <c r="AF290" s="66">
        <f>_xlfn.MINIFS(EXTR_AUTOCLAVE[[#This Row],[Date/Heure]:[BORNE]],$A$1:$AD$1,"TC")</f>
        <v>116.9</v>
      </c>
      <c r="AG290" s="86">
        <f>EXTR_AUTOCLAVE[[#This Row],[Max]]-T0min</f>
        <v>104.3</v>
      </c>
      <c r="AH290" s="86">
        <f>COUNTIFS(EXTR_AUTOCLAVE[[#This Row],[Date/Heure]:[BORNE]],"&gt;=385",$A$1:$AD$1,"TC")</f>
        <v>0</v>
      </c>
      <c r="AI290" s="86">
        <f>COUNTIFS(EXTR_AUTOCLAVE[[#This Row],[Date/Heure]:[BORNE]],"&gt;=200",$A$1:$AD$1,"TC")</f>
        <v>0</v>
      </c>
      <c r="AJ290" s="86">
        <f>COUNTIFS(EXTR_AUTOCLAVE[[#This Row],[Date/Heure]:[BORNE]],"&gt;=99",$A$1:$AD$1,"TC")</f>
        <v>6</v>
      </c>
    </row>
    <row r="291" spans="1:36" x14ac:dyDescent="0.25">
      <c r="A291" s="71">
        <v>45006.552719907406</v>
      </c>
      <c r="B291">
        <v>109.3</v>
      </c>
      <c r="C291">
        <v>8.9</v>
      </c>
      <c r="D291">
        <v>116.6</v>
      </c>
      <c r="E291">
        <v>-115</v>
      </c>
      <c r="F291">
        <v>9.1</v>
      </c>
      <c r="G291">
        <v>113.8</v>
      </c>
      <c r="H291">
        <v>116.4</v>
      </c>
      <c r="I291">
        <v>114.5</v>
      </c>
      <c r="J291">
        <v>117.7</v>
      </c>
      <c r="K291">
        <v>117</v>
      </c>
      <c r="L291">
        <v>1372</v>
      </c>
      <c r="M291">
        <v>1372</v>
      </c>
      <c r="N291">
        <v>1372</v>
      </c>
      <c r="O291">
        <v>1372</v>
      </c>
      <c r="P291">
        <v>1372</v>
      </c>
      <c r="Q291">
        <v>1372</v>
      </c>
      <c r="R291">
        <v>122.7</v>
      </c>
      <c r="S291">
        <v>121.9</v>
      </c>
      <c r="T291">
        <v>1372</v>
      </c>
      <c r="U291">
        <v>-11</v>
      </c>
      <c r="V291">
        <v>6</v>
      </c>
      <c r="W291">
        <v>-113</v>
      </c>
      <c r="X291">
        <v>-105</v>
      </c>
      <c r="Y291">
        <v>-2</v>
      </c>
      <c r="Z291">
        <v>-114</v>
      </c>
      <c r="AC291"/>
      <c r="AE291" s="85">
        <f>_xlfn.MAXIFS(EXTR_AUTOCLAVE[[#This Row],[Date/Heure]:[BORNE]],$A$1:$AD$1,"TC")</f>
        <v>122.7</v>
      </c>
      <c r="AF291" s="66">
        <f>_xlfn.MINIFS(EXTR_AUTOCLAVE[[#This Row],[Date/Heure]:[BORNE]],$A$1:$AD$1,"TC")</f>
        <v>114.5</v>
      </c>
      <c r="AG291" s="86">
        <f>EXTR_AUTOCLAVE[[#This Row],[Max]]-T0min</f>
        <v>101.9</v>
      </c>
      <c r="AH291" s="86">
        <f>COUNTIFS(EXTR_AUTOCLAVE[[#This Row],[Date/Heure]:[BORNE]],"&gt;=385",$A$1:$AD$1,"TC")</f>
        <v>0</v>
      </c>
      <c r="AI291" s="86">
        <f>COUNTIFS(EXTR_AUTOCLAVE[[#This Row],[Date/Heure]:[BORNE]],"&gt;=200",$A$1:$AD$1,"TC")</f>
        <v>0</v>
      </c>
      <c r="AJ291" s="86">
        <f>COUNTIFS(EXTR_AUTOCLAVE[[#This Row],[Date/Heure]:[BORNE]],"&gt;=99",$A$1:$AD$1,"TC")</f>
        <v>6</v>
      </c>
    </row>
    <row r="292" spans="1:36" x14ac:dyDescent="0.25">
      <c r="A292" s="71">
        <v>45006.553067129629</v>
      </c>
      <c r="B292">
        <v>107.2</v>
      </c>
      <c r="C292">
        <v>8.6999999999999993</v>
      </c>
      <c r="D292">
        <v>114.1</v>
      </c>
      <c r="E292">
        <v>-115</v>
      </c>
      <c r="F292">
        <v>8.9</v>
      </c>
      <c r="G292">
        <v>110.9</v>
      </c>
      <c r="H292">
        <v>113.9</v>
      </c>
      <c r="I292">
        <v>112</v>
      </c>
      <c r="J292">
        <v>115.2</v>
      </c>
      <c r="K292">
        <v>114.5</v>
      </c>
      <c r="L292">
        <v>1372</v>
      </c>
      <c r="M292">
        <v>1372</v>
      </c>
      <c r="N292">
        <v>1372</v>
      </c>
      <c r="O292">
        <v>1372</v>
      </c>
      <c r="P292">
        <v>1372</v>
      </c>
      <c r="Q292">
        <v>1372</v>
      </c>
      <c r="R292">
        <v>120.1</v>
      </c>
      <c r="S292">
        <v>119.4</v>
      </c>
      <c r="T292">
        <v>1372</v>
      </c>
      <c r="U292">
        <v>-11</v>
      </c>
      <c r="V292">
        <v>6</v>
      </c>
      <c r="W292">
        <v>-114</v>
      </c>
      <c r="X292">
        <v>-105</v>
      </c>
      <c r="Y292">
        <v>-3</v>
      </c>
      <c r="Z292">
        <v>-115</v>
      </c>
      <c r="AC292"/>
      <c r="AE292" s="85">
        <f>_xlfn.MAXIFS(EXTR_AUTOCLAVE[[#This Row],[Date/Heure]:[BORNE]],$A$1:$AD$1,"TC")</f>
        <v>120.1</v>
      </c>
      <c r="AF292" s="66">
        <f>_xlfn.MINIFS(EXTR_AUTOCLAVE[[#This Row],[Date/Heure]:[BORNE]],$A$1:$AD$1,"TC")</f>
        <v>112</v>
      </c>
      <c r="AG292" s="86">
        <f>EXTR_AUTOCLAVE[[#This Row],[Max]]-T0min</f>
        <v>99.3</v>
      </c>
      <c r="AH292" s="86">
        <f>COUNTIFS(EXTR_AUTOCLAVE[[#This Row],[Date/Heure]:[BORNE]],"&gt;=385",$A$1:$AD$1,"TC")</f>
        <v>0</v>
      </c>
      <c r="AI292" s="86">
        <f>COUNTIFS(EXTR_AUTOCLAVE[[#This Row],[Date/Heure]:[BORNE]],"&gt;=200",$A$1:$AD$1,"TC")</f>
        <v>0</v>
      </c>
      <c r="AJ292" s="86">
        <f>COUNTIFS(EXTR_AUTOCLAVE[[#This Row],[Date/Heure]:[BORNE]],"&gt;=99",$A$1:$AD$1,"TC")</f>
        <v>6</v>
      </c>
    </row>
    <row r="293" spans="1:36" x14ac:dyDescent="0.25">
      <c r="A293" s="71">
        <v>45006.553414351853</v>
      </c>
      <c r="B293">
        <v>104.3</v>
      </c>
      <c r="C293">
        <v>8.5</v>
      </c>
      <c r="D293">
        <v>111.6</v>
      </c>
      <c r="E293">
        <v>-115</v>
      </c>
      <c r="F293">
        <v>8.6999999999999993</v>
      </c>
      <c r="G293">
        <v>108</v>
      </c>
      <c r="H293">
        <v>111.5</v>
      </c>
      <c r="I293">
        <v>109.6</v>
      </c>
      <c r="J293">
        <v>112.7</v>
      </c>
      <c r="K293">
        <v>111.8</v>
      </c>
      <c r="L293">
        <v>1372</v>
      </c>
      <c r="M293">
        <v>1372</v>
      </c>
      <c r="N293">
        <v>1372</v>
      </c>
      <c r="O293">
        <v>1372</v>
      </c>
      <c r="P293">
        <v>1372</v>
      </c>
      <c r="Q293">
        <v>1372</v>
      </c>
      <c r="R293">
        <v>117.7</v>
      </c>
      <c r="S293">
        <v>116.9</v>
      </c>
      <c r="T293">
        <v>1372</v>
      </c>
      <c r="U293">
        <v>-11</v>
      </c>
      <c r="V293">
        <v>6</v>
      </c>
      <c r="W293">
        <v>-114</v>
      </c>
      <c r="X293">
        <v>-105</v>
      </c>
      <c r="Y293">
        <v>-3</v>
      </c>
      <c r="Z293">
        <v>-114</v>
      </c>
      <c r="AC293"/>
      <c r="AE293" s="85">
        <f>_xlfn.MAXIFS(EXTR_AUTOCLAVE[[#This Row],[Date/Heure]:[BORNE]],$A$1:$AD$1,"TC")</f>
        <v>117.7</v>
      </c>
      <c r="AF293" s="66">
        <f>_xlfn.MINIFS(EXTR_AUTOCLAVE[[#This Row],[Date/Heure]:[BORNE]],$A$1:$AD$1,"TC")</f>
        <v>109.6</v>
      </c>
      <c r="AG293" s="86">
        <f>EXTR_AUTOCLAVE[[#This Row],[Max]]-T0min</f>
        <v>96.9</v>
      </c>
      <c r="AH293" s="86">
        <f>COUNTIFS(EXTR_AUTOCLAVE[[#This Row],[Date/Heure]:[BORNE]],"&gt;=385",$A$1:$AD$1,"TC")</f>
        <v>0</v>
      </c>
      <c r="AI293" s="86">
        <f>COUNTIFS(EXTR_AUTOCLAVE[[#This Row],[Date/Heure]:[BORNE]],"&gt;=200",$A$1:$AD$1,"TC")</f>
        <v>0</v>
      </c>
      <c r="AJ293" s="86">
        <f>COUNTIFS(EXTR_AUTOCLAVE[[#This Row],[Date/Heure]:[BORNE]],"&gt;=99",$A$1:$AD$1,"TC")</f>
        <v>6</v>
      </c>
    </row>
    <row r="294" spans="1:36" x14ac:dyDescent="0.25">
      <c r="A294" s="71">
        <v>45006.553761574076</v>
      </c>
      <c r="B294">
        <v>101.9</v>
      </c>
      <c r="C294">
        <v>8.3000000000000007</v>
      </c>
      <c r="D294">
        <v>109.1</v>
      </c>
      <c r="E294">
        <v>-115</v>
      </c>
      <c r="F294">
        <v>8.5</v>
      </c>
      <c r="G294">
        <v>105.5</v>
      </c>
      <c r="H294">
        <v>109</v>
      </c>
      <c r="I294">
        <v>107.1</v>
      </c>
      <c r="J294">
        <v>110.2</v>
      </c>
      <c r="K294">
        <v>109.5</v>
      </c>
      <c r="L294">
        <v>1372</v>
      </c>
      <c r="M294">
        <v>1372</v>
      </c>
      <c r="N294">
        <v>1372</v>
      </c>
      <c r="O294">
        <v>1372</v>
      </c>
      <c r="P294">
        <v>1372</v>
      </c>
      <c r="Q294">
        <v>1372</v>
      </c>
      <c r="R294">
        <v>115.2</v>
      </c>
      <c r="S294">
        <v>114.5</v>
      </c>
      <c r="T294">
        <v>1372</v>
      </c>
      <c r="U294">
        <v>-11</v>
      </c>
      <c r="V294">
        <v>5</v>
      </c>
      <c r="W294">
        <v>-113</v>
      </c>
      <c r="X294">
        <v>-102</v>
      </c>
      <c r="Y294">
        <v>-3</v>
      </c>
      <c r="Z294">
        <v>-114</v>
      </c>
      <c r="AC294"/>
      <c r="AE294" s="85">
        <f>_xlfn.MAXIFS(EXTR_AUTOCLAVE[[#This Row],[Date/Heure]:[BORNE]],$A$1:$AD$1,"TC")</f>
        <v>115.2</v>
      </c>
      <c r="AF294" s="66">
        <f>_xlfn.MINIFS(EXTR_AUTOCLAVE[[#This Row],[Date/Heure]:[BORNE]],$A$1:$AD$1,"TC")</f>
        <v>107.1</v>
      </c>
      <c r="AG294" s="86">
        <f>EXTR_AUTOCLAVE[[#This Row],[Max]]-T0min</f>
        <v>94.4</v>
      </c>
      <c r="AH294" s="86">
        <f>COUNTIFS(EXTR_AUTOCLAVE[[#This Row],[Date/Heure]:[BORNE]],"&gt;=385",$A$1:$AD$1,"TC")</f>
        <v>0</v>
      </c>
      <c r="AI294" s="86">
        <f>COUNTIFS(EXTR_AUTOCLAVE[[#This Row],[Date/Heure]:[BORNE]],"&gt;=200",$A$1:$AD$1,"TC")</f>
        <v>0</v>
      </c>
      <c r="AJ294" s="86">
        <f>COUNTIFS(EXTR_AUTOCLAVE[[#This Row],[Date/Heure]:[BORNE]],"&gt;=99",$A$1:$AD$1,"TC")</f>
        <v>6</v>
      </c>
    </row>
    <row r="295" spans="1:36" x14ac:dyDescent="0.25">
      <c r="A295" s="71">
        <v>45006.554108796299</v>
      </c>
      <c r="B295">
        <v>99</v>
      </c>
      <c r="C295">
        <v>8.1</v>
      </c>
      <c r="D295">
        <v>106.6</v>
      </c>
      <c r="E295">
        <v>-115</v>
      </c>
      <c r="F295">
        <v>8.3000000000000007</v>
      </c>
      <c r="G295">
        <v>103.1</v>
      </c>
      <c r="H295">
        <v>106.5</v>
      </c>
      <c r="I295">
        <v>104.6</v>
      </c>
      <c r="J295">
        <v>107.6</v>
      </c>
      <c r="K295">
        <v>107</v>
      </c>
      <c r="L295">
        <v>1372</v>
      </c>
      <c r="M295">
        <v>1372</v>
      </c>
      <c r="N295">
        <v>1372</v>
      </c>
      <c r="O295">
        <v>1372</v>
      </c>
      <c r="P295">
        <v>1372</v>
      </c>
      <c r="Q295">
        <v>1372</v>
      </c>
      <c r="R295">
        <v>112.9</v>
      </c>
      <c r="S295">
        <v>112.1</v>
      </c>
      <c r="T295">
        <v>1372</v>
      </c>
      <c r="U295">
        <v>-11</v>
      </c>
      <c r="V295">
        <v>6</v>
      </c>
      <c r="W295">
        <v>-113</v>
      </c>
      <c r="X295">
        <v>-107</v>
      </c>
      <c r="Y295">
        <v>-3</v>
      </c>
      <c r="Z295">
        <v>-114</v>
      </c>
      <c r="AC295"/>
      <c r="AE295" s="85">
        <f>_xlfn.MAXIFS(EXTR_AUTOCLAVE[[#This Row],[Date/Heure]:[BORNE]],$A$1:$AD$1,"TC")</f>
        <v>112.9</v>
      </c>
      <c r="AF295" s="66">
        <f>_xlfn.MINIFS(EXTR_AUTOCLAVE[[#This Row],[Date/Heure]:[BORNE]],$A$1:$AD$1,"TC")</f>
        <v>104.6</v>
      </c>
      <c r="AG295" s="86">
        <f>EXTR_AUTOCLAVE[[#This Row],[Max]]-T0min</f>
        <v>92.100000000000009</v>
      </c>
      <c r="AH295" s="86">
        <f>COUNTIFS(EXTR_AUTOCLAVE[[#This Row],[Date/Heure]:[BORNE]],"&gt;=385",$A$1:$AD$1,"TC")</f>
        <v>0</v>
      </c>
      <c r="AI295" s="86">
        <f>COUNTIFS(EXTR_AUTOCLAVE[[#This Row],[Date/Heure]:[BORNE]],"&gt;=200",$A$1:$AD$1,"TC")</f>
        <v>0</v>
      </c>
      <c r="AJ295" s="86">
        <f>COUNTIFS(EXTR_AUTOCLAVE[[#This Row],[Date/Heure]:[BORNE]],"&gt;=99",$A$1:$AD$1,"TC")</f>
        <v>6</v>
      </c>
    </row>
    <row r="296" spans="1:36" x14ac:dyDescent="0.25">
      <c r="A296" s="71">
        <v>45006.554456018515</v>
      </c>
      <c r="B296">
        <v>96.5</v>
      </c>
      <c r="C296">
        <v>7.9</v>
      </c>
      <c r="D296">
        <v>104.1</v>
      </c>
      <c r="E296">
        <v>-115</v>
      </c>
      <c r="F296">
        <v>8.1</v>
      </c>
      <c r="G296">
        <v>100.6</v>
      </c>
      <c r="H296">
        <v>104.1</v>
      </c>
      <c r="I296">
        <v>102.2</v>
      </c>
      <c r="J296">
        <v>105.2</v>
      </c>
      <c r="K296">
        <v>104.3</v>
      </c>
      <c r="L296">
        <v>1372</v>
      </c>
      <c r="M296">
        <v>1372</v>
      </c>
      <c r="N296">
        <v>1372</v>
      </c>
      <c r="O296">
        <v>1372</v>
      </c>
      <c r="P296">
        <v>1372</v>
      </c>
      <c r="Q296">
        <v>1372</v>
      </c>
      <c r="R296">
        <v>110.5</v>
      </c>
      <c r="S296">
        <v>109.8</v>
      </c>
      <c r="T296">
        <v>1372</v>
      </c>
      <c r="U296">
        <v>-11</v>
      </c>
      <c r="V296">
        <v>5</v>
      </c>
      <c r="W296">
        <v>-114</v>
      </c>
      <c r="X296">
        <v>-106</v>
      </c>
      <c r="Y296">
        <v>-3</v>
      </c>
      <c r="Z296">
        <v>-116</v>
      </c>
      <c r="AC296"/>
      <c r="AE296" s="85">
        <f>_xlfn.MAXIFS(EXTR_AUTOCLAVE[[#This Row],[Date/Heure]:[BORNE]],$A$1:$AD$1,"TC")</f>
        <v>110.5</v>
      </c>
      <c r="AF296" s="66">
        <f>_xlfn.MINIFS(EXTR_AUTOCLAVE[[#This Row],[Date/Heure]:[BORNE]],$A$1:$AD$1,"TC")</f>
        <v>102.2</v>
      </c>
      <c r="AG296" s="86">
        <f>EXTR_AUTOCLAVE[[#This Row],[Max]]-T0min</f>
        <v>89.7</v>
      </c>
      <c r="AH296" s="86">
        <f>COUNTIFS(EXTR_AUTOCLAVE[[#This Row],[Date/Heure]:[BORNE]],"&gt;=385",$A$1:$AD$1,"TC")</f>
        <v>0</v>
      </c>
      <c r="AI296" s="86">
        <f>COUNTIFS(EXTR_AUTOCLAVE[[#This Row],[Date/Heure]:[BORNE]],"&gt;=200",$A$1:$AD$1,"TC")</f>
        <v>0</v>
      </c>
      <c r="AJ296" s="86">
        <f>COUNTIFS(EXTR_AUTOCLAVE[[#This Row],[Date/Heure]:[BORNE]],"&gt;=99",$A$1:$AD$1,"TC")</f>
        <v>6</v>
      </c>
    </row>
    <row r="297" spans="1:36" x14ac:dyDescent="0.25">
      <c r="A297" s="71">
        <v>45006.554803240739</v>
      </c>
      <c r="B297">
        <v>93.3</v>
      </c>
      <c r="C297">
        <v>7.7</v>
      </c>
      <c r="D297">
        <v>101.6</v>
      </c>
      <c r="E297">
        <v>-115</v>
      </c>
      <c r="F297">
        <v>7.8</v>
      </c>
      <c r="G297">
        <v>98.3</v>
      </c>
      <c r="H297">
        <v>101.6</v>
      </c>
      <c r="I297">
        <v>99.8</v>
      </c>
      <c r="J297">
        <v>102.5</v>
      </c>
      <c r="K297">
        <v>102.2</v>
      </c>
      <c r="L297">
        <v>1372</v>
      </c>
      <c r="M297">
        <v>1372</v>
      </c>
      <c r="N297">
        <v>1372</v>
      </c>
      <c r="O297">
        <v>1372</v>
      </c>
      <c r="P297">
        <v>1372</v>
      </c>
      <c r="Q297">
        <v>1372</v>
      </c>
      <c r="R297">
        <v>108.2</v>
      </c>
      <c r="S297">
        <v>107.6</v>
      </c>
      <c r="T297">
        <v>1372</v>
      </c>
      <c r="U297">
        <v>-11</v>
      </c>
      <c r="V297">
        <v>5</v>
      </c>
      <c r="W297">
        <v>-113</v>
      </c>
      <c r="X297">
        <v>-106</v>
      </c>
      <c r="Y297">
        <v>-3</v>
      </c>
      <c r="Z297">
        <v>-115</v>
      </c>
      <c r="AC297"/>
      <c r="AE297" s="85">
        <f>_xlfn.MAXIFS(EXTR_AUTOCLAVE[[#This Row],[Date/Heure]:[BORNE]],$A$1:$AD$1,"TC")</f>
        <v>108.2</v>
      </c>
      <c r="AF297" s="66">
        <f>_xlfn.MINIFS(EXTR_AUTOCLAVE[[#This Row],[Date/Heure]:[BORNE]],$A$1:$AD$1,"TC")</f>
        <v>99.8</v>
      </c>
      <c r="AG297" s="86">
        <f>EXTR_AUTOCLAVE[[#This Row],[Max]]-T0min</f>
        <v>87.4</v>
      </c>
      <c r="AH297" s="86">
        <f>COUNTIFS(EXTR_AUTOCLAVE[[#This Row],[Date/Heure]:[BORNE]],"&gt;=385",$A$1:$AD$1,"TC")</f>
        <v>0</v>
      </c>
      <c r="AI297" s="86">
        <f>COUNTIFS(EXTR_AUTOCLAVE[[#This Row],[Date/Heure]:[BORNE]],"&gt;=200",$A$1:$AD$1,"TC")</f>
        <v>0</v>
      </c>
      <c r="AJ297" s="86">
        <f>COUNTIFS(EXTR_AUTOCLAVE[[#This Row],[Date/Heure]:[BORNE]],"&gt;=99",$A$1:$AD$1,"TC")</f>
        <v>6</v>
      </c>
    </row>
    <row r="298" spans="1:36" x14ac:dyDescent="0.25">
      <c r="A298" s="71">
        <v>45006.555150462962</v>
      </c>
      <c r="B298">
        <v>90.4</v>
      </c>
      <c r="C298">
        <v>7.5</v>
      </c>
      <c r="D298">
        <v>99.1</v>
      </c>
      <c r="E298">
        <v>-115</v>
      </c>
      <c r="F298">
        <v>7.6</v>
      </c>
      <c r="G298">
        <v>96.1</v>
      </c>
      <c r="H298">
        <v>99.3</v>
      </c>
      <c r="I298">
        <v>97.5</v>
      </c>
      <c r="J298">
        <v>100.5</v>
      </c>
      <c r="K298">
        <v>99.9</v>
      </c>
      <c r="L298">
        <v>1372</v>
      </c>
      <c r="M298">
        <v>1372</v>
      </c>
      <c r="N298">
        <v>1372</v>
      </c>
      <c r="O298">
        <v>1372</v>
      </c>
      <c r="P298">
        <v>1372</v>
      </c>
      <c r="Q298">
        <v>1372</v>
      </c>
      <c r="R298">
        <v>105.9</v>
      </c>
      <c r="S298">
        <v>105.4</v>
      </c>
      <c r="T298">
        <v>1372</v>
      </c>
      <c r="U298">
        <v>-11</v>
      </c>
      <c r="V298">
        <v>6</v>
      </c>
      <c r="W298">
        <v>-114</v>
      </c>
      <c r="X298">
        <v>-106</v>
      </c>
      <c r="Y298">
        <v>-3</v>
      </c>
      <c r="Z298">
        <v>-115</v>
      </c>
      <c r="AC298"/>
      <c r="AE298" s="85">
        <f>_xlfn.MAXIFS(EXTR_AUTOCLAVE[[#This Row],[Date/Heure]:[BORNE]],$A$1:$AD$1,"TC")</f>
        <v>105.9</v>
      </c>
      <c r="AF298" s="66">
        <f>_xlfn.MINIFS(EXTR_AUTOCLAVE[[#This Row],[Date/Heure]:[BORNE]],$A$1:$AD$1,"TC")</f>
        <v>97.5</v>
      </c>
      <c r="AG298" s="86">
        <f>EXTR_AUTOCLAVE[[#This Row],[Max]]-T0min</f>
        <v>85.100000000000009</v>
      </c>
      <c r="AH298" s="86">
        <f>COUNTIFS(EXTR_AUTOCLAVE[[#This Row],[Date/Heure]:[BORNE]],"&gt;=385",$A$1:$AD$1,"TC")</f>
        <v>0</v>
      </c>
      <c r="AI298" s="86">
        <f>COUNTIFS(EXTR_AUTOCLAVE[[#This Row],[Date/Heure]:[BORNE]],"&gt;=200",$A$1:$AD$1,"TC")</f>
        <v>0</v>
      </c>
      <c r="AJ298" s="86">
        <f>COUNTIFS(EXTR_AUTOCLAVE[[#This Row],[Date/Heure]:[BORNE]],"&gt;=99",$A$1:$AD$1,"TC")</f>
        <v>5</v>
      </c>
    </row>
    <row r="299" spans="1:36" x14ac:dyDescent="0.25">
      <c r="A299" s="71">
        <v>45006.555497685185</v>
      </c>
      <c r="B299">
        <v>87.5</v>
      </c>
      <c r="C299">
        <v>7.3</v>
      </c>
      <c r="D299">
        <v>96.6</v>
      </c>
      <c r="E299">
        <v>-115</v>
      </c>
      <c r="F299">
        <v>7.4</v>
      </c>
      <c r="G299">
        <v>94.1</v>
      </c>
      <c r="H299">
        <v>97</v>
      </c>
      <c r="I299">
        <v>95.4</v>
      </c>
      <c r="J299">
        <v>98</v>
      </c>
      <c r="K299">
        <v>97.5</v>
      </c>
      <c r="L299">
        <v>1372</v>
      </c>
      <c r="M299">
        <v>1372</v>
      </c>
      <c r="N299">
        <v>1372</v>
      </c>
      <c r="O299">
        <v>1372</v>
      </c>
      <c r="P299">
        <v>1372</v>
      </c>
      <c r="Q299">
        <v>1372</v>
      </c>
      <c r="R299">
        <v>103.6</v>
      </c>
      <c r="S299">
        <v>103.2</v>
      </c>
      <c r="T299">
        <v>1372</v>
      </c>
      <c r="U299">
        <v>-11</v>
      </c>
      <c r="V299">
        <v>5</v>
      </c>
      <c r="W299">
        <v>-114</v>
      </c>
      <c r="X299">
        <v>-106</v>
      </c>
      <c r="Y299">
        <v>-3</v>
      </c>
      <c r="Z299">
        <v>-115</v>
      </c>
      <c r="AC299"/>
      <c r="AE299" s="85">
        <f>_xlfn.MAXIFS(EXTR_AUTOCLAVE[[#This Row],[Date/Heure]:[BORNE]],$A$1:$AD$1,"TC")</f>
        <v>103.6</v>
      </c>
      <c r="AF299" s="66">
        <f>_xlfn.MINIFS(EXTR_AUTOCLAVE[[#This Row],[Date/Heure]:[BORNE]],$A$1:$AD$1,"TC")</f>
        <v>95.4</v>
      </c>
      <c r="AG299" s="86">
        <f>EXTR_AUTOCLAVE[[#This Row],[Max]]-T0min</f>
        <v>82.8</v>
      </c>
      <c r="AH299" s="86">
        <f>COUNTIFS(EXTR_AUTOCLAVE[[#This Row],[Date/Heure]:[BORNE]],"&gt;=385",$A$1:$AD$1,"TC")</f>
        <v>0</v>
      </c>
      <c r="AI299" s="86">
        <f>COUNTIFS(EXTR_AUTOCLAVE[[#This Row],[Date/Heure]:[BORNE]],"&gt;=200",$A$1:$AD$1,"TC")</f>
        <v>0</v>
      </c>
      <c r="AJ299" s="86">
        <f>COUNTIFS(EXTR_AUTOCLAVE[[#This Row],[Date/Heure]:[BORNE]],"&gt;=99",$A$1:$AD$1,"TC")</f>
        <v>2</v>
      </c>
    </row>
    <row r="300" spans="1:36" x14ac:dyDescent="0.25">
      <c r="A300" s="71">
        <v>45006.555844907409</v>
      </c>
      <c r="B300">
        <v>84</v>
      </c>
      <c r="C300">
        <v>7.1</v>
      </c>
      <c r="D300">
        <v>94.1</v>
      </c>
      <c r="E300">
        <v>-115</v>
      </c>
      <c r="F300">
        <v>7.2</v>
      </c>
      <c r="G300">
        <v>92</v>
      </c>
      <c r="H300">
        <v>94.8</v>
      </c>
      <c r="I300">
        <v>93.3</v>
      </c>
      <c r="J300">
        <v>96.2</v>
      </c>
      <c r="K300">
        <v>95.7</v>
      </c>
      <c r="L300">
        <v>1372</v>
      </c>
      <c r="M300">
        <v>1372</v>
      </c>
      <c r="N300">
        <v>1372</v>
      </c>
      <c r="O300">
        <v>1372</v>
      </c>
      <c r="P300">
        <v>1372</v>
      </c>
      <c r="Q300">
        <v>1372</v>
      </c>
      <c r="R300">
        <v>101.4</v>
      </c>
      <c r="S300">
        <v>101.2</v>
      </c>
      <c r="T300">
        <v>1372</v>
      </c>
      <c r="U300">
        <v>-11</v>
      </c>
      <c r="V300">
        <v>5</v>
      </c>
      <c r="W300">
        <v>-114</v>
      </c>
      <c r="X300">
        <v>-103</v>
      </c>
      <c r="Y300">
        <v>-3</v>
      </c>
      <c r="Z300">
        <v>-115</v>
      </c>
      <c r="AC300"/>
      <c r="AE300" s="85">
        <f>_xlfn.MAXIFS(EXTR_AUTOCLAVE[[#This Row],[Date/Heure]:[BORNE]],$A$1:$AD$1,"TC")</f>
        <v>101.4</v>
      </c>
      <c r="AF300" s="66">
        <f>_xlfn.MINIFS(EXTR_AUTOCLAVE[[#This Row],[Date/Heure]:[BORNE]],$A$1:$AD$1,"TC")</f>
        <v>93.3</v>
      </c>
      <c r="AG300" s="86">
        <f>EXTR_AUTOCLAVE[[#This Row],[Max]]-T0min</f>
        <v>80.600000000000009</v>
      </c>
      <c r="AH300" s="86">
        <f>COUNTIFS(EXTR_AUTOCLAVE[[#This Row],[Date/Heure]:[BORNE]],"&gt;=385",$A$1:$AD$1,"TC")</f>
        <v>0</v>
      </c>
      <c r="AI300" s="86">
        <f>COUNTIFS(EXTR_AUTOCLAVE[[#This Row],[Date/Heure]:[BORNE]],"&gt;=200",$A$1:$AD$1,"TC")</f>
        <v>0</v>
      </c>
      <c r="AJ300" s="86">
        <f>COUNTIFS(EXTR_AUTOCLAVE[[#This Row],[Date/Heure]:[BORNE]],"&gt;=99",$A$1:$AD$1,"TC")</f>
        <v>2</v>
      </c>
    </row>
    <row r="301" spans="1:36" x14ac:dyDescent="0.25">
      <c r="A301" s="72">
        <v>45006.556192129632</v>
      </c>
      <c r="B301">
        <v>80.3</v>
      </c>
      <c r="C301">
        <v>6.9</v>
      </c>
      <c r="D301">
        <v>91.6</v>
      </c>
      <c r="E301">
        <v>-115</v>
      </c>
      <c r="F301">
        <v>7</v>
      </c>
      <c r="G301">
        <v>90.2</v>
      </c>
      <c r="H301">
        <v>92.7</v>
      </c>
      <c r="I301">
        <v>91.4</v>
      </c>
      <c r="J301">
        <v>94.1</v>
      </c>
      <c r="K301">
        <v>93.6</v>
      </c>
      <c r="L301">
        <v>1372</v>
      </c>
      <c r="M301">
        <v>1372</v>
      </c>
      <c r="N301">
        <v>1372</v>
      </c>
      <c r="O301">
        <v>1372</v>
      </c>
      <c r="P301">
        <v>1372</v>
      </c>
      <c r="Q301">
        <v>1372</v>
      </c>
      <c r="R301">
        <v>99.3</v>
      </c>
      <c r="S301">
        <v>99.1</v>
      </c>
      <c r="T301">
        <v>1372</v>
      </c>
      <c r="U301">
        <v>-11</v>
      </c>
      <c r="V301">
        <v>5</v>
      </c>
      <c r="W301">
        <v>-114</v>
      </c>
      <c r="X301">
        <v>-108</v>
      </c>
      <c r="Y301">
        <v>-3</v>
      </c>
      <c r="Z301">
        <v>-115</v>
      </c>
      <c r="AC301"/>
      <c r="AE301" s="84">
        <f>_xlfn.MAXIFS(EXTR_AUTOCLAVE[[#This Row],[Date/Heure]:[BORNE]],$A$1:$AD$1,"TC")</f>
        <v>99.3</v>
      </c>
      <c r="AF301" s="66">
        <f>_xlfn.MINIFS(EXTR_AUTOCLAVE[[#This Row],[Date/Heure]:[BORNE]],$A$1:$AD$1,"TC")</f>
        <v>91.4</v>
      </c>
      <c r="AG301" s="86">
        <f>EXTR_AUTOCLAVE[[#This Row],[Max]]-T0min</f>
        <v>78.5</v>
      </c>
      <c r="AH301" s="86">
        <f>COUNTIFS(EXTR_AUTOCLAVE[[#This Row],[Date/Heure]:[BORNE]],"&gt;=385",$A$1:$AD$1,"TC")</f>
        <v>0</v>
      </c>
      <c r="AI301" s="86">
        <f>COUNTIFS(EXTR_AUTOCLAVE[[#This Row],[Date/Heure]:[BORNE]],"&gt;=200",$A$1:$AD$1,"TC")</f>
        <v>0</v>
      </c>
      <c r="AJ301" s="86">
        <f>COUNTIFS(EXTR_AUTOCLAVE[[#This Row],[Date/Heure]:[BORNE]],"&gt;=99",$A$1:$AD$1,"TC")</f>
        <v>2</v>
      </c>
    </row>
    <row r="302" spans="1:36" x14ac:dyDescent="0.25">
      <c r="A302" s="71">
        <v>45006.556539351855</v>
      </c>
      <c r="B302">
        <v>76.400000000000006</v>
      </c>
      <c r="C302">
        <v>6.7</v>
      </c>
      <c r="D302">
        <v>89.1</v>
      </c>
      <c r="E302">
        <v>-115</v>
      </c>
      <c r="F302">
        <v>6.8</v>
      </c>
      <c r="G302">
        <v>88.4</v>
      </c>
      <c r="H302">
        <v>90.9</v>
      </c>
      <c r="I302">
        <v>89.6</v>
      </c>
      <c r="J302">
        <v>92.5</v>
      </c>
      <c r="K302">
        <v>92</v>
      </c>
      <c r="L302">
        <v>1372</v>
      </c>
      <c r="M302">
        <v>1372</v>
      </c>
      <c r="N302">
        <v>1372</v>
      </c>
      <c r="O302">
        <v>1372</v>
      </c>
      <c r="P302">
        <v>1372</v>
      </c>
      <c r="Q302">
        <v>1372</v>
      </c>
      <c r="R302">
        <v>97.2</v>
      </c>
      <c r="S302">
        <v>97.3</v>
      </c>
      <c r="T302">
        <v>1372</v>
      </c>
      <c r="U302">
        <v>-11</v>
      </c>
      <c r="V302">
        <v>6</v>
      </c>
      <c r="W302">
        <v>-114</v>
      </c>
      <c r="X302">
        <v>-106</v>
      </c>
      <c r="Y302">
        <v>-3</v>
      </c>
      <c r="Z302">
        <v>-115</v>
      </c>
      <c r="AC302"/>
      <c r="AE302" s="85">
        <f>_xlfn.MAXIFS(EXTR_AUTOCLAVE[[#This Row],[Date/Heure]:[BORNE]],$A$1:$AD$1,"TC")</f>
        <v>97.3</v>
      </c>
      <c r="AF302" s="66">
        <f>_xlfn.MINIFS(EXTR_AUTOCLAVE[[#This Row],[Date/Heure]:[BORNE]],$A$1:$AD$1,"TC")</f>
        <v>89.6</v>
      </c>
      <c r="AG302" s="86">
        <f>EXTR_AUTOCLAVE[[#This Row],[Max]]-T0min</f>
        <v>76.5</v>
      </c>
      <c r="AH302" s="86">
        <f>COUNTIFS(EXTR_AUTOCLAVE[[#This Row],[Date/Heure]:[BORNE]],"&gt;=385",$A$1:$AD$1,"TC")</f>
        <v>0</v>
      </c>
      <c r="AI302" s="86">
        <f>COUNTIFS(EXTR_AUTOCLAVE[[#This Row],[Date/Heure]:[BORNE]],"&gt;=200",$A$1:$AD$1,"TC")</f>
        <v>0</v>
      </c>
      <c r="AJ302" s="86">
        <f>COUNTIFS(EXTR_AUTOCLAVE[[#This Row],[Date/Heure]:[BORNE]],"&gt;=99",$A$1:$AD$1,"TC")</f>
        <v>0</v>
      </c>
    </row>
    <row r="303" spans="1:36" x14ac:dyDescent="0.25">
      <c r="A303" s="71">
        <v>45006.556886574072</v>
      </c>
      <c r="B303">
        <v>71.3</v>
      </c>
      <c r="C303">
        <v>6.5</v>
      </c>
      <c r="D303">
        <v>86.6</v>
      </c>
      <c r="E303">
        <v>-115</v>
      </c>
      <c r="F303">
        <v>6.6</v>
      </c>
      <c r="G303">
        <v>86.8</v>
      </c>
      <c r="H303">
        <v>89.1</v>
      </c>
      <c r="I303">
        <v>87.8</v>
      </c>
      <c r="J303">
        <v>90.7</v>
      </c>
      <c r="K303">
        <v>90</v>
      </c>
      <c r="L303">
        <v>1372</v>
      </c>
      <c r="M303">
        <v>1372</v>
      </c>
      <c r="N303">
        <v>1372</v>
      </c>
      <c r="O303">
        <v>1372</v>
      </c>
      <c r="P303">
        <v>1372</v>
      </c>
      <c r="Q303">
        <v>1372</v>
      </c>
      <c r="R303">
        <v>95.3</v>
      </c>
      <c r="S303">
        <v>95.5</v>
      </c>
      <c r="T303">
        <v>1372</v>
      </c>
      <c r="U303">
        <v>-11</v>
      </c>
      <c r="V303">
        <v>5</v>
      </c>
      <c r="W303">
        <v>-113</v>
      </c>
      <c r="X303">
        <v>-109</v>
      </c>
      <c r="Y303">
        <v>-3</v>
      </c>
      <c r="Z303">
        <v>-114</v>
      </c>
      <c r="AC303"/>
      <c r="AE303" s="85">
        <f>_xlfn.MAXIFS(EXTR_AUTOCLAVE[[#This Row],[Date/Heure]:[BORNE]],$A$1:$AD$1,"TC")</f>
        <v>95.5</v>
      </c>
      <c r="AF303" s="66">
        <f>_xlfn.MINIFS(EXTR_AUTOCLAVE[[#This Row],[Date/Heure]:[BORNE]],$A$1:$AD$1,"TC")</f>
        <v>87.8</v>
      </c>
      <c r="AG303" s="86">
        <f>EXTR_AUTOCLAVE[[#This Row],[Max]]-T0min</f>
        <v>74.7</v>
      </c>
      <c r="AH303" s="86">
        <f>COUNTIFS(EXTR_AUTOCLAVE[[#This Row],[Date/Heure]:[BORNE]],"&gt;=385",$A$1:$AD$1,"TC")</f>
        <v>0</v>
      </c>
      <c r="AI303" s="86">
        <f>COUNTIFS(EXTR_AUTOCLAVE[[#This Row],[Date/Heure]:[BORNE]],"&gt;=200",$A$1:$AD$1,"TC")</f>
        <v>0</v>
      </c>
      <c r="AJ303" s="86">
        <f>COUNTIFS(EXTR_AUTOCLAVE[[#This Row],[Date/Heure]:[BORNE]],"&gt;=99",$A$1:$AD$1,"TC")</f>
        <v>0</v>
      </c>
    </row>
    <row r="304" spans="1:36" x14ac:dyDescent="0.25">
      <c r="A304" s="71">
        <v>45006.557233796295</v>
      </c>
      <c r="B304">
        <v>66.099999999999994</v>
      </c>
      <c r="C304">
        <v>6.3</v>
      </c>
      <c r="D304">
        <v>84.1</v>
      </c>
      <c r="E304">
        <v>-115</v>
      </c>
      <c r="F304">
        <v>6.4</v>
      </c>
      <c r="G304">
        <v>85.2</v>
      </c>
      <c r="H304">
        <v>87.4</v>
      </c>
      <c r="I304">
        <v>86.1</v>
      </c>
      <c r="J304">
        <v>88.8</v>
      </c>
      <c r="K304">
        <v>88.4</v>
      </c>
      <c r="L304">
        <v>1372</v>
      </c>
      <c r="M304">
        <v>1372</v>
      </c>
      <c r="N304">
        <v>1372</v>
      </c>
      <c r="O304">
        <v>1372</v>
      </c>
      <c r="P304">
        <v>1372</v>
      </c>
      <c r="Q304">
        <v>1372</v>
      </c>
      <c r="R304">
        <v>93.4</v>
      </c>
      <c r="S304">
        <v>93.7</v>
      </c>
      <c r="T304">
        <v>1372</v>
      </c>
      <c r="U304">
        <v>-11</v>
      </c>
      <c r="V304">
        <v>6</v>
      </c>
      <c r="W304">
        <v>-114</v>
      </c>
      <c r="X304">
        <v>-106</v>
      </c>
      <c r="Y304">
        <v>-3</v>
      </c>
      <c r="Z304">
        <v>-115</v>
      </c>
      <c r="AC304"/>
      <c r="AE304" s="85">
        <f>_xlfn.MAXIFS(EXTR_AUTOCLAVE[[#This Row],[Date/Heure]:[BORNE]],$A$1:$AD$1,"TC")</f>
        <v>93.7</v>
      </c>
      <c r="AF304" s="66">
        <f>_xlfn.MINIFS(EXTR_AUTOCLAVE[[#This Row],[Date/Heure]:[BORNE]],$A$1:$AD$1,"TC")</f>
        <v>86.1</v>
      </c>
      <c r="AG304" s="86">
        <f>EXTR_AUTOCLAVE[[#This Row],[Max]]-T0min</f>
        <v>72.900000000000006</v>
      </c>
      <c r="AH304" s="86">
        <f>COUNTIFS(EXTR_AUTOCLAVE[[#This Row],[Date/Heure]:[BORNE]],"&gt;=385",$A$1:$AD$1,"TC")</f>
        <v>0</v>
      </c>
      <c r="AI304" s="86">
        <f>COUNTIFS(EXTR_AUTOCLAVE[[#This Row],[Date/Heure]:[BORNE]],"&gt;=200",$A$1:$AD$1,"TC")</f>
        <v>0</v>
      </c>
      <c r="AJ304" s="86">
        <f>COUNTIFS(EXTR_AUTOCLAVE[[#This Row],[Date/Heure]:[BORNE]],"&gt;=99",$A$1:$AD$1,"TC")</f>
        <v>0</v>
      </c>
    </row>
    <row r="305" spans="1:36" x14ac:dyDescent="0.25">
      <c r="A305" s="71">
        <v>45006.557581018518</v>
      </c>
      <c r="B305">
        <v>60</v>
      </c>
      <c r="C305">
        <v>6.1</v>
      </c>
      <c r="D305">
        <v>81.599999999999994</v>
      </c>
      <c r="E305">
        <v>-115</v>
      </c>
      <c r="F305">
        <v>6.2</v>
      </c>
      <c r="G305">
        <v>83.6</v>
      </c>
      <c r="H305">
        <v>85.9</v>
      </c>
      <c r="I305">
        <v>84.5</v>
      </c>
      <c r="J305">
        <v>87.5</v>
      </c>
      <c r="K305">
        <v>86.8</v>
      </c>
      <c r="L305">
        <v>1372</v>
      </c>
      <c r="M305">
        <v>1372</v>
      </c>
      <c r="N305">
        <v>1372</v>
      </c>
      <c r="O305">
        <v>1372</v>
      </c>
      <c r="P305">
        <v>1372</v>
      </c>
      <c r="Q305">
        <v>1372</v>
      </c>
      <c r="R305">
        <v>91.5</v>
      </c>
      <c r="S305">
        <v>92.1</v>
      </c>
      <c r="T305">
        <v>1372</v>
      </c>
      <c r="U305">
        <v>-11</v>
      </c>
      <c r="V305">
        <v>6</v>
      </c>
      <c r="W305">
        <v>-113</v>
      </c>
      <c r="X305">
        <v>-109</v>
      </c>
      <c r="Y305">
        <v>-3</v>
      </c>
      <c r="Z305">
        <v>-115</v>
      </c>
      <c r="AC305"/>
      <c r="AE305" s="85">
        <f>_xlfn.MAXIFS(EXTR_AUTOCLAVE[[#This Row],[Date/Heure]:[BORNE]],$A$1:$AD$1,"TC")</f>
        <v>92.1</v>
      </c>
      <c r="AF305" s="66">
        <f>_xlfn.MINIFS(EXTR_AUTOCLAVE[[#This Row],[Date/Heure]:[BORNE]],$A$1:$AD$1,"TC")</f>
        <v>84.5</v>
      </c>
      <c r="AG305" s="86">
        <f>EXTR_AUTOCLAVE[[#This Row],[Max]]-T0min</f>
        <v>71.3</v>
      </c>
      <c r="AH305" s="86">
        <f>COUNTIFS(EXTR_AUTOCLAVE[[#This Row],[Date/Heure]:[BORNE]],"&gt;=385",$A$1:$AD$1,"TC")</f>
        <v>0</v>
      </c>
      <c r="AI305" s="86">
        <f>COUNTIFS(EXTR_AUTOCLAVE[[#This Row],[Date/Heure]:[BORNE]],"&gt;=200",$A$1:$AD$1,"TC")</f>
        <v>0</v>
      </c>
      <c r="AJ305" s="86">
        <f>COUNTIFS(EXTR_AUTOCLAVE[[#This Row],[Date/Heure]:[BORNE]],"&gt;=99",$A$1:$AD$1,"TC")</f>
        <v>0</v>
      </c>
    </row>
    <row r="306" spans="1:36" x14ac:dyDescent="0.25">
      <c r="A306" s="71">
        <v>45006.557928240742</v>
      </c>
      <c r="B306">
        <v>53.8</v>
      </c>
      <c r="C306">
        <v>5.9</v>
      </c>
      <c r="D306">
        <v>79.099999999999994</v>
      </c>
      <c r="E306">
        <v>-115</v>
      </c>
      <c r="F306">
        <v>6</v>
      </c>
      <c r="G306">
        <v>82.2</v>
      </c>
      <c r="H306">
        <v>84.3</v>
      </c>
      <c r="I306">
        <v>83</v>
      </c>
      <c r="J306">
        <v>85.9</v>
      </c>
      <c r="K306">
        <v>85.3</v>
      </c>
      <c r="L306">
        <v>1372</v>
      </c>
      <c r="M306">
        <v>1372</v>
      </c>
      <c r="N306">
        <v>1372</v>
      </c>
      <c r="O306">
        <v>1372</v>
      </c>
      <c r="P306">
        <v>1372</v>
      </c>
      <c r="Q306">
        <v>1372</v>
      </c>
      <c r="R306">
        <v>89.8</v>
      </c>
      <c r="S306">
        <v>90.5</v>
      </c>
      <c r="T306">
        <v>1372</v>
      </c>
      <c r="U306">
        <v>-11</v>
      </c>
      <c r="V306">
        <v>6</v>
      </c>
      <c r="W306">
        <v>-113</v>
      </c>
      <c r="X306">
        <v>-106</v>
      </c>
      <c r="Y306">
        <v>-3</v>
      </c>
      <c r="Z306">
        <v>-115</v>
      </c>
      <c r="AC306"/>
      <c r="AE306" s="85">
        <f>_xlfn.MAXIFS(EXTR_AUTOCLAVE[[#This Row],[Date/Heure]:[BORNE]],$A$1:$AD$1,"TC")</f>
        <v>90.5</v>
      </c>
      <c r="AF306" s="66">
        <f>_xlfn.MINIFS(EXTR_AUTOCLAVE[[#This Row],[Date/Heure]:[BORNE]],$A$1:$AD$1,"TC")</f>
        <v>83</v>
      </c>
      <c r="AG306" s="86">
        <f>EXTR_AUTOCLAVE[[#This Row],[Max]]-T0min</f>
        <v>69.7</v>
      </c>
      <c r="AH306" s="86">
        <f>COUNTIFS(EXTR_AUTOCLAVE[[#This Row],[Date/Heure]:[BORNE]],"&gt;=385",$A$1:$AD$1,"TC")</f>
        <v>0</v>
      </c>
      <c r="AI306" s="86">
        <f>COUNTIFS(EXTR_AUTOCLAVE[[#This Row],[Date/Heure]:[BORNE]],"&gt;=200",$A$1:$AD$1,"TC")</f>
        <v>0</v>
      </c>
      <c r="AJ306" s="86">
        <f>COUNTIFS(EXTR_AUTOCLAVE[[#This Row],[Date/Heure]:[BORNE]],"&gt;=99",$A$1:$AD$1,"TC")</f>
        <v>0</v>
      </c>
    </row>
    <row r="307" spans="1:36" x14ac:dyDescent="0.25">
      <c r="A307" s="71">
        <v>45006.558275462965</v>
      </c>
      <c r="B307">
        <v>46.9</v>
      </c>
      <c r="C307">
        <v>5.7</v>
      </c>
      <c r="D307">
        <v>76.599999999999994</v>
      </c>
      <c r="E307">
        <v>-115</v>
      </c>
      <c r="F307">
        <v>5.8</v>
      </c>
      <c r="G307">
        <v>80.8</v>
      </c>
      <c r="H307">
        <v>82.9</v>
      </c>
      <c r="I307">
        <v>81.5</v>
      </c>
      <c r="J307">
        <v>84.3</v>
      </c>
      <c r="K307">
        <v>84.2</v>
      </c>
      <c r="L307">
        <v>1372</v>
      </c>
      <c r="M307">
        <v>1372</v>
      </c>
      <c r="N307">
        <v>1372</v>
      </c>
      <c r="O307">
        <v>1372</v>
      </c>
      <c r="P307">
        <v>1372</v>
      </c>
      <c r="Q307">
        <v>1372</v>
      </c>
      <c r="R307">
        <v>88.1</v>
      </c>
      <c r="S307">
        <v>89</v>
      </c>
      <c r="T307">
        <v>1372</v>
      </c>
      <c r="U307">
        <v>-11</v>
      </c>
      <c r="V307">
        <v>6</v>
      </c>
      <c r="W307">
        <v>-114</v>
      </c>
      <c r="X307">
        <v>-109</v>
      </c>
      <c r="Y307">
        <v>-3</v>
      </c>
      <c r="Z307">
        <v>-115</v>
      </c>
      <c r="AC307"/>
      <c r="AE307" s="85">
        <f>_xlfn.MAXIFS(EXTR_AUTOCLAVE[[#This Row],[Date/Heure]:[BORNE]],$A$1:$AD$1,"TC")</f>
        <v>89</v>
      </c>
      <c r="AF307" s="66">
        <f>_xlfn.MINIFS(EXTR_AUTOCLAVE[[#This Row],[Date/Heure]:[BORNE]],$A$1:$AD$1,"TC")</f>
        <v>81.5</v>
      </c>
      <c r="AG307" s="86">
        <f>EXTR_AUTOCLAVE[[#This Row],[Max]]-T0min</f>
        <v>68.2</v>
      </c>
      <c r="AH307" s="86">
        <f>COUNTIFS(EXTR_AUTOCLAVE[[#This Row],[Date/Heure]:[BORNE]],"&gt;=385",$A$1:$AD$1,"TC")</f>
        <v>0</v>
      </c>
      <c r="AI307" s="86">
        <f>COUNTIFS(EXTR_AUTOCLAVE[[#This Row],[Date/Heure]:[BORNE]],"&gt;=200",$A$1:$AD$1,"TC")</f>
        <v>0</v>
      </c>
      <c r="AJ307" s="86">
        <f>COUNTIFS(EXTR_AUTOCLAVE[[#This Row],[Date/Heure]:[BORNE]],"&gt;=99",$A$1:$AD$1,"TC")</f>
        <v>0</v>
      </c>
    </row>
    <row r="308" spans="1:36" x14ac:dyDescent="0.25">
      <c r="A308" s="71">
        <v>45006.558622685188</v>
      </c>
      <c r="B308">
        <v>44.3</v>
      </c>
      <c r="C308">
        <v>5.5</v>
      </c>
      <c r="D308">
        <v>74.099999999999994</v>
      </c>
      <c r="E308">
        <v>-115</v>
      </c>
      <c r="F308">
        <v>5.6</v>
      </c>
      <c r="G308">
        <v>79.5</v>
      </c>
      <c r="H308">
        <v>81.5</v>
      </c>
      <c r="I308">
        <v>80.2</v>
      </c>
      <c r="J308">
        <v>83.2</v>
      </c>
      <c r="K308">
        <v>82.5</v>
      </c>
      <c r="L308">
        <v>1372</v>
      </c>
      <c r="M308">
        <v>1372</v>
      </c>
      <c r="N308">
        <v>1372</v>
      </c>
      <c r="O308">
        <v>1372</v>
      </c>
      <c r="P308">
        <v>1372</v>
      </c>
      <c r="Q308">
        <v>1372</v>
      </c>
      <c r="R308">
        <v>86.5</v>
      </c>
      <c r="S308">
        <v>87.5</v>
      </c>
      <c r="T308">
        <v>1372</v>
      </c>
      <c r="U308">
        <v>-11</v>
      </c>
      <c r="V308">
        <v>5</v>
      </c>
      <c r="W308">
        <v>-113</v>
      </c>
      <c r="X308">
        <v>-107</v>
      </c>
      <c r="Y308">
        <v>-3</v>
      </c>
      <c r="Z308">
        <v>-114</v>
      </c>
      <c r="AC308"/>
      <c r="AE308" s="85">
        <f>_xlfn.MAXIFS(EXTR_AUTOCLAVE[[#This Row],[Date/Heure]:[BORNE]],$A$1:$AD$1,"TC")</f>
        <v>87.5</v>
      </c>
      <c r="AF308" s="66">
        <f>_xlfn.MINIFS(EXTR_AUTOCLAVE[[#This Row],[Date/Heure]:[BORNE]],$A$1:$AD$1,"TC")</f>
        <v>80.2</v>
      </c>
      <c r="AG308" s="86">
        <f>EXTR_AUTOCLAVE[[#This Row],[Max]]-T0min</f>
        <v>66.7</v>
      </c>
      <c r="AH308" s="86">
        <f>COUNTIFS(EXTR_AUTOCLAVE[[#This Row],[Date/Heure]:[BORNE]],"&gt;=385",$A$1:$AD$1,"TC")</f>
        <v>0</v>
      </c>
      <c r="AI308" s="86">
        <f>COUNTIFS(EXTR_AUTOCLAVE[[#This Row],[Date/Heure]:[BORNE]],"&gt;=200",$A$1:$AD$1,"TC")</f>
        <v>0</v>
      </c>
      <c r="AJ308" s="86">
        <f>COUNTIFS(EXTR_AUTOCLAVE[[#This Row],[Date/Heure]:[BORNE]],"&gt;=99",$A$1:$AD$1,"TC")</f>
        <v>0</v>
      </c>
    </row>
    <row r="309" spans="1:36" x14ac:dyDescent="0.25">
      <c r="A309" s="71">
        <v>45006.558969907404</v>
      </c>
      <c r="B309">
        <v>41.8</v>
      </c>
      <c r="C309">
        <v>5.5</v>
      </c>
      <c r="D309">
        <v>71.599999999999994</v>
      </c>
      <c r="E309">
        <v>-115</v>
      </c>
      <c r="F309">
        <v>5.5</v>
      </c>
      <c r="G309">
        <v>78.2</v>
      </c>
      <c r="H309">
        <v>80.2</v>
      </c>
      <c r="I309">
        <v>78.900000000000006</v>
      </c>
      <c r="J309">
        <v>81.900000000000006</v>
      </c>
      <c r="K309">
        <v>81.3</v>
      </c>
      <c r="L309">
        <v>1372</v>
      </c>
      <c r="M309">
        <v>1372</v>
      </c>
      <c r="N309">
        <v>1372</v>
      </c>
      <c r="O309">
        <v>1372</v>
      </c>
      <c r="P309">
        <v>1372</v>
      </c>
      <c r="Q309">
        <v>1372</v>
      </c>
      <c r="R309">
        <v>85.1</v>
      </c>
      <c r="S309">
        <v>86.1</v>
      </c>
      <c r="T309">
        <v>1372</v>
      </c>
      <c r="U309">
        <v>-11</v>
      </c>
      <c r="V309">
        <v>5</v>
      </c>
      <c r="W309">
        <v>-113</v>
      </c>
      <c r="X309">
        <v>-109</v>
      </c>
      <c r="Y309">
        <v>-3</v>
      </c>
      <c r="Z309">
        <v>-115</v>
      </c>
      <c r="AC309"/>
      <c r="AE309" s="85">
        <f>_xlfn.MAXIFS(EXTR_AUTOCLAVE[[#This Row],[Date/Heure]:[BORNE]],$A$1:$AD$1,"TC")</f>
        <v>86.1</v>
      </c>
      <c r="AF309" s="66">
        <f>_xlfn.MINIFS(EXTR_AUTOCLAVE[[#This Row],[Date/Heure]:[BORNE]],$A$1:$AD$1,"TC")</f>
        <v>78.900000000000006</v>
      </c>
      <c r="AG309" s="86">
        <f>EXTR_AUTOCLAVE[[#This Row],[Max]]-T0min</f>
        <v>65.3</v>
      </c>
      <c r="AH309" s="86">
        <f>COUNTIFS(EXTR_AUTOCLAVE[[#This Row],[Date/Heure]:[BORNE]],"&gt;=385",$A$1:$AD$1,"TC")</f>
        <v>0</v>
      </c>
      <c r="AI309" s="86">
        <f>COUNTIFS(EXTR_AUTOCLAVE[[#This Row],[Date/Heure]:[BORNE]],"&gt;=200",$A$1:$AD$1,"TC")</f>
        <v>0</v>
      </c>
      <c r="AJ309" s="86">
        <f>COUNTIFS(EXTR_AUTOCLAVE[[#This Row],[Date/Heure]:[BORNE]],"&gt;=99",$A$1:$AD$1,"TC")</f>
        <v>0</v>
      </c>
    </row>
    <row r="310" spans="1:36" x14ac:dyDescent="0.25">
      <c r="A310" s="71">
        <v>45006.559317129628</v>
      </c>
      <c r="B310">
        <v>39.299999999999997</v>
      </c>
      <c r="C310">
        <v>5.5</v>
      </c>
      <c r="D310">
        <v>69.099999999999994</v>
      </c>
      <c r="E310">
        <v>-115</v>
      </c>
      <c r="F310">
        <v>5.4</v>
      </c>
      <c r="G310">
        <v>77.400000000000006</v>
      </c>
      <c r="H310">
        <v>79.099999999999994</v>
      </c>
      <c r="I310">
        <v>77.8</v>
      </c>
      <c r="J310">
        <v>80.599999999999994</v>
      </c>
      <c r="K310">
        <v>80.5</v>
      </c>
      <c r="L310">
        <v>1372</v>
      </c>
      <c r="M310">
        <v>1372</v>
      </c>
      <c r="N310">
        <v>1372</v>
      </c>
      <c r="O310">
        <v>1372</v>
      </c>
      <c r="P310">
        <v>1372</v>
      </c>
      <c r="Q310">
        <v>1372</v>
      </c>
      <c r="R310">
        <v>83.8</v>
      </c>
      <c r="S310">
        <v>84.9</v>
      </c>
      <c r="T310">
        <v>1372</v>
      </c>
      <c r="U310">
        <v>-11</v>
      </c>
      <c r="V310">
        <v>6</v>
      </c>
      <c r="W310">
        <v>-113</v>
      </c>
      <c r="X310">
        <v>-109</v>
      </c>
      <c r="Y310">
        <v>-3</v>
      </c>
      <c r="Z310">
        <v>-115</v>
      </c>
      <c r="AC310"/>
      <c r="AE310" s="85">
        <f>_xlfn.MAXIFS(EXTR_AUTOCLAVE[[#This Row],[Date/Heure]:[BORNE]],$A$1:$AD$1,"TC")</f>
        <v>84.9</v>
      </c>
      <c r="AF310" s="66">
        <f>_xlfn.MINIFS(EXTR_AUTOCLAVE[[#This Row],[Date/Heure]:[BORNE]],$A$1:$AD$1,"TC")</f>
        <v>77.8</v>
      </c>
      <c r="AG310" s="86">
        <f>EXTR_AUTOCLAVE[[#This Row],[Max]]-T0min</f>
        <v>64.100000000000009</v>
      </c>
      <c r="AH310" s="86">
        <f>COUNTIFS(EXTR_AUTOCLAVE[[#This Row],[Date/Heure]:[BORNE]],"&gt;=385",$A$1:$AD$1,"TC")</f>
        <v>0</v>
      </c>
      <c r="AI310" s="86">
        <f>COUNTIFS(EXTR_AUTOCLAVE[[#This Row],[Date/Heure]:[BORNE]],"&gt;=200",$A$1:$AD$1,"TC")</f>
        <v>0</v>
      </c>
      <c r="AJ310" s="86">
        <f>COUNTIFS(EXTR_AUTOCLAVE[[#This Row],[Date/Heure]:[BORNE]],"&gt;=99",$A$1:$AD$1,"TC")</f>
        <v>0</v>
      </c>
    </row>
    <row r="311" spans="1:36" x14ac:dyDescent="0.25">
      <c r="A311" s="71">
        <v>45006.559664351851</v>
      </c>
      <c r="B311">
        <v>36.799999999999997</v>
      </c>
      <c r="C311">
        <v>5.5</v>
      </c>
      <c r="D311">
        <v>66.599999999999994</v>
      </c>
      <c r="E311">
        <v>-115</v>
      </c>
      <c r="F311">
        <v>5.4</v>
      </c>
      <c r="G311">
        <v>76.8</v>
      </c>
      <c r="H311">
        <v>78</v>
      </c>
      <c r="I311">
        <v>76.7</v>
      </c>
      <c r="J311">
        <v>79.7</v>
      </c>
      <c r="K311">
        <v>79.400000000000006</v>
      </c>
      <c r="L311">
        <v>1372</v>
      </c>
      <c r="M311">
        <v>1372</v>
      </c>
      <c r="N311">
        <v>1372</v>
      </c>
      <c r="O311">
        <v>1372</v>
      </c>
      <c r="P311">
        <v>1372</v>
      </c>
      <c r="Q311">
        <v>1372</v>
      </c>
      <c r="R311">
        <v>82.6</v>
      </c>
      <c r="S311">
        <v>83.8</v>
      </c>
      <c r="T311">
        <v>1372</v>
      </c>
      <c r="U311">
        <v>-11</v>
      </c>
      <c r="V311">
        <v>5</v>
      </c>
      <c r="W311">
        <v>-113</v>
      </c>
      <c r="X311">
        <v>-109</v>
      </c>
      <c r="Y311">
        <v>-3</v>
      </c>
      <c r="Z311">
        <v>-115</v>
      </c>
      <c r="AC311"/>
      <c r="AE311" s="85">
        <f>_xlfn.MAXIFS(EXTR_AUTOCLAVE[[#This Row],[Date/Heure]:[BORNE]],$A$1:$AD$1,"TC")</f>
        <v>83.8</v>
      </c>
      <c r="AF311" s="66">
        <f>_xlfn.MINIFS(EXTR_AUTOCLAVE[[#This Row],[Date/Heure]:[BORNE]],$A$1:$AD$1,"TC")</f>
        <v>76.7</v>
      </c>
      <c r="AG311" s="86">
        <f>EXTR_AUTOCLAVE[[#This Row],[Max]]-T0min</f>
        <v>63</v>
      </c>
      <c r="AH311" s="86">
        <f>COUNTIFS(EXTR_AUTOCLAVE[[#This Row],[Date/Heure]:[BORNE]],"&gt;=385",$A$1:$AD$1,"TC")</f>
        <v>0</v>
      </c>
      <c r="AI311" s="86">
        <f>COUNTIFS(EXTR_AUTOCLAVE[[#This Row],[Date/Heure]:[BORNE]],"&gt;=200",$A$1:$AD$1,"TC")</f>
        <v>0</v>
      </c>
      <c r="AJ311" s="86">
        <f>COUNTIFS(EXTR_AUTOCLAVE[[#This Row],[Date/Heure]:[BORNE]],"&gt;=99",$A$1:$AD$1,"TC")</f>
        <v>0</v>
      </c>
    </row>
    <row r="312" spans="1:36" x14ac:dyDescent="0.25">
      <c r="A312" s="71">
        <v>45006.560011574074</v>
      </c>
      <c r="B312">
        <v>34.299999999999997</v>
      </c>
      <c r="C312">
        <v>5.5</v>
      </c>
      <c r="D312">
        <v>64.099999999999994</v>
      </c>
      <c r="E312">
        <v>-115</v>
      </c>
      <c r="F312">
        <v>5.4</v>
      </c>
      <c r="G312">
        <v>76</v>
      </c>
      <c r="H312">
        <v>76.900000000000006</v>
      </c>
      <c r="I312">
        <v>75.599999999999994</v>
      </c>
      <c r="J312">
        <v>78.7</v>
      </c>
      <c r="K312">
        <v>78.400000000000006</v>
      </c>
      <c r="L312">
        <v>1372</v>
      </c>
      <c r="M312">
        <v>1372</v>
      </c>
      <c r="N312">
        <v>1372</v>
      </c>
      <c r="O312">
        <v>1372</v>
      </c>
      <c r="P312">
        <v>1372</v>
      </c>
      <c r="Q312">
        <v>1372</v>
      </c>
      <c r="R312">
        <v>81.400000000000006</v>
      </c>
      <c r="S312">
        <v>82.5</v>
      </c>
      <c r="T312">
        <v>1372</v>
      </c>
      <c r="U312">
        <v>-11</v>
      </c>
      <c r="V312">
        <v>6</v>
      </c>
      <c r="W312">
        <v>-114</v>
      </c>
      <c r="X312">
        <v>-107</v>
      </c>
      <c r="Y312">
        <v>-3</v>
      </c>
      <c r="Z312">
        <v>-115</v>
      </c>
      <c r="AC312"/>
      <c r="AE312" s="85">
        <f>_xlfn.MAXIFS(EXTR_AUTOCLAVE[[#This Row],[Date/Heure]:[BORNE]],$A$1:$AD$1,"TC")</f>
        <v>82.5</v>
      </c>
      <c r="AF312" s="66">
        <f>_xlfn.MINIFS(EXTR_AUTOCLAVE[[#This Row],[Date/Heure]:[BORNE]],$A$1:$AD$1,"TC")</f>
        <v>75.599999999999994</v>
      </c>
      <c r="AG312" s="86">
        <f>EXTR_AUTOCLAVE[[#This Row],[Max]]-T0min</f>
        <v>61.7</v>
      </c>
      <c r="AH312" s="86">
        <f>COUNTIFS(EXTR_AUTOCLAVE[[#This Row],[Date/Heure]:[BORNE]],"&gt;=385",$A$1:$AD$1,"TC")</f>
        <v>0</v>
      </c>
      <c r="AI312" s="86">
        <f>COUNTIFS(EXTR_AUTOCLAVE[[#This Row],[Date/Heure]:[BORNE]],"&gt;=200",$A$1:$AD$1,"TC")</f>
        <v>0</v>
      </c>
      <c r="AJ312" s="86">
        <f>COUNTIFS(EXTR_AUTOCLAVE[[#This Row],[Date/Heure]:[BORNE]],"&gt;=99",$A$1:$AD$1,"TC")</f>
        <v>0</v>
      </c>
    </row>
    <row r="313" spans="1:36" x14ac:dyDescent="0.25">
      <c r="A313" s="71">
        <v>45006.560358796298</v>
      </c>
      <c r="B313">
        <v>31.8</v>
      </c>
      <c r="C313">
        <v>5.5</v>
      </c>
      <c r="D313">
        <v>61.6</v>
      </c>
      <c r="E313">
        <v>-115</v>
      </c>
      <c r="F313">
        <v>5.4</v>
      </c>
      <c r="G313">
        <v>75.099999999999994</v>
      </c>
      <c r="H313">
        <v>75.900000000000006</v>
      </c>
      <c r="I313">
        <v>74.599999999999994</v>
      </c>
      <c r="J313">
        <v>77.7</v>
      </c>
      <c r="K313">
        <v>77.400000000000006</v>
      </c>
      <c r="L313">
        <v>1372</v>
      </c>
      <c r="M313">
        <v>1372</v>
      </c>
      <c r="N313">
        <v>1372</v>
      </c>
      <c r="O313">
        <v>1372</v>
      </c>
      <c r="P313">
        <v>1372</v>
      </c>
      <c r="Q313">
        <v>1372</v>
      </c>
      <c r="R313">
        <v>80.2</v>
      </c>
      <c r="S313">
        <v>81.5</v>
      </c>
      <c r="T313">
        <v>1372</v>
      </c>
      <c r="U313">
        <v>-11</v>
      </c>
      <c r="V313">
        <v>6</v>
      </c>
      <c r="W313">
        <v>-115</v>
      </c>
      <c r="X313">
        <v>-109</v>
      </c>
      <c r="Y313">
        <v>-3</v>
      </c>
      <c r="Z313">
        <v>-116</v>
      </c>
      <c r="AC313"/>
      <c r="AE313" s="85">
        <f>_xlfn.MAXIFS(EXTR_AUTOCLAVE[[#This Row],[Date/Heure]:[BORNE]],$A$1:$AD$1,"TC")</f>
        <v>81.5</v>
      </c>
      <c r="AF313" s="66">
        <f>_xlfn.MINIFS(EXTR_AUTOCLAVE[[#This Row],[Date/Heure]:[BORNE]],$A$1:$AD$1,"TC")</f>
        <v>74.599999999999994</v>
      </c>
      <c r="AG313" s="86">
        <f>EXTR_AUTOCLAVE[[#This Row],[Max]]-T0min</f>
        <v>60.7</v>
      </c>
      <c r="AH313" s="86">
        <f>COUNTIFS(EXTR_AUTOCLAVE[[#This Row],[Date/Heure]:[BORNE]],"&gt;=385",$A$1:$AD$1,"TC")</f>
        <v>0</v>
      </c>
      <c r="AI313" s="86">
        <f>COUNTIFS(EXTR_AUTOCLAVE[[#This Row],[Date/Heure]:[BORNE]],"&gt;=200",$A$1:$AD$1,"TC")</f>
        <v>0</v>
      </c>
      <c r="AJ313" s="86">
        <f>COUNTIFS(EXTR_AUTOCLAVE[[#This Row],[Date/Heure]:[BORNE]],"&gt;=99",$A$1:$AD$1,"TC")</f>
        <v>0</v>
      </c>
    </row>
    <row r="314" spans="1:36" x14ac:dyDescent="0.25">
      <c r="A314" s="71">
        <v>45006.560706018521</v>
      </c>
      <c r="B314">
        <v>29.6</v>
      </c>
      <c r="C314">
        <v>5.4</v>
      </c>
      <c r="D314">
        <v>59.6</v>
      </c>
      <c r="E314">
        <v>-115</v>
      </c>
      <c r="F314">
        <v>5.4</v>
      </c>
      <c r="G314">
        <v>74.3</v>
      </c>
      <c r="H314">
        <v>74.8</v>
      </c>
      <c r="I314">
        <v>73.7</v>
      </c>
      <c r="J314">
        <v>76.7</v>
      </c>
      <c r="K314">
        <v>76.400000000000006</v>
      </c>
      <c r="L314">
        <v>1372</v>
      </c>
      <c r="M314">
        <v>1372</v>
      </c>
      <c r="N314">
        <v>1372</v>
      </c>
      <c r="O314">
        <v>1372</v>
      </c>
      <c r="P314">
        <v>1372</v>
      </c>
      <c r="Q314">
        <v>1372</v>
      </c>
      <c r="R314">
        <v>79.099999999999994</v>
      </c>
      <c r="S314">
        <v>80.400000000000006</v>
      </c>
      <c r="T314">
        <v>1372</v>
      </c>
      <c r="U314">
        <v>-11</v>
      </c>
      <c r="V314">
        <v>6</v>
      </c>
      <c r="W314">
        <v>-113</v>
      </c>
      <c r="X314">
        <v>-108</v>
      </c>
      <c r="Y314">
        <v>-3</v>
      </c>
      <c r="Z314">
        <v>-115</v>
      </c>
      <c r="AC314"/>
      <c r="AE314" s="85">
        <f>_xlfn.MAXIFS(EXTR_AUTOCLAVE[[#This Row],[Date/Heure]:[BORNE]],$A$1:$AD$1,"TC")</f>
        <v>80.400000000000006</v>
      </c>
      <c r="AF314" s="66">
        <f>_xlfn.MINIFS(EXTR_AUTOCLAVE[[#This Row],[Date/Heure]:[BORNE]],$A$1:$AD$1,"TC")</f>
        <v>73.7</v>
      </c>
      <c r="AG314" s="86">
        <f>EXTR_AUTOCLAVE[[#This Row],[Max]]-T0min</f>
        <v>59.600000000000009</v>
      </c>
      <c r="AH314" s="86">
        <f>COUNTIFS(EXTR_AUTOCLAVE[[#This Row],[Date/Heure]:[BORNE]],"&gt;=385",$A$1:$AD$1,"TC")</f>
        <v>0</v>
      </c>
      <c r="AI314" s="86">
        <f>COUNTIFS(EXTR_AUTOCLAVE[[#This Row],[Date/Heure]:[BORNE]],"&gt;=200",$A$1:$AD$1,"TC")</f>
        <v>0</v>
      </c>
      <c r="AJ314" s="86">
        <f>COUNTIFS(EXTR_AUTOCLAVE[[#This Row],[Date/Heure]:[BORNE]],"&gt;=99",$A$1:$AD$1,"TC")</f>
        <v>0</v>
      </c>
    </row>
    <row r="315" spans="1:36" x14ac:dyDescent="0.25">
      <c r="A315" s="71">
        <v>45006.561053240737</v>
      </c>
      <c r="B315">
        <v>28.4</v>
      </c>
      <c r="C315">
        <v>4.9000000000000004</v>
      </c>
      <c r="D315">
        <v>58.3</v>
      </c>
      <c r="E315">
        <v>-115</v>
      </c>
      <c r="F315">
        <v>5</v>
      </c>
      <c r="G315">
        <v>73.3</v>
      </c>
      <c r="H315">
        <v>74.2</v>
      </c>
      <c r="I315">
        <v>73.099999999999994</v>
      </c>
      <c r="J315">
        <v>75.8</v>
      </c>
      <c r="K315">
        <v>75.599999999999994</v>
      </c>
      <c r="L315">
        <v>1372</v>
      </c>
      <c r="M315">
        <v>1372</v>
      </c>
      <c r="N315">
        <v>1372</v>
      </c>
      <c r="O315">
        <v>1372</v>
      </c>
      <c r="P315">
        <v>1372</v>
      </c>
      <c r="Q315">
        <v>1372</v>
      </c>
      <c r="R315">
        <v>78.3</v>
      </c>
      <c r="S315">
        <v>79.599999999999994</v>
      </c>
      <c r="T315">
        <v>1372</v>
      </c>
      <c r="U315">
        <v>-11</v>
      </c>
      <c r="V315">
        <v>6</v>
      </c>
      <c r="W315">
        <v>-114</v>
      </c>
      <c r="X315">
        <v>-108</v>
      </c>
      <c r="Y315">
        <v>-3</v>
      </c>
      <c r="Z315">
        <v>-116</v>
      </c>
      <c r="AC315"/>
      <c r="AE315" s="85">
        <f>_xlfn.MAXIFS(EXTR_AUTOCLAVE[[#This Row],[Date/Heure]:[BORNE]],$A$1:$AD$1,"TC")</f>
        <v>79.599999999999994</v>
      </c>
      <c r="AF315" s="66">
        <f>_xlfn.MINIFS(EXTR_AUTOCLAVE[[#This Row],[Date/Heure]:[BORNE]],$A$1:$AD$1,"TC")</f>
        <v>73.099999999999994</v>
      </c>
      <c r="AG315" s="86">
        <f>EXTR_AUTOCLAVE[[#This Row],[Max]]-T0min</f>
        <v>58.8</v>
      </c>
      <c r="AH315" s="86">
        <f>COUNTIFS(EXTR_AUTOCLAVE[[#This Row],[Date/Heure]:[BORNE]],"&gt;=385",$A$1:$AD$1,"TC")</f>
        <v>0</v>
      </c>
      <c r="AI315" s="86">
        <f>COUNTIFS(EXTR_AUTOCLAVE[[#This Row],[Date/Heure]:[BORNE]],"&gt;=200",$A$1:$AD$1,"TC")</f>
        <v>0</v>
      </c>
      <c r="AJ315" s="86">
        <f>COUNTIFS(EXTR_AUTOCLAVE[[#This Row],[Date/Heure]:[BORNE]],"&gt;=99",$A$1:$AD$1,"TC")</f>
        <v>0</v>
      </c>
    </row>
    <row r="316" spans="1:36" x14ac:dyDescent="0.25">
      <c r="A316" s="71">
        <v>45006.561400462961</v>
      </c>
      <c r="B316">
        <v>27.2</v>
      </c>
      <c r="C316">
        <v>4.5</v>
      </c>
      <c r="D316">
        <v>57.1</v>
      </c>
      <c r="E316">
        <v>-115</v>
      </c>
      <c r="F316">
        <v>4.5999999999999996</v>
      </c>
      <c r="G316">
        <v>71.900000000000006</v>
      </c>
      <c r="H316">
        <v>73.8</v>
      </c>
      <c r="I316">
        <v>72.7</v>
      </c>
      <c r="J316">
        <v>75.400000000000006</v>
      </c>
      <c r="K316">
        <v>75.400000000000006</v>
      </c>
      <c r="L316">
        <v>1372</v>
      </c>
      <c r="M316">
        <v>1372</v>
      </c>
      <c r="N316">
        <v>1372</v>
      </c>
      <c r="O316">
        <v>1372</v>
      </c>
      <c r="P316">
        <v>1372</v>
      </c>
      <c r="Q316">
        <v>1372</v>
      </c>
      <c r="R316">
        <v>77.7</v>
      </c>
      <c r="S316">
        <v>79</v>
      </c>
      <c r="T316">
        <v>1372</v>
      </c>
      <c r="U316">
        <v>-11</v>
      </c>
      <c r="V316">
        <v>6</v>
      </c>
      <c r="W316">
        <v>-113</v>
      </c>
      <c r="X316">
        <v>-108</v>
      </c>
      <c r="Y316">
        <v>-3</v>
      </c>
      <c r="Z316">
        <v>-115</v>
      </c>
      <c r="AC316"/>
      <c r="AE316" s="85">
        <f>_xlfn.MAXIFS(EXTR_AUTOCLAVE[[#This Row],[Date/Heure]:[BORNE]],$A$1:$AD$1,"TC")</f>
        <v>79</v>
      </c>
      <c r="AF316" s="66">
        <f>_xlfn.MINIFS(EXTR_AUTOCLAVE[[#This Row],[Date/Heure]:[BORNE]],$A$1:$AD$1,"TC")</f>
        <v>72.7</v>
      </c>
      <c r="AG316" s="86">
        <f>EXTR_AUTOCLAVE[[#This Row],[Max]]-T0min</f>
        <v>58.2</v>
      </c>
      <c r="AH316" s="86">
        <f>COUNTIFS(EXTR_AUTOCLAVE[[#This Row],[Date/Heure]:[BORNE]],"&gt;=385",$A$1:$AD$1,"TC")</f>
        <v>0</v>
      </c>
      <c r="AI316" s="86">
        <f>COUNTIFS(EXTR_AUTOCLAVE[[#This Row],[Date/Heure]:[BORNE]],"&gt;=200",$A$1:$AD$1,"TC")</f>
        <v>0</v>
      </c>
      <c r="AJ316" s="86">
        <f>COUNTIFS(EXTR_AUTOCLAVE[[#This Row],[Date/Heure]:[BORNE]],"&gt;=99",$A$1:$AD$1,"TC")</f>
        <v>0</v>
      </c>
    </row>
    <row r="317" spans="1:36" x14ac:dyDescent="0.25">
      <c r="A317" s="71">
        <v>45006.561747685184</v>
      </c>
      <c r="B317">
        <v>25.9</v>
      </c>
      <c r="C317">
        <v>4</v>
      </c>
      <c r="D317">
        <v>55.8</v>
      </c>
      <c r="E317">
        <v>-115</v>
      </c>
      <c r="F317">
        <v>4.0999999999999996</v>
      </c>
      <c r="G317">
        <v>70.7</v>
      </c>
      <c r="H317">
        <v>73.3</v>
      </c>
      <c r="I317">
        <v>72.2</v>
      </c>
      <c r="J317">
        <v>74.8</v>
      </c>
      <c r="K317">
        <v>74.900000000000006</v>
      </c>
      <c r="L317">
        <v>1372</v>
      </c>
      <c r="M317">
        <v>1372</v>
      </c>
      <c r="N317">
        <v>1372</v>
      </c>
      <c r="O317">
        <v>1372</v>
      </c>
      <c r="P317">
        <v>1372</v>
      </c>
      <c r="Q317">
        <v>1372</v>
      </c>
      <c r="R317">
        <v>77</v>
      </c>
      <c r="S317">
        <v>78.3</v>
      </c>
      <c r="T317">
        <v>1372</v>
      </c>
      <c r="U317">
        <v>-11</v>
      </c>
      <c r="V317">
        <v>6</v>
      </c>
      <c r="W317">
        <v>-114</v>
      </c>
      <c r="X317">
        <v>-109</v>
      </c>
      <c r="Y317">
        <v>-3</v>
      </c>
      <c r="Z317">
        <v>-115</v>
      </c>
      <c r="AC317"/>
      <c r="AE317" s="85">
        <f>_xlfn.MAXIFS(EXTR_AUTOCLAVE[[#This Row],[Date/Heure]:[BORNE]],$A$1:$AD$1,"TC")</f>
        <v>78.3</v>
      </c>
      <c r="AF317" s="66">
        <f>_xlfn.MINIFS(EXTR_AUTOCLAVE[[#This Row],[Date/Heure]:[BORNE]],$A$1:$AD$1,"TC")</f>
        <v>72.2</v>
      </c>
      <c r="AG317" s="86">
        <f>EXTR_AUTOCLAVE[[#This Row],[Max]]-T0min</f>
        <v>57.5</v>
      </c>
      <c r="AH317" s="86">
        <f>COUNTIFS(EXTR_AUTOCLAVE[[#This Row],[Date/Heure]:[BORNE]],"&gt;=385",$A$1:$AD$1,"TC")</f>
        <v>0</v>
      </c>
      <c r="AI317" s="86">
        <f>COUNTIFS(EXTR_AUTOCLAVE[[#This Row],[Date/Heure]:[BORNE]],"&gt;=200",$A$1:$AD$1,"TC")</f>
        <v>0</v>
      </c>
      <c r="AJ317" s="86">
        <f>COUNTIFS(EXTR_AUTOCLAVE[[#This Row],[Date/Heure]:[BORNE]],"&gt;=99",$A$1:$AD$1,"TC")</f>
        <v>0</v>
      </c>
    </row>
    <row r="318" spans="1:36" x14ac:dyDescent="0.25">
      <c r="A318" s="71">
        <v>45006.562094907407</v>
      </c>
      <c r="B318">
        <v>24.7</v>
      </c>
      <c r="C318">
        <v>3.6</v>
      </c>
      <c r="D318">
        <v>54.6</v>
      </c>
      <c r="E318">
        <v>-115</v>
      </c>
      <c r="F318">
        <v>3.7</v>
      </c>
      <c r="G318">
        <v>69.599999999999994</v>
      </c>
      <c r="H318">
        <v>72.900000000000006</v>
      </c>
      <c r="I318">
        <v>71.8</v>
      </c>
      <c r="J318">
        <v>74.5</v>
      </c>
      <c r="K318">
        <v>74.099999999999994</v>
      </c>
      <c r="L318">
        <v>1372</v>
      </c>
      <c r="M318">
        <v>1372</v>
      </c>
      <c r="N318">
        <v>1372</v>
      </c>
      <c r="O318">
        <v>1372</v>
      </c>
      <c r="P318">
        <v>1372</v>
      </c>
      <c r="Q318">
        <v>1372</v>
      </c>
      <c r="R318">
        <v>76.3</v>
      </c>
      <c r="S318">
        <v>77.5</v>
      </c>
      <c r="T318">
        <v>1372</v>
      </c>
      <c r="U318">
        <v>-11</v>
      </c>
      <c r="V318">
        <v>6</v>
      </c>
      <c r="W318">
        <v>-113</v>
      </c>
      <c r="X318">
        <v>-108</v>
      </c>
      <c r="Y318">
        <v>-3</v>
      </c>
      <c r="Z318">
        <v>-115</v>
      </c>
      <c r="AC318"/>
      <c r="AE318" s="85">
        <f>_xlfn.MAXIFS(EXTR_AUTOCLAVE[[#This Row],[Date/Heure]:[BORNE]],$A$1:$AD$1,"TC")</f>
        <v>77.5</v>
      </c>
      <c r="AF318" s="66">
        <f>_xlfn.MINIFS(EXTR_AUTOCLAVE[[#This Row],[Date/Heure]:[BORNE]],$A$1:$AD$1,"TC")</f>
        <v>71.8</v>
      </c>
      <c r="AG318" s="86">
        <f>EXTR_AUTOCLAVE[[#This Row],[Max]]-T0min</f>
        <v>56.7</v>
      </c>
      <c r="AH318" s="86">
        <f>COUNTIFS(EXTR_AUTOCLAVE[[#This Row],[Date/Heure]:[BORNE]],"&gt;=385",$A$1:$AD$1,"TC")</f>
        <v>0</v>
      </c>
      <c r="AI318" s="86">
        <f>COUNTIFS(EXTR_AUTOCLAVE[[#This Row],[Date/Heure]:[BORNE]],"&gt;=200",$A$1:$AD$1,"TC")</f>
        <v>0</v>
      </c>
      <c r="AJ318" s="86">
        <f>COUNTIFS(EXTR_AUTOCLAVE[[#This Row],[Date/Heure]:[BORNE]],"&gt;=99",$A$1:$AD$1,"TC")</f>
        <v>0</v>
      </c>
    </row>
    <row r="319" spans="1:36" x14ac:dyDescent="0.25">
      <c r="A319" s="71">
        <v>45006.562442129631</v>
      </c>
      <c r="B319">
        <v>23.4</v>
      </c>
      <c r="C319">
        <v>3.1</v>
      </c>
      <c r="D319">
        <v>53.3</v>
      </c>
      <c r="E319">
        <v>-115</v>
      </c>
      <c r="F319">
        <v>3.2</v>
      </c>
      <c r="G319">
        <v>68.7</v>
      </c>
      <c r="H319">
        <v>72.3</v>
      </c>
      <c r="I319">
        <v>71.3</v>
      </c>
      <c r="J319">
        <v>73.599999999999994</v>
      </c>
      <c r="K319">
        <v>73.5</v>
      </c>
      <c r="L319">
        <v>1372</v>
      </c>
      <c r="M319">
        <v>1372</v>
      </c>
      <c r="N319">
        <v>1372</v>
      </c>
      <c r="O319">
        <v>1372</v>
      </c>
      <c r="P319">
        <v>1372</v>
      </c>
      <c r="Q319">
        <v>1372</v>
      </c>
      <c r="R319">
        <v>75.599999999999994</v>
      </c>
      <c r="S319">
        <v>76.8</v>
      </c>
      <c r="T319">
        <v>1372</v>
      </c>
      <c r="U319">
        <v>-11</v>
      </c>
      <c r="V319">
        <v>6</v>
      </c>
      <c r="W319">
        <v>-114</v>
      </c>
      <c r="X319">
        <v>-110</v>
      </c>
      <c r="Y319">
        <v>-3</v>
      </c>
      <c r="Z319">
        <v>-115</v>
      </c>
      <c r="AC319"/>
      <c r="AE319" s="85">
        <f>_xlfn.MAXIFS(EXTR_AUTOCLAVE[[#This Row],[Date/Heure]:[BORNE]],$A$1:$AD$1,"TC")</f>
        <v>76.8</v>
      </c>
      <c r="AF319" s="66">
        <f>_xlfn.MINIFS(EXTR_AUTOCLAVE[[#This Row],[Date/Heure]:[BORNE]],$A$1:$AD$1,"TC")</f>
        <v>71.3</v>
      </c>
      <c r="AG319" s="86">
        <f>EXTR_AUTOCLAVE[[#This Row],[Max]]-T0min</f>
        <v>56</v>
      </c>
      <c r="AH319" s="86">
        <f>COUNTIFS(EXTR_AUTOCLAVE[[#This Row],[Date/Heure]:[BORNE]],"&gt;=385",$A$1:$AD$1,"TC")</f>
        <v>0</v>
      </c>
      <c r="AI319" s="86">
        <f>COUNTIFS(EXTR_AUTOCLAVE[[#This Row],[Date/Heure]:[BORNE]],"&gt;=200",$A$1:$AD$1,"TC")</f>
        <v>0</v>
      </c>
      <c r="AJ319" s="86">
        <f>COUNTIFS(EXTR_AUTOCLAVE[[#This Row],[Date/Heure]:[BORNE]],"&gt;=99",$A$1:$AD$1,"TC")</f>
        <v>0</v>
      </c>
    </row>
    <row r="320" spans="1:36" x14ac:dyDescent="0.25">
      <c r="A320" s="71">
        <v>45006.562789351854</v>
      </c>
      <c r="B320">
        <v>22.2</v>
      </c>
      <c r="C320">
        <v>2.6</v>
      </c>
      <c r="D320">
        <v>52.1</v>
      </c>
      <c r="E320">
        <v>-115</v>
      </c>
      <c r="F320">
        <v>2.8</v>
      </c>
      <c r="G320">
        <v>67.900000000000006</v>
      </c>
      <c r="H320">
        <v>71.7</v>
      </c>
      <c r="I320">
        <v>70.900000000000006</v>
      </c>
      <c r="J320">
        <v>73.099999999999994</v>
      </c>
      <c r="K320">
        <v>72.8</v>
      </c>
      <c r="L320">
        <v>1372</v>
      </c>
      <c r="M320">
        <v>1372</v>
      </c>
      <c r="N320">
        <v>1372</v>
      </c>
      <c r="O320">
        <v>1372</v>
      </c>
      <c r="P320">
        <v>1372</v>
      </c>
      <c r="Q320">
        <v>1372</v>
      </c>
      <c r="R320">
        <v>74.900000000000006</v>
      </c>
      <c r="S320">
        <v>76</v>
      </c>
      <c r="T320">
        <v>1372</v>
      </c>
      <c r="U320">
        <v>-11</v>
      </c>
      <c r="V320">
        <v>5</v>
      </c>
      <c r="W320">
        <v>-114</v>
      </c>
      <c r="X320">
        <v>-109</v>
      </c>
      <c r="Y320">
        <v>-3</v>
      </c>
      <c r="Z320">
        <v>-116</v>
      </c>
      <c r="AC320"/>
      <c r="AE320" s="85">
        <f>_xlfn.MAXIFS(EXTR_AUTOCLAVE[[#This Row],[Date/Heure]:[BORNE]],$A$1:$AD$1,"TC")</f>
        <v>76</v>
      </c>
      <c r="AF320" s="66">
        <f>_xlfn.MINIFS(EXTR_AUTOCLAVE[[#This Row],[Date/Heure]:[BORNE]],$A$1:$AD$1,"TC")</f>
        <v>70.900000000000006</v>
      </c>
      <c r="AG320" s="86">
        <f>EXTR_AUTOCLAVE[[#This Row],[Max]]-T0min</f>
        <v>55.2</v>
      </c>
      <c r="AH320" s="86">
        <f>COUNTIFS(EXTR_AUTOCLAVE[[#This Row],[Date/Heure]:[BORNE]],"&gt;=385",$A$1:$AD$1,"TC")</f>
        <v>0</v>
      </c>
      <c r="AI320" s="86">
        <f>COUNTIFS(EXTR_AUTOCLAVE[[#This Row],[Date/Heure]:[BORNE]],"&gt;=200",$A$1:$AD$1,"TC")</f>
        <v>0</v>
      </c>
      <c r="AJ320" s="86">
        <f>COUNTIFS(EXTR_AUTOCLAVE[[#This Row],[Date/Heure]:[BORNE]],"&gt;=99",$A$1:$AD$1,"TC")</f>
        <v>0</v>
      </c>
    </row>
    <row r="321" spans="1:36" x14ac:dyDescent="0.25">
      <c r="A321" s="71">
        <v>45006.563136574077</v>
      </c>
      <c r="B321">
        <v>20.9</v>
      </c>
      <c r="C321">
        <v>2.2000000000000002</v>
      </c>
      <c r="D321">
        <v>50.8</v>
      </c>
      <c r="E321">
        <v>-115</v>
      </c>
      <c r="F321">
        <v>2.2999999999999998</v>
      </c>
      <c r="G321">
        <v>67.2</v>
      </c>
      <c r="H321">
        <v>71.2</v>
      </c>
      <c r="I321">
        <v>70.3</v>
      </c>
      <c r="J321">
        <v>72.5</v>
      </c>
      <c r="K321">
        <v>72.5</v>
      </c>
      <c r="L321">
        <v>1372</v>
      </c>
      <c r="M321">
        <v>1372</v>
      </c>
      <c r="N321">
        <v>1372</v>
      </c>
      <c r="O321">
        <v>1372</v>
      </c>
      <c r="P321">
        <v>1372</v>
      </c>
      <c r="Q321">
        <v>1372</v>
      </c>
      <c r="R321">
        <v>74.2</v>
      </c>
      <c r="S321">
        <v>75.3</v>
      </c>
      <c r="T321">
        <v>1372</v>
      </c>
      <c r="U321">
        <v>-11</v>
      </c>
      <c r="V321">
        <v>5</v>
      </c>
      <c r="W321">
        <v>-114</v>
      </c>
      <c r="X321">
        <v>-109</v>
      </c>
      <c r="Y321">
        <v>-3</v>
      </c>
      <c r="Z321">
        <v>-116</v>
      </c>
      <c r="AC321"/>
      <c r="AE321" s="85">
        <f>_xlfn.MAXIFS(EXTR_AUTOCLAVE[[#This Row],[Date/Heure]:[BORNE]],$A$1:$AD$1,"TC")</f>
        <v>75.3</v>
      </c>
      <c r="AF321" s="66">
        <f>_xlfn.MINIFS(EXTR_AUTOCLAVE[[#This Row],[Date/Heure]:[BORNE]],$A$1:$AD$1,"TC")</f>
        <v>70.3</v>
      </c>
      <c r="AG321" s="86">
        <f>EXTR_AUTOCLAVE[[#This Row],[Max]]-T0min</f>
        <v>54.5</v>
      </c>
      <c r="AH321" s="86">
        <f>COUNTIFS(EXTR_AUTOCLAVE[[#This Row],[Date/Heure]:[BORNE]],"&gt;=385",$A$1:$AD$1,"TC")</f>
        <v>0</v>
      </c>
      <c r="AI321" s="86">
        <f>COUNTIFS(EXTR_AUTOCLAVE[[#This Row],[Date/Heure]:[BORNE]],"&gt;=200",$A$1:$AD$1,"TC")</f>
        <v>0</v>
      </c>
      <c r="AJ321" s="86">
        <f>COUNTIFS(EXTR_AUTOCLAVE[[#This Row],[Date/Heure]:[BORNE]],"&gt;=99",$A$1:$AD$1,"TC")</f>
        <v>0</v>
      </c>
    </row>
    <row r="322" spans="1:36" x14ac:dyDescent="0.25">
      <c r="A322" s="71">
        <v>45006.563483796293</v>
      </c>
      <c r="B322">
        <v>19.7</v>
      </c>
      <c r="C322">
        <v>1.8</v>
      </c>
      <c r="D322">
        <v>49.6</v>
      </c>
      <c r="E322">
        <v>-115</v>
      </c>
      <c r="F322">
        <v>1.9</v>
      </c>
      <c r="G322">
        <v>66.400000000000006</v>
      </c>
      <c r="H322">
        <v>70.599999999999994</v>
      </c>
      <c r="I322">
        <v>69.8</v>
      </c>
      <c r="J322">
        <v>71.5</v>
      </c>
      <c r="K322">
        <v>71.900000000000006</v>
      </c>
      <c r="L322">
        <v>1372</v>
      </c>
      <c r="M322">
        <v>1372</v>
      </c>
      <c r="N322">
        <v>1372</v>
      </c>
      <c r="O322">
        <v>1372</v>
      </c>
      <c r="P322">
        <v>1372</v>
      </c>
      <c r="Q322">
        <v>1372</v>
      </c>
      <c r="R322">
        <v>73.400000000000006</v>
      </c>
      <c r="S322">
        <v>74.599999999999994</v>
      </c>
      <c r="T322">
        <v>1372</v>
      </c>
      <c r="U322">
        <v>-11</v>
      </c>
      <c r="V322">
        <v>5</v>
      </c>
      <c r="W322">
        <v>-114</v>
      </c>
      <c r="X322">
        <v>-110</v>
      </c>
      <c r="Y322">
        <v>-3</v>
      </c>
      <c r="Z322">
        <v>-116</v>
      </c>
      <c r="AC322"/>
      <c r="AE322" s="85">
        <f>_xlfn.MAXIFS(EXTR_AUTOCLAVE[[#This Row],[Date/Heure]:[BORNE]],$A$1:$AD$1,"TC")</f>
        <v>74.599999999999994</v>
      </c>
      <c r="AF322" s="66">
        <f>_xlfn.MINIFS(EXTR_AUTOCLAVE[[#This Row],[Date/Heure]:[BORNE]],$A$1:$AD$1,"TC")</f>
        <v>69.8</v>
      </c>
      <c r="AG322" s="86">
        <f>EXTR_AUTOCLAVE[[#This Row],[Max]]-T0min</f>
        <v>53.8</v>
      </c>
      <c r="AH322" s="86">
        <f>COUNTIFS(EXTR_AUTOCLAVE[[#This Row],[Date/Heure]:[BORNE]],"&gt;=385",$A$1:$AD$1,"TC")</f>
        <v>0</v>
      </c>
      <c r="AI322" s="86">
        <f>COUNTIFS(EXTR_AUTOCLAVE[[#This Row],[Date/Heure]:[BORNE]],"&gt;=200",$A$1:$AD$1,"TC")</f>
        <v>0</v>
      </c>
      <c r="AJ322" s="86">
        <f>COUNTIFS(EXTR_AUTOCLAVE[[#This Row],[Date/Heure]:[BORNE]],"&gt;=99",$A$1:$AD$1,"TC")</f>
        <v>0</v>
      </c>
    </row>
    <row r="323" spans="1:36" x14ac:dyDescent="0.25">
      <c r="A323" s="71">
        <v>45006.563831018517</v>
      </c>
      <c r="B323">
        <v>18.399999999999999</v>
      </c>
      <c r="C323">
        <v>1.3</v>
      </c>
      <c r="D323">
        <v>48.3</v>
      </c>
      <c r="E323">
        <v>-115</v>
      </c>
      <c r="F323">
        <v>1.4</v>
      </c>
      <c r="G323">
        <v>65.599999999999994</v>
      </c>
      <c r="H323">
        <v>70</v>
      </c>
      <c r="I323">
        <v>69.3</v>
      </c>
      <c r="J323">
        <v>71.099999999999994</v>
      </c>
      <c r="K323">
        <v>71.2</v>
      </c>
      <c r="L323">
        <v>1372</v>
      </c>
      <c r="M323">
        <v>1372</v>
      </c>
      <c r="N323">
        <v>1372</v>
      </c>
      <c r="O323">
        <v>1372</v>
      </c>
      <c r="P323">
        <v>1372</v>
      </c>
      <c r="Q323">
        <v>1372</v>
      </c>
      <c r="R323">
        <v>72.7</v>
      </c>
      <c r="S323">
        <v>73.8</v>
      </c>
      <c r="T323">
        <v>1372</v>
      </c>
      <c r="U323">
        <v>-11</v>
      </c>
      <c r="V323">
        <v>6</v>
      </c>
      <c r="W323">
        <v>-114</v>
      </c>
      <c r="X323">
        <v>-111</v>
      </c>
      <c r="Y323">
        <v>-3</v>
      </c>
      <c r="Z323">
        <v>-116</v>
      </c>
      <c r="AC323"/>
      <c r="AE323" s="85">
        <f>_xlfn.MAXIFS(EXTR_AUTOCLAVE[[#This Row],[Date/Heure]:[BORNE]],$A$1:$AD$1,"TC")</f>
        <v>73.8</v>
      </c>
      <c r="AF323" s="66">
        <f>_xlfn.MINIFS(EXTR_AUTOCLAVE[[#This Row],[Date/Heure]:[BORNE]],$A$1:$AD$1,"TC")</f>
        <v>69.3</v>
      </c>
      <c r="AG323" s="86">
        <f>EXTR_AUTOCLAVE[[#This Row],[Max]]-T0min</f>
        <v>53</v>
      </c>
      <c r="AH323" s="86">
        <f>COUNTIFS(EXTR_AUTOCLAVE[[#This Row],[Date/Heure]:[BORNE]],"&gt;=385",$A$1:$AD$1,"TC")</f>
        <v>0</v>
      </c>
      <c r="AI323" s="86">
        <f>COUNTIFS(EXTR_AUTOCLAVE[[#This Row],[Date/Heure]:[BORNE]],"&gt;=200",$A$1:$AD$1,"TC")</f>
        <v>0</v>
      </c>
      <c r="AJ323" s="86">
        <f>COUNTIFS(EXTR_AUTOCLAVE[[#This Row],[Date/Heure]:[BORNE]],"&gt;=99",$A$1:$AD$1,"TC")</f>
        <v>0</v>
      </c>
    </row>
    <row r="324" spans="1:36" x14ac:dyDescent="0.25">
      <c r="A324" s="71">
        <v>45006.56417824074</v>
      </c>
      <c r="B324">
        <v>17.2</v>
      </c>
      <c r="C324">
        <v>0.9</v>
      </c>
      <c r="D324">
        <v>47.1</v>
      </c>
      <c r="E324">
        <v>-115</v>
      </c>
      <c r="F324">
        <v>1</v>
      </c>
      <c r="G324">
        <v>64.8</v>
      </c>
      <c r="H324">
        <v>69.400000000000006</v>
      </c>
      <c r="I324">
        <v>68.8</v>
      </c>
      <c r="J324">
        <v>70.400000000000006</v>
      </c>
      <c r="K324">
        <v>70.400000000000006</v>
      </c>
      <c r="L324">
        <v>1372</v>
      </c>
      <c r="M324">
        <v>1372</v>
      </c>
      <c r="N324">
        <v>1372</v>
      </c>
      <c r="O324">
        <v>1372</v>
      </c>
      <c r="P324">
        <v>1372</v>
      </c>
      <c r="Q324">
        <v>1372</v>
      </c>
      <c r="R324">
        <v>72</v>
      </c>
      <c r="S324">
        <v>73.099999999999994</v>
      </c>
      <c r="T324">
        <v>1372</v>
      </c>
      <c r="U324">
        <v>-11</v>
      </c>
      <c r="V324">
        <v>5</v>
      </c>
      <c r="W324">
        <v>-114</v>
      </c>
      <c r="X324">
        <v>-110</v>
      </c>
      <c r="Y324">
        <v>-3</v>
      </c>
      <c r="Z324">
        <v>-116</v>
      </c>
      <c r="AC324"/>
      <c r="AE324" s="85">
        <f>_xlfn.MAXIFS(EXTR_AUTOCLAVE[[#This Row],[Date/Heure]:[BORNE]],$A$1:$AD$1,"TC")</f>
        <v>73.099999999999994</v>
      </c>
      <c r="AF324" s="66">
        <f>_xlfn.MINIFS(EXTR_AUTOCLAVE[[#This Row],[Date/Heure]:[BORNE]],$A$1:$AD$1,"TC")</f>
        <v>68.8</v>
      </c>
      <c r="AG324" s="86">
        <f>EXTR_AUTOCLAVE[[#This Row],[Max]]-T0min</f>
        <v>52.3</v>
      </c>
      <c r="AH324" s="86">
        <f>COUNTIFS(EXTR_AUTOCLAVE[[#This Row],[Date/Heure]:[BORNE]],"&gt;=385",$A$1:$AD$1,"TC")</f>
        <v>0</v>
      </c>
      <c r="AI324" s="86">
        <f>COUNTIFS(EXTR_AUTOCLAVE[[#This Row],[Date/Heure]:[BORNE]],"&gt;=200",$A$1:$AD$1,"TC")</f>
        <v>0</v>
      </c>
      <c r="AJ324" s="86">
        <f>COUNTIFS(EXTR_AUTOCLAVE[[#This Row],[Date/Heure]:[BORNE]],"&gt;=99",$A$1:$AD$1,"TC")</f>
        <v>0</v>
      </c>
    </row>
    <row r="325" spans="1:36" x14ac:dyDescent="0.25">
      <c r="A325" s="71">
        <v>45006.564525462964</v>
      </c>
      <c r="B325">
        <v>15.9</v>
      </c>
      <c r="C325">
        <v>0.4</v>
      </c>
      <c r="D325">
        <v>45.8</v>
      </c>
      <c r="E325">
        <v>-115</v>
      </c>
      <c r="F325">
        <v>0.6</v>
      </c>
      <c r="G325">
        <v>64</v>
      </c>
      <c r="H325">
        <v>68.7</v>
      </c>
      <c r="I325">
        <v>68.2</v>
      </c>
      <c r="J325">
        <v>69.5</v>
      </c>
      <c r="K325">
        <v>70</v>
      </c>
      <c r="L325">
        <v>1372</v>
      </c>
      <c r="M325">
        <v>1372</v>
      </c>
      <c r="N325">
        <v>1372</v>
      </c>
      <c r="O325">
        <v>1372</v>
      </c>
      <c r="P325">
        <v>1372</v>
      </c>
      <c r="Q325">
        <v>1372</v>
      </c>
      <c r="R325">
        <v>71.2</v>
      </c>
      <c r="S325">
        <v>72.400000000000006</v>
      </c>
      <c r="T325">
        <v>1372</v>
      </c>
      <c r="U325">
        <v>-11</v>
      </c>
      <c r="V325">
        <v>6</v>
      </c>
      <c r="W325">
        <v>-114</v>
      </c>
      <c r="X325">
        <v>-112</v>
      </c>
      <c r="Y325">
        <v>-3</v>
      </c>
      <c r="Z325">
        <v>-116</v>
      </c>
      <c r="AC325"/>
      <c r="AE325" s="85">
        <f>_xlfn.MAXIFS(EXTR_AUTOCLAVE[[#This Row],[Date/Heure]:[BORNE]],$A$1:$AD$1,"TC")</f>
        <v>72.400000000000006</v>
      </c>
      <c r="AF325" s="66">
        <f>_xlfn.MINIFS(EXTR_AUTOCLAVE[[#This Row],[Date/Heure]:[BORNE]],$A$1:$AD$1,"TC")</f>
        <v>68.2</v>
      </c>
      <c r="AG325" s="86">
        <f>EXTR_AUTOCLAVE[[#This Row],[Max]]-T0min</f>
        <v>51.600000000000009</v>
      </c>
      <c r="AH325" s="86">
        <f>COUNTIFS(EXTR_AUTOCLAVE[[#This Row],[Date/Heure]:[BORNE]],"&gt;=385",$A$1:$AD$1,"TC")</f>
        <v>0</v>
      </c>
      <c r="AI325" s="86">
        <f>COUNTIFS(EXTR_AUTOCLAVE[[#This Row],[Date/Heure]:[BORNE]],"&gt;=200",$A$1:$AD$1,"TC")</f>
        <v>0</v>
      </c>
      <c r="AJ325" s="86">
        <f>COUNTIFS(EXTR_AUTOCLAVE[[#This Row],[Date/Heure]:[BORNE]],"&gt;=99",$A$1:$AD$1,"TC")</f>
        <v>0</v>
      </c>
    </row>
    <row r="326" spans="1:36" x14ac:dyDescent="0.25">
      <c r="A326" s="71">
        <v>45006.564872685187</v>
      </c>
      <c r="B326">
        <v>14.6</v>
      </c>
      <c r="C326">
        <v>0</v>
      </c>
      <c r="D326">
        <v>44.6</v>
      </c>
      <c r="E326">
        <v>-115</v>
      </c>
      <c r="F326">
        <v>0.3</v>
      </c>
      <c r="G326">
        <v>63.2</v>
      </c>
      <c r="H326">
        <v>68.2</v>
      </c>
      <c r="I326">
        <v>67.8</v>
      </c>
      <c r="J326">
        <v>68.8</v>
      </c>
      <c r="K326">
        <v>69.400000000000006</v>
      </c>
      <c r="L326">
        <v>1372</v>
      </c>
      <c r="M326">
        <v>1372</v>
      </c>
      <c r="N326">
        <v>1372</v>
      </c>
      <c r="O326">
        <v>1372</v>
      </c>
      <c r="P326">
        <v>1372</v>
      </c>
      <c r="Q326">
        <v>1372</v>
      </c>
      <c r="R326">
        <v>70.5</v>
      </c>
      <c r="S326">
        <v>71.599999999999994</v>
      </c>
      <c r="T326">
        <v>1372</v>
      </c>
      <c r="U326">
        <v>-11</v>
      </c>
      <c r="V326">
        <v>6</v>
      </c>
      <c r="W326">
        <v>-115</v>
      </c>
      <c r="X326">
        <v>-112</v>
      </c>
      <c r="Y326">
        <v>-3</v>
      </c>
      <c r="Z326">
        <v>-116</v>
      </c>
      <c r="AC326"/>
      <c r="AE326" s="85">
        <f>_xlfn.MAXIFS(EXTR_AUTOCLAVE[[#This Row],[Date/Heure]:[BORNE]],$A$1:$AD$1,"TC")</f>
        <v>71.599999999999994</v>
      </c>
      <c r="AF326" s="66">
        <f>_xlfn.MINIFS(EXTR_AUTOCLAVE[[#This Row],[Date/Heure]:[BORNE]],$A$1:$AD$1,"TC")</f>
        <v>67.8</v>
      </c>
      <c r="AG326" s="86">
        <f>EXTR_AUTOCLAVE[[#This Row],[Max]]-T0min</f>
        <v>50.8</v>
      </c>
      <c r="AH326" s="86">
        <f>COUNTIFS(EXTR_AUTOCLAVE[[#This Row],[Date/Heure]:[BORNE]],"&gt;=385",$A$1:$AD$1,"TC")</f>
        <v>0</v>
      </c>
      <c r="AI326" s="86">
        <f>COUNTIFS(EXTR_AUTOCLAVE[[#This Row],[Date/Heure]:[BORNE]],"&gt;=200",$A$1:$AD$1,"TC")</f>
        <v>0</v>
      </c>
      <c r="AJ326" s="86">
        <f>COUNTIFS(EXTR_AUTOCLAVE[[#This Row],[Date/Heure]:[BORNE]],"&gt;=99",$A$1:$AD$1,"TC")</f>
        <v>0</v>
      </c>
    </row>
    <row r="327" spans="1:36" x14ac:dyDescent="0.25">
      <c r="A327" s="71">
        <v>45006.56521990741</v>
      </c>
      <c r="B327">
        <v>13.4</v>
      </c>
      <c r="C327">
        <v>0</v>
      </c>
      <c r="D327">
        <v>43.3</v>
      </c>
      <c r="E327">
        <v>-115</v>
      </c>
      <c r="F327">
        <v>0.1</v>
      </c>
      <c r="G327">
        <v>62.8</v>
      </c>
      <c r="H327">
        <v>67.900000000000006</v>
      </c>
      <c r="I327">
        <v>67.400000000000006</v>
      </c>
      <c r="J327">
        <v>68.7</v>
      </c>
      <c r="K327">
        <v>69</v>
      </c>
      <c r="L327">
        <v>1372</v>
      </c>
      <c r="M327">
        <v>1372</v>
      </c>
      <c r="N327">
        <v>1372</v>
      </c>
      <c r="O327">
        <v>1372</v>
      </c>
      <c r="P327">
        <v>1372</v>
      </c>
      <c r="Q327">
        <v>1372</v>
      </c>
      <c r="R327">
        <v>70</v>
      </c>
      <c r="S327">
        <v>71.2</v>
      </c>
      <c r="T327">
        <v>1372</v>
      </c>
      <c r="U327">
        <v>-11</v>
      </c>
      <c r="V327">
        <v>5</v>
      </c>
      <c r="W327">
        <v>-115</v>
      </c>
      <c r="X327">
        <v>-111</v>
      </c>
      <c r="Y327">
        <v>-3</v>
      </c>
      <c r="Z327">
        <v>-116</v>
      </c>
      <c r="AC327"/>
      <c r="AE327" s="85">
        <f>_xlfn.MAXIFS(EXTR_AUTOCLAVE[[#This Row],[Date/Heure]:[BORNE]],$A$1:$AD$1,"TC")</f>
        <v>71.2</v>
      </c>
      <c r="AF327" s="66">
        <f>_xlfn.MINIFS(EXTR_AUTOCLAVE[[#This Row],[Date/Heure]:[BORNE]],$A$1:$AD$1,"TC")</f>
        <v>67.400000000000006</v>
      </c>
      <c r="AG327" s="86">
        <f>EXTR_AUTOCLAVE[[#This Row],[Max]]-T0min</f>
        <v>50.400000000000006</v>
      </c>
      <c r="AH327" s="86">
        <f>COUNTIFS(EXTR_AUTOCLAVE[[#This Row],[Date/Heure]:[BORNE]],"&gt;=385",$A$1:$AD$1,"TC")</f>
        <v>0</v>
      </c>
      <c r="AI327" s="86">
        <f>COUNTIFS(EXTR_AUTOCLAVE[[#This Row],[Date/Heure]:[BORNE]],"&gt;=200",$A$1:$AD$1,"TC")</f>
        <v>0</v>
      </c>
      <c r="AJ327" s="86">
        <f>COUNTIFS(EXTR_AUTOCLAVE[[#This Row],[Date/Heure]:[BORNE]],"&gt;=99",$A$1:$AD$1,"TC")</f>
        <v>0</v>
      </c>
    </row>
    <row r="328" spans="1:36" x14ac:dyDescent="0.25">
      <c r="A328" s="71">
        <v>45006.565567129626</v>
      </c>
      <c r="B328">
        <v>12.2</v>
      </c>
      <c r="C328">
        <v>0</v>
      </c>
      <c r="D328">
        <v>42.1</v>
      </c>
      <c r="E328">
        <v>-115</v>
      </c>
      <c r="F328">
        <v>0.1</v>
      </c>
      <c r="G328">
        <v>62.7</v>
      </c>
      <c r="H328">
        <v>67.8</v>
      </c>
      <c r="I328">
        <v>67.3</v>
      </c>
      <c r="J328">
        <v>68.3</v>
      </c>
      <c r="K328">
        <v>68.599999999999994</v>
      </c>
      <c r="L328">
        <v>1372</v>
      </c>
      <c r="M328">
        <v>1372</v>
      </c>
      <c r="N328">
        <v>1372</v>
      </c>
      <c r="O328">
        <v>1372</v>
      </c>
      <c r="P328">
        <v>1372</v>
      </c>
      <c r="Q328">
        <v>1372</v>
      </c>
      <c r="R328">
        <v>69.900000000000006</v>
      </c>
      <c r="S328">
        <v>71</v>
      </c>
      <c r="T328">
        <v>1372</v>
      </c>
      <c r="U328">
        <v>-11</v>
      </c>
      <c r="V328">
        <v>5</v>
      </c>
      <c r="W328">
        <v>-115</v>
      </c>
      <c r="X328">
        <v>-111</v>
      </c>
      <c r="Y328">
        <v>-3</v>
      </c>
      <c r="Z328">
        <v>-116</v>
      </c>
      <c r="AC328"/>
      <c r="AE328" s="85">
        <f>_xlfn.MAXIFS(EXTR_AUTOCLAVE[[#This Row],[Date/Heure]:[BORNE]],$A$1:$AD$1,"TC")</f>
        <v>71</v>
      </c>
      <c r="AF328" s="66">
        <f>_xlfn.MINIFS(EXTR_AUTOCLAVE[[#This Row],[Date/Heure]:[BORNE]],$A$1:$AD$1,"TC")</f>
        <v>67.3</v>
      </c>
      <c r="AG328" s="86">
        <f>EXTR_AUTOCLAVE[[#This Row],[Max]]-T0min</f>
        <v>50.2</v>
      </c>
      <c r="AH328" s="86">
        <f>COUNTIFS(EXTR_AUTOCLAVE[[#This Row],[Date/Heure]:[BORNE]],"&gt;=385",$A$1:$AD$1,"TC")</f>
        <v>0</v>
      </c>
      <c r="AI328" s="86">
        <f>COUNTIFS(EXTR_AUTOCLAVE[[#This Row],[Date/Heure]:[BORNE]],"&gt;=200",$A$1:$AD$1,"TC")</f>
        <v>0</v>
      </c>
      <c r="AJ328" s="86">
        <f>COUNTIFS(EXTR_AUTOCLAVE[[#This Row],[Date/Heure]:[BORNE]],"&gt;=99",$A$1:$AD$1,"TC")</f>
        <v>0</v>
      </c>
    </row>
    <row r="329" spans="1:36" x14ac:dyDescent="0.25">
      <c r="A329" s="71">
        <v>45006.56591435185</v>
      </c>
      <c r="B329">
        <v>10.9</v>
      </c>
      <c r="C329">
        <v>0</v>
      </c>
      <c r="D329">
        <v>40.799999999999997</v>
      </c>
      <c r="E329">
        <v>-115</v>
      </c>
      <c r="F329">
        <v>0.1</v>
      </c>
      <c r="G329">
        <v>62.9</v>
      </c>
      <c r="H329">
        <v>67.8</v>
      </c>
      <c r="I329">
        <v>67.3</v>
      </c>
      <c r="J329">
        <v>68.3</v>
      </c>
      <c r="K329">
        <v>68.5</v>
      </c>
      <c r="L329">
        <v>1372</v>
      </c>
      <c r="M329">
        <v>1372</v>
      </c>
      <c r="N329">
        <v>1372</v>
      </c>
      <c r="O329">
        <v>1372</v>
      </c>
      <c r="P329">
        <v>1372</v>
      </c>
      <c r="Q329">
        <v>1372</v>
      </c>
      <c r="R329">
        <v>69.8</v>
      </c>
      <c r="S329">
        <v>70.900000000000006</v>
      </c>
      <c r="T329">
        <v>1372</v>
      </c>
      <c r="U329">
        <v>-11</v>
      </c>
      <c r="V329">
        <v>5</v>
      </c>
      <c r="W329">
        <v>-115</v>
      </c>
      <c r="X329">
        <v>-111</v>
      </c>
      <c r="Y329">
        <v>-3</v>
      </c>
      <c r="Z329">
        <v>-116</v>
      </c>
      <c r="AC329"/>
      <c r="AE329" s="85">
        <f>_xlfn.MAXIFS(EXTR_AUTOCLAVE[[#This Row],[Date/Heure]:[BORNE]],$A$1:$AD$1,"TC")</f>
        <v>70.900000000000006</v>
      </c>
      <c r="AF329" s="66">
        <f>_xlfn.MINIFS(EXTR_AUTOCLAVE[[#This Row],[Date/Heure]:[BORNE]],$A$1:$AD$1,"TC")</f>
        <v>67.3</v>
      </c>
      <c r="AG329" s="86">
        <f>EXTR_AUTOCLAVE[[#This Row],[Max]]-T0min</f>
        <v>50.100000000000009</v>
      </c>
      <c r="AH329" s="86">
        <f>COUNTIFS(EXTR_AUTOCLAVE[[#This Row],[Date/Heure]:[BORNE]],"&gt;=385",$A$1:$AD$1,"TC")</f>
        <v>0</v>
      </c>
      <c r="AI329" s="86">
        <f>COUNTIFS(EXTR_AUTOCLAVE[[#This Row],[Date/Heure]:[BORNE]],"&gt;=200",$A$1:$AD$1,"TC")</f>
        <v>0</v>
      </c>
      <c r="AJ329" s="86">
        <f>COUNTIFS(EXTR_AUTOCLAVE[[#This Row],[Date/Heure]:[BORNE]],"&gt;=99",$A$1:$AD$1,"TC")</f>
        <v>0</v>
      </c>
    </row>
    <row r="330" spans="1:36" x14ac:dyDescent="0.25">
      <c r="A330" s="71">
        <v>45006.566261574073</v>
      </c>
      <c r="B330">
        <v>9.6999999999999993</v>
      </c>
      <c r="C330">
        <v>0</v>
      </c>
      <c r="D330">
        <v>39.6</v>
      </c>
      <c r="E330">
        <v>-115</v>
      </c>
      <c r="F330">
        <v>0.1</v>
      </c>
      <c r="G330">
        <v>63.3</v>
      </c>
      <c r="H330">
        <v>67.8</v>
      </c>
      <c r="I330">
        <v>67.3</v>
      </c>
      <c r="J330">
        <v>68.3</v>
      </c>
      <c r="K330">
        <v>68.5</v>
      </c>
      <c r="L330">
        <v>1372</v>
      </c>
      <c r="M330">
        <v>1372</v>
      </c>
      <c r="N330">
        <v>1372</v>
      </c>
      <c r="O330">
        <v>1372</v>
      </c>
      <c r="P330">
        <v>1372</v>
      </c>
      <c r="Q330">
        <v>1372</v>
      </c>
      <c r="R330">
        <v>69.8</v>
      </c>
      <c r="S330">
        <v>70.8</v>
      </c>
      <c r="T330">
        <v>1372</v>
      </c>
      <c r="U330">
        <v>-11</v>
      </c>
      <c r="V330">
        <v>5</v>
      </c>
      <c r="W330">
        <v>-115</v>
      </c>
      <c r="X330">
        <v>-111</v>
      </c>
      <c r="Y330">
        <v>-3</v>
      </c>
      <c r="Z330">
        <v>-116</v>
      </c>
      <c r="AC330"/>
      <c r="AE330" s="85">
        <f>_xlfn.MAXIFS(EXTR_AUTOCLAVE[[#This Row],[Date/Heure]:[BORNE]],$A$1:$AD$1,"TC")</f>
        <v>70.8</v>
      </c>
      <c r="AF330" s="66">
        <f>_xlfn.MINIFS(EXTR_AUTOCLAVE[[#This Row],[Date/Heure]:[BORNE]],$A$1:$AD$1,"TC")</f>
        <v>67.3</v>
      </c>
      <c r="AG330" s="86">
        <f>EXTR_AUTOCLAVE[[#This Row],[Max]]-T0min</f>
        <v>50</v>
      </c>
      <c r="AH330" s="86">
        <f>COUNTIFS(EXTR_AUTOCLAVE[[#This Row],[Date/Heure]:[BORNE]],"&gt;=385",$A$1:$AD$1,"TC")</f>
        <v>0</v>
      </c>
      <c r="AI330" s="86">
        <f>COUNTIFS(EXTR_AUTOCLAVE[[#This Row],[Date/Heure]:[BORNE]],"&gt;=200",$A$1:$AD$1,"TC")</f>
        <v>0</v>
      </c>
      <c r="AJ330" s="86">
        <f>COUNTIFS(EXTR_AUTOCLAVE[[#This Row],[Date/Heure]:[BORNE]],"&gt;=99",$A$1:$AD$1,"TC")</f>
        <v>0</v>
      </c>
    </row>
    <row r="331" spans="1:36" x14ac:dyDescent="0.25">
      <c r="A331" s="71">
        <v>45006.566608796296</v>
      </c>
      <c r="B331">
        <v>8.4</v>
      </c>
      <c r="C331">
        <v>0</v>
      </c>
      <c r="D331">
        <v>38.299999999999997</v>
      </c>
      <c r="E331">
        <v>-115</v>
      </c>
      <c r="F331">
        <v>0.1</v>
      </c>
      <c r="G331">
        <v>63.7</v>
      </c>
      <c r="H331">
        <v>67.8</v>
      </c>
      <c r="I331">
        <v>67.3</v>
      </c>
      <c r="J331">
        <v>68.3</v>
      </c>
      <c r="K331">
        <v>68.5</v>
      </c>
      <c r="L331">
        <v>1372</v>
      </c>
      <c r="M331">
        <v>1372</v>
      </c>
      <c r="N331">
        <v>1372</v>
      </c>
      <c r="O331">
        <v>1372</v>
      </c>
      <c r="P331">
        <v>1372</v>
      </c>
      <c r="Q331">
        <v>1372</v>
      </c>
      <c r="R331">
        <v>69.8</v>
      </c>
      <c r="S331">
        <v>70.8</v>
      </c>
      <c r="T331">
        <v>1372</v>
      </c>
      <c r="U331">
        <v>-11</v>
      </c>
      <c r="V331">
        <v>5</v>
      </c>
      <c r="W331">
        <v>-114</v>
      </c>
      <c r="X331">
        <v>-110</v>
      </c>
      <c r="Y331">
        <v>-3</v>
      </c>
      <c r="Z331">
        <v>-116</v>
      </c>
      <c r="AC331"/>
      <c r="AE331" s="85">
        <f>_xlfn.MAXIFS(EXTR_AUTOCLAVE[[#This Row],[Date/Heure]:[BORNE]],$A$1:$AD$1,"TC")</f>
        <v>70.8</v>
      </c>
      <c r="AF331" s="66">
        <f>_xlfn.MINIFS(EXTR_AUTOCLAVE[[#This Row],[Date/Heure]:[BORNE]],$A$1:$AD$1,"TC")</f>
        <v>67.3</v>
      </c>
      <c r="AG331" s="86">
        <f>EXTR_AUTOCLAVE[[#This Row],[Max]]-T0min</f>
        <v>50</v>
      </c>
      <c r="AH331" s="86">
        <f>COUNTIFS(EXTR_AUTOCLAVE[[#This Row],[Date/Heure]:[BORNE]],"&gt;=385",$A$1:$AD$1,"TC")</f>
        <v>0</v>
      </c>
      <c r="AI331" s="86">
        <f>COUNTIFS(EXTR_AUTOCLAVE[[#This Row],[Date/Heure]:[BORNE]],"&gt;=200",$A$1:$AD$1,"TC")</f>
        <v>0</v>
      </c>
      <c r="AJ331" s="86">
        <f>COUNTIFS(EXTR_AUTOCLAVE[[#This Row],[Date/Heure]:[BORNE]],"&gt;=99",$A$1:$AD$1,"TC")</f>
        <v>0</v>
      </c>
    </row>
    <row r="332" spans="1:36" x14ac:dyDescent="0.25">
      <c r="A332" s="71">
        <v>45006.56695601852</v>
      </c>
      <c r="B332">
        <v>7.1</v>
      </c>
      <c r="C332">
        <v>0</v>
      </c>
      <c r="D332">
        <v>37.1</v>
      </c>
      <c r="E332">
        <v>-115</v>
      </c>
      <c r="F332">
        <v>0.1</v>
      </c>
      <c r="G332">
        <v>64.2</v>
      </c>
      <c r="H332">
        <v>67.8</v>
      </c>
      <c r="I332">
        <v>67.400000000000006</v>
      </c>
      <c r="J332">
        <v>68.3</v>
      </c>
      <c r="K332">
        <v>68.5</v>
      </c>
      <c r="L332">
        <v>1372</v>
      </c>
      <c r="M332">
        <v>1372</v>
      </c>
      <c r="N332">
        <v>1372</v>
      </c>
      <c r="O332">
        <v>1372</v>
      </c>
      <c r="P332">
        <v>1372</v>
      </c>
      <c r="Q332">
        <v>1372</v>
      </c>
      <c r="R332">
        <v>69.900000000000006</v>
      </c>
      <c r="S332">
        <v>70.8</v>
      </c>
      <c r="T332">
        <v>1372</v>
      </c>
      <c r="U332">
        <v>-11</v>
      </c>
      <c r="V332">
        <v>5</v>
      </c>
      <c r="W332">
        <v>-115</v>
      </c>
      <c r="X332">
        <v>-113</v>
      </c>
      <c r="Y332">
        <v>-3</v>
      </c>
      <c r="Z332">
        <v>-116</v>
      </c>
      <c r="AC332"/>
      <c r="AE332" s="85">
        <f>_xlfn.MAXIFS(EXTR_AUTOCLAVE[[#This Row],[Date/Heure]:[BORNE]],$A$1:$AD$1,"TC")</f>
        <v>70.8</v>
      </c>
      <c r="AF332" s="66">
        <f>_xlfn.MINIFS(EXTR_AUTOCLAVE[[#This Row],[Date/Heure]:[BORNE]],$A$1:$AD$1,"TC")</f>
        <v>67.400000000000006</v>
      </c>
      <c r="AG332" s="86">
        <f>EXTR_AUTOCLAVE[[#This Row],[Max]]-T0min</f>
        <v>50</v>
      </c>
      <c r="AH332" s="86">
        <f>COUNTIFS(EXTR_AUTOCLAVE[[#This Row],[Date/Heure]:[BORNE]],"&gt;=385",$A$1:$AD$1,"TC")</f>
        <v>0</v>
      </c>
      <c r="AI332" s="86">
        <f>COUNTIFS(EXTR_AUTOCLAVE[[#This Row],[Date/Heure]:[BORNE]],"&gt;=200",$A$1:$AD$1,"TC")</f>
        <v>0</v>
      </c>
      <c r="AJ332" s="86">
        <f>COUNTIFS(EXTR_AUTOCLAVE[[#This Row],[Date/Heure]:[BORNE]],"&gt;=99",$A$1:$AD$1,"TC")</f>
        <v>0</v>
      </c>
    </row>
    <row r="333" spans="1:36" x14ac:dyDescent="0.25">
      <c r="A333" s="71">
        <v>45006.567303240743</v>
      </c>
      <c r="B333">
        <v>5.9</v>
      </c>
      <c r="C333">
        <v>0</v>
      </c>
      <c r="D333">
        <v>35.799999999999997</v>
      </c>
      <c r="E333">
        <v>-115</v>
      </c>
      <c r="F333">
        <v>0.1</v>
      </c>
      <c r="G333">
        <v>64.599999999999994</v>
      </c>
      <c r="H333">
        <v>67.8</v>
      </c>
      <c r="I333">
        <v>67.400000000000006</v>
      </c>
      <c r="J333">
        <v>68.3</v>
      </c>
      <c r="K333">
        <v>68.599999999999994</v>
      </c>
      <c r="L333">
        <v>1372</v>
      </c>
      <c r="M333">
        <v>1372</v>
      </c>
      <c r="N333">
        <v>1372</v>
      </c>
      <c r="O333">
        <v>1372</v>
      </c>
      <c r="P333">
        <v>1372</v>
      </c>
      <c r="Q333">
        <v>1372</v>
      </c>
      <c r="R333">
        <v>69.900000000000006</v>
      </c>
      <c r="S333">
        <v>70.8</v>
      </c>
      <c r="T333">
        <v>1372</v>
      </c>
      <c r="U333">
        <v>-11</v>
      </c>
      <c r="V333">
        <v>5</v>
      </c>
      <c r="W333">
        <v>-115</v>
      </c>
      <c r="X333">
        <v>-112</v>
      </c>
      <c r="Y333">
        <v>-3</v>
      </c>
      <c r="Z333">
        <v>-116</v>
      </c>
      <c r="AC333"/>
      <c r="AE333" s="85">
        <f>_xlfn.MAXIFS(EXTR_AUTOCLAVE[[#This Row],[Date/Heure]:[BORNE]],$A$1:$AD$1,"TC")</f>
        <v>70.8</v>
      </c>
      <c r="AF333" s="66">
        <f>_xlfn.MINIFS(EXTR_AUTOCLAVE[[#This Row],[Date/Heure]:[BORNE]],$A$1:$AD$1,"TC")</f>
        <v>67.400000000000006</v>
      </c>
      <c r="AG333" s="86">
        <f>EXTR_AUTOCLAVE[[#This Row],[Max]]-T0min</f>
        <v>50</v>
      </c>
      <c r="AH333" s="86">
        <f>COUNTIFS(EXTR_AUTOCLAVE[[#This Row],[Date/Heure]:[BORNE]],"&gt;=385",$A$1:$AD$1,"TC")</f>
        <v>0</v>
      </c>
      <c r="AI333" s="86">
        <f>COUNTIFS(EXTR_AUTOCLAVE[[#This Row],[Date/Heure]:[BORNE]],"&gt;=200",$A$1:$AD$1,"TC")</f>
        <v>0</v>
      </c>
      <c r="AJ333" s="86">
        <f>COUNTIFS(EXTR_AUTOCLAVE[[#This Row],[Date/Heure]:[BORNE]],"&gt;=99",$A$1:$AD$1,"TC")</f>
        <v>0</v>
      </c>
    </row>
    <row r="334" spans="1:36" x14ac:dyDescent="0.25">
      <c r="A334" s="71">
        <v>45006.567650462966</v>
      </c>
      <c r="B334">
        <v>0</v>
      </c>
      <c r="C334">
        <v>0</v>
      </c>
      <c r="D334">
        <v>0</v>
      </c>
      <c r="E334">
        <v>-800</v>
      </c>
      <c r="F334">
        <v>0.1</v>
      </c>
      <c r="G334">
        <v>65.099999999999994</v>
      </c>
      <c r="H334">
        <v>67.7</v>
      </c>
      <c r="I334">
        <v>67.400000000000006</v>
      </c>
      <c r="J334">
        <v>68.3</v>
      </c>
      <c r="K334">
        <v>68.7</v>
      </c>
      <c r="L334">
        <v>1372</v>
      </c>
      <c r="M334">
        <v>1372</v>
      </c>
      <c r="N334">
        <v>1372</v>
      </c>
      <c r="O334">
        <v>1372</v>
      </c>
      <c r="P334">
        <v>1372</v>
      </c>
      <c r="Q334">
        <v>1372</v>
      </c>
      <c r="R334">
        <v>70</v>
      </c>
      <c r="S334">
        <v>70.8</v>
      </c>
      <c r="T334">
        <v>1372</v>
      </c>
      <c r="U334">
        <v>-11</v>
      </c>
      <c r="V334">
        <v>5</v>
      </c>
      <c r="W334">
        <v>0</v>
      </c>
      <c r="X334">
        <v>-111</v>
      </c>
      <c r="Y334">
        <v>-3</v>
      </c>
      <c r="Z334">
        <v>-116</v>
      </c>
      <c r="AC334"/>
      <c r="AE334" s="85">
        <f>_xlfn.MAXIFS(EXTR_AUTOCLAVE[[#This Row],[Date/Heure]:[BORNE]],$A$1:$AD$1,"TC")</f>
        <v>70.8</v>
      </c>
      <c r="AF334" s="66">
        <f>_xlfn.MINIFS(EXTR_AUTOCLAVE[[#This Row],[Date/Heure]:[BORNE]],$A$1:$AD$1,"TC")</f>
        <v>67.400000000000006</v>
      </c>
      <c r="AG334" s="86">
        <f>EXTR_AUTOCLAVE[[#This Row],[Max]]-T0min</f>
        <v>50</v>
      </c>
      <c r="AH334" s="86">
        <f>COUNTIFS(EXTR_AUTOCLAVE[[#This Row],[Date/Heure]:[BORNE]],"&gt;=385",$A$1:$AD$1,"TC")</f>
        <v>0</v>
      </c>
      <c r="AI334" s="86">
        <f>COUNTIFS(EXTR_AUTOCLAVE[[#This Row],[Date/Heure]:[BORNE]],"&gt;=200",$A$1:$AD$1,"TC")</f>
        <v>0</v>
      </c>
      <c r="AJ334" s="86">
        <f>COUNTIFS(EXTR_AUTOCLAVE[[#This Row],[Date/Heure]:[BORNE]],"&gt;=99",$A$1:$AD$1,"TC")</f>
        <v>0</v>
      </c>
    </row>
    <row r="335" spans="1:36" x14ac:dyDescent="0.25">
      <c r="AB335" s="1"/>
      <c r="AC335" s="66"/>
    </row>
    <row r="336" spans="1:36" x14ac:dyDescent="0.25">
      <c r="AB336" s="1"/>
      <c r="AC336" s="66"/>
    </row>
    <row r="337" spans="28:29" x14ac:dyDescent="0.25">
      <c r="AB337" s="1"/>
      <c r="AC337" s="66"/>
    </row>
    <row r="338" spans="28:29" x14ac:dyDescent="0.25">
      <c r="AB338" s="1"/>
      <c r="AC338" s="66"/>
    </row>
    <row r="339" spans="28:29" x14ac:dyDescent="0.25">
      <c r="AB339" s="1"/>
      <c r="AC339" s="66"/>
    </row>
    <row r="340" spans="28:29" x14ac:dyDescent="0.25">
      <c r="AB340" s="1"/>
      <c r="AC340" s="66"/>
    </row>
    <row r="341" spans="28:29" x14ac:dyDescent="0.25">
      <c r="AB341" s="1"/>
      <c r="AC341" s="66"/>
    </row>
    <row r="342" spans="28:29" x14ac:dyDescent="0.25">
      <c r="AB342" s="1"/>
      <c r="AC342" s="66"/>
    </row>
    <row r="343" spans="28:29" x14ac:dyDescent="0.25">
      <c r="AB343" s="1"/>
      <c r="AC343" s="66"/>
    </row>
    <row r="344" spans="28:29" x14ac:dyDescent="0.25">
      <c r="AB344" s="1"/>
      <c r="AC344" s="66"/>
    </row>
    <row r="345" spans="28:29" x14ac:dyDescent="0.25">
      <c r="AB345" s="1"/>
      <c r="AC345" s="66"/>
    </row>
    <row r="346" spans="28:29" x14ac:dyDescent="0.25">
      <c r="AB346" s="1"/>
      <c r="AC346" s="66"/>
    </row>
    <row r="347" spans="28:29" x14ac:dyDescent="0.25">
      <c r="AB347" s="1"/>
      <c r="AC347" s="66"/>
    </row>
    <row r="348" spans="28:29" x14ac:dyDescent="0.25">
      <c r="AB348" s="1"/>
      <c r="AC348" s="66"/>
    </row>
    <row r="349" spans="28:29" x14ac:dyDescent="0.25">
      <c r="AB349" s="1"/>
      <c r="AC349" s="66"/>
    </row>
    <row r="350" spans="28:29" x14ac:dyDescent="0.25">
      <c r="AB350" s="1"/>
      <c r="AC350" s="66"/>
    </row>
    <row r="351" spans="28:29" x14ac:dyDescent="0.25">
      <c r="AB351" s="1"/>
      <c r="AC351" s="66"/>
    </row>
    <row r="352" spans="28:29" x14ac:dyDescent="0.25">
      <c r="AB352" s="1"/>
      <c r="AC352" s="66"/>
    </row>
    <row r="353" spans="28:29" x14ac:dyDescent="0.25">
      <c r="AB353" s="1"/>
      <c r="AC353" s="66"/>
    </row>
    <row r="354" spans="28:29" x14ac:dyDescent="0.25">
      <c r="AB354" s="1"/>
      <c r="AC354" s="66"/>
    </row>
    <row r="355" spans="28:29" x14ac:dyDescent="0.25">
      <c r="AB355" s="1"/>
      <c r="AC355" s="66"/>
    </row>
    <row r="356" spans="28:29" x14ac:dyDescent="0.25">
      <c r="AB356" s="1"/>
      <c r="AC356" s="66"/>
    </row>
    <row r="357" spans="28:29" x14ac:dyDescent="0.25">
      <c r="AB357" s="1"/>
      <c r="AC357" s="66"/>
    </row>
    <row r="358" spans="28:29" x14ac:dyDescent="0.25">
      <c r="AB358" s="1"/>
      <c r="AC358" s="66"/>
    </row>
    <row r="359" spans="28:29" x14ac:dyDescent="0.25">
      <c r="AB359" s="1"/>
      <c r="AC359" s="66"/>
    </row>
    <row r="360" spans="28:29" x14ac:dyDescent="0.25">
      <c r="AB360" s="1"/>
      <c r="AC360" s="66"/>
    </row>
    <row r="361" spans="28:29" x14ac:dyDescent="0.25">
      <c r="AB361" s="1"/>
      <c r="AC361" s="66"/>
    </row>
    <row r="362" spans="28:29" x14ac:dyDescent="0.25">
      <c r="AB362" s="1"/>
      <c r="AC362" s="66"/>
    </row>
    <row r="363" spans="28:29" x14ac:dyDescent="0.25">
      <c r="AB363" s="1"/>
      <c r="AC363" s="66"/>
    </row>
    <row r="364" spans="28:29" x14ac:dyDescent="0.25">
      <c r="AB364" s="1"/>
      <c r="AC364" s="66"/>
    </row>
    <row r="365" spans="28:29" x14ac:dyDescent="0.25">
      <c r="AB365" s="1"/>
      <c r="AC365" s="66"/>
    </row>
    <row r="366" spans="28:29" x14ac:dyDescent="0.25">
      <c r="AB366" s="1"/>
      <c r="AC366" s="66"/>
    </row>
    <row r="367" spans="28:29" x14ac:dyDescent="0.25">
      <c r="AB367" s="1"/>
      <c r="AC367" s="66"/>
    </row>
    <row r="368" spans="28:29" x14ac:dyDescent="0.25">
      <c r="AB368" s="1"/>
      <c r="AC368" s="66"/>
    </row>
    <row r="369" spans="28:29" x14ac:dyDescent="0.25">
      <c r="AB369" s="1"/>
      <c r="AC369" s="66"/>
    </row>
    <row r="370" spans="28:29" x14ac:dyDescent="0.25">
      <c r="AB370" s="1"/>
      <c r="AC370" s="66"/>
    </row>
    <row r="371" spans="28:29" x14ac:dyDescent="0.25">
      <c r="AB371" s="1"/>
      <c r="AC371" s="66"/>
    </row>
    <row r="372" spans="28:29" x14ac:dyDescent="0.25">
      <c r="AB372" s="1"/>
      <c r="AC372" s="66"/>
    </row>
    <row r="373" spans="28:29" x14ac:dyDescent="0.25">
      <c r="AB373" s="1"/>
      <c r="AC373" s="66"/>
    </row>
    <row r="374" spans="28:29" x14ac:dyDescent="0.25">
      <c r="AB374" s="1"/>
      <c r="AC374" s="66"/>
    </row>
    <row r="375" spans="28:29" x14ac:dyDescent="0.25">
      <c r="AB375" s="1"/>
      <c r="AC375" s="66"/>
    </row>
    <row r="376" spans="28:29" x14ac:dyDescent="0.25">
      <c r="AB376" s="1"/>
      <c r="AC376" s="66"/>
    </row>
    <row r="377" spans="28:29" x14ac:dyDescent="0.25">
      <c r="AB377" s="1"/>
      <c r="AC377" s="66"/>
    </row>
    <row r="378" spans="28:29" x14ac:dyDescent="0.25">
      <c r="AB378" s="1"/>
      <c r="AC378" s="66"/>
    </row>
    <row r="379" spans="28:29" x14ac:dyDescent="0.25">
      <c r="AB379" s="1"/>
      <c r="AC379" s="66"/>
    </row>
    <row r="380" spans="28:29" x14ac:dyDescent="0.25">
      <c r="AB380" s="1"/>
      <c r="AC380" s="66"/>
    </row>
    <row r="381" spans="28:29" x14ac:dyDescent="0.25">
      <c r="AB381" s="1"/>
      <c r="AC381" s="66"/>
    </row>
    <row r="382" spans="28:29" x14ac:dyDescent="0.25">
      <c r="AB382" s="1"/>
      <c r="AC382" s="66"/>
    </row>
    <row r="383" spans="28:29" x14ac:dyDescent="0.25">
      <c r="AB383" s="1"/>
      <c r="AC383" s="66"/>
    </row>
    <row r="384" spans="28:29" x14ac:dyDescent="0.25">
      <c r="AB384" s="1"/>
      <c r="AC384" s="66"/>
    </row>
    <row r="385" spans="28:29" x14ac:dyDescent="0.25">
      <c r="AB385" s="1"/>
      <c r="AC385" s="66"/>
    </row>
    <row r="386" spans="28:29" x14ac:dyDescent="0.25">
      <c r="AB386" s="1"/>
      <c r="AC386" s="66"/>
    </row>
    <row r="387" spans="28:29" x14ac:dyDescent="0.25">
      <c r="AB387" s="1"/>
      <c r="AC387" s="66"/>
    </row>
    <row r="388" spans="28:29" x14ac:dyDescent="0.25">
      <c r="AB388" s="1"/>
      <c r="AC388" s="66"/>
    </row>
    <row r="389" spans="28:29" x14ac:dyDescent="0.25">
      <c r="AB389" s="1"/>
      <c r="AC389" s="66"/>
    </row>
    <row r="390" spans="28:29" x14ac:dyDescent="0.25">
      <c r="AB390" s="1"/>
      <c r="AC390" s="66"/>
    </row>
    <row r="391" spans="28:29" x14ac:dyDescent="0.25">
      <c r="AB391" s="1"/>
      <c r="AC391" s="66"/>
    </row>
    <row r="392" spans="28:29" x14ac:dyDescent="0.25">
      <c r="AB392" s="1"/>
      <c r="AC392" s="66"/>
    </row>
    <row r="393" spans="28:29" x14ac:dyDescent="0.25">
      <c r="AB393" s="1"/>
      <c r="AC393" s="66"/>
    </row>
    <row r="394" spans="28:29" x14ac:dyDescent="0.25">
      <c r="AB394" s="1"/>
      <c r="AC394" s="66"/>
    </row>
    <row r="395" spans="28:29" x14ac:dyDescent="0.25">
      <c r="AB395" s="1"/>
      <c r="AC395" s="66"/>
    </row>
    <row r="396" spans="28:29" x14ac:dyDescent="0.25">
      <c r="AB396" s="1"/>
      <c r="AC396" s="66"/>
    </row>
    <row r="397" spans="28:29" x14ac:dyDescent="0.25">
      <c r="AB397" s="1"/>
      <c r="AC397" s="66"/>
    </row>
    <row r="398" spans="28:29" x14ac:dyDescent="0.25">
      <c r="AB398" s="1"/>
      <c r="AC398" s="66"/>
    </row>
    <row r="399" spans="28:29" x14ac:dyDescent="0.25">
      <c r="AB399" s="1"/>
      <c r="AC399" s="66"/>
    </row>
    <row r="400" spans="28:29" x14ac:dyDescent="0.25">
      <c r="AB400" s="2"/>
      <c r="AC400" s="66"/>
    </row>
    <row r="401" spans="28:29" x14ac:dyDescent="0.25">
      <c r="AB401" s="1"/>
      <c r="AC401" s="66"/>
    </row>
    <row r="402" spans="28:29" x14ac:dyDescent="0.25">
      <c r="AB402" s="1"/>
      <c r="AC402" s="66"/>
    </row>
    <row r="403" spans="28:29" x14ac:dyDescent="0.25">
      <c r="AB403" s="1"/>
      <c r="AC403" s="66"/>
    </row>
    <row r="404" spans="28:29" x14ac:dyDescent="0.25">
      <c r="AB404" s="1"/>
      <c r="AC404" s="66"/>
    </row>
    <row r="405" spans="28:29" x14ac:dyDescent="0.25">
      <c r="AB405" s="1"/>
      <c r="AC405" s="66"/>
    </row>
    <row r="406" spans="28:29" x14ac:dyDescent="0.25">
      <c r="AB406" s="1"/>
      <c r="AC406" s="66"/>
    </row>
    <row r="407" spans="28:29" x14ac:dyDescent="0.25">
      <c r="AB407" s="1"/>
      <c r="AC407" s="66"/>
    </row>
    <row r="408" spans="28:29" x14ac:dyDescent="0.25">
      <c r="AB408" s="1"/>
      <c r="AC408" s="66"/>
    </row>
    <row r="409" spans="28:29" x14ac:dyDescent="0.25">
      <c r="AB409" s="1"/>
      <c r="AC409" s="66"/>
    </row>
    <row r="410" spans="28:29" x14ac:dyDescent="0.25">
      <c r="AB410" s="1"/>
      <c r="AC410" s="66"/>
    </row>
    <row r="411" spans="28:29" x14ac:dyDescent="0.25">
      <c r="AB411" s="1"/>
      <c r="AC411" s="66"/>
    </row>
    <row r="412" spans="28:29" x14ac:dyDescent="0.25">
      <c r="AB412" s="1"/>
      <c r="AC412" s="66"/>
    </row>
    <row r="413" spans="28:29" x14ac:dyDescent="0.25">
      <c r="AB413" s="1"/>
      <c r="AC413" s="66"/>
    </row>
    <row r="414" spans="28:29" x14ac:dyDescent="0.25">
      <c r="AB414" s="1"/>
      <c r="AC414" s="66"/>
    </row>
    <row r="415" spans="28:29" x14ac:dyDescent="0.25">
      <c r="AB415" s="1"/>
      <c r="AC415" s="66"/>
    </row>
    <row r="416" spans="28:29" x14ac:dyDescent="0.25">
      <c r="AB416" s="1"/>
      <c r="AC416" s="66"/>
    </row>
    <row r="417" spans="28:29" x14ac:dyDescent="0.25">
      <c r="AB417" s="1"/>
      <c r="AC417" s="66"/>
    </row>
    <row r="418" spans="28:29" x14ac:dyDescent="0.25">
      <c r="AB418" s="1"/>
      <c r="AC418" s="66"/>
    </row>
    <row r="419" spans="28:29" x14ac:dyDescent="0.25">
      <c r="AB419" s="1"/>
      <c r="AC419" s="66"/>
    </row>
    <row r="420" spans="28:29" x14ac:dyDescent="0.25">
      <c r="AB420" s="1"/>
      <c r="AC420" s="66"/>
    </row>
    <row r="421" spans="28:29" x14ac:dyDescent="0.25">
      <c r="AB421" s="2"/>
      <c r="AC421" s="66"/>
    </row>
  </sheetData>
  <phoneticPr fontId="10" type="noConversion"/>
  <pageMargins left="0.7" right="0.7" top="0.75" bottom="0.75" header="0.3" footer="0.3"/>
  <pageSetup paperSize="9" orientation="portrait" verticalDpi="0"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EF9F-502E-43AF-9B56-771861346A76}">
  <sheetPr codeName="Feuil2"/>
  <dimension ref="A1:AB548"/>
  <sheetViews>
    <sheetView tabSelected="1" zoomScale="80" zoomScaleNormal="80" workbookViewId="0">
      <selection activeCell="N7" sqref="N7"/>
    </sheetView>
  </sheetViews>
  <sheetFormatPr baseColWidth="10" defaultRowHeight="15" x14ac:dyDescent="0.25"/>
  <cols>
    <col min="1" max="1" width="32.42578125" style="68" bestFit="1" customWidth="1"/>
  </cols>
  <sheetData>
    <row r="1" spans="1:28" ht="19.5" customHeight="1" x14ac:dyDescent="0.25">
      <c r="A1" s="68" t="s">
        <v>61</v>
      </c>
    </row>
    <row r="2" spans="1:28" x14ac:dyDescent="0.25">
      <c r="A2" s="68" t="s">
        <v>62</v>
      </c>
    </row>
    <row r="4" spans="1:28" ht="15.75" thickBot="1" x14ac:dyDescent="0.3"/>
    <row r="5" spans="1:28" ht="31.5" thickTop="1" thickBot="1" x14ac:dyDescent="0.3">
      <c r="C5" s="81" t="s">
        <v>14</v>
      </c>
      <c r="D5" s="74" t="s">
        <v>21</v>
      </c>
      <c r="E5" s="75"/>
      <c r="F5" s="75"/>
      <c r="G5" s="75"/>
      <c r="H5" s="76"/>
      <c r="I5" s="77" t="s">
        <v>20</v>
      </c>
      <c r="J5" s="78"/>
      <c r="K5" s="78"/>
      <c r="L5" s="78"/>
      <c r="M5" s="78"/>
      <c r="N5" s="78"/>
      <c r="O5" s="79"/>
      <c r="P5" s="80" t="s">
        <v>19</v>
      </c>
      <c r="Q5" s="75"/>
      <c r="R5" s="75"/>
      <c r="S5" s="75"/>
      <c r="T5" s="76"/>
      <c r="U5" s="80" t="s">
        <v>18</v>
      </c>
      <c r="V5" s="75"/>
      <c r="W5" s="75"/>
      <c r="X5" s="75"/>
      <c r="Y5" s="75"/>
      <c r="Z5" s="58" t="s">
        <v>17</v>
      </c>
      <c r="AA5" s="57" t="s">
        <v>16</v>
      </c>
      <c r="AB5" s="56" t="s">
        <v>15</v>
      </c>
    </row>
    <row r="6" spans="1:28" ht="45.75" thickTop="1" x14ac:dyDescent="0.25">
      <c r="C6" s="83" t="str">
        <f ca="1">RIGHT(CELL("nomfichier",Extraction!I32),LEN(CELL("nomfichier",Extraction!I32))-FIND("]",CELL("nomfichier",Extraction!I32),1))</f>
        <v>Extraction</v>
      </c>
      <c r="D6" s="55" t="s">
        <v>13</v>
      </c>
      <c r="E6" s="54" t="s">
        <v>4</v>
      </c>
      <c r="F6" s="53" t="s">
        <v>9</v>
      </c>
      <c r="G6" s="52" t="s">
        <v>12</v>
      </c>
      <c r="H6" s="51" t="s">
        <v>1</v>
      </c>
      <c r="I6" s="50" t="s">
        <v>11</v>
      </c>
      <c r="J6" s="48" t="s">
        <v>4</v>
      </c>
      <c r="K6" s="47" t="s">
        <v>3</v>
      </c>
      <c r="L6" s="49" t="s">
        <v>10</v>
      </c>
      <c r="M6" s="48" t="s">
        <v>4</v>
      </c>
      <c r="N6" s="47" t="s">
        <v>9</v>
      </c>
      <c r="O6" s="46" t="s">
        <v>8</v>
      </c>
      <c r="P6" s="45" t="s">
        <v>7</v>
      </c>
      <c r="Q6" s="41" t="s">
        <v>4</v>
      </c>
      <c r="R6" s="40" t="s">
        <v>3</v>
      </c>
      <c r="S6" s="44" t="s">
        <v>29</v>
      </c>
      <c r="T6" s="43" t="s">
        <v>6</v>
      </c>
      <c r="U6" s="42" t="s">
        <v>5</v>
      </c>
      <c r="V6" s="41" t="s">
        <v>4</v>
      </c>
      <c r="W6" s="40" t="s">
        <v>3</v>
      </c>
      <c r="X6" s="39" t="s">
        <v>2</v>
      </c>
      <c r="Y6" s="39" t="s">
        <v>1</v>
      </c>
      <c r="Z6" s="38"/>
      <c r="AA6" s="37"/>
      <c r="AB6" s="36"/>
    </row>
    <row r="7" spans="1:28" x14ac:dyDescent="0.25">
      <c r="A7" s="68" t="s">
        <v>60</v>
      </c>
      <c r="C7" s="82"/>
      <c r="D7" s="32">
        <f>INDEX(EXTR_AUTOCLAVE[Date/Heure],1)</f>
        <v>45006.452719907407</v>
      </c>
      <c r="E7" s="14">
        <f>INDEX(EXTR_AUTOCLAVE[Max],1)</f>
        <v>21.7</v>
      </c>
      <c r="F7" s="14">
        <f>INDEX(EXTR_AUTOCLAVE[Min],1)</f>
        <v>20.8</v>
      </c>
      <c r="G7" s="15"/>
      <c r="H7" s="15"/>
      <c r="I7" s="35">
        <f>INDEX(EXTR_AUTOCLAVE[Date/Heure],MATCH(6,EXTR_AUTOCLAVE[385],0))</f>
        <v>45006.513483796298</v>
      </c>
      <c r="J7" s="14">
        <f>INDEX(EXTR_AUTOCLAVE[Max],MATCH(6,EXTR_AUTOCLAVE[385],0))</f>
        <v>392.4</v>
      </c>
      <c r="K7" s="13">
        <f>INDEX(EXTR_AUTOCLAVE[Min],MATCH(6,EXTR_AUTOCLAVE[385],0))</f>
        <v>386.3</v>
      </c>
      <c r="L7" s="34">
        <f t="array" ref="L7">INDEX(EXTR_AUTOCLAVE[Date/Heure],MAX((ROW(EXTR_AUTOCLAVE[Max]))*(EXTR_AUTOCLAVE[385]=6))-1)</f>
        <v>45006.526331018518</v>
      </c>
      <c r="M7" s="13">
        <f t="array" ref="M7">INDEX(EXTR_AUTOCLAVE[Max],MAX((ROW(EXTR_AUTOCLAVE[Max]))*(EXTR_AUTOCLAVE[385]=6))-4)</f>
        <v>395.7</v>
      </c>
      <c r="N7" s="63">
        <f t="array" ref="N7">INDEX(EXTR_AUTOCLAVE[Min],MAX((ROW(EXTR_AUTOCLAVE[Max]))*(EXTR_AUTOCLAVE[385]=6))-1)</f>
        <v>384.4</v>
      </c>
      <c r="O7" s="64">
        <f>L7-I7</f>
        <v>1.2847222220443655E-2</v>
      </c>
      <c r="P7" s="32">
        <f t="array" ref="P7">INDEX(EXTR_AUTOCLAVE[Date/Heure],MAX((ROW(EXTR_AUTOCLAVE[[#All],[200]]))*(EXTR_AUTOCLAVE[[#All],[200]]=1)))</f>
        <v>45006.480497685188</v>
      </c>
      <c r="Q7" s="13">
        <f t="array" ref="Q7">INDEX(EXTR_AUTOCLAVE[Max],MAX((ROW(EXTR_AUTOCLAVE[[#All],[200]]))*(EXTR_AUTOCLAVE[[#All],[200]]=1)))</f>
        <v>205.1</v>
      </c>
      <c r="R7" s="13">
        <f t="array" ref="R7">INDEX(EXTR_AUTOCLAVE[Min],MAX((ROW(EXTR_AUTOCLAVE[[#All],[200]]))*(EXTR_AUTOCLAVE[[#All],[200]]=1)))</f>
        <v>192.5</v>
      </c>
      <c r="S7" s="33">
        <f>(N7-R7)/(U7-P7)/(24*60)</f>
        <v>1.7445454546746946</v>
      </c>
      <c r="T7" s="19">
        <f>$Q7-$R7</f>
        <v>12.599999999999994</v>
      </c>
      <c r="U7" s="32">
        <f t="array" ref="U7">INDEX(EXTR_AUTOCLAVE[Date/Heure],MAX(ROW(EXTR_AUTOCLAVE[Date/Heure])*(EXTR_AUTOCLAVE[99]&gt;0)))</f>
        <v>45006.556886574072</v>
      </c>
      <c r="V7" s="13"/>
      <c r="W7" s="13"/>
      <c r="X7" s="15"/>
      <c r="Y7" s="15"/>
      <c r="Z7" s="14"/>
      <c r="AA7" s="27"/>
      <c r="AB7" s="12"/>
    </row>
    <row r="8" spans="1:28" x14ac:dyDescent="0.25">
      <c r="A8" s="68" t="s">
        <v>63</v>
      </c>
      <c r="C8" s="25" t="s">
        <v>0</v>
      </c>
      <c r="D8" s="14"/>
      <c r="E8" s="13"/>
      <c r="F8" s="28"/>
      <c r="G8" s="30"/>
      <c r="H8" s="15"/>
      <c r="I8" s="31"/>
      <c r="J8" s="13"/>
      <c r="K8" s="13"/>
      <c r="L8" s="13"/>
      <c r="M8" s="13">
        <v>7</v>
      </c>
      <c r="N8" s="28"/>
      <c r="O8" s="17"/>
      <c r="P8" s="28"/>
      <c r="Q8" s="13"/>
      <c r="R8" s="28"/>
      <c r="S8" s="30"/>
      <c r="T8" s="19"/>
      <c r="U8" s="28"/>
      <c r="V8" s="13"/>
      <c r="W8" s="13"/>
      <c r="X8" s="29"/>
      <c r="Y8" s="19"/>
      <c r="Z8" s="28"/>
      <c r="AA8" s="27"/>
      <c r="AB8" s="26"/>
    </row>
    <row r="9" spans="1:28" x14ac:dyDescent="0.25">
      <c r="C9" s="20"/>
      <c r="D9" s="24"/>
      <c r="E9" s="22"/>
      <c r="F9" s="22"/>
      <c r="G9" s="22"/>
      <c r="H9" s="22"/>
      <c r="I9" s="23">
        <f>L7-I7</f>
        <v>1.2847222220443655E-2</v>
      </c>
      <c r="J9" s="22">
        <f>I9</f>
        <v>1.2847222220443655E-2</v>
      </c>
      <c r="K9" s="22"/>
      <c r="L9" s="22"/>
      <c r="M9" s="22"/>
      <c r="N9" s="22"/>
      <c r="O9" s="22"/>
      <c r="P9" s="23"/>
      <c r="Q9" s="22">
        <f>P9</f>
        <v>0</v>
      </c>
      <c r="R9" s="22"/>
      <c r="S9" s="22"/>
      <c r="T9" s="22"/>
      <c r="U9" s="23">
        <f>U7-P7</f>
        <v>7.6388888883229811E-2</v>
      </c>
      <c r="V9" s="22">
        <f>U9</f>
        <v>7.6388888883229811E-2</v>
      </c>
      <c r="W9" s="22"/>
      <c r="X9" s="22"/>
      <c r="Y9" s="22"/>
      <c r="Z9" s="22"/>
      <c r="AA9" s="22"/>
      <c r="AB9" s="21"/>
    </row>
    <row r="10" spans="1:28" x14ac:dyDescent="0.25">
      <c r="C10" s="60"/>
      <c r="D10" s="14"/>
      <c r="E10" s="13"/>
      <c r="F10" s="13"/>
      <c r="G10" s="15"/>
      <c r="H10" s="19"/>
      <c r="I10" s="14"/>
      <c r="J10" s="13"/>
      <c r="K10" s="13"/>
      <c r="L10" s="13"/>
      <c r="M10" s="13"/>
      <c r="N10" s="18"/>
      <c r="O10" s="17"/>
      <c r="P10" s="14"/>
      <c r="Q10" s="13"/>
      <c r="R10" s="13"/>
      <c r="S10" s="15"/>
      <c r="T10" s="16"/>
      <c r="U10" s="14"/>
      <c r="V10" s="13"/>
      <c r="W10" s="13"/>
      <c r="X10" s="15"/>
      <c r="Y10" s="15"/>
      <c r="Z10" s="14"/>
      <c r="AA10" s="13"/>
      <c r="AB10" s="12"/>
    </row>
    <row r="11" spans="1:28" x14ac:dyDescent="0.25">
      <c r="C11" s="11"/>
      <c r="D11" s="61"/>
      <c r="E11" s="61"/>
      <c r="F11" s="61"/>
      <c r="G11" s="61"/>
      <c r="H11" s="61"/>
      <c r="I11" s="61"/>
      <c r="J11" s="61"/>
      <c r="K11" s="61"/>
      <c r="L11" s="61"/>
      <c r="M11" s="61"/>
      <c r="N11" s="61"/>
      <c r="O11" s="61"/>
      <c r="P11" s="61"/>
      <c r="Q11" s="61"/>
      <c r="R11" s="61"/>
      <c r="S11" s="61"/>
      <c r="T11" s="61"/>
      <c r="U11" s="61"/>
      <c r="V11" s="61"/>
      <c r="W11" s="61"/>
      <c r="X11" s="61"/>
      <c r="Y11" s="61"/>
      <c r="Z11" s="61"/>
      <c r="AA11" s="61"/>
      <c r="AB11" s="62"/>
    </row>
    <row r="12" spans="1:28" x14ac:dyDescent="0.25">
      <c r="C12" s="60"/>
      <c r="D12" s="6"/>
      <c r="E12" s="5"/>
      <c r="F12" s="5"/>
      <c r="G12" s="7"/>
      <c r="H12" s="8"/>
      <c r="I12" s="6"/>
      <c r="J12" s="5"/>
      <c r="K12" s="5"/>
      <c r="L12" s="5"/>
      <c r="M12" s="5"/>
      <c r="N12" s="10"/>
      <c r="O12" s="9"/>
      <c r="P12" s="6"/>
      <c r="Q12" s="5"/>
      <c r="R12" s="5"/>
      <c r="S12" s="7"/>
      <c r="T12" s="8"/>
      <c r="U12" s="6"/>
      <c r="V12" s="5"/>
      <c r="W12" s="5"/>
      <c r="X12" s="7"/>
      <c r="Y12" s="7"/>
      <c r="Z12" s="6"/>
      <c r="AA12" s="5"/>
      <c r="AB12" s="4"/>
    </row>
    <row r="13" spans="1:28" x14ac:dyDescent="0.25">
      <c r="D13" s="61"/>
      <c r="E13" s="61"/>
      <c r="F13" s="61"/>
      <c r="G13" s="61"/>
      <c r="H13" s="61"/>
      <c r="I13" s="61"/>
      <c r="J13" s="61"/>
      <c r="K13" s="61"/>
      <c r="L13" s="61"/>
      <c r="M13" s="61"/>
      <c r="N13" s="61"/>
      <c r="O13" s="61"/>
      <c r="P13" s="61"/>
      <c r="Q13" s="61"/>
      <c r="R13" s="61"/>
      <c r="S13" s="61"/>
      <c r="T13" s="61"/>
      <c r="U13" s="61"/>
      <c r="V13" s="61"/>
      <c r="W13" s="61"/>
      <c r="X13" s="61"/>
      <c r="Y13" s="61"/>
      <c r="Z13" s="61"/>
      <c r="AA13" s="61"/>
      <c r="AB13" s="62"/>
    </row>
    <row r="17" spans="7:14" x14ac:dyDescent="0.25">
      <c r="I17">
        <f t="array" ref="I17">MAX((ROW(EXTR_AUTOCLAVE[Max]))*(EXTR_AUTOCLAVE[385]=6))+1</f>
        <v>215</v>
      </c>
    </row>
    <row r="20" spans="7:14" x14ac:dyDescent="0.25">
      <c r="G20" s="3"/>
      <c r="N20">
        <f t="array" ref="N20:N352">ROW(EXTR_AUTOCLAVE[[#All],[200]])</f>
        <v>2</v>
      </c>
    </row>
    <row r="21" spans="7:14" x14ac:dyDescent="0.25">
      <c r="N21">
        <v>3</v>
      </c>
    </row>
    <row r="22" spans="7:14" x14ac:dyDescent="0.25">
      <c r="N22">
        <v>4</v>
      </c>
    </row>
    <row r="23" spans="7:14" x14ac:dyDescent="0.25">
      <c r="N23">
        <v>5</v>
      </c>
    </row>
    <row r="24" spans="7:14" x14ac:dyDescent="0.25">
      <c r="N24">
        <v>6</v>
      </c>
    </row>
    <row r="25" spans="7:14" x14ac:dyDescent="0.25">
      <c r="N25">
        <v>7</v>
      </c>
    </row>
    <row r="26" spans="7:14" x14ac:dyDescent="0.25">
      <c r="N26">
        <v>8</v>
      </c>
    </row>
    <row r="27" spans="7:14" x14ac:dyDescent="0.25">
      <c r="N27">
        <v>9</v>
      </c>
    </row>
    <row r="28" spans="7:14" x14ac:dyDescent="0.25">
      <c r="N28">
        <v>10</v>
      </c>
    </row>
    <row r="29" spans="7:14" x14ac:dyDescent="0.25">
      <c r="N29">
        <v>11</v>
      </c>
    </row>
    <row r="30" spans="7:14" x14ac:dyDescent="0.25">
      <c r="N30">
        <v>12</v>
      </c>
    </row>
    <row r="31" spans="7:14" x14ac:dyDescent="0.25">
      <c r="N31">
        <v>13</v>
      </c>
    </row>
    <row r="32" spans="7:14" x14ac:dyDescent="0.25">
      <c r="N32">
        <v>14</v>
      </c>
    </row>
    <row r="33" spans="2:14" x14ac:dyDescent="0.25">
      <c r="N33">
        <v>15</v>
      </c>
    </row>
    <row r="34" spans="2:14" ht="15.75" thickBot="1" x14ac:dyDescent="0.3">
      <c r="C34" s="59"/>
      <c r="N34">
        <v>16</v>
      </c>
    </row>
    <row r="35" spans="2:14" ht="15.75" thickTop="1" x14ac:dyDescent="0.25">
      <c r="B35">
        <f t="array" ref="B35">MAX((ROW(EXTR_AUTOCLAVE[Max]))*(EXTR_AUTOCLAVE[385]=6))</f>
        <v>214</v>
      </c>
      <c r="N35">
        <v>17</v>
      </c>
    </row>
    <row r="36" spans="2:14" x14ac:dyDescent="0.25">
      <c r="N36">
        <v>18</v>
      </c>
    </row>
    <row r="37" spans="2:14" x14ac:dyDescent="0.25">
      <c r="N37">
        <v>19</v>
      </c>
    </row>
    <row r="38" spans="2:14" x14ac:dyDescent="0.25">
      <c r="N38">
        <v>20</v>
      </c>
    </row>
    <row r="39" spans="2:14" x14ac:dyDescent="0.25">
      <c r="N39">
        <v>21</v>
      </c>
    </row>
    <row r="40" spans="2:14" x14ac:dyDescent="0.25">
      <c r="N40">
        <v>22</v>
      </c>
    </row>
    <row r="41" spans="2:14" x14ac:dyDescent="0.25">
      <c r="N41">
        <v>23</v>
      </c>
    </row>
    <row r="42" spans="2:14" x14ac:dyDescent="0.25">
      <c r="N42">
        <v>24</v>
      </c>
    </row>
    <row r="43" spans="2:14" x14ac:dyDescent="0.25">
      <c r="N43">
        <v>25</v>
      </c>
    </row>
    <row r="44" spans="2:14" x14ac:dyDescent="0.25">
      <c r="N44">
        <v>26</v>
      </c>
    </row>
    <row r="45" spans="2:14" x14ac:dyDescent="0.25">
      <c r="N45">
        <v>27</v>
      </c>
    </row>
    <row r="46" spans="2:14" x14ac:dyDescent="0.25">
      <c r="N46">
        <v>28</v>
      </c>
    </row>
    <row r="47" spans="2:14" x14ac:dyDescent="0.25">
      <c r="N47">
        <v>29</v>
      </c>
    </row>
    <row r="48" spans="2:14" x14ac:dyDescent="0.25">
      <c r="N48">
        <v>30</v>
      </c>
    </row>
    <row r="49" spans="14:14" x14ac:dyDescent="0.25">
      <c r="N49">
        <v>31</v>
      </c>
    </row>
    <row r="50" spans="14:14" x14ac:dyDescent="0.25">
      <c r="N50">
        <v>32</v>
      </c>
    </row>
    <row r="51" spans="14:14" x14ac:dyDescent="0.25">
      <c r="N51">
        <v>33</v>
      </c>
    </row>
    <row r="52" spans="14:14" x14ac:dyDescent="0.25">
      <c r="N52">
        <v>34</v>
      </c>
    </row>
    <row r="53" spans="14:14" x14ac:dyDescent="0.25">
      <c r="N53">
        <v>35</v>
      </c>
    </row>
    <row r="54" spans="14:14" x14ac:dyDescent="0.25">
      <c r="N54">
        <v>36</v>
      </c>
    </row>
    <row r="55" spans="14:14" x14ac:dyDescent="0.25">
      <c r="N55">
        <v>37</v>
      </c>
    </row>
    <row r="56" spans="14:14" x14ac:dyDescent="0.25">
      <c r="N56">
        <v>38</v>
      </c>
    </row>
    <row r="57" spans="14:14" x14ac:dyDescent="0.25">
      <c r="N57">
        <v>39</v>
      </c>
    </row>
    <row r="58" spans="14:14" x14ac:dyDescent="0.25">
      <c r="N58">
        <v>40</v>
      </c>
    </row>
    <row r="59" spans="14:14" x14ac:dyDescent="0.25">
      <c r="N59">
        <v>41</v>
      </c>
    </row>
    <row r="60" spans="14:14" x14ac:dyDescent="0.25">
      <c r="N60">
        <v>42</v>
      </c>
    </row>
    <row r="61" spans="14:14" x14ac:dyDescent="0.25">
      <c r="N61">
        <v>43</v>
      </c>
    </row>
    <row r="62" spans="14:14" x14ac:dyDescent="0.25">
      <c r="N62">
        <v>44</v>
      </c>
    </row>
    <row r="63" spans="14:14" x14ac:dyDescent="0.25">
      <c r="N63">
        <v>45</v>
      </c>
    </row>
    <row r="64" spans="14:14" x14ac:dyDescent="0.25">
      <c r="N64">
        <v>46</v>
      </c>
    </row>
    <row r="65" spans="14:14" x14ac:dyDescent="0.25">
      <c r="N65">
        <v>47</v>
      </c>
    </row>
    <row r="66" spans="14:14" x14ac:dyDescent="0.25">
      <c r="N66">
        <v>48</v>
      </c>
    </row>
    <row r="67" spans="14:14" x14ac:dyDescent="0.25">
      <c r="N67">
        <v>49</v>
      </c>
    </row>
    <row r="68" spans="14:14" x14ac:dyDescent="0.25">
      <c r="N68">
        <v>50</v>
      </c>
    </row>
    <row r="69" spans="14:14" x14ac:dyDescent="0.25">
      <c r="N69">
        <v>51</v>
      </c>
    </row>
    <row r="70" spans="14:14" x14ac:dyDescent="0.25">
      <c r="N70">
        <v>52</v>
      </c>
    </row>
    <row r="71" spans="14:14" x14ac:dyDescent="0.25">
      <c r="N71">
        <v>53</v>
      </c>
    </row>
    <row r="72" spans="14:14" x14ac:dyDescent="0.25">
      <c r="N72">
        <v>54</v>
      </c>
    </row>
    <row r="73" spans="14:14" x14ac:dyDescent="0.25">
      <c r="N73">
        <v>55</v>
      </c>
    </row>
    <row r="74" spans="14:14" x14ac:dyDescent="0.25">
      <c r="N74">
        <v>56</v>
      </c>
    </row>
    <row r="75" spans="14:14" x14ac:dyDescent="0.25">
      <c r="N75">
        <v>57</v>
      </c>
    </row>
    <row r="76" spans="14:14" x14ac:dyDescent="0.25">
      <c r="N76">
        <v>58</v>
      </c>
    </row>
    <row r="77" spans="14:14" x14ac:dyDescent="0.25">
      <c r="N77">
        <v>59</v>
      </c>
    </row>
    <row r="78" spans="14:14" x14ac:dyDescent="0.25">
      <c r="N78">
        <v>60</v>
      </c>
    </row>
    <row r="79" spans="14:14" x14ac:dyDescent="0.25">
      <c r="N79">
        <v>61</v>
      </c>
    </row>
    <row r="80" spans="14:14" x14ac:dyDescent="0.25">
      <c r="N80">
        <v>62</v>
      </c>
    </row>
    <row r="81" spans="14:14" x14ac:dyDescent="0.25">
      <c r="N81">
        <v>63</v>
      </c>
    </row>
    <row r="82" spans="14:14" x14ac:dyDescent="0.25">
      <c r="N82">
        <v>64</v>
      </c>
    </row>
    <row r="83" spans="14:14" x14ac:dyDescent="0.25">
      <c r="N83">
        <v>65</v>
      </c>
    </row>
    <row r="84" spans="14:14" x14ac:dyDescent="0.25">
      <c r="N84">
        <v>66</v>
      </c>
    </row>
    <row r="85" spans="14:14" x14ac:dyDescent="0.25">
      <c r="N85">
        <v>67</v>
      </c>
    </row>
    <row r="86" spans="14:14" x14ac:dyDescent="0.25">
      <c r="N86">
        <v>68</v>
      </c>
    </row>
    <row r="87" spans="14:14" x14ac:dyDescent="0.25">
      <c r="N87">
        <v>69</v>
      </c>
    </row>
    <row r="88" spans="14:14" x14ac:dyDescent="0.25">
      <c r="N88">
        <v>70</v>
      </c>
    </row>
    <row r="89" spans="14:14" x14ac:dyDescent="0.25">
      <c r="N89">
        <v>71</v>
      </c>
    </row>
    <row r="90" spans="14:14" x14ac:dyDescent="0.25">
      <c r="N90">
        <v>72</v>
      </c>
    </row>
    <row r="91" spans="14:14" x14ac:dyDescent="0.25">
      <c r="N91">
        <v>73</v>
      </c>
    </row>
    <row r="92" spans="14:14" x14ac:dyDescent="0.25">
      <c r="N92">
        <v>74</v>
      </c>
    </row>
    <row r="93" spans="14:14" x14ac:dyDescent="0.25">
      <c r="N93">
        <v>75</v>
      </c>
    </row>
    <row r="94" spans="14:14" x14ac:dyDescent="0.25">
      <c r="N94">
        <v>76</v>
      </c>
    </row>
    <row r="95" spans="14:14" x14ac:dyDescent="0.25">
      <c r="N95">
        <v>77</v>
      </c>
    </row>
    <row r="96" spans="14:14" x14ac:dyDescent="0.25">
      <c r="N96">
        <v>78</v>
      </c>
    </row>
    <row r="97" spans="14:14" x14ac:dyDescent="0.25">
      <c r="N97">
        <v>79</v>
      </c>
    </row>
    <row r="98" spans="14:14" x14ac:dyDescent="0.25">
      <c r="N98">
        <v>80</v>
      </c>
    </row>
    <row r="99" spans="14:14" x14ac:dyDescent="0.25">
      <c r="N99">
        <v>81</v>
      </c>
    </row>
    <row r="100" spans="14:14" x14ac:dyDescent="0.25">
      <c r="N100">
        <v>82</v>
      </c>
    </row>
    <row r="101" spans="14:14" x14ac:dyDescent="0.25">
      <c r="N101">
        <v>83</v>
      </c>
    </row>
    <row r="102" spans="14:14" x14ac:dyDescent="0.25">
      <c r="N102">
        <v>84</v>
      </c>
    </row>
    <row r="103" spans="14:14" x14ac:dyDescent="0.25">
      <c r="N103">
        <v>85</v>
      </c>
    </row>
    <row r="104" spans="14:14" x14ac:dyDescent="0.25">
      <c r="N104">
        <v>86</v>
      </c>
    </row>
    <row r="105" spans="14:14" x14ac:dyDescent="0.25">
      <c r="N105">
        <v>87</v>
      </c>
    </row>
    <row r="106" spans="14:14" x14ac:dyDescent="0.25">
      <c r="N106">
        <v>88</v>
      </c>
    </row>
    <row r="107" spans="14:14" x14ac:dyDescent="0.25">
      <c r="N107">
        <v>89</v>
      </c>
    </row>
    <row r="108" spans="14:14" x14ac:dyDescent="0.25">
      <c r="N108">
        <v>90</v>
      </c>
    </row>
    <row r="109" spans="14:14" x14ac:dyDescent="0.25">
      <c r="N109">
        <v>91</v>
      </c>
    </row>
    <row r="110" spans="14:14" x14ac:dyDescent="0.25">
      <c r="N110">
        <v>92</v>
      </c>
    </row>
    <row r="111" spans="14:14" x14ac:dyDescent="0.25">
      <c r="N111">
        <v>93</v>
      </c>
    </row>
    <row r="112" spans="14:14" x14ac:dyDescent="0.25">
      <c r="N112">
        <v>94</v>
      </c>
    </row>
    <row r="113" spans="14:14" x14ac:dyDescent="0.25">
      <c r="N113">
        <v>95</v>
      </c>
    </row>
    <row r="114" spans="14:14" x14ac:dyDescent="0.25">
      <c r="N114">
        <v>96</v>
      </c>
    </row>
    <row r="115" spans="14:14" x14ac:dyDescent="0.25">
      <c r="N115">
        <v>97</v>
      </c>
    </row>
    <row r="116" spans="14:14" x14ac:dyDescent="0.25">
      <c r="N116">
        <v>98</v>
      </c>
    </row>
    <row r="117" spans="14:14" x14ac:dyDescent="0.25">
      <c r="N117">
        <v>99</v>
      </c>
    </row>
    <row r="118" spans="14:14" x14ac:dyDescent="0.25">
      <c r="N118">
        <v>100</v>
      </c>
    </row>
    <row r="119" spans="14:14" x14ac:dyDescent="0.25">
      <c r="N119">
        <v>101</v>
      </c>
    </row>
    <row r="120" spans="14:14" x14ac:dyDescent="0.25">
      <c r="N120">
        <v>102</v>
      </c>
    </row>
    <row r="121" spans="14:14" x14ac:dyDescent="0.25">
      <c r="N121">
        <v>103</v>
      </c>
    </row>
    <row r="122" spans="14:14" x14ac:dyDescent="0.25">
      <c r="N122">
        <v>104</v>
      </c>
    </row>
    <row r="123" spans="14:14" x14ac:dyDescent="0.25">
      <c r="N123">
        <v>105</v>
      </c>
    </row>
    <row r="124" spans="14:14" x14ac:dyDescent="0.25">
      <c r="N124">
        <v>106</v>
      </c>
    </row>
    <row r="125" spans="14:14" x14ac:dyDescent="0.25">
      <c r="N125">
        <v>107</v>
      </c>
    </row>
    <row r="126" spans="14:14" x14ac:dyDescent="0.25">
      <c r="N126">
        <v>108</v>
      </c>
    </row>
    <row r="127" spans="14:14" x14ac:dyDescent="0.25">
      <c r="N127">
        <v>109</v>
      </c>
    </row>
    <row r="128" spans="14:14" x14ac:dyDescent="0.25">
      <c r="N128">
        <v>110</v>
      </c>
    </row>
    <row r="129" spans="14:14" x14ac:dyDescent="0.25">
      <c r="N129">
        <v>111</v>
      </c>
    </row>
    <row r="130" spans="14:14" x14ac:dyDescent="0.25">
      <c r="N130">
        <v>112</v>
      </c>
    </row>
    <row r="131" spans="14:14" x14ac:dyDescent="0.25">
      <c r="N131">
        <v>113</v>
      </c>
    </row>
    <row r="132" spans="14:14" x14ac:dyDescent="0.25">
      <c r="N132">
        <v>114</v>
      </c>
    </row>
    <row r="133" spans="14:14" x14ac:dyDescent="0.25">
      <c r="N133">
        <v>115</v>
      </c>
    </row>
    <row r="134" spans="14:14" x14ac:dyDescent="0.25">
      <c r="N134">
        <v>116</v>
      </c>
    </row>
    <row r="135" spans="14:14" x14ac:dyDescent="0.25">
      <c r="N135">
        <v>117</v>
      </c>
    </row>
    <row r="136" spans="14:14" x14ac:dyDescent="0.25">
      <c r="N136">
        <v>118</v>
      </c>
    </row>
    <row r="137" spans="14:14" x14ac:dyDescent="0.25">
      <c r="N137">
        <v>119</v>
      </c>
    </row>
    <row r="138" spans="14:14" x14ac:dyDescent="0.25">
      <c r="N138">
        <v>120</v>
      </c>
    </row>
    <row r="139" spans="14:14" x14ac:dyDescent="0.25">
      <c r="N139">
        <v>121</v>
      </c>
    </row>
    <row r="140" spans="14:14" x14ac:dyDescent="0.25">
      <c r="N140">
        <v>122</v>
      </c>
    </row>
    <row r="141" spans="14:14" x14ac:dyDescent="0.25">
      <c r="N141">
        <v>123</v>
      </c>
    </row>
    <row r="142" spans="14:14" x14ac:dyDescent="0.25">
      <c r="N142">
        <v>124</v>
      </c>
    </row>
    <row r="143" spans="14:14" x14ac:dyDescent="0.25">
      <c r="N143">
        <v>125</v>
      </c>
    </row>
    <row r="144" spans="14:14" x14ac:dyDescent="0.25">
      <c r="N144">
        <v>126</v>
      </c>
    </row>
    <row r="145" spans="14:14" x14ac:dyDescent="0.25">
      <c r="N145">
        <v>127</v>
      </c>
    </row>
    <row r="146" spans="14:14" x14ac:dyDescent="0.25">
      <c r="N146">
        <v>128</v>
      </c>
    </row>
    <row r="147" spans="14:14" x14ac:dyDescent="0.25">
      <c r="N147">
        <v>129</v>
      </c>
    </row>
    <row r="148" spans="14:14" x14ac:dyDescent="0.25">
      <c r="N148">
        <v>130</v>
      </c>
    </row>
    <row r="149" spans="14:14" x14ac:dyDescent="0.25">
      <c r="N149">
        <v>131</v>
      </c>
    </row>
    <row r="150" spans="14:14" x14ac:dyDescent="0.25">
      <c r="N150">
        <v>132</v>
      </c>
    </row>
    <row r="151" spans="14:14" x14ac:dyDescent="0.25">
      <c r="N151">
        <v>133</v>
      </c>
    </row>
    <row r="152" spans="14:14" x14ac:dyDescent="0.25">
      <c r="N152">
        <v>134</v>
      </c>
    </row>
    <row r="153" spans="14:14" x14ac:dyDescent="0.25">
      <c r="N153">
        <v>135</v>
      </c>
    </row>
    <row r="154" spans="14:14" x14ac:dyDescent="0.25">
      <c r="N154">
        <v>136</v>
      </c>
    </row>
    <row r="155" spans="14:14" x14ac:dyDescent="0.25">
      <c r="N155">
        <v>137</v>
      </c>
    </row>
    <row r="156" spans="14:14" x14ac:dyDescent="0.25">
      <c r="N156">
        <v>138</v>
      </c>
    </row>
    <row r="157" spans="14:14" x14ac:dyDescent="0.25">
      <c r="N157">
        <v>139</v>
      </c>
    </row>
    <row r="158" spans="14:14" x14ac:dyDescent="0.25">
      <c r="N158">
        <v>140</v>
      </c>
    </row>
    <row r="159" spans="14:14" x14ac:dyDescent="0.25">
      <c r="N159">
        <v>141</v>
      </c>
    </row>
    <row r="160" spans="14:14" x14ac:dyDescent="0.25">
      <c r="N160">
        <v>142</v>
      </c>
    </row>
    <row r="161" spans="3:14" x14ac:dyDescent="0.25">
      <c r="N161">
        <v>143</v>
      </c>
    </row>
    <row r="162" spans="3:14" x14ac:dyDescent="0.25">
      <c r="N162">
        <v>144</v>
      </c>
    </row>
    <row r="163" spans="3:14" x14ac:dyDescent="0.25">
      <c r="N163">
        <v>145</v>
      </c>
    </row>
    <row r="164" spans="3:14" x14ac:dyDescent="0.25">
      <c r="N164">
        <v>146</v>
      </c>
    </row>
    <row r="165" spans="3:14" x14ac:dyDescent="0.25">
      <c r="N165">
        <v>147</v>
      </c>
    </row>
    <row r="166" spans="3:14" x14ac:dyDescent="0.25">
      <c r="N166">
        <v>148</v>
      </c>
    </row>
    <row r="167" spans="3:14" x14ac:dyDescent="0.25">
      <c r="N167">
        <v>149</v>
      </c>
    </row>
    <row r="168" spans="3:14" x14ac:dyDescent="0.25">
      <c r="N168">
        <v>150</v>
      </c>
    </row>
    <row r="169" spans="3:14" x14ac:dyDescent="0.25">
      <c r="N169">
        <v>151</v>
      </c>
    </row>
    <row r="170" spans="3:14" x14ac:dyDescent="0.25">
      <c r="N170">
        <v>152</v>
      </c>
    </row>
    <row r="171" spans="3:14" x14ac:dyDescent="0.25">
      <c r="N171">
        <v>153</v>
      </c>
    </row>
    <row r="172" spans="3:14" x14ac:dyDescent="0.25">
      <c r="N172">
        <v>154</v>
      </c>
    </row>
    <row r="173" spans="3:14" x14ac:dyDescent="0.25">
      <c r="C173">
        <f t="array" ref="C173">MATCH(6,EXTR_AUTOCLAVE[385],0)</f>
        <v>176</v>
      </c>
      <c r="N173">
        <v>155</v>
      </c>
    </row>
    <row r="174" spans="3:14" x14ac:dyDescent="0.25">
      <c r="N174">
        <v>156</v>
      </c>
    </row>
    <row r="175" spans="3:14" x14ac:dyDescent="0.25">
      <c r="N175">
        <v>157</v>
      </c>
    </row>
    <row r="176" spans="3:14" x14ac:dyDescent="0.25">
      <c r="N176">
        <v>158</v>
      </c>
    </row>
    <row r="177" spans="14:14" x14ac:dyDescent="0.25">
      <c r="N177">
        <v>159</v>
      </c>
    </row>
    <row r="178" spans="14:14" x14ac:dyDescent="0.25">
      <c r="N178">
        <v>160</v>
      </c>
    </row>
    <row r="179" spans="14:14" x14ac:dyDescent="0.25">
      <c r="N179">
        <v>161</v>
      </c>
    </row>
    <row r="180" spans="14:14" x14ac:dyDescent="0.25">
      <c r="N180">
        <v>162</v>
      </c>
    </row>
    <row r="181" spans="14:14" x14ac:dyDescent="0.25">
      <c r="N181">
        <v>163</v>
      </c>
    </row>
    <row r="182" spans="14:14" x14ac:dyDescent="0.25">
      <c r="N182">
        <v>164</v>
      </c>
    </row>
    <row r="183" spans="14:14" x14ac:dyDescent="0.25">
      <c r="N183">
        <v>165</v>
      </c>
    </row>
    <row r="184" spans="14:14" x14ac:dyDescent="0.25">
      <c r="N184">
        <v>166</v>
      </c>
    </row>
    <row r="185" spans="14:14" x14ac:dyDescent="0.25">
      <c r="N185">
        <v>167</v>
      </c>
    </row>
    <row r="186" spans="14:14" x14ac:dyDescent="0.25">
      <c r="N186">
        <v>168</v>
      </c>
    </row>
    <row r="187" spans="14:14" x14ac:dyDescent="0.25">
      <c r="N187">
        <v>169</v>
      </c>
    </row>
    <row r="188" spans="14:14" x14ac:dyDescent="0.25">
      <c r="N188">
        <v>170</v>
      </c>
    </row>
    <row r="189" spans="14:14" x14ac:dyDescent="0.25">
      <c r="N189">
        <v>171</v>
      </c>
    </row>
    <row r="190" spans="14:14" x14ac:dyDescent="0.25">
      <c r="N190">
        <v>172</v>
      </c>
    </row>
    <row r="191" spans="14:14" x14ac:dyDescent="0.25">
      <c r="N191">
        <v>173</v>
      </c>
    </row>
    <row r="192" spans="14:14" x14ac:dyDescent="0.25">
      <c r="N192">
        <v>174</v>
      </c>
    </row>
    <row r="193" spans="14:14" x14ac:dyDescent="0.25">
      <c r="N193">
        <v>175</v>
      </c>
    </row>
    <row r="194" spans="14:14" x14ac:dyDescent="0.25">
      <c r="N194">
        <v>176</v>
      </c>
    </row>
    <row r="195" spans="14:14" x14ac:dyDescent="0.25">
      <c r="N195">
        <v>177</v>
      </c>
    </row>
    <row r="196" spans="14:14" x14ac:dyDescent="0.25">
      <c r="N196">
        <v>178</v>
      </c>
    </row>
    <row r="197" spans="14:14" x14ac:dyDescent="0.25">
      <c r="N197">
        <v>179</v>
      </c>
    </row>
    <row r="198" spans="14:14" x14ac:dyDescent="0.25">
      <c r="N198">
        <v>180</v>
      </c>
    </row>
    <row r="199" spans="14:14" x14ac:dyDescent="0.25">
      <c r="N199">
        <v>181</v>
      </c>
    </row>
    <row r="200" spans="14:14" x14ac:dyDescent="0.25">
      <c r="N200">
        <v>182</v>
      </c>
    </row>
    <row r="201" spans="14:14" x14ac:dyDescent="0.25">
      <c r="N201">
        <v>183</v>
      </c>
    </row>
    <row r="202" spans="14:14" x14ac:dyDescent="0.25">
      <c r="N202">
        <v>184</v>
      </c>
    </row>
    <row r="203" spans="14:14" x14ac:dyDescent="0.25">
      <c r="N203">
        <v>185</v>
      </c>
    </row>
    <row r="204" spans="14:14" x14ac:dyDescent="0.25">
      <c r="N204">
        <v>186</v>
      </c>
    </row>
    <row r="205" spans="14:14" x14ac:dyDescent="0.25">
      <c r="N205">
        <v>187</v>
      </c>
    </row>
    <row r="206" spans="14:14" x14ac:dyDescent="0.25">
      <c r="N206">
        <v>188</v>
      </c>
    </row>
    <row r="207" spans="14:14" x14ac:dyDescent="0.25">
      <c r="N207">
        <v>189</v>
      </c>
    </row>
    <row r="208" spans="14:14" x14ac:dyDescent="0.25">
      <c r="N208">
        <v>190</v>
      </c>
    </row>
    <row r="209" spans="2:14" x14ac:dyDescent="0.25">
      <c r="N209">
        <v>191</v>
      </c>
    </row>
    <row r="210" spans="2:14" x14ac:dyDescent="0.25">
      <c r="N210">
        <v>192</v>
      </c>
    </row>
    <row r="211" spans="2:14" x14ac:dyDescent="0.25">
      <c r="N211">
        <v>193</v>
      </c>
    </row>
    <row r="212" spans="2:14" x14ac:dyDescent="0.25">
      <c r="N212">
        <v>194</v>
      </c>
    </row>
    <row r="213" spans="2:14" x14ac:dyDescent="0.25">
      <c r="N213">
        <v>195</v>
      </c>
    </row>
    <row r="214" spans="2:14" x14ac:dyDescent="0.25">
      <c r="N214">
        <v>196</v>
      </c>
    </row>
    <row r="215" spans="2:14" x14ac:dyDescent="0.25">
      <c r="B215">
        <f t="array" ref="B215">MAX((ROW(EXTR_AUTOCLAVE[Max]))*(EXTR_AUTOCLAVE[385]=6))</f>
        <v>214</v>
      </c>
      <c r="N215">
        <v>197</v>
      </c>
    </row>
    <row r="216" spans="2:14" x14ac:dyDescent="0.25">
      <c r="N216">
        <v>198</v>
      </c>
    </row>
    <row r="217" spans="2:14" x14ac:dyDescent="0.25">
      <c r="B217">
        <f t="array" ref="B217:B548">ROW(EXTR_AUTOCLAVE[Max])</f>
        <v>3</v>
      </c>
      <c r="N217">
        <v>199</v>
      </c>
    </row>
    <row r="218" spans="2:14" x14ac:dyDescent="0.25">
      <c r="B218">
        <v>4</v>
      </c>
      <c r="N218">
        <v>200</v>
      </c>
    </row>
    <row r="219" spans="2:14" x14ac:dyDescent="0.25">
      <c r="B219">
        <v>5</v>
      </c>
      <c r="N219">
        <v>201</v>
      </c>
    </row>
    <row r="220" spans="2:14" x14ac:dyDescent="0.25">
      <c r="B220">
        <v>6</v>
      </c>
      <c r="N220">
        <v>202</v>
      </c>
    </row>
    <row r="221" spans="2:14" x14ac:dyDescent="0.25">
      <c r="B221">
        <v>7</v>
      </c>
      <c r="N221">
        <v>203</v>
      </c>
    </row>
    <row r="222" spans="2:14" x14ac:dyDescent="0.25">
      <c r="B222">
        <v>8</v>
      </c>
      <c r="N222">
        <v>204</v>
      </c>
    </row>
    <row r="223" spans="2:14" x14ac:dyDescent="0.25">
      <c r="B223">
        <v>9</v>
      </c>
      <c r="N223">
        <v>205</v>
      </c>
    </row>
    <row r="224" spans="2:14" x14ac:dyDescent="0.25">
      <c r="B224">
        <v>10</v>
      </c>
      <c r="N224">
        <v>206</v>
      </c>
    </row>
    <row r="225" spans="2:14" x14ac:dyDescent="0.25">
      <c r="B225">
        <v>11</v>
      </c>
      <c r="N225">
        <v>207</v>
      </c>
    </row>
    <row r="226" spans="2:14" x14ac:dyDescent="0.25">
      <c r="B226">
        <v>12</v>
      </c>
      <c r="N226">
        <v>208</v>
      </c>
    </row>
    <row r="227" spans="2:14" x14ac:dyDescent="0.25">
      <c r="B227">
        <v>13</v>
      </c>
      <c r="N227">
        <v>209</v>
      </c>
    </row>
    <row r="228" spans="2:14" x14ac:dyDescent="0.25">
      <c r="B228">
        <v>14</v>
      </c>
      <c r="N228">
        <v>210</v>
      </c>
    </row>
    <row r="229" spans="2:14" x14ac:dyDescent="0.25">
      <c r="B229">
        <v>15</v>
      </c>
      <c r="N229">
        <v>211</v>
      </c>
    </row>
    <row r="230" spans="2:14" x14ac:dyDescent="0.25">
      <c r="B230">
        <v>16</v>
      </c>
      <c r="N230">
        <v>212</v>
      </c>
    </row>
    <row r="231" spans="2:14" x14ac:dyDescent="0.25">
      <c r="B231">
        <v>17</v>
      </c>
      <c r="N231">
        <v>213</v>
      </c>
    </row>
    <row r="232" spans="2:14" x14ac:dyDescent="0.25">
      <c r="B232">
        <v>18</v>
      </c>
      <c r="N232">
        <v>214</v>
      </c>
    </row>
    <row r="233" spans="2:14" x14ac:dyDescent="0.25">
      <c r="B233">
        <v>19</v>
      </c>
      <c r="N233">
        <v>215</v>
      </c>
    </row>
    <row r="234" spans="2:14" x14ac:dyDescent="0.25">
      <c r="B234">
        <v>20</v>
      </c>
      <c r="N234">
        <v>216</v>
      </c>
    </row>
    <row r="235" spans="2:14" x14ac:dyDescent="0.25">
      <c r="B235">
        <v>21</v>
      </c>
      <c r="N235">
        <v>217</v>
      </c>
    </row>
    <row r="236" spans="2:14" x14ac:dyDescent="0.25">
      <c r="B236">
        <v>22</v>
      </c>
      <c r="N236">
        <v>218</v>
      </c>
    </row>
    <row r="237" spans="2:14" x14ac:dyDescent="0.25">
      <c r="B237">
        <v>23</v>
      </c>
      <c r="N237">
        <v>219</v>
      </c>
    </row>
    <row r="238" spans="2:14" x14ac:dyDescent="0.25">
      <c r="B238">
        <v>24</v>
      </c>
      <c r="N238">
        <v>220</v>
      </c>
    </row>
    <row r="239" spans="2:14" x14ac:dyDescent="0.25">
      <c r="B239">
        <v>25</v>
      </c>
      <c r="N239">
        <v>221</v>
      </c>
    </row>
    <row r="240" spans="2:14" x14ac:dyDescent="0.25">
      <c r="B240">
        <v>26</v>
      </c>
      <c r="N240">
        <v>222</v>
      </c>
    </row>
    <row r="241" spans="2:14" x14ac:dyDescent="0.25">
      <c r="B241">
        <v>27</v>
      </c>
      <c r="N241">
        <v>223</v>
      </c>
    </row>
    <row r="242" spans="2:14" x14ac:dyDescent="0.25">
      <c r="B242">
        <v>28</v>
      </c>
      <c r="N242">
        <v>224</v>
      </c>
    </row>
    <row r="243" spans="2:14" x14ac:dyDescent="0.25">
      <c r="B243">
        <v>29</v>
      </c>
      <c r="N243">
        <v>225</v>
      </c>
    </row>
    <row r="244" spans="2:14" x14ac:dyDescent="0.25">
      <c r="B244">
        <v>30</v>
      </c>
      <c r="N244">
        <v>226</v>
      </c>
    </row>
    <row r="245" spans="2:14" x14ac:dyDescent="0.25">
      <c r="B245">
        <v>31</v>
      </c>
      <c r="N245">
        <v>227</v>
      </c>
    </row>
    <row r="246" spans="2:14" x14ac:dyDescent="0.25">
      <c r="B246">
        <v>32</v>
      </c>
      <c r="N246">
        <v>228</v>
      </c>
    </row>
    <row r="247" spans="2:14" x14ac:dyDescent="0.25">
      <c r="B247">
        <v>33</v>
      </c>
      <c r="N247">
        <v>229</v>
      </c>
    </row>
    <row r="248" spans="2:14" x14ac:dyDescent="0.25">
      <c r="B248">
        <v>34</v>
      </c>
      <c r="N248">
        <v>230</v>
      </c>
    </row>
    <row r="249" spans="2:14" x14ac:dyDescent="0.25">
      <c r="B249">
        <v>35</v>
      </c>
      <c r="N249">
        <v>231</v>
      </c>
    </row>
    <row r="250" spans="2:14" x14ac:dyDescent="0.25">
      <c r="B250">
        <v>36</v>
      </c>
      <c r="N250">
        <v>232</v>
      </c>
    </row>
    <row r="251" spans="2:14" x14ac:dyDescent="0.25">
      <c r="B251">
        <v>37</v>
      </c>
      <c r="N251">
        <v>233</v>
      </c>
    </row>
    <row r="252" spans="2:14" x14ac:dyDescent="0.25">
      <c r="B252">
        <v>38</v>
      </c>
      <c r="N252">
        <v>234</v>
      </c>
    </row>
    <row r="253" spans="2:14" x14ac:dyDescent="0.25">
      <c r="B253">
        <v>39</v>
      </c>
      <c r="N253">
        <v>235</v>
      </c>
    </row>
    <row r="254" spans="2:14" x14ac:dyDescent="0.25">
      <c r="B254">
        <v>40</v>
      </c>
      <c r="F254">
        <f t="array" ref="F254">MAX((ROW(EXTR_AUTOCLAVE[Max]))*(EXTR_AUTOCLAVE[385]=6))</f>
        <v>214</v>
      </c>
      <c r="N254">
        <v>236</v>
      </c>
    </row>
    <row r="255" spans="2:14" x14ac:dyDescent="0.25">
      <c r="B255">
        <v>41</v>
      </c>
      <c r="N255">
        <v>237</v>
      </c>
    </row>
    <row r="256" spans="2:14" x14ac:dyDescent="0.25">
      <c r="B256">
        <v>42</v>
      </c>
      <c r="N256">
        <v>238</v>
      </c>
    </row>
    <row r="257" spans="2:14" x14ac:dyDescent="0.25">
      <c r="B257">
        <v>43</v>
      </c>
      <c r="N257">
        <v>239</v>
      </c>
    </row>
    <row r="258" spans="2:14" x14ac:dyDescent="0.25">
      <c r="B258">
        <v>44</v>
      </c>
      <c r="N258">
        <v>240</v>
      </c>
    </row>
    <row r="259" spans="2:14" x14ac:dyDescent="0.25">
      <c r="B259">
        <v>45</v>
      </c>
      <c r="N259">
        <v>241</v>
      </c>
    </row>
    <row r="260" spans="2:14" x14ac:dyDescent="0.25">
      <c r="B260">
        <v>46</v>
      </c>
      <c r="N260">
        <v>242</v>
      </c>
    </row>
    <row r="261" spans="2:14" x14ac:dyDescent="0.25">
      <c r="B261">
        <v>47</v>
      </c>
      <c r="N261">
        <v>243</v>
      </c>
    </row>
    <row r="262" spans="2:14" x14ac:dyDescent="0.25">
      <c r="B262">
        <v>48</v>
      </c>
      <c r="N262">
        <v>244</v>
      </c>
    </row>
    <row r="263" spans="2:14" x14ac:dyDescent="0.25">
      <c r="B263">
        <v>49</v>
      </c>
      <c r="N263">
        <v>245</v>
      </c>
    </row>
    <row r="264" spans="2:14" x14ac:dyDescent="0.25">
      <c r="B264">
        <v>50</v>
      </c>
      <c r="C264">
        <f t="array" ref="C264">MAX((ROW(EXTR_AUTOCLAVE[[#All],[200]]))*(EXTR_AUTOCLAVE[[#All],[200]]=1))+1</f>
        <v>82</v>
      </c>
      <c r="N264">
        <v>246</v>
      </c>
    </row>
    <row r="265" spans="2:14" x14ac:dyDescent="0.25">
      <c r="B265">
        <v>51</v>
      </c>
      <c r="N265">
        <v>247</v>
      </c>
    </row>
    <row r="266" spans="2:14" x14ac:dyDescent="0.25">
      <c r="B266">
        <v>52</v>
      </c>
      <c r="N266">
        <v>248</v>
      </c>
    </row>
    <row r="267" spans="2:14" x14ac:dyDescent="0.25">
      <c r="B267">
        <v>53</v>
      </c>
      <c r="N267">
        <v>249</v>
      </c>
    </row>
    <row r="268" spans="2:14" x14ac:dyDescent="0.25">
      <c r="B268">
        <v>54</v>
      </c>
      <c r="N268">
        <v>250</v>
      </c>
    </row>
    <row r="269" spans="2:14" x14ac:dyDescent="0.25">
      <c r="B269">
        <v>55</v>
      </c>
      <c r="N269">
        <v>251</v>
      </c>
    </row>
    <row r="270" spans="2:14" x14ac:dyDescent="0.25">
      <c r="B270">
        <v>56</v>
      </c>
      <c r="N270">
        <v>252</v>
      </c>
    </row>
    <row r="271" spans="2:14" x14ac:dyDescent="0.25">
      <c r="B271">
        <v>57</v>
      </c>
      <c r="N271">
        <v>253</v>
      </c>
    </row>
    <row r="272" spans="2:14" x14ac:dyDescent="0.25">
      <c r="B272">
        <v>58</v>
      </c>
      <c r="N272">
        <v>254</v>
      </c>
    </row>
    <row r="273" spans="2:14" x14ac:dyDescent="0.25">
      <c r="B273">
        <v>59</v>
      </c>
      <c r="N273">
        <v>255</v>
      </c>
    </row>
    <row r="274" spans="2:14" x14ac:dyDescent="0.25">
      <c r="B274">
        <v>60</v>
      </c>
      <c r="N274">
        <v>256</v>
      </c>
    </row>
    <row r="275" spans="2:14" x14ac:dyDescent="0.25">
      <c r="B275">
        <v>61</v>
      </c>
      <c r="N275">
        <v>257</v>
      </c>
    </row>
    <row r="276" spans="2:14" x14ac:dyDescent="0.25">
      <c r="B276">
        <v>62</v>
      </c>
      <c r="N276">
        <v>258</v>
      </c>
    </row>
    <row r="277" spans="2:14" x14ac:dyDescent="0.25">
      <c r="B277">
        <v>63</v>
      </c>
      <c r="N277">
        <v>259</v>
      </c>
    </row>
    <row r="278" spans="2:14" x14ac:dyDescent="0.25">
      <c r="B278">
        <v>64</v>
      </c>
      <c r="N278">
        <v>260</v>
      </c>
    </row>
    <row r="279" spans="2:14" x14ac:dyDescent="0.25">
      <c r="B279">
        <v>65</v>
      </c>
      <c r="N279">
        <v>261</v>
      </c>
    </row>
    <row r="280" spans="2:14" x14ac:dyDescent="0.25">
      <c r="B280">
        <v>66</v>
      </c>
      <c r="N280">
        <v>262</v>
      </c>
    </row>
    <row r="281" spans="2:14" x14ac:dyDescent="0.25">
      <c r="B281">
        <v>67</v>
      </c>
      <c r="N281">
        <v>263</v>
      </c>
    </row>
    <row r="282" spans="2:14" x14ac:dyDescent="0.25">
      <c r="B282">
        <v>68</v>
      </c>
      <c r="N282">
        <v>264</v>
      </c>
    </row>
    <row r="283" spans="2:14" x14ac:dyDescent="0.25">
      <c r="B283">
        <v>69</v>
      </c>
      <c r="N283">
        <v>265</v>
      </c>
    </row>
    <row r="284" spans="2:14" x14ac:dyDescent="0.25">
      <c r="B284">
        <v>70</v>
      </c>
      <c r="N284">
        <v>266</v>
      </c>
    </row>
    <row r="285" spans="2:14" x14ac:dyDescent="0.25">
      <c r="B285">
        <v>71</v>
      </c>
      <c r="N285">
        <v>267</v>
      </c>
    </row>
    <row r="286" spans="2:14" x14ac:dyDescent="0.25">
      <c r="B286">
        <v>72</v>
      </c>
      <c r="N286">
        <v>268</v>
      </c>
    </row>
    <row r="287" spans="2:14" x14ac:dyDescent="0.25">
      <c r="B287">
        <v>73</v>
      </c>
      <c r="N287">
        <v>269</v>
      </c>
    </row>
    <row r="288" spans="2:14" x14ac:dyDescent="0.25">
      <c r="B288">
        <v>74</v>
      </c>
      <c r="N288">
        <v>270</v>
      </c>
    </row>
    <row r="289" spans="2:14" x14ac:dyDescent="0.25">
      <c r="B289">
        <v>75</v>
      </c>
      <c r="N289">
        <v>271</v>
      </c>
    </row>
    <row r="290" spans="2:14" x14ac:dyDescent="0.25">
      <c r="B290">
        <v>76</v>
      </c>
      <c r="N290">
        <v>272</v>
      </c>
    </row>
    <row r="291" spans="2:14" x14ac:dyDescent="0.25">
      <c r="B291">
        <v>77</v>
      </c>
      <c r="N291">
        <v>273</v>
      </c>
    </row>
    <row r="292" spans="2:14" x14ac:dyDescent="0.25">
      <c r="B292">
        <v>78</v>
      </c>
      <c r="N292">
        <v>274</v>
      </c>
    </row>
    <row r="293" spans="2:14" x14ac:dyDescent="0.25">
      <c r="B293">
        <v>79</v>
      </c>
      <c r="N293">
        <v>275</v>
      </c>
    </row>
    <row r="294" spans="2:14" x14ac:dyDescent="0.25">
      <c r="B294">
        <v>80</v>
      </c>
      <c r="N294">
        <v>276</v>
      </c>
    </row>
    <row r="295" spans="2:14" x14ac:dyDescent="0.25">
      <c r="B295">
        <v>81</v>
      </c>
      <c r="N295">
        <v>277</v>
      </c>
    </row>
    <row r="296" spans="2:14" x14ac:dyDescent="0.25">
      <c r="B296">
        <v>82</v>
      </c>
      <c r="N296">
        <v>278</v>
      </c>
    </row>
    <row r="297" spans="2:14" x14ac:dyDescent="0.25">
      <c r="B297">
        <v>83</v>
      </c>
      <c r="N297">
        <v>279</v>
      </c>
    </row>
    <row r="298" spans="2:14" x14ac:dyDescent="0.25">
      <c r="B298">
        <v>84</v>
      </c>
      <c r="N298">
        <v>280</v>
      </c>
    </row>
    <row r="299" spans="2:14" x14ac:dyDescent="0.25">
      <c r="B299">
        <v>85</v>
      </c>
      <c r="N299">
        <v>281</v>
      </c>
    </row>
    <row r="300" spans="2:14" x14ac:dyDescent="0.25">
      <c r="B300">
        <v>86</v>
      </c>
      <c r="C300">
        <f t="array" ref="C300">MAX(ROW(EXTR_AUTOCLAVE[Date/Heure])*(EXTR_AUTOCLAVE[99]&gt;0))</f>
        <v>301</v>
      </c>
      <c r="N300">
        <v>282</v>
      </c>
    </row>
    <row r="301" spans="2:14" x14ac:dyDescent="0.25">
      <c r="B301">
        <v>87</v>
      </c>
      <c r="N301">
        <v>283</v>
      </c>
    </row>
    <row r="302" spans="2:14" x14ac:dyDescent="0.25">
      <c r="B302">
        <v>88</v>
      </c>
      <c r="N302">
        <v>284</v>
      </c>
    </row>
    <row r="303" spans="2:14" x14ac:dyDescent="0.25">
      <c r="B303">
        <v>89</v>
      </c>
      <c r="N303">
        <v>285</v>
      </c>
    </row>
    <row r="304" spans="2:14" x14ac:dyDescent="0.25">
      <c r="B304">
        <v>90</v>
      </c>
      <c r="N304">
        <v>286</v>
      </c>
    </row>
    <row r="305" spans="2:14" x14ac:dyDescent="0.25">
      <c r="B305">
        <v>91</v>
      </c>
      <c r="N305">
        <v>287</v>
      </c>
    </row>
    <row r="306" spans="2:14" x14ac:dyDescent="0.25">
      <c r="B306">
        <v>92</v>
      </c>
      <c r="N306">
        <v>288</v>
      </c>
    </row>
    <row r="307" spans="2:14" x14ac:dyDescent="0.25">
      <c r="B307">
        <v>93</v>
      </c>
      <c r="N307">
        <v>289</v>
      </c>
    </row>
    <row r="308" spans="2:14" x14ac:dyDescent="0.25">
      <c r="B308">
        <v>94</v>
      </c>
      <c r="N308">
        <v>290</v>
      </c>
    </row>
    <row r="309" spans="2:14" x14ac:dyDescent="0.25">
      <c r="B309">
        <v>95</v>
      </c>
      <c r="N309">
        <v>291</v>
      </c>
    </row>
    <row r="310" spans="2:14" x14ac:dyDescent="0.25">
      <c r="B310">
        <v>96</v>
      </c>
      <c r="N310">
        <v>292</v>
      </c>
    </row>
    <row r="311" spans="2:14" x14ac:dyDescent="0.25">
      <c r="B311">
        <v>97</v>
      </c>
      <c r="N311">
        <v>293</v>
      </c>
    </row>
    <row r="312" spans="2:14" x14ac:dyDescent="0.25">
      <c r="B312">
        <v>98</v>
      </c>
      <c r="N312">
        <v>294</v>
      </c>
    </row>
    <row r="313" spans="2:14" x14ac:dyDescent="0.25">
      <c r="B313">
        <v>99</v>
      </c>
      <c r="N313">
        <v>295</v>
      </c>
    </row>
    <row r="314" spans="2:14" x14ac:dyDescent="0.25">
      <c r="B314">
        <v>100</v>
      </c>
      <c r="N314">
        <v>296</v>
      </c>
    </row>
    <row r="315" spans="2:14" x14ac:dyDescent="0.25">
      <c r="B315">
        <v>101</v>
      </c>
      <c r="N315">
        <v>297</v>
      </c>
    </row>
    <row r="316" spans="2:14" x14ac:dyDescent="0.25">
      <c r="B316">
        <v>102</v>
      </c>
      <c r="N316">
        <v>298</v>
      </c>
    </row>
    <row r="317" spans="2:14" x14ac:dyDescent="0.25">
      <c r="B317">
        <v>103</v>
      </c>
      <c r="N317">
        <v>299</v>
      </c>
    </row>
    <row r="318" spans="2:14" x14ac:dyDescent="0.25">
      <c r="B318">
        <v>104</v>
      </c>
      <c r="N318">
        <v>300</v>
      </c>
    </row>
    <row r="319" spans="2:14" x14ac:dyDescent="0.25">
      <c r="B319">
        <v>105</v>
      </c>
      <c r="N319">
        <v>301</v>
      </c>
    </row>
    <row r="320" spans="2:14" x14ac:dyDescent="0.25">
      <c r="B320">
        <v>106</v>
      </c>
      <c r="N320">
        <v>302</v>
      </c>
    </row>
    <row r="321" spans="2:14" x14ac:dyDescent="0.25">
      <c r="B321">
        <v>107</v>
      </c>
      <c r="N321">
        <v>303</v>
      </c>
    </row>
    <row r="322" spans="2:14" x14ac:dyDescent="0.25">
      <c r="B322">
        <v>108</v>
      </c>
      <c r="N322">
        <v>304</v>
      </c>
    </row>
    <row r="323" spans="2:14" x14ac:dyDescent="0.25">
      <c r="B323">
        <v>109</v>
      </c>
      <c r="N323">
        <v>305</v>
      </c>
    </row>
    <row r="324" spans="2:14" x14ac:dyDescent="0.25">
      <c r="B324">
        <v>110</v>
      </c>
      <c r="N324">
        <v>306</v>
      </c>
    </row>
    <row r="325" spans="2:14" x14ac:dyDescent="0.25">
      <c r="B325">
        <v>111</v>
      </c>
      <c r="N325">
        <v>307</v>
      </c>
    </row>
    <row r="326" spans="2:14" x14ac:dyDescent="0.25">
      <c r="B326">
        <v>112</v>
      </c>
      <c r="N326">
        <v>308</v>
      </c>
    </row>
    <row r="327" spans="2:14" x14ac:dyDescent="0.25">
      <c r="B327">
        <v>113</v>
      </c>
      <c r="N327">
        <v>309</v>
      </c>
    </row>
    <row r="328" spans="2:14" x14ac:dyDescent="0.25">
      <c r="B328">
        <v>114</v>
      </c>
      <c r="N328">
        <v>310</v>
      </c>
    </row>
    <row r="329" spans="2:14" x14ac:dyDescent="0.25">
      <c r="B329">
        <v>115</v>
      </c>
      <c r="N329">
        <v>311</v>
      </c>
    </row>
    <row r="330" spans="2:14" x14ac:dyDescent="0.25">
      <c r="B330">
        <v>116</v>
      </c>
      <c r="N330">
        <v>312</v>
      </c>
    </row>
    <row r="331" spans="2:14" x14ac:dyDescent="0.25">
      <c r="B331">
        <v>117</v>
      </c>
      <c r="N331">
        <v>313</v>
      </c>
    </row>
    <row r="332" spans="2:14" x14ac:dyDescent="0.25">
      <c r="B332">
        <v>118</v>
      </c>
      <c r="N332">
        <v>314</v>
      </c>
    </row>
    <row r="333" spans="2:14" x14ac:dyDescent="0.25">
      <c r="B333">
        <v>119</v>
      </c>
      <c r="N333">
        <v>315</v>
      </c>
    </row>
    <row r="334" spans="2:14" x14ac:dyDescent="0.25">
      <c r="B334">
        <v>120</v>
      </c>
      <c r="N334">
        <v>316</v>
      </c>
    </row>
    <row r="335" spans="2:14" x14ac:dyDescent="0.25">
      <c r="B335">
        <v>121</v>
      </c>
      <c r="N335">
        <v>317</v>
      </c>
    </row>
    <row r="336" spans="2:14" x14ac:dyDescent="0.25">
      <c r="B336">
        <v>122</v>
      </c>
      <c r="N336">
        <v>318</v>
      </c>
    </row>
    <row r="337" spans="2:14" x14ac:dyDescent="0.25">
      <c r="B337">
        <v>123</v>
      </c>
      <c r="N337">
        <v>319</v>
      </c>
    </row>
    <row r="338" spans="2:14" x14ac:dyDescent="0.25">
      <c r="B338">
        <v>124</v>
      </c>
      <c r="N338">
        <v>320</v>
      </c>
    </row>
    <row r="339" spans="2:14" x14ac:dyDescent="0.25">
      <c r="B339">
        <v>125</v>
      </c>
      <c r="N339">
        <v>321</v>
      </c>
    </row>
    <row r="340" spans="2:14" x14ac:dyDescent="0.25">
      <c r="B340">
        <v>126</v>
      </c>
      <c r="N340">
        <v>322</v>
      </c>
    </row>
    <row r="341" spans="2:14" x14ac:dyDescent="0.25">
      <c r="B341">
        <v>127</v>
      </c>
      <c r="N341">
        <v>323</v>
      </c>
    </row>
    <row r="342" spans="2:14" x14ac:dyDescent="0.25">
      <c r="B342">
        <v>128</v>
      </c>
      <c r="N342">
        <v>324</v>
      </c>
    </row>
    <row r="343" spans="2:14" x14ac:dyDescent="0.25">
      <c r="B343">
        <v>129</v>
      </c>
      <c r="N343">
        <v>325</v>
      </c>
    </row>
    <row r="344" spans="2:14" x14ac:dyDescent="0.25">
      <c r="B344">
        <v>130</v>
      </c>
      <c r="N344">
        <v>326</v>
      </c>
    </row>
    <row r="345" spans="2:14" x14ac:dyDescent="0.25">
      <c r="B345">
        <v>131</v>
      </c>
      <c r="N345">
        <v>327</v>
      </c>
    </row>
    <row r="346" spans="2:14" x14ac:dyDescent="0.25">
      <c r="B346">
        <v>132</v>
      </c>
      <c r="N346">
        <v>328</v>
      </c>
    </row>
    <row r="347" spans="2:14" x14ac:dyDescent="0.25">
      <c r="B347">
        <v>133</v>
      </c>
      <c r="N347">
        <v>329</v>
      </c>
    </row>
    <row r="348" spans="2:14" x14ac:dyDescent="0.25">
      <c r="B348">
        <v>134</v>
      </c>
      <c r="N348">
        <v>330</v>
      </c>
    </row>
    <row r="349" spans="2:14" x14ac:dyDescent="0.25">
      <c r="B349">
        <v>135</v>
      </c>
      <c r="N349">
        <v>331</v>
      </c>
    </row>
    <row r="350" spans="2:14" x14ac:dyDescent="0.25">
      <c r="B350">
        <v>136</v>
      </c>
      <c r="N350">
        <v>332</v>
      </c>
    </row>
    <row r="351" spans="2:14" x14ac:dyDescent="0.25">
      <c r="B351">
        <v>137</v>
      </c>
      <c r="N351">
        <v>333</v>
      </c>
    </row>
    <row r="352" spans="2:14" x14ac:dyDescent="0.25">
      <c r="B352">
        <v>138</v>
      </c>
      <c r="N352">
        <v>334</v>
      </c>
    </row>
    <row r="353" spans="2:2" x14ac:dyDescent="0.25">
      <c r="B353">
        <v>139</v>
      </c>
    </row>
    <row r="354" spans="2:2" x14ac:dyDescent="0.25">
      <c r="B354">
        <v>140</v>
      </c>
    </row>
    <row r="355" spans="2:2" x14ac:dyDescent="0.25">
      <c r="B355">
        <v>141</v>
      </c>
    </row>
    <row r="356" spans="2:2" x14ac:dyDescent="0.25">
      <c r="B356">
        <v>142</v>
      </c>
    </row>
    <row r="357" spans="2:2" x14ac:dyDescent="0.25">
      <c r="B357">
        <v>143</v>
      </c>
    </row>
    <row r="358" spans="2:2" x14ac:dyDescent="0.25">
      <c r="B358">
        <v>144</v>
      </c>
    </row>
    <row r="359" spans="2:2" x14ac:dyDescent="0.25">
      <c r="B359">
        <v>145</v>
      </c>
    </row>
    <row r="360" spans="2:2" x14ac:dyDescent="0.25">
      <c r="B360">
        <v>146</v>
      </c>
    </row>
    <row r="361" spans="2:2" x14ac:dyDescent="0.25">
      <c r="B361">
        <v>147</v>
      </c>
    </row>
    <row r="362" spans="2:2" x14ac:dyDescent="0.25">
      <c r="B362">
        <v>148</v>
      </c>
    </row>
    <row r="363" spans="2:2" x14ac:dyDescent="0.25">
      <c r="B363">
        <v>149</v>
      </c>
    </row>
    <row r="364" spans="2:2" x14ac:dyDescent="0.25">
      <c r="B364">
        <v>150</v>
      </c>
    </row>
    <row r="365" spans="2:2" x14ac:dyDescent="0.25">
      <c r="B365">
        <v>151</v>
      </c>
    </row>
    <row r="366" spans="2:2" x14ac:dyDescent="0.25">
      <c r="B366">
        <v>152</v>
      </c>
    </row>
    <row r="367" spans="2:2" x14ac:dyDescent="0.25">
      <c r="B367">
        <v>153</v>
      </c>
    </row>
    <row r="368" spans="2:2" x14ac:dyDescent="0.25">
      <c r="B368">
        <v>154</v>
      </c>
    </row>
    <row r="369" spans="2:2" x14ac:dyDescent="0.25">
      <c r="B369">
        <v>155</v>
      </c>
    </row>
    <row r="370" spans="2:2" x14ac:dyDescent="0.25">
      <c r="B370">
        <v>156</v>
      </c>
    </row>
    <row r="371" spans="2:2" x14ac:dyDescent="0.25">
      <c r="B371">
        <v>157</v>
      </c>
    </row>
    <row r="372" spans="2:2" x14ac:dyDescent="0.25">
      <c r="B372">
        <v>158</v>
      </c>
    </row>
    <row r="373" spans="2:2" x14ac:dyDescent="0.25">
      <c r="B373">
        <v>159</v>
      </c>
    </row>
    <row r="374" spans="2:2" x14ac:dyDescent="0.25">
      <c r="B374">
        <v>160</v>
      </c>
    </row>
    <row r="375" spans="2:2" x14ac:dyDescent="0.25">
      <c r="B375">
        <v>161</v>
      </c>
    </row>
    <row r="376" spans="2:2" x14ac:dyDescent="0.25">
      <c r="B376">
        <v>162</v>
      </c>
    </row>
    <row r="377" spans="2:2" x14ac:dyDescent="0.25">
      <c r="B377">
        <v>163</v>
      </c>
    </row>
    <row r="378" spans="2:2" x14ac:dyDescent="0.25">
      <c r="B378">
        <v>164</v>
      </c>
    </row>
    <row r="379" spans="2:2" x14ac:dyDescent="0.25">
      <c r="B379">
        <v>165</v>
      </c>
    </row>
    <row r="380" spans="2:2" x14ac:dyDescent="0.25">
      <c r="B380">
        <v>166</v>
      </c>
    </row>
    <row r="381" spans="2:2" x14ac:dyDescent="0.25">
      <c r="B381">
        <v>167</v>
      </c>
    </row>
    <row r="382" spans="2:2" x14ac:dyDescent="0.25">
      <c r="B382">
        <v>168</v>
      </c>
    </row>
    <row r="383" spans="2:2" x14ac:dyDescent="0.25">
      <c r="B383">
        <v>169</v>
      </c>
    </row>
    <row r="384" spans="2:2" x14ac:dyDescent="0.25">
      <c r="B384">
        <v>170</v>
      </c>
    </row>
    <row r="385" spans="2:2" x14ac:dyDescent="0.25">
      <c r="B385">
        <v>171</v>
      </c>
    </row>
    <row r="386" spans="2:2" x14ac:dyDescent="0.25">
      <c r="B386">
        <v>172</v>
      </c>
    </row>
    <row r="387" spans="2:2" x14ac:dyDescent="0.25">
      <c r="B387">
        <v>173</v>
      </c>
    </row>
    <row r="388" spans="2:2" x14ac:dyDescent="0.25">
      <c r="B388">
        <v>174</v>
      </c>
    </row>
    <row r="389" spans="2:2" x14ac:dyDescent="0.25">
      <c r="B389">
        <v>175</v>
      </c>
    </row>
    <row r="390" spans="2:2" x14ac:dyDescent="0.25">
      <c r="B390">
        <v>176</v>
      </c>
    </row>
    <row r="391" spans="2:2" x14ac:dyDescent="0.25">
      <c r="B391">
        <v>177</v>
      </c>
    </row>
    <row r="392" spans="2:2" x14ac:dyDescent="0.25">
      <c r="B392">
        <v>178</v>
      </c>
    </row>
    <row r="393" spans="2:2" x14ac:dyDescent="0.25">
      <c r="B393">
        <v>179</v>
      </c>
    </row>
    <row r="394" spans="2:2" x14ac:dyDescent="0.25">
      <c r="B394">
        <v>180</v>
      </c>
    </row>
    <row r="395" spans="2:2" x14ac:dyDescent="0.25">
      <c r="B395">
        <v>181</v>
      </c>
    </row>
    <row r="396" spans="2:2" x14ac:dyDescent="0.25">
      <c r="B396">
        <v>182</v>
      </c>
    </row>
    <row r="397" spans="2:2" x14ac:dyDescent="0.25">
      <c r="B397">
        <v>183</v>
      </c>
    </row>
    <row r="398" spans="2:2" x14ac:dyDescent="0.25">
      <c r="B398">
        <v>184</v>
      </c>
    </row>
    <row r="399" spans="2:2" x14ac:dyDescent="0.25">
      <c r="B399">
        <v>185</v>
      </c>
    </row>
    <row r="400" spans="2:2" x14ac:dyDescent="0.25">
      <c r="B400">
        <v>186</v>
      </c>
    </row>
    <row r="401" spans="2:2" x14ac:dyDescent="0.25">
      <c r="B401">
        <v>187</v>
      </c>
    </row>
    <row r="402" spans="2:2" x14ac:dyDescent="0.25">
      <c r="B402">
        <v>188</v>
      </c>
    </row>
    <row r="403" spans="2:2" x14ac:dyDescent="0.25">
      <c r="B403">
        <v>189</v>
      </c>
    </row>
    <row r="404" spans="2:2" x14ac:dyDescent="0.25">
      <c r="B404">
        <v>190</v>
      </c>
    </row>
    <row r="405" spans="2:2" x14ac:dyDescent="0.25">
      <c r="B405">
        <v>191</v>
      </c>
    </row>
    <row r="406" spans="2:2" x14ac:dyDescent="0.25">
      <c r="B406">
        <v>192</v>
      </c>
    </row>
    <row r="407" spans="2:2" x14ac:dyDescent="0.25">
      <c r="B407">
        <v>193</v>
      </c>
    </row>
    <row r="408" spans="2:2" x14ac:dyDescent="0.25">
      <c r="B408">
        <v>194</v>
      </c>
    </row>
    <row r="409" spans="2:2" x14ac:dyDescent="0.25">
      <c r="B409">
        <v>195</v>
      </c>
    </row>
    <row r="410" spans="2:2" x14ac:dyDescent="0.25">
      <c r="B410">
        <v>196</v>
      </c>
    </row>
    <row r="411" spans="2:2" x14ac:dyDescent="0.25">
      <c r="B411">
        <v>197</v>
      </c>
    </row>
    <row r="412" spans="2:2" x14ac:dyDescent="0.25">
      <c r="B412">
        <v>198</v>
      </c>
    </row>
    <row r="413" spans="2:2" x14ac:dyDescent="0.25">
      <c r="B413">
        <v>199</v>
      </c>
    </row>
    <row r="414" spans="2:2" x14ac:dyDescent="0.25">
      <c r="B414">
        <v>200</v>
      </c>
    </row>
    <row r="415" spans="2:2" x14ac:dyDescent="0.25">
      <c r="B415">
        <v>201</v>
      </c>
    </row>
    <row r="416" spans="2:2" x14ac:dyDescent="0.25">
      <c r="B416">
        <v>202</v>
      </c>
    </row>
    <row r="417" spans="2:2" x14ac:dyDescent="0.25">
      <c r="B417">
        <v>203</v>
      </c>
    </row>
    <row r="418" spans="2:2" x14ac:dyDescent="0.25">
      <c r="B418">
        <v>204</v>
      </c>
    </row>
    <row r="419" spans="2:2" x14ac:dyDescent="0.25">
      <c r="B419">
        <v>205</v>
      </c>
    </row>
    <row r="420" spans="2:2" x14ac:dyDescent="0.25">
      <c r="B420">
        <v>206</v>
      </c>
    </row>
    <row r="421" spans="2:2" x14ac:dyDescent="0.25">
      <c r="B421">
        <v>207</v>
      </c>
    </row>
    <row r="422" spans="2:2" x14ac:dyDescent="0.25">
      <c r="B422">
        <v>208</v>
      </c>
    </row>
    <row r="423" spans="2:2" x14ac:dyDescent="0.25">
      <c r="B423">
        <v>209</v>
      </c>
    </row>
    <row r="424" spans="2:2" x14ac:dyDescent="0.25">
      <c r="B424">
        <v>210</v>
      </c>
    </row>
    <row r="425" spans="2:2" x14ac:dyDescent="0.25">
      <c r="B425">
        <v>211</v>
      </c>
    </row>
    <row r="426" spans="2:2" x14ac:dyDescent="0.25">
      <c r="B426">
        <v>212</v>
      </c>
    </row>
    <row r="427" spans="2:2" x14ac:dyDescent="0.25">
      <c r="B427">
        <v>213</v>
      </c>
    </row>
    <row r="428" spans="2:2" x14ac:dyDescent="0.25">
      <c r="B428">
        <v>214</v>
      </c>
    </row>
    <row r="429" spans="2:2" x14ac:dyDescent="0.25">
      <c r="B429">
        <v>215</v>
      </c>
    </row>
    <row r="430" spans="2:2" x14ac:dyDescent="0.25">
      <c r="B430">
        <v>216</v>
      </c>
    </row>
    <row r="431" spans="2:2" x14ac:dyDescent="0.25">
      <c r="B431">
        <v>217</v>
      </c>
    </row>
    <row r="432" spans="2:2" x14ac:dyDescent="0.25">
      <c r="B432">
        <v>218</v>
      </c>
    </row>
    <row r="433" spans="2:2" x14ac:dyDescent="0.25">
      <c r="B433">
        <v>219</v>
      </c>
    </row>
    <row r="434" spans="2:2" x14ac:dyDescent="0.25">
      <c r="B434">
        <v>220</v>
      </c>
    </row>
    <row r="435" spans="2:2" x14ac:dyDescent="0.25">
      <c r="B435">
        <v>221</v>
      </c>
    </row>
    <row r="436" spans="2:2" x14ac:dyDescent="0.25">
      <c r="B436">
        <v>222</v>
      </c>
    </row>
    <row r="437" spans="2:2" x14ac:dyDescent="0.25">
      <c r="B437">
        <v>223</v>
      </c>
    </row>
    <row r="438" spans="2:2" x14ac:dyDescent="0.25">
      <c r="B438">
        <v>224</v>
      </c>
    </row>
    <row r="439" spans="2:2" x14ac:dyDescent="0.25">
      <c r="B439">
        <v>225</v>
      </c>
    </row>
    <row r="440" spans="2:2" x14ac:dyDescent="0.25">
      <c r="B440">
        <v>226</v>
      </c>
    </row>
    <row r="441" spans="2:2" x14ac:dyDescent="0.25">
      <c r="B441">
        <v>227</v>
      </c>
    </row>
    <row r="442" spans="2:2" x14ac:dyDescent="0.25">
      <c r="B442">
        <v>228</v>
      </c>
    </row>
    <row r="443" spans="2:2" x14ac:dyDescent="0.25">
      <c r="B443">
        <v>229</v>
      </c>
    </row>
    <row r="444" spans="2:2" x14ac:dyDescent="0.25">
      <c r="B444">
        <v>230</v>
      </c>
    </row>
    <row r="445" spans="2:2" x14ac:dyDescent="0.25">
      <c r="B445">
        <v>231</v>
      </c>
    </row>
    <row r="446" spans="2:2" x14ac:dyDescent="0.25">
      <c r="B446">
        <v>232</v>
      </c>
    </row>
    <row r="447" spans="2:2" x14ac:dyDescent="0.25">
      <c r="B447">
        <v>233</v>
      </c>
    </row>
    <row r="448" spans="2:2" x14ac:dyDescent="0.25">
      <c r="B448">
        <v>234</v>
      </c>
    </row>
    <row r="449" spans="2:2" x14ac:dyDescent="0.25">
      <c r="B449">
        <v>235</v>
      </c>
    </row>
    <row r="450" spans="2:2" x14ac:dyDescent="0.25">
      <c r="B450">
        <v>236</v>
      </c>
    </row>
    <row r="451" spans="2:2" x14ac:dyDescent="0.25">
      <c r="B451">
        <v>237</v>
      </c>
    </row>
    <row r="452" spans="2:2" x14ac:dyDescent="0.25">
      <c r="B452">
        <v>238</v>
      </c>
    </row>
    <row r="453" spans="2:2" x14ac:dyDescent="0.25">
      <c r="B453">
        <v>239</v>
      </c>
    </row>
    <row r="454" spans="2:2" x14ac:dyDescent="0.25">
      <c r="B454">
        <v>240</v>
      </c>
    </row>
    <row r="455" spans="2:2" x14ac:dyDescent="0.25">
      <c r="B455">
        <v>241</v>
      </c>
    </row>
    <row r="456" spans="2:2" x14ac:dyDescent="0.25">
      <c r="B456">
        <v>242</v>
      </c>
    </row>
    <row r="457" spans="2:2" x14ac:dyDescent="0.25">
      <c r="B457">
        <v>243</v>
      </c>
    </row>
    <row r="458" spans="2:2" x14ac:dyDescent="0.25">
      <c r="B458">
        <v>244</v>
      </c>
    </row>
    <row r="459" spans="2:2" x14ac:dyDescent="0.25">
      <c r="B459">
        <v>245</v>
      </c>
    </row>
    <row r="460" spans="2:2" x14ac:dyDescent="0.25">
      <c r="B460">
        <v>246</v>
      </c>
    </row>
    <row r="461" spans="2:2" x14ac:dyDescent="0.25">
      <c r="B461">
        <v>247</v>
      </c>
    </row>
    <row r="462" spans="2:2" x14ac:dyDescent="0.25">
      <c r="B462">
        <v>248</v>
      </c>
    </row>
    <row r="463" spans="2:2" x14ac:dyDescent="0.25">
      <c r="B463">
        <v>249</v>
      </c>
    </row>
    <row r="464" spans="2:2" x14ac:dyDescent="0.25">
      <c r="B464">
        <v>250</v>
      </c>
    </row>
    <row r="465" spans="2:2" x14ac:dyDescent="0.25">
      <c r="B465">
        <v>251</v>
      </c>
    </row>
    <row r="466" spans="2:2" x14ac:dyDescent="0.25">
      <c r="B466">
        <v>252</v>
      </c>
    </row>
    <row r="467" spans="2:2" x14ac:dyDescent="0.25">
      <c r="B467">
        <v>253</v>
      </c>
    </row>
    <row r="468" spans="2:2" x14ac:dyDescent="0.25">
      <c r="B468">
        <v>254</v>
      </c>
    </row>
    <row r="469" spans="2:2" x14ac:dyDescent="0.25">
      <c r="B469">
        <v>255</v>
      </c>
    </row>
    <row r="470" spans="2:2" x14ac:dyDescent="0.25">
      <c r="B470">
        <v>256</v>
      </c>
    </row>
    <row r="471" spans="2:2" x14ac:dyDescent="0.25">
      <c r="B471">
        <v>257</v>
      </c>
    </row>
    <row r="472" spans="2:2" x14ac:dyDescent="0.25">
      <c r="B472">
        <v>258</v>
      </c>
    </row>
    <row r="473" spans="2:2" x14ac:dyDescent="0.25">
      <c r="B473">
        <v>259</v>
      </c>
    </row>
    <row r="474" spans="2:2" x14ac:dyDescent="0.25">
      <c r="B474">
        <v>260</v>
      </c>
    </row>
    <row r="475" spans="2:2" x14ac:dyDescent="0.25">
      <c r="B475">
        <v>261</v>
      </c>
    </row>
    <row r="476" spans="2:2" x14ac:dyDescent="0.25">
      <c r="B476">
        <v>262</v>
      </c>
    </row>
    <row r="477" spans="2:2" x14ac:dyDescent="0.25">
      <c r="B477">
        <v>263</v>
      </c>
    </row>
    <row r="478" spans="2:2" x14ac:dyDescent="0.25">
      <c r="B478">
        <v>264</v>
      </c>
    </row>
    <row r="479" spans="2:2" x14ac:dyDescent="0.25">
      <c r="B479">
        <v>265</v>
      </c>
    </row>
    <row r="480" spans="2:2" x14ac:dyDescent="0.25">
      <c r="B480">
        <v>266</v>
      </c>
    </row>
    <row r="481" spans="2:2" x14ac:dyDescent="0.25">
      <c r="B481">
        <v>267</v>
      </c>
    </row>
    <row r="482" spans="2:2" x14ac:dyDescent="0.25">
      <c r="B482">
        <v>268</v>
      </c>
    </row>
    <row r="483" spans="2:2" x14ac:dyDescent="0.25">
      <c r="B483">
        <v>269</v>
      </c>
    </row>
    <row r="484" spans="2:2" x14ac:dyDescent="0.25">
      <c r="B484">
        <v>270</v>
      </c>
    </row>
    <row r="485" spans="2:2" x14ac:dyDescent="0.25">
      <c r="B485">
        <v>271</v>
      </c>
    </row>
    <row r="486" spans="2:2" x14ac:dyDescent="0.25">
      <c r="B486">
        <v>272</v>
      </c>
    </row>
    <row r="487" spans="2:2" x14ac:dyDescent="0.25">
      <c r="B487">
        <v>273</v>
      </c>
    </row>
    <row r="488" spans="2:2" x14ac:dyDescent="0.25">
      <c r="B488">
        <v>274</v>
      </c>
    </row>
    <row r="489" spans="2:2" x14ac:dyDescent="0.25">
      <c r="B489">
        <v>275</v>
      </c>
    </row>
    <row r="490" spans="2:2" x14ac:dyDescent="0.25">
      <c r="B490">
        <v>276</v>
      </c>
    </row>
    <row r="491" spans="2:2" x14ac:dyDescent="0.25">
      <c r="B491">
        <v>277</v>
      </c>
    </row>
    <row r="492" spans="2:2" x14ac:dyDescent="0.25">
      <c r="B492">
        <v>278</v>
      </c>
    </row>
    <row r="493" spans="2:2" x14ac:dyDescent="0.25">
      <c r="B493">
        <v>279</v>
      </c>
    </row>
    <row r="494" spans="2:2" x14ac:dyDescent="0.25">
      <c r="B494">
        <v>280</v>
      </c>
    </row>
    <row r="495" spans="2:2" x14ac:dyDescent="0.25">
      <c r="B495">
        <v>281</v>
      </c>
    </row>
    <row r="496" spans="2:2" x14ac:dyDescent="0.25">
      <c r="B496">
        <v>282</v>
      </c>
    </row>
    <row r="497" spans="2:2" x14ac:dyDescent="0.25">
      <c r="B497">
        <v>283</v>
      </c>
    </row>
    <row r="498" spans="2:2" x14ac:dyDescent="0.25">
      <c r="B498">
        <v>284</v>
      </c>
    </row>
    <row r="499" spans="2:2" x14ac:dyDescent="0.25">
      <c r="B499">
        <v>285</v>
      </c>
    </row>
    <row r="500" spans="2:2" x14ac:dyDescent="0.25">
      <c r="B500">
        <v>286</v>
      </c>
    </row>
    <row r="501" spans="2:2" x14ac:dyDescent="0.25">
      <c r="B501">
        <v>287</v>
      </c>
    </row>
    <row r="502" spans="2:2" x14ac:dyDescent="0.25">
      <c r="B502">
        <v>288</v>
      </c>
    </row>
    <row r="503" spans="2:2" x14ac:dyDescent="0.25">
      <c r="B503">
        <v>289</v>
      </c>
    </row>
    <row r="504" spans="2:2" x14ac:dyDescent="0.25">
      <c r="B504">
        <v>290</v>
      </c>
    </row>
    <row r="505" spans="2:2" x14ac:dyDescent="0.25">
      <c r="B505">
        <v>291</v>
      </c>
    </row>
    <row r="506" spans="2:2" x14ac:dyDescent="0.25">
      <c r="B506">
        <v>292</v>
      </c>
    </row>
    <row r="507" spans="2:2" x14ac:dyDescent="0.25">
      <c r="B507">
        <v>293</v>
      </c>
    </row>
    <row r="508" spans="2:2" x14ac:dyDescent="0.25">
      <c r="B508">
        <v>294</v>
      </c>
    </row>
    <row r="509" spans="2:2" x14ac:dyDescent="0.25">
      <c r="B509">
        <v>295</v>
      </c>
    </row>
    <row r="510" spans="2:2" x14ac:dyDescent="0.25">
      <c r="B510">
        <v>296</v>
      </c>
    </row>
    <row r="511" spans="2:2" x14ac:dyDescent="0.25">
      <c r="B511">
        <v>297</v>
      </c>
    </row>
    <row r="512" spans="2:2" x14ac:dyDescent="0.25">
      <c r="B512">
        <v>298</v>
      </c>
    </row>
    <row r="513" spans="2:2" x14ac:dyDescent="0.25">
      <c r="B513">
        <v>299</v>
      </c>
    </row>
    <row r="514" spans="2:2" x14ac:dyDescent="0.25">
      <c r="B514">
        <v>300</v>
      </c>
    </row>
    <row r="515" spans="2:2" x14ac:dyDescent="0.25">
      <c r="B515">
        <v>301</v>
      </c>
    </row>
    <row r="516" spans="2:2" x14ac:dyDescent="0.25">
      <c r="B516">
        <v>302</v>
      </c>
    </row>
    <row r="517" spans="2:2" x14ac:dyDescent="0.25">
      <c r="B517">
        <v>303</v>
      </c>
    </row>
    <row r="518" spans="2:2" x14ac:dyDescent="0.25">
      <c r="B518">
        <v>304</v>
      </c>
    </row>
    <row r="519" spans="2:2" x14ac:dyDescent="0.25">
      <c r="B519">
        <v>305</v>
      </c>
    </row>
    <row r="520" spans="2:2" x14ac:dyDescent="0.25">
      <c r="B520">
        <v>306</v>
      </c>
    </row>
    <row r="521" spans="2:2" x14ac:dyDescent="0.25">
      <c r="B521">
        <v>307</v>
      </c>
    </row>
    <row r="522" spans="2:2" x14ac:dyDescent="0.25">
      <c r="B522">
        <v>308</v>
      </c>
    </row>
    <row r="523" spans="2:2" x14ac:dyDescent="0.25">
      <c r="B523">
        <v>309</v>
      </c>
    </row>
    <row r="524" spans="2:2" x14ac:dyDescent="0.25">
      <c r="B524">
        <v>310</v>
      </c>
    </row>
    <row r="525" spans="2:2" x14ac:dyDescent="0.25">
      <c r="B525">
        <v>311</v>
      </c>
    </row>
    <row r="526" spans="2:2" x14ac:dyDescent="0.25">
      <c r="B526">
        <v>312</v>
      </c>
    </row>
    <row r="527" spans="2:2" x14ac:dyDescent="0.25">
      <c r="B527">
        <v>313</v>
      </c>
    </row>
    <row r="528" spans="2:2" x14ac:dyDescent="0.25">
      <c r="B528">
        <v>314</v>
      </c>
    </row>
    <row r="529" spans="2:2" x14ac:dyDescent="0.25">
      <c r="B529">
        <v>315</v>
      </c>
    </row>
    <row r="530" spans="2:2" x14ac:dyDescent="0.25">
      <c r="B530">
        <v>316</v>
      </c>
    </row>
    <row r="531" spans="2:2" x14ac:dyDescent="0.25">
      <c r="B531">
        <v>317</v>
      </c>
    </row>
    <row r="532" spans="2:2" x14ac:dyDescent="0.25">
      <c r="B532">
        <v>318</v>
      </c>
    </row>
    <row r="533" spans="2:2" x14ac:dyDescent="0.25">
      <c r="B533">
        <v>319</v>
      </c>
    </row>
    <row r="534" spans="2:2" x14ac:dyDescent="0.25">
      <c r="B534">
        <v>320</v>
      </c>
    </row>
    <row r="535" spans="2:2" x14ac:dyDescent="0.25">
      <c r="B535">
        <v>321</v>
      </c>
    </row>
    <row r="536" spans="2:2" x14ac:dyDescent="0.25">
      <c r="B536">
        <v>322</v>
      </c>
    </row>
    <row r="537" spans="2:2" x14ac:dyDescent="0.25">
      <c r="B537">
        <v>323</v>
      </c>
    </row>
    <row r="538" spans="2:2" x14ac:dyDescent="0.25">
      <c r="B538">
        <v>324</v>
      </c>
    </row>
    <row r="539" spans="2:2" x14ac:dyDescent="0.25">
      <c r="B539">
        <v>325</v>
      </c>
    </row>
    <row r="540" spans="2:2" x14ac:dyDescent="0.25">
      <c r="B540">
        <v>326</v>
      </c>
    </row>
    <row r="541" spans="2:2" x14ac:dyDescent="0.25">
      <c r="B541">
        <v>327</v>
      </c>
    </row>
    <row r="542" spans="2:2" x14ac:dyDescent="0.25">
      <c r="B542">
        <v>328</v>
      </c>
    </row>
    <row r="543" spans="2:2" x14ac:dyDescent="0.25">
      <c r="B543">
        <v>329</v>
      </c>
    </row>
    <row r="544" spans="2:2" x14ac:dyDescent="0.25">
      <c r="B544">
        <v>330</v>
      </c>
    </row>
    <row r="545" spans="2:2" x14ac:dyDescent="0.25">
      <c r="B545">
        <v>331</v>
      </c>
    </row>
    <row r="546" spans="2:2" x14ac:dyDescent="0.25">
      <c r="B546">
        <v>332</v>
      </c>
    </row>
    <row r="547" spans="2:2" x14ac:dyDescent="0.25">
      <c r="B547">
        <v>333</v>
      </c>
    </row>
    <row r="548" spans="2:2" x14ac:dyDescent="0.25">
      <c r="B548">
        <v>334</v>
      </c>
    </row>
  </sheetData>
  <mergeCells count="4">
    <mergeCell ref="D5:H5"/>
    <mergeCell ref="I5:O5"/>
    <mergeCell ref="P5:T5"/>
    <mergeCell ref="U5:Y5"/>
  </mergeCells>
  <conditionalFormatting sqref="T7">
    <cfRule type="cellIs" dxfId="7" priority="1" operator="greaterThan">
      <formula>30</formula>
    </cfRule>
  </conditionalFormatting>
  <pageMargins left="0.7" right="0.7" top="0.75" bottom="0.75" header="0.3" footer="0.3"/>
  <drawing r:id="rId1"/>
  <legacyDrawing r:id="rId2"/>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326067C-A9A4-41A0-9F5A-57F152A133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Extraction</vt:lpstr>
      <vt:lpstr>Analyse</vt:lpstr>
      <vt:lpstr>Extraction!T0min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Devise</dc:creator>
  <cp:lastModifiedBy>Cylfo</cp:lastModifiedBy>
  <dcterms:created xsi:type="dcterms:W3CDTF">2023-03-23T12:05:17Z</dcterms:created>
  <dcterms:modified xsi:type="dcterms:W3CDTF">2023-04-01T21:31:13Z</dcterms:modified>
</cp:coreProperties>
</file>