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AA551F2D-7A63-468E-BC3F-F519B23F9B21}" xr6:coauthVersionLast="47" xr6:coauthVersionMax="47" xr10:uidLastSave="{00000000-0000-0000-0000-000000000000}"/>
  <bookViews>
    <workbookView xWindow="-120" yWindow="-120" windowWidth="29040" windowHeight="15720" tabRatio="508" xr2:uid="{00000000-000D-0000-FFFF-FFFF00000000}"/>
  </bookViews>
  <sheets>
    <sheet name="Projets" sheetId="1" r:id="rId1"/>
    <sheet name="Charges" sheetId="2" r:id="rId2"/>
    <sheet name="DATA" sheetId="3" r:id="rId3"/>
  </sheets>
  <definedNames>
    <definedName name="_xlnm._FilterDatabase" localSheetId="0" hidden="1">Projets!$G$11:$R$14</definedName>
    <definedName name="_xlnm.Print_Area" localSheetId="0">Projets!$J$10:$Q$12</definedName>
  </definedNames>
  <calcPr calcId="191029"/>
  <pivotCaches>
    <pivotCache cacheId="7" r:id="rId4"/>
  </pivotCaches>
</workbook>
</file>

<file path=xl/calcChain.xml><?xml version="1.0" encoding="utf-8"?>
<calcChain xmlns="http://schemas.openxmlformats.org/spreadsheetml/2006/main">
  <c r="W3" i="2" l="1"/>
  <c r="W4" i="2"/>
  <c r="V3" i="2"/>
  <c r="V4" i="2"/>
  <c r="U3" i="2"/>
  <c r="U4" i="2"/>
  <c r="T3" i="2"/>
  <c r="T4" i="2"/>
  <c r="S3" i="2"/>
  <c r="S4" i="2"/>
  <c r="R3" i="2"/>
  <c r="R4" i="2"/>
  <c r="Q3" i="2"/>
  <c r="Q4" i="2"/>
  <c r="P3" i="2"/>
  <c r="P4" i="2"/>
  <c r="O3" i="2"/>
  <c r="O4" i="2"/>
  <c r="N3" i="2"/>
  <c r="N4" i="2"/>
  <c r="M3" i="2"/>
  <c r="M4" i="2"/>
  <c r="L3" i="2"/>
  <c r="L4" i="2"/>
  <c r="K3" i="2"/>
  <c r="K4" i="2"/>
  <c r="J3" i="2"/>
  <c r="J4" i="2"/>
  <c r="I3" i="2"/>
  <c r="I4" i="2"/>
  <c r="H3" i="2"/>
  <c r="H4" i="2"/>
  <c r="G3" i="2"/>
  <c r="G4" i="2"/>
  <c r="G6" i="2"/>
  <c r="G7" i="2"/>
  <c r="F3" i="2"/>
  <c r="F4" i="2"/>
  <c r="F6" i="2"/>
  <c r="F7" i="2"/>
  <c r="E3" i="2"/>
  <c r="E4" i="2"/>
  <c r="E5" i="2"/>
  <c r="E6" i="2"/>
  <c r="E7" i="2"/>
  <c r="D3" i="2"/>
  <c r="D4" i="2"/>
  <c r="D5" i="2"/>
  <c r="D6" i="2"/>
  <c r="D7" i="2"/>
  <c r="C3" i="2"/>
  <c r="C4" i="2"/>
  <c r="C5" i="2"/>
  <c r="C6" i="2"/>
  <c r="C7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C1" i="2"/>
  <c r="B12" i="1" l="1"/>
  <c r="B13" i="1"/>
  <c r="A13" i="1" s="1"/>
  <c r="B14" i="1"/>
  <c r="C14" i="1" s="1"/>
  <c r="M12" i="1"/>
  <c r="M13" i="1"/>
  <c r="C13" i="1" s="1"/>
  <c r="M14" i="1"/>
  <c r="I12" i="1"/>
  <c r="E12" i="1" s="1"/>
  <c r="I13" i="1"/>
  <c r="E13" i="1" s="1"/>
  <c r="I14" i="1"/>
  <c r="E14" i="1" s="1"/>
  <c r="D13" i="1" l="1"/>
  <c r="N6" i="2"/>
  <c r="U6" i="2"/>
  <c r="P6" i="2"/>
  <c r="W6" i="2"/>
  <c r="R6" i="2"/>
  <c r="T6" i="2"/>
  <c r="V6" i="2"/>
  <c r="Q6" i="2"/>
  <c r="L6" i="2"/>
  <c r="S6" i="2"/>
  <c r="D14" i="1"/>
  <c r="U5" i="2"/>
  <c r="I5" i="2"/>
  <c r="P5" i="2"/>
  <c r="W5" i="2"/>
  <c r="K5" i="2"/>
  <c r="R5" i="2"/>
  <c r="F5" i="2"/>
  <c r="M5" i="2"/>
  <c r="T5" i="2"/>
  <c r="H5" i="2"/>
  <c r="G5" i="2"/>
  <c r="O5" i="2"/>
  <c r="V5" i="2"/>
  <c r="J5" i="2"/>
  <c r="Q5" i="2"/>
  <c r="S5" i="2"/>
  <c r="L5" i="2"/>
  <c r="N5" i="2"/>
  <c r="A12" i="1"/>
  <c r="N6" i="1"/>
  <c r="N2" i="1"/>
  <c r="N4" i="1"/>
  <c r="N3" i="1"/>
  <c r="N5" i="1"/>
  <c r="C12" i="1"/>
  <c r="F14" i="1"/>
  <c r="F13" i="1"/>
  <c r="M6" i="2" s="1"/>
  <c r="A14" i="1"/>
  <c r="J6" i="2" l="1"/>
  <c r="H6" i="2"/>
  <c r="K6" i="2"/>
  <c r="I6" i="2"/>
  <c r="L6" i="1"/>
  <c r="M6" i="1" s="1"/>
  <c r="L4" i="1"/>
  <c r="M4" i="1" s="1"/>
  <c r="J6" i="1"/>
  <c r="O6" i="2"/>
  <c r="S7" i="2"/>
  <c r="U7" i="2"/>
  <c r="P7" i="2"/>
  <c r="W7" i="2"/>
  <c r="R7" i="2"/>
  <c r="T7" i="2"/>
  <c r="Q7" i="2"/>
  <c r="O7" i="2"/>
  <c r="V7" i="2"/>
  <c r="D12" i="1"/>
  <c r="L3" i="1" l="1"/>
  <c r="M3" i="1" s="1"/>
  <c r="L2" i="1"/>
  <c r="M2" i="1" s="1"/>
  <c r="L5" i="1"/>
  <c r="M5" i="1" s="1"/>
  <c r="F12" i="1"/>
  <c r="I6" i="1" l="1"/>
  <c r="N7" i="2"/>
  <c r="J7" i="2"/>
  <c r="I7" i="2"/>
  <c r="L7" i="2"/>
  <c r="K7" i="2"/>
  <c r="M7" i="2"/>
  <c r="H7" i="2"/>
</calcChain>
</file>

<file path=xl/sharedStrings.xml><?xml version="1.0" encoding="utf-8"?>
<sst xmlns="http://schemas.openxmlformats.org/spreadsheetml/2006/main" count="56" uniqueCount="52">
  <si>
    <t>SUIVI PROJETS SERVICE PACK</t>
  </si>
  <si>
    <t>Libéllé</t>
  </si>
  <si>
    <t>Date MAD</t>
  </si>
  <si>
    <t>AO ou attribué</t>
  </si>
  <si>
    <t>Terminé</t>
  </si>
  <si>
    <t>Site de production</t>
  </si>
  <si>
    <t>Complexité</t>
  </si>
  <si>
    <t>FOLLOW UP PACK</t>
  </si>
  <si>
    <t>Total projets en cours</t>
  </si>
  <si>
    <t>Total projets terminés</t>
  </si>
  <si>
    <t>Projets en cours</t>
  </si>
  <si>
    <t>Total projet</t>
  </si>
  <si>
    <t>Total heures</t>
  </si>
  <si>
    <t>Nombre d'heures</t>
  </si>
  <si>
    <t>Code</t>
  </si>
  <si>
    <t>Nombre de jours supplémentaires</t>
  </si>
  <si>
    <t>Durée du projet</t>
  </si>
  <si>
    <t>nb d'heure théorique</t>
  </si>
  <si>
    <t>nv compexité</t>
  </si>
  <si>
    <t xml:space="preserve">2 = Décors &lt; 3h = 2 mois </t>
  </si>
  <si>
    <t>3 = Semi full service &lt; 10h = 5 mois</t>
  </si>
  <si>
    <t>4 = Full service simple &lt; 20h = 7 mois</t>
  </si>
  <si>
    <t>5 = Full service complexe &lt; 40h = 7 mois</t>
  </si>
  <si>
    <t>1 = CUS &lt; 1h = 1 mois</t>
  </si>
  <si>
    <t>Type projet</t>
  </si>
  <si>
    <t>Date fin projet
estimée</t>
  </si>
  <si>
    <t>nb de mois</t>
  </si>
  <si>
    <t>Somme de janv.-23</t>
  </si>
  <si>
    <t>Somme de mars-23</t>
  </si>
  <si>
    <t>Somme de avr.-23</t>
  </si>
  <si>
    <t>Somme de mai-23</t>
  </si>
  <si>
    <t>Somme de juin-23</t>
  </si>
  <si>
    <t>Somme de juil.-23</t>
  </si>
  <si>
    <t>Somme de août-23</t>
  </si>
  <si>
    <t>Somme de sept.-23</t>
  </si>
  <si>
    <t>Somme de oct.-23</t>
  </si>
  <si>
    <t>Somme de nov.-23</t>
  </si>
  <si>
    <t>Somme de déc.-23</t>
  </si>
  <si>
    <t>Somme de janv.-24</t>
  </si>
  <si>
    <t>(Tous)</t>
  </si>
  <si>
    <t>Valeurs</t>
  </si>
  <si>
    <t>DATE debut PROJET</t>
  </si>
  <si>
    <t>aaaa</t>
  </si>
  <si>
    <t>bbbb</t>
  </si>
  <si>
    <t>cccc</t>
  </si>
  <si>
    <t>Cpteur en cours</t>
  </si>
  <si>
    <t>Cpteur terminé</t>
  </si>
  <si>
    <t>Date fin prévue ou réelle</t>
  </si>
  <si>
    <t>Somme de févr.-23</t>
  </si>
  <si>
    <t>Charge par mois</t>
  </si>
  <si>
    <t>Nbre de mois</t>
  </si>
  <si>
    <t>Charge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</si>
</sst>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#,##0.0000"/>
    <numFmt numFmtId="166" formatCode="0.0000"/>
  </numFmts>
  <fonts count="10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color theme="3"/>
      <name val="Arial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5C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  <xf numFmtId="165" fontId="4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4" fillId="8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 wrapText="1"/>
    </xf>
    <xf numFmtId="16" fontId="2" fillId="4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 vertical="center" wrapText="1" indent="1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wrapText="1"/>
    </xf>
    <xf numFmtId="166" fontId="6" fillId="0" borderId="0" xfId="0" applyNumberFormat="1" applyFont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wrapText="1"/>
    </xf>
    <xf numFmtId="0" fontId="6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0.00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BAA7"/>
      <color rgb="FFF95F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[fichier-charge-estimative_3.xlsx]Charges!Tableau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Charges!$C$10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Charges!$B$11:$B$23</c:f>
              <c:strCache>
                <c:ptCount val="13"/>
                <c:pt idx="0">
                  <c:v>Somme de janv.-23</c:v>
                </c:pt>
                <c:pt idx="1">
                  <c:v>Somme de févr.-23</c:v>
                </c:pt>
                <c:pt idx="2">
                  <c:v>Somme de mars-23</c:v>
                </c:pt>
                <c:pt idx="3">
                  <c:v>Somme de avr.-23</c:v>
                </c:pt>
                <c:pt idx="4">
                  <c:v>Somme de mai-23</c:v>
                </c:pt>
                <c:pt idx="5">
                  <c:v>Somme de juin-23</c:v>
                </c:pt>
                <c:pt idx="6">
                  <c:v>Somme de juil.-23</c:v>
                </c:pt>
                <c:pt idx="7">
                  <c:v>Somme de août-23</c:v>
                </c:pt>
                <c:pt idx="8">
                  <c:v>Somme de sept.-23</c:v>
                </c:pt>
                <c:pt idx="9">
                  <c:v>Somme de oct.-23</c:v>
                </c:pt>
                <c:pt idx="10">
                  <c:v>Somme de nov.-23</c:v>
                </c:pt>
                <c:pt idx="11">
                  <c:v>Somme de déc.-23</c:v>
                </c:pt>
                <c:pt idx="12">
                  <c:v>Somme de janv.-24</c:v>
                </c:pt>
              </c:strCache>
            </c:strRef>
          </c:cat>
          <c:val>
            <c:numRef>
              <c:f>Charges!$C$11:$C$23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11.547619047619047</c:v>
                </c:pt>
                <c:pt idx="6">
                  <c:v>8.2142857142857153</c:v>
                </c:pt>
                <c:pt idx="7">
                  <c:v>8.2142857142857153</c:v>
                </c:pt>
                <c:pt idx="8">
                  <c:v>8.2142857142857153</c:v>
                </c:pt>
                <c:pt idx="9">
                  <c:v>8.2142857142857153</c:v>
                </c:pt>
                <c:pt idx="10">
                  <c:v>8.2142857142857153</c:v>
                </c:pt>
                <c:pt idx="11">
                  <c:v>8.2142857142857153</c:v>
                </c:pt>
                <c:pt idx="12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20-4DFB-8939-4648DA9E39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8705071"/>
        <c:axId val="848698415"/>
      </c:lineChart>
      <c:catAx>
        <c:axId val="84870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8698415"/>
        <c:crosses val="autoZero"/>
        <c:auto val="1"/>
        <c:lblAlgn val="ctr"/>
        <c:lblOffset val="100"/>
        <c:noMultiLvlLbl val="0"/>
      </c:catAx>
      <c:valAx>
        <c:axId val="848698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870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586740</xdr:colOff>
      <xdr:row>23</xdr:row>
      <xdr:rowOff>102870</xdr:rowOff>
    </xdr:from>
    <xdr:to>
      <xdr:col>10</xdr:col>
      <xdr:colOff>586740</xdr:colOff>
      <xdr:row>39</xdr:row>
      <xdr:rowOff>163830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8719D4-BB71-510A-A2A5-EC8696A65F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983.625626967594" createdVersion="8" refreshedVersion="8" minRefreshableVersion="3" recordCount="5" xr:uid="{AD78E446-D46D-4EBC-9821-A98644F6C166}">
  <cacheSource type="worksheet">
    <worksheetSource ref="B2:O7" sheet="Charges"/>
  </cacheSource>
  <cacheFields count="14">
    <cacheField name="nv compexité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janv.-23" numFmtId="165">
      <sharedItems containsSemiMixedTypes="0" containsString="0" containsNumber="1" containsInteger="1" minValue="0" maxValue="0"/>
    </cacheField>
    <cacheField name="févr.-23" numFmtId="165">
      <sharedItems containsSemiMixedTypes="0" containsString="0" containsNumber="1" containsInteger="1" minValue="0" maxValue="0"/>
    </cacheField>
    <cacheField name="mars-23" numFmtId="165">
      <sharedItems containsSemiMixedTypes="0" containsString="0" containsNumber="1" containsInteger="1" minValue="0" maxValue="0"/>
    </cacheField>
    <cacheField name="avr.-23" numFmtId="165">
      <sharedItems containsSemiMixedTypes="0" containsString="0" containsNumber="1" minValue="0" maxValue="3.3333333333333335"/>
    </cacheField>
    <cacheField name="mai-23" numFmtId="165">
      <sharedItems containsSemiMixedTypes="0" containsString="0" containsNumber="1" minValue="0" maxValue="3.3333333333333335"/>
    </cacheField>
    <cacheField name="juin-23" numFmtId="165">
      <sharedItems containsSemiMixedTypes="0" containsString="0" containsNumber="1" minValue="0" maxValue="5.7142857142857144"/>
    </cacheField>
    <cacheField name="juil.-23" numFmtId="165">
      <sharedItems containsSemiMixedTypes="0" containsString="0" containsNumber="1" minValue="0" maxValue="5.7142857142857144"/>
    </cacheField>
    <cacheField name="août-23" numFmtId="165">
      <sharedItems containsSemiMixedTypes="0" containsString="0" containsNumber="1" minValue="0" maxValue="5.7142857142857144"/>
    </cacheField>
    <cacheField name="sept.-23" numFmtId="165">
      <sharedItems containsSemiMixedTypes="0" containsString="0" containsNumber="1" minValue="0" maxValue="5.7142857142857144"/>
    </cacheField>
    <cacheField name="oct.-23" numFmtId="165">
      <sharedItems containsSemiMixedTypes="0" containsString="0" containsNumber="1" minValue="0" maxValue="5.7142857142857144"/>
    </cacheField>
    <cacheField name="nov.-23" numFmtId="165">
      <sharedItems containsSemiMixedTypes="0" containsString="0" containsNumber="1" minValue="0" maxValue="5.7142857142857144"/>
    </cacheField>
    <cacheField name="déc.-23" numFmtId="165">
      <sharedItems containsSemiMixedTypes="0" containsString="0" containsNumber="1" minValue="0" maxValue="5.7142857142857144"/>
    </cacheField>
    <cacheField name="janv.-24" numFmtId="165">
      <sharedItems containsSemiMixedTypes="0" containsString="0" containsNumber="1" minValue="0" maxValue="2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0"/>
    <n v="0"/>
    <n v="0"/>
    <n v="0"/>
    <n v="0"/>
    <n v="0"/>
    <n v="0"/>
    <n v="0"/>
    <n v="0"/>
    <n v="0"/>
    <n v="0"/>
    <n v="0"/>
    <n v="0"/>
  </r>
  <r>
    <x v="1"/>
    <n v="0"/>
    <n v="0"/>
    <n v="0"/>
    <n v="0"/>
    <n v="0"/>
    <n v="0"/>
    <n v="0"/>
    <n v="0"/>
    <n v="0"/>
    <n v="0"/>
    <n v="0"/>
    <n v="0"/>
    <n v="0"/>
  </r>
  <r>
    <x v="2"/>
    <n v="0"/>
    <n v="0"/>
    <n v="0"/>
    <n v="3.3333333333333335"/>
    <n v="3.3333333333333335"/>
    <n v="3.3333333333333335"/>
    <n v="0"/>
    <n v="0"/>
    <n v="0"/>
    <n v="0"/>
    <n v="0"/>
    <n v="0"/>
    <n v="0"/>
  </r>
  <r>
    <x v="3"/>
    <n v="0"/>
    <n v="0"/>
    <n v="0"/>
    <n v="0"/>
    <n v="0"/>
    <n v="2.5"/>
    <n v="2.5"/>
    <n v="2.5"/>
    <n v="2.5"/>
    <n v="2.5"/>
    <n v="2.5"/>
    <n v="2.5"/>
    <n v="2.5"/>
  </r>
  <r>
    <x v="4"/>
    <n v="0"/>
    <n v="0"/>
    <n v="0"/>
    <n v="0"/>
    <n v="0"/>
    <n v="5.7142857142857144"/>
    <n v="5.7142857142857144"/>
    <n v="5.7142857142857144"/>
    <n v="5.7142857142857144"/>
    <n v="5.7142857142857144"/>
    <n v="5.7142857142857144"/>
    <n v="5.714285714285714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364424-9014-41FF-ABE2-4CAB9E4BBC47}" name="Tableau croisé dynamique1" cacheId="7" dataOnRows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B10:C23" firstHeaderRow="1" firstDataRow="1" firstDataCol="1" rowPageCount="1" colPageCount="1"/>
  <pivotFields count="14">
    <pivotField axis="axisPage" multipleItemSelectionAllowed="1" showAll="0">
      <items count="6">
        <item x="0"/>
        <item x="1"/>
        <item x="2"/>
        <item x="3"/>
        <item x="4"/>
        <item t="default"/>
      </items>
    </pivotField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</pivotFields>
  <rowFields count="1">
    <field x="-2"/>
  </rowFields>
  <row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rowItems>
  <colItems count="1">
    <i/>
  </colItems>
  <pageFields count="1">
    <pageField fld="0" hier="-1"/>
  </pageFields>
  <dataFields count="13">
    <dataField name="Somme de janv.-23" fld="1" baseField="0" baseItem="0"/>
    <dataField name="Somme de févr.-23" fld="2" baseField="0" baseItem="0"/>
    <dataField name="Somme de mars-23" fld="3" baseField="0" baseItem="0"/>
    <dataField name="Somme de avr.-23" fld="4" baseField="0" baseItem="0"/>
    <dataField name="Somme de mai-23" fld="5" baseField="0" baseItem="0"/>
    <dataField name="Somme de juin-23" fld="6" baseField="0" baseItem="0"/>
    <dataField name="Somme de juil.-23" fld="7" baseField="0" baseItem="0"/>
    <dataField name="Somme de août-23" fld="8" baseField="0" baseItem="0"/>
    <dataField name="Somme de sept.-23" fld="9" baseField="0" baseItem="0"/>
    <dataField name="Somme de oct.-23" fld="10" baseField="0" baseItem="0"/>
    <dataField name="Somme de nov.-23" fld="11" baseField="0" baseItem="0"/>
    <dataField name="Somme de déc.-23" fld="12" baseField="0" baseItem="0"/>
    <dataField name="Somme de janv.-24" fld="13" baseField="0" baseItem="0"/>
  </dataFields>
  <chartFormats count="12">
    <chartFormat chart="0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19DC98-5254-4A13-ABEF-F8918F56F4A7}" name="T_PROJETS" displayName="T_PROJETS" ref="A11:R14" totalsRowShown="0" headerRowDxfId="19" tableBorderDxfId="18">
  <autoFilter ref="A11:R14" xr:uid="{0919DC98-5254-4A13-ABEF-F8918F56F4A7}"/>
  <tableColumns count="18">
    <tableColumn id="1" xr3:uid="{BA3B86FD-0246-43B4-980C-14011963FB44}" name="Cpteur en cours" dataDxfId="17">
      <calculatedColumnFormula>1-T_PROJETS[[#This Row],[Cpteur terminé]]</calculatedColumnFormula>
    </tableColumn>
    <tableColumn id="2" xr3:uid="{3EE6E7EC-F8BD-4B35-A84D-1B7B2C7BFB4C}" name="Cpteur terminé" dataDxfId="16">
      <calculatedColumnFormula>IF(T_PROJETS[[#This Row],[Terminé]]&lt;&gt;"",1,0)</calculatedColumnFormula>
    </tableColumn>
    <tableColumn id="15" xr3:uid="{62984078-D4EA-433E-8CAD-3B605C18B332}" name="Date fin prévue ou réelle" dataDxfId="15">
      <calculatedColumnFormula>IF(T_PROJETS[[#This Row],[Cpteur terminé]]=1,T_PROJETS[[#This Row],[Terminé]],T_PROJETS[[#This Row],[Date fin projet
estimée]])</calculatedColumnFormula>
    </tableColumn>
    <tableColumn id="17" xr3:uid="{42E796F1-BE35-4123-9855-B5CE94758208}" name="Nbre de mois" dataDxfId="3">
      <calculatedColumnFormula>((YEAR(T_PROJETS[[#This Row],[Date fin prévue ou réelle]])*12)+MONTH(T_PROJETS[[#This Row],[Date fin prévue ou réelle]]))-((YEAR(T_PROJETS[[#This Row],[DATE debut PROJET]])*12)+MONTH(T_PROJETS[[#This Row],[DATE debut PROJET]]))+1</calculatedColumnFormula>
    </tableColumn>
    <tableColumn id="18" xr3:uid="{20985FFD-0E0F-4E11-BE67-B95FCD25DD32}" name="Charge totale" dataDxfId="1">
      <calculatedColumnFormula>T_PROJETS[[#This Row],[nb d''heure théorique]]+T_PROJETS[[#This Row],[Nombre de jours supplémentaires]]</calculatedColumnFormula>
    </tableColumn>
    <tableColumn id="16" xr3:uid="{453FDE55-6683-494F-990D-8F81B0CE5E03}" name="Charge par mois" dataDxfId="2">
      <calculatedColumnFormula>T_PROJETS[[#This Row],[Charge totale]]/T_PROJETS[[#This Row],[Nbre de mois]]</calculatedColumnFormula>
    </tableColumn>
    <tableColumn id="3" xr3:uid="{D927FF1A-B198-4FCA-A8EC-E5BF91C61BAB}" name="Terminé"/>
    <tableColumn id="4" xr3:uid="{09311493-4BE1-4C6D-85AF-D97D0586FCE3}" name="Complexité" dataDxfId="14"/>
    <tableColumn id="5" xr3:uid="{3EA84AF3-45D5-43EF-A12D-8B7D6910AB0A}" name="nb d'heure théorique" dataDxfId="13">
      <calculatedColumnFormula>IFERROR(VLOOKUP(T_PROJETS[[#This Row],[Complexité]],DATA!$A:$B,2,0),"-")</calculatedColumnFormula>
    </tableColumn>
    <tableColumn id="6" xr3:uid="{20905C11-E2C1-47DA-9126-57EF5E2DA099}" name="DATE debut PROJET" dataDxfId="12"/>
    <tableColumn id="7" xr3:uid="{7B677DE3-3103-44BC-AF7B-2FBDD2C2E5A3}" name="Code" dataDxfId="11"/>
    <tableColumn id="8" xr3:uid="{DA1F7CF4-3EA7-4345-BB12-EF477F2D74AB}" name="Libéllé" dataDxfId="10"/>
    <tableColumn id="9" xr3:uid="{7D5B1205-37A1-45A1-BC5F-E70316EE2C00}" name="Date fin projet_x000a_estimée" dataDxfId="9">
      <calculatedColumnFormula>IFERROR(DATE(YEAR(T_PROJETS[[#This Row],[DATE debut PROJET]]),MONTH(T_PROJETS[[#This Row],[DATE debut PROJET]])+VLOOKUP(T_PROJETS[[#This Row],[Complexité]],DATA!$A:$C,3,0),DAY(T_PROJETS[[#This Row],[DATE debut PROJET]]))-1,"")</calculatedColumnFormula>
    </tableColumn>
    <tableColumn id="10" xr3:uid="{49F369C4-9E40-49DF-A6E4-2D1F7E17DEC8}" name="Date MAD" dataDxfId="8"/>
    <tableColumn id="11" xr3:uid="{CEE669B3-7364-4753-B11F-5BB195AAFA57}" name="Site de production" dataDxfId="7"/>
    <tableColumn id="12" xr3:uid="{99C2671E-6CE5-4FEE-B600-5D101F1F2526}" name="AO ou attribué" dataDxfId="6"/>
    <tableColumn id="13" xr3:uid="{D7245800-98D3-44A6-B1D6-E75237423A21}" name="Durée du projet" dataDxfId="5"/>
    <tableColumn id="14" xr3:uid="{FE3CA1CF-3EDD-464F-8CE2-69F9A39514F6}" name="Nombre de jours supplémentaires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0.59999389629810485"/>
    <pageSetUpPr fitToPage="1"/>
  </sheetPr>
  <dimension ref="A1:R14"/>
  <sheetViews>
    <sheetView tabSelected="1" zoomScale="80" zoomScaleNormal="80" workbookViewId="0">
      <pane ySplit="11" topLeftCell="A12" activePane="bottomLeft" state="frozen"/>
      <selection pane="bottomLeft" activeCell="G12" sqref="G12"/>
    </sheetView>
  </sheetViews>
  <sheetFormatPr baseColWidth="10" defaultColWidth="11.42578125" defaultRowHeight="12" x14ac:dyDescent="0.2"/>
  <cols>
    <col min="1" max="2" width="5.7109375" style="60" customWidth="1"/>
    <col min="3" max="3" width="11.5703125" style="61" customWidth="1"/>
    <col min="4" max="5" width="11.5703125" style="62" customWidth="1"/>
    <col min="6" max="6" width="11.5703125" style="63" customWidth="1"/>
    <col min="7" max="7" width="14.42578125" style="60" customWidth="1"/>
    <col min="8" max="8" width="24.140625" style="60" customWidth="1"/>
    <col min="9" max="9" width="22.28515625" style="61" customWidth="1"/>
    <col min="10" max="10" width="14.7109375" style="60" customWidth="1"/>
    <col min="11" max="11" width="13.85546875" style="60" customWidth="1"/>
    <col min="12" max="12" width="41.5703125" style="60" customWidth="1"/>
    <col min="13" max="13" width="13.140625" style="61" customWidth="1"/>
    <col min="14" max="14" width="21.28515625" style="61" customWidth="1"/>
    <col min="15" max="15" width="17.28515625" style="60" customWidth="1"/>
    <col min="16" max="16" width="18.5703125" style="60" customWidth="1"/>
    <col min="17" max="17" width="37.28515625" style="61" customWidth="1"/>
    <col min="18" max="16384" width="11.42578125" style="60"/>
  </cols>
  <sheetData>
    <row r="1" spans="1:18" ht="28.5" customHeight="1" x14ac:dyDescent="0.2">
      <c r="A1" s="1"/>
      <c r="B1" s="1"/>
      <c r="C1" s="36"/>
      <c r="D1" s="54"/>
      <c r="E1" s="54"/>
      <c r="F1" s="41"/>
      <c r="G1" s="1"/>
      <c r="H1" s="1"/>
      <c r="I1" s="1"/>
      <c r="J1" s="1"/>
      <c r="K1" s="10" t="s">
        <v>6</v>
      </c>
      <c r="L1" s="11" t="s">
        <v>8</v>
      </c>
      <c r="M1" s="10" t="s">
        <v>13</v>
      </c>
      <c r="N1" s="10" t="s">
        <v>9</v>
      </c>
      <c r="O1" s="6"/>
      <c r="P1" s="6"/>
      <c r="Q1" s="6"/>
    </row>
    <row r="2" spans="1:18" ht="17.45" customHeight="1" x14ac:dyDescent="0.2">
      <c r="A2" s="1"/>
      <c r="B2" s="1"/>
      <c r="C2" s="37"/>
      <c r="D2" s="55"/>
      <c r="E2" s="55"/>
      <c r="F2" s="42"/>
      <c r="G2" s="17"/>
      <c r="H2" s="17"/>
      <c r="I2" s="69" t="s">
        <v>7</v>
      </c>
      <c r="J2" s="70"/>
      <c r="K2" s="2">
        <v>1</v>
      </c>
      <c r="L2" s="12">
        <f>SUMIFS(A:A,H:H,K2)</f>
        <v>0</v>
      </c>
      <c r="M2" s="7">
        <f>L2*1</f>
        <v>0</v>
      </c>
      <c r="N2" s="7">
        <f>SUMIFS($E:$E,$B:$B,1,$H:$H,$K2)</f>
        <v>0</v>
      </c>
      <c r="O2" s="6"/>
      <c r="P2" s="6"/>
      <c r="Q2" s="6"/>
    </row>
    <row r="3" spans="1:18" ht="17.45" customHeight="1" x14ac:dyDescent="0.2">
      <c r="A3" s="1"/>
      <c r="B3" s="1"/>
      <c r="C3" s="36"/>
      <c r="D3" s="54"/>
      <c r="E3" s="54"/>
      <c r="F3" s="41"/>
      <c r="G3" s="17"/>
      <c r="H3" s="17"/>
      <c r="I3" s="71"/>
      <c r="J3" s="72"/>
      <c r="K3" s="2">
        <v>2</v>
      </c>
      <c r="L3" s="12">
        <f>SUMIFS(A:A,H:H,K3)</f>
        <v>0</v>
      </c>
      <c r="M3" s="7">
        <f>L3*3</f>
        <v>0</v>
      </c>
      <c r="N3" s="7">
        <f>SUMIFS($E:$E,$B:$B,1,$H:$H,$K3)</f>
        <v>0</v>
      </c>
      <c r="O3" s="6"/>
      <c r="P3" s="6"/>
      <c r="Q3" s="6"/>
    </row>
    <row r="4" spans="1:18" ht="17.45" customHeight="1" x14ac:dyDescent="0.2">
      <c r="A4" s="1"/>
      <c r="B4" s="1"/>
      <c r="C4" s="36"/>
      <c r="D4" s="54"/>
      <c r="E4" s="54"/>
      <c r="F4" s="41"/>
      <c r="G4" s="18"/>
      <c r="H4" s="18"/>
      <c r="I4" s="67" t="s">
        <v>10</v>
      </c>
      <c r="J4" s="68"/>
      <c r="K4" s="2">
        <v>3</v>
      </c>
      <c r="L4" s="12">
        <f>SUMIFS(A:A,H:H,K4)</f>
        <v>0</v>
      </c>
      <c r="M4" s="7">
        <f>L4*10</f>
        <v>0</v>
      </c>
      <c r="N4" s="7">
        <f>SUMIFS($E:$E,$B:$B,1,$H:$H,$K4)</f>
        <v>10</v>
      </c>
      <c r="O4" s="6"/>
      <c r="P4" s="6"/>
      <c r="Q4" s="6"/>
    </row>
    <row r="5" spans="1:18" ht="28.5" customHeight="1" x14ac:dyDescent="0.2">
      <c r="A5" s="1"/>
      <c r="B5" s="1"/>
      <c r="C5" s="36"/>
      <c r="D5" s="54"/>
      <c r="E5" s="54"/>
      <c r="F5" s="41"/>
      <c r="G5" s="19"/>
      <c r="H5" s="19"/>
      <c r="I5" s="7" t="s">
        <v>11</v>
      </c>
      <c r="J5" s="7" t="s">
        <v>12</v>
      </c>
      <c r="K5" s="2">
        <v>4</v>
      </c>
      <c r="L5" s="12">
        <f>SUMIFS(A:A,H:H,K5)</f>
        <v>1</v>
      </c>
      <c r="M5" s="7">
        <f>L5*20</f>
        <v>20</v>
      </c>
      <c r="N5" s="7">
        <f>SUMIFS($E:$E,$B:$B,1,$H:$H,$K5)</f>
        <v>0</v>
      </c>
      <c r="O5" s="6"/>
      <c r="P5" s="6"/>
      <c r="Q5" s="6"/>
    </row>
    <row r="6" spans="1:18" ht="17.45" customHeight="1" x14ac:dyDescent="0.2">
      <c r="A6" s="1"/>
      <c r="B6" s="1"/>
      <c r="C6" s="36"/>
      <c r="D6" s="54"/>
      <c r="E6" s="54"/>
      <c r="F6" s="41"/>
      <c r="G6" s="1"/>
      <c r="H6" s="1"/>
      <c r="I6" s="13">
        <f>SUM(M2:M6)</f>
        <v>60</v>
      </c>
      <c r="J6" s="13">
        <f>SUM(N2:N6)</f>
        <v>10</v>
      </c>
      <c r="K6" s="2">
        <v>5</v>
      </c>
      <c r="L6" s="12">
        <f>SUMIFS(A:A,H:H,K6)</f>
        <v>1</v>
      </c>
      <c r="M6" s="7">
        <f>L6*40</f>
        <v>40</v>
      </c>
      <c r="N6" s="7">
        <f>SUMIFS($E:$E,$B:$B,1,$H:$H,$K6)</f>
        <v>0</v>
      </c>
      <c r="O6" s="6"/>
      <c r="P6" s="6"/>
      <c r="Q6" s="6"/>
    </row>
    <row r="7" spans="1:18" ht="17.45" customHeight="1" x14ac:dyDescent="0.2">
      <c r="A7" s="1"/>
      <c r="B7" s="1"/>
      <c r="C7" s="36"/>
      <c r="D7" s="54"/>
      <c r="E7" s="54"/>
      <c r="F7" s="41"/>
      <c r="G7" s="1"/>
      <c r="H7" s="1"/>
      <c r="I7" s="14"/>
      <c r="J7" s="14"/>
      <c r="K7" s="15"/>
      <c r="L7" s="15"/>
      <c r="M7" s="16"/>
      <c r="N7" s="14"/>
      <c r="O7" s="1"/>
      <c r="P7" s="1"/>
      <c r="Q7" s="1"/>
      <c r="R7" s="1"/>
    </row>
    <row r="8" spans="1:18" ht="17.45" customHeight="1" x14ac:dyDescent="0.2">
      <c r="A8" s="1"/>
      <c r="B8" s="1"/>
      <c r="C8" s="36"/>
      <c r="D8" s="54"/>
      <c r="E8" s="54"/>
      <c r="F8" s="41"/>
      <c r="G8" s="1"/>
      <c r="H8" s="1"/>
      <c r="I8" s="14"/>
      <c r="J8" s="14"/>
      <c r="K8" s="15"/>
      <c r="L8" s="15"/>
      <c r="M8" s="16"/>
      <c r="N8" s="14"/>
      <c r="O8" s="14"/>
      <c r="P8" s="14"/>
      <c r="Q8" s="1"/>
      <c r="R8" s="1"/>
    </row>
    <row r="9" spans="1:18" ht="21.6" customHeight="1" x14ac:dyDescent="0.2">
      <c r="A9" s="1"/>
      <c r="B9" s="1"/>
      <c r="C9" s="38"/>
      <c r="D9" s="56"/>
      <c r="E9" s="56"/>
      <c r="F9" s="43"/>
      <c r="G9" s="1"/>
      <c r="H9" s="1"/>
      <c r="I9" s="14"/>
      <c r="J9" s="14"/>
      <c r="K9" s="15"/>
      <c r="L9" s="15"/>
      <c r="M9" s="16"/>
      <c r="N9" s="14"/>
      <c r="O9" s="14"/>
      <c r="P9" s="14"/>
      <c r="Q9" s="1"/>
      <c r="R9" s="1"/>
    </row>
    <row r="10" spans="1:18" ht="21.6" customHeight="1" x14ac:dyDescent="0.2">
      <c r="A10" s="1"/>
      <c r="B10" s="1"/>
      <c r="C10" s="36"/>
      <c r="D10" s="54"/>
      <c r="E10" s="54"/>
      <c r="F10" s="41"/>
      <c r="G10" s="3"/>
      <c r="H10" s="49" t="s">
        <v>0</v>
      </c>
      <c r="I10" s="50"/>
      <c r="J10" s="50"/>
      <c r="K10" s="50"/>
      <c r="L10" s="50"/>
      <c r="M10" s="50"/>
      <c r="N10" s="50"/>
      <c r="O10" s="50"/>
      <c r="P10" s="51"/>
      <c r="Q10" s="3"/>
      <c r="R10" s="64"/>
    </row>
    <row r="11" spans="1:18" s="65" customFormat="1" ht="74.45" customHeight="1" x14ac:dyDescent="0.2">
      <c r="A11" s="46" t="s">
        <v>45</v>
      </c>
      <c r="B11" s="46" t="s">
        <v>46</v>
      </c>
      <c r="C11" s="47" t="s">
        <v>47</v>
      </c>
      <c r="D11" s="57" t="s">
        <v>50</v>
      </c>
      <c r="E11" s="57" t="s">
        <v>51</v>
      </c>
      <c r="F11" s="48" t="s">
        <v>49</v>
      </c>
      <c r="G11" s="4" t="s">
        <v>4</v>
      </c>
      <c r="H11" s="26" t="s">
        <v>6</v>
      </c>
      <c r="I11" s="27" t="s">
        <v>17</v>
      </c>
      <c r="J11" s="26" t="s">
        <v>41</v>
      </c>
      <c r="K11" s="26" t="s">
        <v>14</v>
      </c>
      <c r="L11" s="26" t="s">
        <v>1</v>
      </c>
      <c r="M11" s="27" t="s">
        <v>25</v>
      </c>
      <c r="N11" s="26" t="s">
        <v>2</v>
      </c>
      <c r="O11" s="26" t="s">
        <v>5</v>
      </c>
      <c r="P11" s="26" t="s">
        <v>3</v>
      </c>
      <c r="Q11" s="26" t="s">
        <v>16</v>
      </c>
      <c r="R11" s="28" t="s">
        <v>15</v>
      </c>
    </row>
    <row r="12" spans="1:18" s="66" customFormat="1" ht="46.15" customHeight="1" x14ac:dyDescent="0.2">
      <c r="A12" s="2">
        <f>1-T_PROJETS[[#This Row],[Cpteur terminé]]</f>
        <v>1</v>
      </c>
      <c r="B12" s="2">
        <f>IF(T_PROJETS[[#This Row],[Terminé]]&lt;&gt;"",1,0)</f>
        <v>0</v>
      </c>
      <c r="C12" s="39">
        <f>IF(T_PROJETS[[#This Row],[Cpteur terminé]]=1,T_PROJETS[[#This Row],[Terminé]],T_PROJETS[[#This Row],[Date fin projet
estimée]])</f>
        <v>45291</v>
      </c>
      <c r="D12" s="58">
        <f>((YEAR(T_PROJETS[[#This Row],[Date fin prévue ou réelle]])*12)+MONTH(T_PROJETS[[#This Row],[Date fin prévue ou réelle]]))-((YEAR(T_PROJETS[[#This Row],[DATE debut PROJET]])*12)+MONTH(T_PROJETS[[#This Row],[DATE debut PROJET]]))+1</f>
        <v>7</v>
      </c>
      <c r="E12" s="23">
        <f>T_PROJETS[[#This Row],[nb d''heure théorique]]+T_PROJETS[[#This Row],[Nombre de jours supplémentaires]]</f>
        <v>40</v>
      </c>
      <c r="F12" s="44">
        <f>T_PROJETS[[#This Row],[Charge totale]]/T_PROJETS[[#This Row],[Nbre de mois]]</f>
        <v>5.7142857142857144</v>
      </c>
      <c r="G12" s="5"/>
      <c r="H12" s="23">
        <v>5</v>
      </c>
      <c r="I12" s="23">
        <f>IFERROR(VLOOKUP(T_PROJETS[[#This Row],[Complexité]],DATA!$A:$B,2,0),"-")</f>
        <v>40</v>
      </c>
      <c r="J12" s="8">
        <v>45078</v>
      </c>
      <c r="K12" s="9"/>
      <c r="L12" s="2" t="s">
        <v>42</v>
      </c>
      <c r="M12" s="8">
        <f>IFERROR(DATE(YEAR(T_PROJETS[[#This Row],[DATE debut PROJET]]),MONTH(T_PROJETS[[#This Row],[DATE debut PROJET]])+VLOOKUP(T_PROJETS[[#This Row],[Complexité]],DATA!$A:$C,3,0),DAY(T_PROJETS[[#This Row],[DATE debut PROJET]]))-1,"")</f>
        <v>45291</v>
      </c>
      <c r="N12" s="8"/>
      <c r="O12" s="8"/>
      <c r="P12" s="2"/>
      <c r="Q12" s="2"/>
      <c r="R12" s="29"/>
    </row>
    <row r="13" spans="1:18" s="66" customFormat="1" ht="46.15" customHeight="1" x14ac:dyDescent="0.2">
      <c r="A13" s="2">
        <f>1-T_PROJETS[[#This Row],[Cpteur terminé]]</f>
        <v>1</v>
      </c>
      <c r="B13" s="2">
        <f>IF(T_PROJETS[[#This Row],[Terminé]]&lt;&gt;"",1,0)</f>
        <v>0</v>
      </c>
      <c r="C13" s="39">
        <f>IF(T_PROJETS[[#This Row],[Cpteur terminé]]=1,T_PROJETS[[#This Row],[Terminé]],T_PROJETS[[#This Row],[Date fin projet
estimée]])</f>
        <v>45295</v>
      </c>
      <c r="D13" s="58">
        <f>((YEAR(T_PROJETS[[#This Row],[Date fin prévue ou réelle]])*12)+MONTH(T_PROJETS[[#This Row],[Date fin prévue ou réelle]]))-((YEAR(T_PROJETS[[#This Row],[DATE debut PROJET]])*12)+MONTH(T_PROJETS[[#This Row],[DATE debut PROJET]]))+1</f>
        <v>8</v>
      </c>
      <c r="E13" s="23">
        <f>T_PROJETS[[#This Row],[nb d''heure théorique]]+T_PROJETS[[#This Row],[Nombre de jours supplémentaires]]</f>
        <v>20</v>
      </c>
      <c r="F13" s="44">
        <f>T_PROJETS[[#This Row],[Charge totale]]/T_PROJETS[[#This Row],[Nbre de mois]]</f>
        <v>2.5</v>
      </c>
      <c r="G13" s="5"/>
      <c r="H13" s="23">
        <v>4</v>
      </c>
      <c r="I13" s="2">
        <f>IFERROR(VLOOKUP(T_PROJETS[[#This Row],[Complexité]],DATA!$A:$B,2,0),"-")</f>
        <v>20</v>
      </c>
      <c r="J13" s="8">
        <v>45082</v>
      </c>
      <c r="K13" s="9"/>
      <c r="L13" s="2" t="s">
        <v>43</v>
      </c>
      <c r="M13" s="8">
        <f>IFERROR(DATE(YEAR(T_PROJETS[[#This Row],[DATE debut PROJET]]),MONTH(T_PROJETS[[#This Row],[DATE debut PROJET]])+VLOOKUP(T_PROJETS[[#This Row],[Complexité]],DATA!$A:$C,3,0),DAY(T_PROJETS[[#This Row],[DATE debut PROJET]]))-1,"")</f>
        <v>45295</v>
      </c>
      <c r="N13" s="8"/>
      <c r="O13" s="8"/>
      <c r="P13" s="2"/>
      <c r="Q13" s="2"/>
      <c r="R13" s="29"/>
    </row>
    <row r="14" spans="1:18" s="66" customFormat="1" ht="46.15" customHeight="1" x14ac:dyDescent="0.2">
      <c r="A14" s="30">
        <f>1-T_PROJETS[[#This Row],[Cpteur terminé]]</f>
        <v>0</v>
      </c>
      <c r="B14" s="30">
        <f>IF(T_PROJETS[[#This Row],[Terminé]]&lt;&gt;"",1,0)</f>
        <v>1</v>
      </c>
      <c r="C14" s="40">
        <f>IF(T_PROJETS[[#This Row],[Cpteur terminé]]=1,T_PROJETS[[#This Row],[Terminé]],T_PROJETS[[#This Row],[Date fin projet
estimée]])</f>
        <v>45107</v>
      </c>
      <c r="D14" s="59">
        <f>((YEAR(T_PROJETS[[#This Row],[Date fin prévue ou réelle]])*12)+MONTH(T_PROJETS[[#This Row],[Date fin prévue ou réelle]]))-((YEAR(T_PROJETS[[#This Row],[DATE debut PROJET]])*12)+MONTH(T_PROJETS[[#This Row],[DATE debut PROJET]]))+1</f>
        <v>3</v>
      </c>
      <c r="E14" s="32">
        <f>T_PROJETS[[#This Row],[nb d''heure théorique]]+T_PROJETS[[#This Row],[Nombre de jours supplémentaires]]</f>
        <v>10</v>
      </c>
      <c r="F14" s="45">
        <f>T_PROJETS[[#This Row],[Charge totale]]/T_PROJETS[[#This Row],[Nbre de mois]]</f>
        <v>3.3333333333333335</v>
      </c>
      <c r="G14" s="31">
        <v>45107</v>
      </c>
      <c r="H14" s="32">
        <v>3</v>
      </c>
      <c r="I14" s="30">
        <f>IFERROR(VLOOKUP(T_PROJETS[[#This Row],[Complexité]],DATA!$A:$B,2,0),"-")</f>
        <v>10</v>
      </c>
      <c r="J14" s="33">
        <v>45017</v>
      </c>
      <c r="K14" s="34"/>
      <c r="L14" s="30" t="s">
        <v>44</v>
      </c>
      <c r="M14" s="33">
        <f>IFERROR(DATE(YEAR(T_PROJETS[[#This Row],[DATE debut PROJET]]),MONTH(T_PROJETS[[#This Row],[DATE debut PROJET]])+VLOOKUP(T_PROJETS[[#This Row],[Complexité]],DATA!$A:$C,3,0),DAY(T_PROJETS[[#This Row],[DATE debut PROJET]]))-1,"")</f>
        <v>45169</v>
      </c>
      <c r="N14" s="33"/>
      <c r="O14" s="33"/>
      <c r="P14" s="30"/>
      <c r="Q14" s="30"/>
      <c r="R14" s="35"/>
    </row>
  </sheetData>
  <mergeCells count="3">
    <mergeCell ref="I4:J4"/>
    <mergeCell ref="I2:J3"/>
    <mergeCell ref="H10:P10"/>
  </mergeCells>
  <phoneticPr fontId="0" type="noConversion"/>
  <conditionalFormatting sqref="P12:R14 G12:G14">
    <cfRule type="containsText" dxfId="0" priority="894" stopIfTrue="1" operator="containsText" text="Attribué">
      <formula>NOT(ISERROR(SEARCH("Attribué",G12)))</formula>
    </cfRule>
  </conditionalFormatting>
  <dataValidations disablePrompts="1" count="2">
    <dataValidation type="list" allowBlank="1" showInputMessage="1" sqref="P12:Q14" xr:uid="{00000000-0002-0000-0000-000004000000}">
      <formula1>#REF!</formula1>
    </dataValidation>
    <dataValidation type="list" allowBlank="1" showInputMessage="1" showErrorMessage="1" sqref="O12:O14" xr:uid="{5B83B876-3DDB-4BA3-9DE2-AFEC73785052}">
      <formula1>#REF!</formula1>
    </dataValidation>
  </dataValidations>
  <pageMargins left="0" right="0" top="0" bottom="0" header="0.39370078740157483" footer="0.51181102362204722"/>
  <pageSetup paperSize="8" scale="32" fitToHeight="0" pageOrder="overThenDown" orientation="portrait" verticalDpi="2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0C51F-A7DD-4521-9C4F-EA4A957DB142}">
  <sheetPr codeName="Feuil2"/>
  <dimension ref="A1:W23"/>
  <sheetViews>
    <sheetView workbookViewId="0">
      <selection activeCell="C15" sqref="C15"/>
    </sheetView>
  </sheetViews>
  <sheetFormatPr baseColWidth="10" defaultRowHeight="12.75" x14ac:dyDescent="0.2"/>
  <cols>
    <col min="1" max="1" width="40.5703125" customWidth="1"/>
    <col min="2" max="2" width="17.42578125" bestFit="1" customWidth="1"/>
    <col min="3" max="3" width="12" bestFit="1" customWidth="1"/>
    <col min="4" max="23" width="11.28515625" customWidth="1"/>
  </cols>
  <sheetData>
    <row r="1" spans="1:23" x14ac:dyDescent="0.2">
      <c r="C1" s="52">
        <f>EDATE(C2,1)-1</f>
        <v>44957</v>
      </c>
      <c r="D1" s="52">
        <f t="shared" ref="D1:W1" si="0">EDATE(D2,1)-1</f>
        <v>44985</v>
      </c>
      <c r="E1" s="52">
        <f t="shared" si="0"/>
        <v>45016</v>
      </c>
      <c r="F1" s="52">
        <f t="shared" si="0"/>
        <v>45046</v>
      </c>
      <c r="G1" s="52">
        <f t="shared" si="0"/>
        <v>45077</v>
      </c>
      <c r="H1" s="52">
        <f t="shared" si="0"/>
        <v>45107</v>
      </c>
      <c r="I1" s="52">
        <f t="shared" si="0"/>
        <v>45138</v>
      </c>
      <c r="J1" s="52">
        <f t="shared" si="0"/>
        <v>45169</v>
      </c>
      <c r="K1" s="52">
        <f t="shared" si="0"/>
        <v>45199</v>
      </c>
      <c r="L1" s="52">
        <f t="shared" si="0"/>
        <v>45230</v>
      </c>
      <c r="M1" s="52">
        <f t="shared" si="0"/>
        <v>45260</v>
      </c>
      <c r="N1" s="52">
        <f t="shared" si="0"/>
        <v>45291</v>
      </c>
      <c r="O1" s="52">
        <f t="shared" si="0"/>
        <v>45322</v>
      </c>
      <c r="P1" s="52">
        <f t="shared" si="0"/>
        <v>45351</v>
      </c>
      <c r="Q1" s="52">
        <f t="shared" si="0"/>
        <v>45382</v>
      </c>
      <c r="R1" s="52">
        <f t="shared" si="0"/>
        <v>45412</v>
      </c>
      <c r="S1" s="52">
        <f t="shared" si="0"/>
        <v>45443</v>
      </c>
      <c r="T1" s="52">
        <f t="shared" si="0"/>
        <v>45473</v>
      </c>
      <c r="U1" s="52">
        <f t="shared" si="0"/>
        <v>45504</v>
      </c>
      <c r="V1" s="52">
        <f t="shared" si="0"/>
        <v>45535</v>
      </c>
      <c r="W1" s="52">
        <f t="shared" si="0"/>
        <v>45565</v>
      </c>
    </row>
    <row r="2" spans="1:23" x14ac:dyDescent="0.2">
      <c r="A2" t="s">
        <v>24</v>
      </c>
      <c r="B2" s="1" t="s">
        <v>18</v>
      </c>
      <c r="C2" s="20">
        <v>44927</v>
      </c>
      <c r="D2" s="20">
        <v>44958</v>
      </c>
      <c r="E2" s="20">
        <v>44986</v>
      </c>
      <c r="F2" s="20">
        <v>45017</v>
      </c>
      <c r="G2" s="20">
        <v>45047</v>
      </c>
      <c r="H2" s="20">
        <v>45078</v>
      </c>
      <c r="I2" s="20">
        <v>45108</v>
      </c>
      <c r="J2" s="20">
        <v>45139</v>
      </c>
      <c r="K2" s="20">
        <v>45170</v>
      </c>
      <c r="L2" s="20">
        <v>45200</v>
      </c>
      <c r="M2" s="20">
        <v>45231</v>
      </c>
      <c r="N2" s="20">
        <v>45261</v>
      </c>
      <c r="O2" s="20">
        <v>45292</v>
      </c>
      <c r="P2" s="20">
        <v>45323</v>
      </c>
      <c r="Q2" s="20">
        <v>45352</v>
      </c>
      <c r="R2" s="20">
        <v>45383</v>
      </c>
      <c r="S2" s="20">
        <v>45413</v>
      </c>
      <c r="T2" s="20">
        <v>45444</v>
      </c>
      <c r="U2" s="20">
        <v>45474</v>
      </c>
      <c r="V2" s="20">
        <v>45505</v>
      </c>
      <c r="W2" s="20">
        <v>45536</v>
      </c>
    </row>
    <row r="3" spans="1:23" ht="13.15" customHeight="1" x14ac:dyDescent="0.2">
      <c r="A3" s="22" t="s">
        <v>23</v>
      </c>
      <c r="B3" s="1">
        <v>1</v>
      </c>
      <c r="C3" s="21">
        <f>SUMIFS(T_PROJETS[Charge par mois],T_PROJETS[Complexité],Charges!$B3,T_PROJETS[DATE debut PROJET],"&lt;="&amp;Charges!C$1,T_PROJETS[Date fin prévue ou réelle],"&gt;="&amp;Charges!C$2)</f>
        <v>0</v>
      </c>
      <c r="D3" s="21">
        <f>SUMIFS(T_PROJETS[Charge par mois],T_PROJETS[Complexité],Charges!$B3,T_PROJETS[DATE debut PROJET],"&lt;="&amp;Charges!D$1,T_PROJETS[Date fin prévue ou réelle],"&gt;="&amp;Charges!D$2)</f>
        <v>0</v>
      </c>
      <c r="E3" s="21">
        <f>SUMIFS(T_PROJETS[Charge par mois],T_PROJETS[Complexité],Charges!$B3,T_PROJETS[DATE debut PROJET],"&lt;="&amp;Charges!E$1,T_PROJETS[Date fin prévue ou réelle],"&gt;="&amp;Charges!E$2)</f>
        <v>0</v>
      </c>
      <c r="F3" s="21">
        <f>SUMIFS(T_PROJETS[Charge par mois],T_PROJETS[Complexité],Charges!$B3,T_PROJETS[DATE debut PROJET],"&lt;="&amp;Charges!F$1,T_PROJETS[Date fin prévue ou réelle],"&gt;="&amp;Charges!F$2)</f>
        <v>0</v>
      </c>
      <c r="G3" s="21">
        <f>SUMIFS(T_PROJETS[Charge par mois],T_PROJETS[Complexité],Charges!$B3,T_PROJETS[DATE debut PROJET],"&lt;="&amp;Charges!G$1,T_PROJETS[Date fin prévue ou réelle],"&gt;="&amp;Charges!G$2)</f>
        <v>0</v>
      </c>
      <c r="H3" s="21">
        <f>SUMIFS(T_PROJETS[Charge par mois],T_PROJETS[Complexité],Charges!$B3,T_PROJETS[DATE debut PROJET],"&lt;="&amp;Charges!H$1,T_PROJETS[Date fin prévue ou réelle],"&gt;="&amp;Charges!H$2)</f>
        <v>0</v>
      </c>
      <c r="I3" s="21">
        <f>SUMIFS(T_PROJETS[Charge par mois],T_PROJETS[Complexité],Charges!$B3,T_PROJETS[DATE debut PROJET],"&lt;="&amp;Charges!I$1,T_PROJETS[Date fin prévue ou réelle],"&gt;="&amp;Charges!I$2)</f>
        <v>0</v>
      </c>
      <c r="J3" s="21">
        <f>SUMIFS(T_PROJETS[Charge par mois],T_PROJETS[Complexité],Charges!$B3,T_PROJETS[DATE debut PROJET],"&lt;="&amp;Charges!J$1,T_PROJETS[Date fin prévue ou réelle],"&gt;="&amp;Charges!J$2)</f>
        <v>0</v>
      </c>
      <c r="K3" s="21">
        <f>SUMIFS(T_PROJETS[Charge par mois],T_PROJETS[Complexité],Charges!$B3,T_PROJETS[DATE debut PROJET],"&lt;="&amp;Charges!K$1,T_PROJETS[Date fin prévue ou réelle],"&gt;="&amp;Charges!K$2)</f>
        <v>0</v>
      </c>
      <c r="L3" s="21">
        <f>SUMIFS(T_PROJETS[Charge par mois],T_PROJETS[Complexité],Charges!$B3,T_PROJETS[DATE debut PROJET],"&lt;="&amp;Charges!L$1,T_PROJETS[Date fin prévue ou réelle],"&gt;="&amp;Charges!L$2)</f>
        <v>0</v>
      </c>
      <c r="M3" s="21">
        <f>SUMIFS(T_PROJETS[Charge par mois],T_PROJETS[Complexité],Charges!$B3,T_PROJETS[DATE debut PROJET],"&lt;="&amp;Charges!M$1,T_PROJETS[Date fin prévue ou réelle],"&gt;="&amp;Charges!M$2)</f>
        <v>0</v>
      </c>
      <c r="N3" s="21">
        <f>SUMIFS(T_PROJETS[Charge par mois],T_PROJETS[Complexité],Charges!$B3,T_PROJETS[DATE debut PROJET],"&lt;="&amp;Charges!N$1,T_PROJETS[Date fin prévue ou réelle],"&gt;="&amp;Charges!N$2)</f>
        <v>0</v>
      </c>
      <c r="O3" s="21">
        <f>SUMIFS(T_PROJETS[Charge par mois],T_PROJETS[Complexité],Charges!$B3,T_PROJETS[DATE debut PROJET],"&lt;="&amp;Charges!O$1,T_PROJETS[Date fin prévue ou réelle],"&gt;="&amp;Charges!O$2)</f>
        <v>0</v>
      </c>
      <c r="P3" s="21">
        <f>SUMIFS(T_PROJETS[Charge par mois],T_PROJETS[Complexité],Charges!$B3,T_PROJETS[DATE debut PROJET],"&lt;="&amp;Charges!P$1,T_PROJETS[Date fin prévue ou réelle],"&gt;="&amp;Charges!P$2)</f>
        <v>0</v>
      </c>
      <c r="Q3" s="21">
        <f>SUMIFS(T_PROJETS[Charge par mois],T_PROJETS[Complexité],Charges!$B3,T_PROJETS[DATE debut PROJET],"&lt;="&amp;Charges!Q$1,T_PROJETS[Date fin prévue ou réelle],"&gt;="&amp;Charges!Q$2)</f>
        <v>0</v>
      </c>
      <c r="R3" s="21">
        <f>SUMIFS(T_PROJETS[Charge par mois],T_PROJETS[Complexité],Charges!$B3,T_PROJETS[DATE debut PROJET],"&lt;="&amp;Charges!R$1,T_PROJETS[Date fin prévue ou réelle],"&gt;="&amp;Charges!R$2)</f>
        <v>0</v>
      </c>
      <c r="S3" s="21">
        <f>SUMIFS(T_PROJETS[Charge par mois],T_PROJETS[Complexité],Charges!$B3,T_PROJETS[DATE debut PROJET],"&lt;="&amp;Charges!S$1,T_PROJETS[Date fin prévue ou réelle],"&gt;="&amp;Charges!S$2)</f>
        <v>0</v>
      </c>
      <c r="T3" s="21">
        <f>SUMIFS(T_PROJETS[Charge par mois],T_PROJETS[Complexité],Charges!$B3,T_PROJETS[DATE debut PROJET],"&lt;="&amp;Charges!T$1,T_PROJETS[Date fin prévue ou réelle],"&gt;="&amp;Charges!T$2)</f>
        <v>0</v>
      </c>
      <c r="U3" s="21">
        <f>SUMIFS(T_PROJETS[Charge par mois],T_PROJETS[Complexité],Charges!$B3,T_PROJETS[DATE debut PROJET],"&lt;="&amp;Charges!U$1,T_PROJETS[Date fin prévue ou réelle],"&gt;="&amp;Charges!U$2)</f>
        <v>0</v>
      </c>
      <c r="V3" s="21">
        <f>SUMIFS(T_PROJETS[Charge par mois],T_PROJETS[Complexité],Charges!$B3,T_PROJETS[DATE debut PROJET],"&lt;="&amp;Charges!V$1,T_PROJETS[Date fin prévue ou réelle],"&gt;="&amp;Charges!V$2)</f>
        <v>0</v>
      </c>
      <c r="W3" s="21">
        <f>SUMIFS(T_PROJETS[Charge par mois],T_PROJETS[Complexité],Charges!$B3,T_PROJETS[DATE debut PROJET],"&lt;="&amp;Charges!W$1,T_PROJETS[Date fin prévue ou réelle],"&gt;="&amp;Charges!W$2)</f>
        <v>0</v>
      </c>
    </row>
    <row r="4" spans="1:23" x14ac:dyDescent="0.2">
      <c r="A4" s="22" t="s">
        <v>19</v>
      </c>
      <c r="B4" s="1">
        <v>2</v>
      </c>
      <c r="C4" s="21">
        <f>SUMIFS(T_PROJETS[Charge par mois],T_PROJETS[Complexité],Charges!$B4,T_PROJETS[DATE debut PROJET],"&lt;="&amp;Charges!C$1,T_PROJETS[Date fin prévue ou réelle],"&gt;="&amp;Charges!C$2)</f>
        <v>0</v>
      </c>
      <c r="D4" s="21">
        <f>SUMIFS(T_PROJETS[Charge par mois],T_PROJETS[Complexité],Charges!$B4,T_PROJETS[DATE debut PROJET],"&lt;="&amp;Charges!D$1,T_PROJETS[Date fin prévue ou réelle],"&gt;="&amp;Charges!D$2)</f>
        <v>0</v>
      </c>
      <c r="E4" s="21">
        <f>SUMIFS(T_PROJETS[Charge par mois],T_PROJETS[Complexité],Charges!$B4,T_PROJETS[DATE debut PROJET],"&lt;="&amp;Charges!E$1,T_PROJETS[Date fin prévue ou réelle],"&gt;="&amp;Charges!E$2)</f>
        <v>0</v>
      </c>
      <c r="F4" s="21">
        <f>SUMIFS(T_PROJETS[Charge par mois],T_PROJETS[Complexité],Charges!$B4,T_PROJETS[DATE debut PROJET],"&lt;="&amp;Charges!F$1,T_PROJETS[Date fin prévue ou réelle],"&gt;="&amp;Charges!F$2)</f>
        <v>0</v>
      </c>
      <c r="G4" s="21">
        <f>SUMIFS(T_PROJETS[Charge par mois],T_PROJETS[Complexité],Charges!$B4,T_PROJETS[DATE debut PROJET],"&lt;="&amp;Charges!G$1,T_PROJETS[Date fin prévue ou réelle],"&gt;="&amp;Charges!G$2)</f>
        <v>0</v>
      </c>
      <c r="H4" s="21">
        <f>SUMIFS(T_PROJETS[Charge par mois],T_PROJETS[Complexité],Charges!$B4,T_PROJETS[DATE debut PROJET],"&lt;="&amp;Charges!H$1,T_PROJETS[Date fin prévue ou réelle],"&gt;="&amp;Charges!H$2)</f>
        <v>0</v>
      </c>
      <c r="I4" s="21">
        <f>SUMIFS(T_PROJETS[Charge par mois],T_PROJETS[Complexité],Charges!$B4,T_PROJETS[DATE debut PROJET],"&lt;="&amp;Charges!I$1,T_PROJETS[Date fin prévue ou réelle],"&gt;="&amp;Charges!I$2)</f>
        <v>0</v>
      </c>
      <c r="J4" s="21">
        <f>SUMIFS(T_PROJETS[Charge par mois],T_PROJETS[Complexité],Charges!$B4,T_PROJETS[DATE debut PROJET],"&lt;="&amp;Charges!J$1,T_PROJETS[Date fin prévue ou réelle],"&gt;="&amp;Charges!J$2)</f>
        <v>0</v>
      </c>
      <c r="K4" s="21">
        <f>SUMIFS(T_PROJETS[Charge par mois],T_PROJETS[Complexité],Charges!$B4,T_PROJETS[DATE debut PROJET],"&lt;="&amp;Charges!K$1,T_PROJETS[Date fin prévue ou réelle],"&gt;="&amp;Charges!K$2)</f>
        <v>0</v>
      </c>
      <c r="L4" s="21">
        <f>SUMIFS(T_PROJETS[Charge par mois],T_PROJETS[Complexité],Charges!$B4,T_PROJETS[DATE debut PROJET],"&lt;="&amp;Charges!L$1,T_PROJETS[Date fin prévue ou réelle],"&gt;="&amp;Charges!L$2)</f>
        <v>0</v>
      </c>
      <c r="M4" s="21">
        <f>SUMIFS(T_PROJETS[Charge par mois],T_PROJETS[Complexité],Charges!$B4,T_PROJETS[DATE debut PROJET],"&lt;="&amp;Charges!M$1,T_PROJETS[Date fin prévue ou réelle],"&gt;="&amp;Charges!M$2)</f>
        <v>0</v>
      </c>
      <c r="N4" s="21">
        <f>SUMIFS(T_PROJETS[Charge par mois],T_PROJETS[Complexité],Charges!$B4,T_PROJETS[DATE debut PROJET],"&lt;="&amp;Charges!N$1,T_PROJETS[Date fin prévue ou réelle],"&gt;="&amp;Charges!N$2)</f>
        <v>0</v>
      </c>
      <c r="O4" s="21">
        <f>SUMIFS(T_PROJETS[Charge par mois],T_PROJETS[Complexité],Charges!$B4,T_PROJETS[DATE debut PROJET],"&lt;="&amp;Charges!O$1,T_PROJETS[Date fin prévue ou réelle],"&gt;="&amp;Charges!O$2)</f>
        <v>0</v>
      </c>
      <c r="P4" s="21">
        <f>SUMIFS(T_PROJETS[Charge par mois],T_PROJETS[Complexité],Charges!$B4,T_PROJETS[DATE debut PROJET],"&lt;="&amp;Charges!P$1,T_PROJETS[Date fin prévue ou réelle],"&gt;="&amp;Charges!P$2)</f>
        <v>0</v>
      </c>
      <c r="Q4" s="21">
        <f>SUMIFS(T_PROJETS[Charge par mois],T_PROJETS[Complexité],Charges!$B4,T_PROJETS[DATE debut PROJET],"&lt;="&amp;Charges!Q$1,T_PROJETS[Date fin prévue ou réelle],"&gt;="&amp;Charges!Q$2)</f>
        <v>0</v>
      </c>
      <c r="R4" s="21">
        <f>SUMIFS(T_PROJETS[Charge par mois],T_PROJETS[Complexité],Charges!$B4,T_PROJETS[DATE debut PROJET],"&lt;="&amp;Charges!R$1,T_PROJETS[Date fin prévue ou réelle],"&gt;="&amp;Charges!R$2)</f>
        <v>0</v>
      </c>
      <c r="S4" s="21">
        <f>SUMIFS(T_PROJETS[Charge par mois],T_PROJETS[Complexité],Charges!$B4,T_PROJETS[DATE debut PROJET],"&lt;="&amp;Charges!S$1,T_PROJETS[Date fin prévue ou réelle],"&gt;="&amp;Charges!S$2)</f>
        <v>0</v>
      </c>
      <c r="T4" s="21">
        <f>SUMIFS(T_PROJETS[Charge par mois],T_PROJETS[Complexité],Charges!$B4,T_PROJETS[DATE debut PROJET],"&lt;="&amp;Charges!T$1,T_PROJETS[Date fin prévue ou réelle],"&gt;="&amp;Charges!T$2)</f>
        <v>0</v>
      </c>
      <c r="U4" s="21">
        <f>SUMIFS(T_PROJETS[Charge par mois],T_PROJETS[Complexité],Charges!$B4,T_PROJETS[DATE debut PROJET],"&lt;="&amp;Charges!U$1,T_PROJETS[Date fin prévue ou réelle],"&gt;="&amp;Charges!U$2)</f>
        <v>0</v>
      </c>
      <c r="V4" s="21">
        <f>SUMIFS(T_PROJETS[Charge par mois],T_PROJETS[Complexité],Charges!$B4,T_PROJETS[DATE debut PROJET],"&lt;="&amp;Charges!V$1,T_PROJETS[Date fin prévue ou réelle],"&gt;="&amp;Charges!V$2)</f>
        <v>0</v>
      </c>
      <c r="W4" s="21">
        <f>SUMIFS(T_PROJETS[Charge par mois],T_PROJETS[Complexité],Charges!$B4,T_PROJETS[DATE debut PROJET],"&lt;="&amp;Charges!W$1,T_PROJETS[Date fin prévue ou réelle],"&gt;="&amp;Charges!W$2)</f>
        <v>0</v>
      </c>
    </row>
    <row r="5" spans="1:23" x14ac:dyDescent="0.2">
      <c r="A5" s="22" t="s">
        <v>20</v>
      </c>
      <c r="B5" s="1">
        <v>3</v>
      </c>
      <c r="C5" s="21">
        <f>SUMIFS(T_PROJETS[Charge par mois],T_PROJETS[Complexité],Charges!$B5,T_PROJETS[DATE debut PROJET],"&lt;="&amp;Charges!C$1,T_PROJETS[Date fin prévue ou réelle],"&gt;="&amp;Charges!C$2)</f>
        <v>0</v>
      </c>
      <c r="D5" s="21">
        <f>SUMIFS(T_PROJETS[Charge par mois],T_PROJETS[Complexité],Charges!$B5,T_PROJETS[DATE debut PROJET],"&lt;="&amp;Charges!D$1,T_PROJETS[Date fin prévue ou réelle],"&gt;="&amp;Charges!D$2)</f>
        <v>0</v>
      </c>
      <c r="E5" s="21">
        <f>SUMIFS(T_PROJETS[Charge par mois],T_PROJETS[Complexité],Charges!$B5,T_PROJETS[DATE debut PROJET],"&lt;="&amp;Charges!E$1,T_PROJETS[Date fin prévue ou réelle],"&gt;="&amp;Charges!E$2)</f>
        <v>0</v>
      </c>
      <c r="F5" s="21">
        <f>SUMIFS(T_PROJETS[Charge par mois],T_PROJETS[Complexité],Charges!$B5,T_PROJETS[DATE debut PROJET],"&lt;="&amp;Charges!F$1,T_PROJETS[Date fin prévue ou réelle],"&gt;="&amp;Charges!F$2)</f>
        <v>3.3333333333333335</v>
      </c>
      <c r="G5" s="21">
        <f>SUMIFS(T_PROJETS[Charge par mois],T_PROJETS[Complexité],Charges!$B5,T_PROJETS[DATE debut PROJET],"&lt;="&amp;Charges!G$1,T_PROJETS[Date fin prévue ou réelle],"&gt;="&amp;Charges!G$2)</f>
        <v>3.3333333333333335</v>
      </c>
      <c r="H5" s="21">
        <f>SUMIFS(T_PROJETS[Charge par mois],T_PROJETS[Complexité],Charges!$B5,T_PROJETS[DATE debut PROJET],"&lt;="&amp;Charges!H$1,T_PROJETS[Date fin prévue ou réelle],"&gt;="&amp;Charges!H$2)</f>
        <v>3.3333333333333335</v>
      </c>
      <c r="I5" s="21">
        <f>SUMIFS(T_PROJETS[Charge par mois],T_PROJETS[Complexité],Charges!$B5,T_PROJETS[DATE debut PROJET],"&lt;="&amp;Charges!I$1,T_PROJETS[Date fin prévue ou réelle],"&gt;="&amp;Charges!I$2)</f>
        <v>0</v>
      </c>
      <c r="J5" s="21">
        <f>SUMIFS(T_PROJETS[Charge par mois],T_PROJETS[Complexité],Charges!$B5,T_PROJETS[DATE debut PROJET],"&lt;="&amp;Charges!J$1,T_PROJETS[Date fin prévue ou réelle],"&gt;="&amp;Charges!J$2)</f>
        <v>0</v>
      </c>
      <c r="K5" s="21">
        <f>SUMIFS(T_PROJETS[Charge par mois],T_PROJETS[Complexité],Charges!$B5,T_PROJETS[DATE debut PROJET],"&lt;="&amp;Charges!K$1,T_PROJETS[Date fin prévue ou réelle],"&gt;="&amp;Charges!K$2)</f>
        <v>0</v>
      </c>
      <c r="L5" s="21">
        <f>SUMIFS(T_PROJETS[Charge par mois],T_PROJETS[Complexité],Charges!$B5,T_PROJETS[DATE debut PROJET],"&lt;="&amp;Charges!L$1,T_PROJETS[Date fin prévue ou réelle],"&gt;="&amp;Charges!L$2)</f>
        <v>0</v>
      </c>
      <c r="M5" s="21">
        <f>SUMIFS(T_PROJETS[Charge par mois],T_PROJETS[Complexité],Charges!$B5,T_PROJETS[DATE debut PROJET],"&lt;="&amp;Charges!M$1,T_PROJETS[Date fin prévue ou réelle],"&gt;="&amp;Charges!M$2)</f>
        <v>0</v>
      </c>
      <c r="N5" s="21">
        <f>SUMIFS(T_PROJETS[Charge par mois],T_PROJETS[Complexité],Charges!$B5,T_PROJETS[DATE debut PROJET],"&lt;="&amp;Charges!N$1,T_PROJETS[Date fin prévue ou réelle],"&gt;="&amp;Charges!N$2)</f>
        <v>0</v>
      </c>
      <c r="O5" s="21">
        <f>SUMIFS(T_PROJETS[Charge par mois],T_PROJETS[Complexité],Charges!$B5,T_PROJETS[DATE debut PROJET],"&lt;="&amp;Charges!O$1,T_PROJETS[Date fin prévue ou réelle],"&gt;="&amp;Charges!O$2)</f>
        <v>0</v>
      </c>
      <c r="P5" s="21">
        <f>SUMIFS(T_PROJETS[Charge par mois],T_PROJETS[Complexité],Charges!$B5,T_PROJETS[DATE debut PROJET],"&lt;="&amp;Charges!P$1,T_PROJETS[Date fin prévue ou réelle],"&gt;="&amp;Charges!P$2)</f>
        <v>0</v>
      </c>
      <c r="Q5" s="21">
        <f>SUMIFS(T_PROJETS[Charge par mois],T_PROJETS[Complexité],Charges!$B5,T_PROJETS[DATE debut PROJET],"&lt;="&amp;Charges!Q$1,T_PROJETS[Date fin prévue ou réelle],"&gt;="&amp;Charges!Q$2)</f>
        <v>0</v>
      </c>
      <c r="R5" s="21">
        <f>SUMIFS(T_PROJETS[Charge par mois],T_PROJETS[Complexité],Charges!$B5,T_PROJETS[DATE debut PROJET],"&lt;="&amp;Charges!R$1,T_PROJETS[Date fin prévue ou réelle],"&gt;="&amp;Charges!R$2)</f>
        <v>0</v>
      </c>
      <c r="S5" s="21">
        <f>SUMIFS(T_PROJETS[Charge par mois],T_PROJETS[Complexité],Charges!$B5,T_PROJETS[DATE debut PROJET],"&lt;="&amp;Charges!S$1,T_PROJETS[Date fin prévue ou réelle],"&gt;="&amp;Charges!S$2)</f>
        <v>0</v>
      </c>
      <c r="T5" s="21">
        <f>SUMIFS(T_PROJETS[Charge par mois],T_PROJETS[Complexité],Charges!$B5,T_PROJETS[DATE debut PROJET],"&lt;="&amp;Charges!T$1,T_PROJETS[Date fin prévue ou réelle],"&gt;="&amp;Charges!T$2)</f>
        <v>0</v>
      </c>
      <c r="U5" s="21">
        <f>SUMIFS(T_PROJETS[Charge par mois],T_PROJETS[Complexité],Charges!$B5,T_PROJETS[DATE debut PROJET],"&lt;="&amp;Charges!U$1,T_PROJETS[Date fin prévue ou réelle],"&gt;="&amp;Charges!U$2)</f>
        <v>0</v>
      </c>
      <c r="V5" s="21">
        <f>SUMIFS(T_PROJETS[Charge par mois],T_PROJETS[Complexité],Charges!$B5,T_PROJETS[DATE debut PROJET],"&lt;="&amp;Charges!V$1,T_PROJETS[Date fin prévue ou réelle],"&gt;="&amp;Charges!V$2)</f>
        <v>0</v>
      </c>
      <c r="W5" s="21">
        <f>SUMIFS(T_PROJETS[Charge par mois],T_PROJETS[Complexité],Charges!$B5,T_PROJETS[DATE debut PROJET],"&lt;="&amp;Charges!W$1,T_PROJETS[Date fin prévue ou réelle],"&gt;="&amp;Charges!W$2)</f>
        <v>0</v>
      </c>
    </row>
    <row r="6" spans="1:23" x14ac:dyDescent="0.2">
      <c r="A6" s="22" t="s">
        <v>21</v>
      </c>
      <c r="B6" s="1">
        <v>4</v>
      </c>
      <c r="C6" s="21">
        <f>SUMIFS(T_PROJETS[Charge par mois],T_PROJETS[Complexité],Charges!$B6,T_PROJETS[DATE debut PROJET],"&lt;="&amp;Charges!C$1,T_PROJETS[Date fin prévue ou réelle],"&gt;="&amp;Charges!C$2)</f>
        <v>0</v>
      </c>
      <c r="D6" s="21">
        <f>SUMIFS(T_PROJETS[Charge par mois],T_PROJETS[Complexité],Charges!$B6,T_PROJETS[DATE debut PROJET],"&lt;="&amp;Charges!D$1,T_PROJETS[Date fin prévue ou réelle],"&gt;="&amp;Charges!D$2)</f>
        <v>0</v>
      </c>
      <c r="E6" s="21">
        <f>SUMIFS(T_PROJETS[Charge par mois],T_PROJETS[Complexité],Charges!$B6,T_PROJETS[DATE debut PROJET],"&lt;="&amp;Charges!E$1,T_PROJETS[Date fin prévue ou réelle],"&gt;="&amp;Charges!E$2)</f>
        <v>0</v>
      </c>
      <c r="F6" s="21">
        <f>SUMIFS(T_PROJETS[Charge par mois],T_PROJETS[Complexité],Charges!$B6,T_PROJETS[DATE debut PROJET],"&lt;="&amp;Charges!F$1,T_PROJETS[Date fin prévue ou réelle],"&gt;="&amp;Charges!F$2)</f>
        <v>0</v>
      </c>
      <c r="G6" s="21">
        <f>SUMIFS(T_PROJETS[Charge par mois],T_PROJETS[Complexité],Charges!$B6,T_PROJETS[DATE debut PROJET],"&lt;="&amp;Charges!G$1,T_PROJETS[Date fin prévue ou réelle],"&gt;="&amp;Charges!G$2)</f>
        <v>0</v>
      </c>
      <c r="H6" s="21">
        <f>SUMIFS(T_PROJETS[Charge par mois],T_PROJETS[Complexité],Charges!$B6,T_PROJETS[DATE debut PROJET],"&lt;="&amp;Charges!H$1,T_PROJETS[Date fin prévue ou réelle],"&gt;="&amp;Charges!H$2)</f>
        <v>2.5</v>
      </c>
      <c r="I6" s="21">
        <f>SUMIFS(T_PROJETS[Charge par mois],T_PROJETS[Complexité],Charges!$B6,T_PROJETS[DATE debut PROJET],"&lt;="&amp;Charges!I$1,T_PROJETS[Date fin prévue ou réelle],"&gt;="&amp;Charges!I$2)</f>
        <v>2.5</v>
      </c>
      <c r="J6" s="21">
        <f>SUMIFS(T_PROJETS[Charge par mois],T_PROJETS[Complexité],Charges!$B6,T_PROJETS[DATE debut PROJET],"&lt;="&amp;Charges!J$1,T_PROJETS[Date fin prévue ou réelle],"&gt;="&amp;Charges!J$2)</f>
        <v>2.5</v>
      </c>
      <c r="K6" s="21">
        <f>SUMIFS(T_PROJETS[Charge par mois],T_PROJETS[Complexité],Charges!$B6,T_PROJETS[DATE debut PROJET],"&lt;="&amp;Charges!K$1,T_PROJETS[Date fin prévue ou réelle],"&gt;="&amp;Charges!K$2)</f>
        <v>2.5</v>
      </c>
      <c r="L6" s="21">
        <f>SUMIFS(T_PROJETS[Charge par mois],T_PROJETS[Complexité],Charges!$B6,T_PROJETS[DATE debut PROJET],"&lt;="&amp;Charges!L$1,T_PROJETS[Date fin prévue ou réelle],"&gt;="&amp;Charges!L$2)</f>
        <v>2.5</v>
      </c>
      <c r="M6" s="21">
        <f>SUMIFS(T_PROJETS[Charge par mois],T_PROJETS[Complexité],Charges!$B6,T_PROJETS[DATE debut PROJET],"&lt;="&amp;Charges!M$1,T_PROJETS[Date fin prévue ou réelle],"&gt;="&amp;Charges!M$2)</f>
        <v>2.5</v>
      </c>
      <c r="N6" s="21">
        <f>SUMIFS(T_PROJETS[Charge par mois],T_PROJETS[Complexité],Charges!$B6,T_PROJETS[DATE debut PROJET],"&lt;="&amp;Charges!N$1,T_PROJETS[Date fin prévue ou réelle],"&gt;="&amp;Charges!N$2)</f>
        <v>2.5</v>
      </c>
      <c r="O6" s="21">
        <f>SUMIFS(T_PROJETS[Charge par mois],T_PROJETS[Complexité],Charges!$B6,T_PROJETS[DATE debut PROJET],"&lt;="&amp;Charges!O$1,T_PROJETS[Date fin prévue ou réelle],"&gt;="&amp;Charges!O$2)</f>
        <v>2.5</v>
      </c>
      <c r="P6" s="21">
        <f>SUMIFS(T_PROJETS[Charge par mois],T_PROJETS[Complexité],Charges!$B6,T_PROJETS[DATE debut PROJET],"&lt;="&amp;Charges!P$1,T_PROJETS[Date fin prévue ou réelle],"&gt;="&amp;Charges!P$2)</f>
        <v>0</v>
      </c>
      <c r="Q6" s="21">
        <f>SUMIFS(T_PROJETS[Charge par mois],T_PROJETS[Complexité],Charges!$B6,T_PROJETS[DATE debut PROJET],"&lt;="&amp;Charges!Q$1,T_PROJETS[Date fin prévue ou réelle],"&gt;="&amp;Charges!Q$2)</f>
        <v>0</v>
      </c>
      <c r="R6" s="21">
        <f>SUMIFS(T_PROJETS[Charge par mois],T_PROJETS[Complexité],Charges!$B6,T_PROJETS[DATE debut PROJET],"&lt;="&amp;Charges!R$1,T_PROJETS[Date fin prévue ou réelle],"&gt;="&amp;Charges!R$2)</f>
        <v>0</v>
      </c>
      <c r="S6" s="21">
        <f>SUMIFS(T_PROJETS[Charge par mois],T_PROJETS[Complexité],Charges!$B6,T_PROJETS[DATE debut PROJET],"&lt;="&amp;Charges!S$1,T_PROJETS[Date fin prévue ou réelle],"&gt;="&amp;Charges!S$2)</f>
        <v>0</v>
      </c>
      <c r="T6" s="21">
        <f>SUMIFS(T_PROJETS[Charge par mois],T_PROJETS[Complexité],Charges!$B6,T_PROJETS[DATE debut PROJET],"&lt;="&amp;Charges!T$1,T_PROJETS[Date fin prévue ou réelle],"&gt;="&amp;Charges!T$2)</f>
        <v>0</v>
      </c>
      <c r="U6" s="21">
        <f>SUMIFS(T_PROJETS[Charge par mois],T_PROJETS[Complexité],Charges!$B6,T_PROJETS[DATE debut PROJET],"&lt;="&amp;Charges!U$1,T_PROJETS[Date fin prévue ou réelle],"&gt;="&amp;Charges!U$2)</f>
        <v>0</v>
      </c>
      <c r="V6" s="21">
        <f>SUMIFS(T_PROJETS[Charge par mois],T_PROJETS[Complexité],Charges!$B6,T_PROJETS[DATE debut PROJET],"&lt;="&amp;Charges!V$1,T_PROJETS[Date fin prévue ou réelle],"&gt;="&amp;Charges!V$2)</f>
        <v>0</v>
      </c>
      <c r="W6" s="21">
        <f>SUMIFS(T_PROJETS[Charge par mois],T_PROJETS[Complexité],Charges!$B6,T_PROJETS[DATE debut PROJET],"&lt;="&amp;Charges!W$1,T_PROJETS[Date fin prévue ou réelle],"&gt;="&amp;Charges!W$2)</f>
        <v>0</v>
      </c>
    </row>
    <row r="7" spans="1:23" ht="13.9" customHeight="1" x14ac:dyDescent="0.2">
      <c r="A7" s="22" t="s">
        <v>22</v>
      </c>
      <c r="B7" s="1">
        <v>5</v>
      </c>
      <c r="C7" s="21">
        <f>SUMIFS(T_PROJETS[Charge par mois],T_PROJETS[Complexité],Charges!$B7,T_PROJETS[DATE debut PROJET],"&lt;="&amp;Charges!C$1,T_PROJETS[Date fin prévue ou réelle],"&gt;="&amp;Charges!C$2)</f>
        <v>0</v>
      </c>
      <c r="D7" s="21">
        <f>SUMIFS(T_PROJETS[Charge par mois],T_PROJETS[Complexité],Charges!$B7,T_PROJETS[DATE debut PROJET],"&lt;="&amp;Charges!D$1,T_PROJETS[Date fin prévue ou réelle],"&gt;="&amp;Charges!D$2)</f>
        <v>0</v>
      </c>
      <c r="E7" s="21">
        <f>SUMIFS(T_PROJETS[Charge par mois],T_PROJETS[Complexité],Charges!$B7,T_PROJETS[DATE debut PROJET],"&lt;="&amp;Charges!E$1,T_PROJETS[Date fin prévue ou réelle],"&gt;="&amp;Charges!E$2)</f>
        <v>0</v>
      </c>
      <c r="F7" s="21">
        <f>SUMIFS(T_PROJETS[Charge par mois],T_PROJETS[Complexité],Charges!$B7,T_PROJETS[DATE debut PROJET],"&lt;="&amp;Charges!F$1,T_PROJETS[Date fin prévue ou réelle],"&gt;="&amp;Charges!F$2)</f>
        <v>0</v>
      </c>
      <c r="G7" s="21">
        <f>SUMIFS(T_PROJETS[Charge par mois],T_PROJETS[Complexité],Charges!$B7,T_PROJETS[DATE debut PROJET],"&lt;="&amp;Charges!G$1,T_PROJETS[Date fin prévue ou réelle],"&gt;="&amp;Charges!G$2)</f>
        <v>0</v>
      </c>
      <c r="H7" s="21">
        <f>SUMIFS(T_PROJETS[Charge par mois],T_PROJETS[Complexité],Charges!$B7,T_PROJETS[DATE debut PROJET],"&lt;="&amp;Charges!H$1,T_PROJETS[Date fin prévue ou réelle],"&gt;="&amp;Charges!H$2)</f>
        <v>5.7142857142857144</v>
      </c>
      <c r="I7" s="21">
        <f>SUMIFS(T_PROJETS[Charge par mois],T_PROJETS[Complexité],Charges!$B7,T_PROJETS[DATE debut PROJET],"&lt;="&amp;Charges!I$1,T_PROJETS[Date fin prévue ou réelle],"&gt;="&amp;Charges!I$2)</f>
        <v>5.7142857142857144</v>
      </c>
      <c r="J7" s="21">
        <f>SUMIFS(T_PROJETS[Charge par mois],T_PROJETS[Complexité],Charges!$B7,T_PROJETS[DATE debut PROJET],"&lt;="&amp;Charges!J$1,T_PROJETS[Date fin prévue ou réelle],"&gt;="&amp;Charges!J$2)</f>
        <v>5.7142857142857144</v>
      </c>
      <c r="K7" s="21">
        <f>SUMIFS(T_PROJETS[Charge par mois],T_PROJETS[Complexité],Charges!$B7,T_PROJETS[DATE debut PROJET],"&lt;="&amp;Charges!K$1,T_PROJETS[Date fin prévue ou réelle],"&gt;="&amp;Charges!K$2)</f>
        <v>5.7142857142857144</v>
      </c>
      <c r="L7" s="21">
        <f>SUMIFS(T_PROJETS[Charge par mois],T_PROJETS[Complexité],Charges!$B7,T_PROJETS[DATE debut PROJET],"&lt;="&amp;Charges!L$1,T_PROJETS[Date fin prévue ou réelle],"&gt;="&amp;Charges!L$2)</f>
        <v>5.7142857142857144</v>
      </c>
      <c r="M7" s="21">
        <f>SUMIFS(T_PROJETS[Charge par mois],T_PROJETS[Complexité],Charges!$B7,T_PROJETS[DATE debut PROJET],"&lt;="&amp;Charges!M$1,T_PROJETS[Date fin prévue ou réelle],"&gt;="&amp;Charges!M$2)</f>
        <v>5.7142857142857144</v>
      </c>
      <c r="N7" s="21">
        <f>SUMIFS(T_PROJETS[Charge par mois],T_PROJETS[Complexité],Charges!$B7,T_PROJETS[DATE debut PROJET],"&lt;="&amp;Charges!N$1,T_PROJETS[Date fin prévue ou réelle],"&gt;="&amp;Charges!N$2)</f>
        <v>5.7142857142857144</v>
      </c>
      <c r="O7" s="21">
        <f>SUMIFS(T_PROJETS[Charge par mois],T_PROJETS[Complexité],Charges!$B7,T_PROJETS[DATE debut PROJET],"&lt;="&amp;Charges!O$1,T_PROJETS[Date fin prévue ou réelle],"&gt;="&amp;Charges!O$2)</f>
        <v>0</v>
      </c>
      <c r="P7" s="21">
        <f>SUMIFS(T_PROJETS[Charge par mois],T_PROJETS[Complexité],Charges!$B7,T_PROJETS[DATE debut PROJET],"&lt;="&amp;Charges!P$1,T_PROJETS[Date fin prévue ou réelle],"&gt;="&amp;Charges!P$2)</f>
        <v>0</v>
      </c>
      <c r="Q7" s="21">
        <f>SUMIFS(T_PROJETS[Charge par mois],T_PROJETS[Complexité],Charges!$B7,T_PROJETS[DATE debut PROJET],"&lt;="&amp;Charges!Q$1,T_PROJETS[Date fin prévue ou réelle],"&gt;="&amp;Charges!Q$2)</f>
        <v>0</v>
      </c>
      <c r="R7" s="21">
        <f>SUMIFS(T_PROJETS[Charge par mois],T_PROJETS[Complexité],Charges!$B7,T_PROJETS[DATE debut PROJET],"&lt;="&amp;Charges!R$1,T_PROJETS[Date fin prévue ou réelle],"&gt;="&amp;Charges!R$2)</f>
        <v>0</v>
      </c>
      <c r="S7" s="21">
        <f>SUMIFS(T_PROJETS[Charge par mois],T_PROJETS[Complexité],Charges!$B7,T_PROJETS[DATE debut PROJET],"&lt;="&amp;Charges!S$1,T_PROJETS[Date fin prévue ou réelle],"&gt;="&amp;Charges!S$2)</f>
        <v>0</v>
      </c>
      <c r="T7" s="21">
        <f>SUMIFS(T_PROJETS[Charge par mois],T_PROJETS[Complexité],Charges!$B7,T_PROJETS[DATE debut PROJET],"&lt;="&amp;Charges!T$1,T_PROJETS[Date fin prévue ou réelle],"&gt;="&amp;Charges!T$2)</f>
        <v>0</v>
      </c>
      <c r="U7" s="21">
        <f>SUMIFS(T_PROJETS[Charge par mois],T_PROJETS[Complexité],Charges!$B7,T_PROJETS[DATE debut PROJET],"&lt;="&amp;Charges!U$1,T_PROJETS[Date fin prévue ou réelle],"&gt;="&amp;Charges!U$2)</f>
        <v>0</v>
      </c>
      <c r="V7" s="21">
        <f>SUMIFS(T_PROJETS[Charge par mois],T_PROJETS[Complexité],Charges!$B7,T_PROJETS[DATE debut PROJET],"&lt;="&amp;Charges!V$1,T_PROJETS[Date fin prévue ou réelle],"&gt;="&amp;Charges!V$2)</f>
        <v>0</v>
      </c>
      <c r="W7" s="21">
        <f>SUMIFS(T_PROJETS[Charge par mois],T_PROJETS[Complexité],Charges!$B7,T_PROJETS[DATE debut PROJET],"&lt;="&amp;Charges!W$1,T_PROJETS[Date fin prévue ou réelle],"&gt;="&amp;Charges!W$2)</f>
        <v>0</v>
      </c>
    </row>
    <row r="8" spans="1:23" x14ac:dyDescent="0.2">
      <c r="B8" s="24" t="s">
        <v>18</v>
      </c>
      <c r="C8" t="s">
        <v>39</v>
      </c>
    </row>
    <row r="10" spans="1:23" x14ac:dyDescent="0.2">
      <c r="B10" s="24" t="s">
        <v>40</v>
      </c>
    </row>
    <row r="11" spans="1:23" x14ac:dyDescent="0.2">
      <c r="B11" s="25" t="s">
        <v>27</v>
      </c>
      <c r="C11" s="53">
        <v>0</v>
      </c>
    </row>
    <row r="12" spans="1:23" x14ac:dyDescent="0.2">
      <c r="B12" s="25" t="s">
        <v>48</v>
      </c>
      <c r="C12" s="53">
        <v>0</v>
      </c>
    </row>
    <row r="13" spans="1:23" x14ac:dyDescent="0.2">
      <c r="B13" s="25" t="s">
        <v>28</v>
      </c>
      <c r="C13" s="53">
        <v>0</v>
      </c>
    </row>
    <row r="14" spans="1:23" x14ac:dyDescent="0.2">
      <c r="B14" s="25" t="s">
        <v>29</v>
      </c>
      <c r="C14" s="53">
        <v>3.3333333333333335</v>
      </c>
    </row>
    <row r="15" spans="1:23" x14ac:dyDescent="0.2">
      <c r="B15" s="25" t="s">
        <v>30</v>
      </c>
      <c r="C15" s="53">
        <v>3.3333333333333335</v>
      </c>
    </row>
    <row r="16" spans="1:23" x14ac:dyDescent="0.2">
      <c r="B16" s="25" t="s">
        <v>31</v>
      </c>
      <c r="C16" s="53">
        <v>11.547619047619047</v>
      </c>
    </row>
    <row r="17" spans="2:3" x14ac:dyDescent="0.2">
      <c r="B17" s="25" t="s">
        <v>32</v>
      </c>
      <c r="C17" s="53">
        <v>8.2142857142857153</v>
      </c>
    </row>
    <row r="18" spans="2:3" x14ac:dyDescent="0.2">
      <c r="B18" s="25" t="s">
        <v>33</v>
      </c>
      <c r="C18" s="53">
        <v>8.2142857142857153</v>
      </c>
    </row>
    <row r="19" spans="2:3" x14ac:dyDescent="0.2">
      <c r="B19" s="25" t="s">
        <v>34</v>
      </c>
      <c r="C19" s="53">
        <v>8.2142857142857153</v>
      </c>
    </row>
    <row r="20" spans="2:3" x14ac:dyDescent="0.2">
      <c r="B20" s="25" t="s">
        <v>35</v>
      </c>
      <c r="C20" s="53">
        <v>8.2142857142857153</v>
      </c>
    </row>
    <row r="21" spans="2:3" x14ac:dyDescent="0.2">
      <c r="B21" s="25" t="s">
        <v>36</v>
      </c>
      <c r="C21" s="53">
        <v>8.2142857142857153</v>
      </c>
    </row>
    <row r="22" spans="2:3" x14ac:dyDescent="0.2">
      <c r="B22" s="25" t="s">
        <v>37</v>
      </c>
      <c r="C22" s="53">
        <v>8.2142857142857153</v>
      </c>
    </row>
    <row r="23" spans="2:3" x14ac:dyDescent="0.2">
      <c r="B23" s="25" t="s">
        <v>38</v>
      </c>
      <c r="C23" s="53">
        <v>2.5</v>
      </c>
    </row>
  </sheetData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EB8E8-0AD1-4B5D-A1D4-4305C06FF011}">
  <sheetPr codeName="Feuil3"/>
  <dimension ref="A1:C6"/>
  <sheetViews>
    <sheetView workbookViewId="0">
      <selection activeCell="B6" sqref="B6"/>
    </sheetView>
  </sheetViews>
  <sheetFormatPr baseColWidth="10" defaultRowHeight="12.75" x14ac:dyDescent="0.2"/>
  <sheetData>
    <row r="1" spans="1:3" x14ac:dyDescent="0.2">
      <c r="A1" t="s">
        <v>6</v>
      </c>
      <c r="B1" t="s">
        <v>13</v>
      </c>
      <c r="C1" t="s">
        <v>26</v>
      </c>
    </row>
    <row r="2" spans="1:3" x14ac:dyDescent="0.2">
      <c r="A2">
        <v>1</v>
      </c>
      <c r="B2">
        <v>1</v>
      </c>
      <c r="C2">
        <v>1</v>
      </c>
    </row>
    <row r="3" spans="1:3" x14ac:dyDescent="0.2">
      <c r="A3">
        <v>2</v>
      </c>
      <c r="B3">
        <v>3</v>
      </c>
      <c r="C3">
        <v>2</v>
      </c>
    </row>
    <row r="4" spans="1:3" x14ac:dyDescent="0.2">
      <c r="A4">
        <v>3</v>
      </c>
      <c r="B4">
        <v>10</v>
      </c>
      <c r="C4">
        <v>5</v>
      </c>
    </row>
    <row r="5" spans="1:3" x14ac:dyDescent="0.2">
      <c r="A5">
        <v>4</v>
      </c>
      <c r="B5">
        <v>20</v>
      </c>
      <c r="C5">
        <v>7</v>
      </c>
    </row>
    <row r="6" spans="1:3" x14ac:dyDescent="0.2">
      <c r="A6">
        <v>5</v>
      </c>
      <c r="B6">
        <v>40</v>
      </c>
      <c r="C6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8A1184B-1D2B-44ED-9D02-5D63DF3CAD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Projets</vt:lpstr>
      <vt:lpstr>Charges</vt:lpstr>
      <vt:lpstr>DATA</vt:lpstr>
      <vt:lpstr>Projets!Zone_d_impression</vt:lpstr>
    </vt:vector>
  </TitlesOfParts>
  <Company>Yves Saint Laurent Parfums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YSL</dc:creator>
  <cp:lastModifiedBy>Yves</cp:lastModifiedBy>
  <cp:lastPrinted>2020-07-16T14:29:17Z</cp:lastPrinted>
  <dcterms:created xsi:type="dcterms:W3CDTF">2002-05-21T06:57:39Z</dcterms:created>
  <dcterms:modified xsi:type="dcterms:W3CDTF">2023-02-26T14:04:59Z</dcterms:modified>
</cp:coreProperties>
</file>